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uizm\Desktop\Tesis UCrea\Tesis para introducir en UCrea\Pendientes\2019\Para revisar\Turcott Cervantes, Elizabeth\Original (varios pdf)\"/>
    </mc:Choice>
  </mc:AlternateContent>
  <bookViews>
    <workbookView xWindow="-12" yWindow="7032" windowWidth="19440" windowHeight="5400"/>
  </bookViews>
  <sheets>
    <sheet name="PORTADA" sheetId="100" r:id="rId1"/>
    <sheet name="ÍNDICE" sheetId="101" r:id="rId2"/>
    <sheet name="G-1" sheetId="75" r:id="rId3"/>
    <sheet name="G-2" sheetId="76" r:id="rId4"/>
    <sheet name="G-3" sheetId="78" r:id="rId5"/>
    <sheet name="G-4" sheetId="77" r:id="rId6"/>
    <sheet name="G-5" sheetId="79" r:id="rId7"/>
    <sheet name="G-6" sheetId="36" r:id="rId8"/>
    <sheet name="G-7" sheetId="57" r:id="rId9"/>
    <sheet name="G-8" sheetId="69" r:id="rId10"/>
    <sheet name="Tabla I-1" sheetId="80" r:id="rId11"/>
    <sheet name="Tabla I-2" sheetId="81" r:id="rId12"/>
    <sheet name="Tabla I-3" sheetId="82" r:id="rId13"/>
    <sheet name="Tabla I-4" sheetId="83" r:id="rId14"/>
    <sheet name="Tabla I-5" sheetId="84" r:id="rId15"/>
    <sheet name="Tabla I-6" sheetId="85" r:id="rId16"/>
    <sheet name="Tabla I-7" sheetId="86" r:id="rId17"/>
    <sheet name="Tabla I-8" sheetId="87" r:id="rId18"/>
    <sheet name="Tabla I-9" sheetId="88" r:id="rId19"/>
    <sheet name="Tabla I-10" sheetId="89" r:id="rId20"/>
    <sheet name="Tabla I-11" sheetId="90" r:id="rId21"/>
    <sheet name="Tabla I-12" sheetId="91" r:id="rId22"/>
    <sheet name="Tabla I-13" sheetId="92" r:id="rId23"/>
    <sheet name="Tabla I-14" sheetId="93" r:id="rId24"/>
    <sheet name="Tabla I-15" sheetId="94" r:id="rId25"/>
    <sheet name="Tabla I-16" sheetId="95" r:id="rId26"/>
    <sheet name="Tabla I-17" sheetId="96" r:id="rId27"/>
    <sheet name="Tabla I-18" sheetId="97" r:id="rId28"/>
    <sheet name="Tabla I-19" sheetId="99" r:id="rId29"/>
  </sheets>
  <definedNames>
    <definedName name="_xlnm._FilterDatabase" localSheetId="7" hidden="1">'G-6'!$C$6:$DH$274</definedName>
    <definedName name="_xlnm._FilterDatabase" localSheetId="8" hidden="1">'G-7'!$C$5:$AJ$152</definedName>
    <definedName name="_xlnm._FilterDatabase" localSheetId="9" hidden="1">'G-8'!$C$5:$MU$333</definedName>
    <definedName name="_xlnm.Print_Area" localSheetId="0">PORTADA!$A$1:$I$42</definedName>
    <definedName name="Aspectos_sociales" localSheetId="9">'G-8'!#REF!</definedName>
    <definedName name="Aspectos_sociales">'G-6'!$C$27:$BR$35</definedName>
    <definedName name="Aspectos_sociales_2" localSheetId="9">'G-8'!$C$5:$P$5</definedName>
    <definedName name="Aspectos_sociales_2">'G-6'!$C$6:$BR$35</definedName>
    <definedName name="BIENNN" localSheetId="9">'G-8'!#REF!</definedName>
    <definedName name="BIENNN">'G-6'!$C$7:$BR$20</definedName>
    <definedName name="Bueno2" localSheetId="9">'G-8'!$C$5:$P$5</definedName>
    <definedName name="Bueno2">'G-6'!$C$6:$BQ$20</definedName>
    <definedName name="Cuaderno_V1" localSheetId="7">'G-6'!$C$6:$BR$35</definedName>
    <definedName name="Cuaderno_V1" localSheetId="9">'G-8'!$C$5:$P$5</definedName>
    <definedName name="Cuaderno_V2" localSheetId="9">'G-8'!$C$5:$P$5</definedName>
    <definedName name="Cuaderno_V2">'G-6'!$C$6:$BR$35</definedName>
    <definedName name="Cuaderno_V2_2" localSheetId="9">'G-8'!#REF!</definedName>
    <definedName name="Cuaderno_V2_2">'G-6'!$C$15:$BQ$35</definedName>
    <definedName name="Cuaderno_V3" localSheetId="7">'G-6'!$C$7:$BR$35</definedName>
    <definedName name="Cuaderno_V3" localSheetId="9">'G-8'!#REF!</definedName>
    <definedName name="Cuaderno_V4" localSheetId="9">'G-8'!#REF!</definedName>
    <definedName name="Cuaderno_V4">'G-6'!$C$7:$BR$35</definedName>
    <definedName name="Cuaderno_V5" localSheetId="7">'G-6'!$C$7:$BR$35</definedName>
    <definedName name="Cuaderno_V5" localSheetId="9">'G-8'!#REF!</definedName>
    <definedName name="Cuaderno_V6" localSheetId="7">'G-6'!$C$6:$BR$35</definedName>
    <definedName name="Cuaderno_V6" localSheetId="9">'G-8'!$C$5:$P$5</definedName>
    <definedName name="Cuaderno_V7" localSheetId="7">'G-6'!$C$6:$BR$35</definedName>
    <definedName name="Cuaderno_V7" localSheetId="9">'G-8'!$C$5:$P$5</definedName>
    <definedName name="Cuaderno_V7">'G-6'!$I$6:$BR$35</definedName>
    <definedName name="Cuaderno_V8" localSheetId="4">#REF!</definedName>
    <definedName name="Cuaderno_V8" localSheetId="5">#REF!</definedName>
    <definedName name="Cuaderno_V8" localSheetId="6">#REF!</definedName>
    <definedName name="Cuaderno_V8" localSheetId="1">#REF!</definedName>
    <definedName name="Cuaderno_V8" localSheetId="28">#REF!</definedName>
    <definedName name="Cuaderno_V8">#REF!</definedName>
    <definedName name="Este_es_el_bueno" localSheetId="9">'G-8'!$C$5:$P$5</definedName>
    <definedName name="Este_es_el_bueno">'G-6'!$C$6:$BR$272</definedName>
    <definedName name="FINALTODO" localSheetId="9">'G-8'!$C$5:$P$5</definedName>
    <definedName name="FINALTODO">'G-6'!$C$6:$BR$272</definedName>
    <definedName name="Generacion" localSheetId="9">'G-8'!$C$5:$P$5</definedName>
    <definedName name="Generacion">'G-6'!$C$6:$BR$167</definedName>
    <definedName name="Limpiezaviaria" localSheetId="9">'G-8'!$C$5:$P$5</definedName>
    <definedName name="Limpiezaviaria">'G-6'!$C$6:$BR$142</definedName>
    <definedName name="Modulo_dos" localSheetId="9">'G-8'!$C$5:$P$5</definedName>
    <definedName name="Modulo_dos">'G-6'!$C$6:$BR$26</definedName>
    <definedName name="Prepreuso" localSheetId="9">'G-8'!$C$5:$P$5</definedName>
    <definedName name="Prepreuso">'G-6'!$C$6:$BR$248</definedName>
    <definedName name="Prevencion" localSheetId="9">'G-8'!$C$5:$P$10</definedName>
    <definedName name="Prevencion">'G-6'!$C$6:$BR$154</definedName>
    <definedName name="Recolytransp" localSheetId="9">'G-8'!$C$5:$P$5</definedName>
    <definedName name="Recolytransp">'G-6'!$C$6:$BR$222</definedName>
    <definedName name="rellenosanitario1" localSheetId="9">'G-8'!#REF!</definedName>
    <definedName name="rellenosanitario1">'G-6'!$C$264:$DA$272</definedName>
    <definedName name="Transytransp" localSheetId="9">'G-8'!$C$5:$P$5</definedName>
    <definedName name="Transytransp">'G-6'!$C$6:$BR$224</definedName>
    <definedName name="Valores_Referencia" localSheetId="4">#REF!</definedName>
    <definedName name="Valores_Referencia" localSheetId="5">#REF!</definedName>
    <definedName name="Valores_Referencia" localSheetId="6">#REF!</definedName>
    <definedName name="Valores_Referencia" localSheetId="1">#REF!</definedName>
    <definedName name="Valores_Referencia" localSheetId="28">#REF!</definedName>
    <definedName name="Valores_Referencia">#REF!</definedName>
    <definedName name="Version_2" localSheetId="7">'G-6'!$C$6:$BR$35</definedName>
    <definedName name="Version_2" localSheetId="9">'G-8'!$C$5:$P$5</definedName>
  </definedNames>
  <calcPr calcId="162913"/>
</workbook>
</file>

<file path=xl/calcChain.xml><?xml version="1.0" encoding="utf-8"?>
<calcChain xmlns="http://schemas.openxmlformats.org/spreadsheetml/2006/main">
  <c r="G307" i="69" l="1"/>
  <c r="G306" i="69"/>
  <c r="AF265" i="36" l="1"/>
  <c r="AE265" i="36"/>
  <c r="AD265" i="36"/>
  <c r="AC265" i="36"/>
  <c r="AB265" i="36"/>
  <c r="AA265" i="36"/>
  <c r="Z265" i="36"/>
  <c r="Y265" i="36"/>
  <c r="X265" i="36"/>
  <c r="T266" i="36"/>
  <c r="W265" i="36"/>
  <c r="V265" i="36"/>
  <c r="U265" i="36"/>
  <c r="T265" i="36"/>
  <c r="X207" i="36"/>
  <c r="X199" i="36"/>
  <c r="X191" i="36"/>
  <c r="U177" i="36"/>
  <c r="AC173" i="36"/>
  <c r="AB173" i="36"/>
  <c r="AA173" i="36"/>
  <c r="Z173" i="36"/>
  <c r="Y142" i="36"/>
  <c r="Z134" i="36"/>
  <c r="T126" i="36"/>
  <c r="X119" i="36"/>
  <c r="S118" i="36"/>
  <c r="X70" i="36"/>
  <c r="X62" i="36"/>
  <c r="AJ22" i="57"/>
  <c r="AJ23" i="57"/>
  <c r="AJ24" i="57"/>
  <c r="AJ73" i="57"/>
  <c r="AJ74" i="57"/>
  <c r="DH36" i="36" l="1"/>
  <c r="DI36" i="36" s="1"/>
  <c r="H36" i="36" s="1"/>
  <c r="DH37" i="36"/>
  <c r="DI37" i="36" s="1"/>
  <c r="H37" i="36" s="1"/>
  <c r="DH38" i="36"/>
  <c r="DI38" i="36" s="1"/>
  <c r="H38" i="36" s="1"/>
  <c r="DH39" i="36"/>
  <c r="DI39" i="36" s="1"/>
  <c r="H39" i="36" s="1"/>
  <c r="DH40" i="36"/>
  <c r="DI40" i="36" s="1"/>
  <c r="H40" i="36" s="1"/>
  <c r="DH41" i="36"/>
  <c r="DI41" i="36" s="1"/>
  <c r="H41" i="36" s="1"/>
  <c r="DH42" i="36"/>
  <c r="DI42" i="36" s="1"/>
  <c r="H42" i="36" s="1"/>
  <c r="DH43" i="36"/>
  <c r="DI43" i="36" s="1"/>
  <c r="H43" i="36" s="1"/>
  <c r="DH44" i="36"/>
  <c r="DI44" i="36" s="1"/>
  <c r="H44" i="36" s="1"/>
  <c r="DH45" i="36"/>
  <c r="DI45" i="36" s="1"/>
  <c r="H45" i="36" s="1"/>
  <c r="DH46" i="36"/>
  <c r="DI46" i="36" s="1"/>
  <c r="H46" i="36" s="1"/>
  <c r="DH47" i="36"/>
  <c r="DI47" i="36" s="1"/>
  <c r="H47" i="36" s="1"/>
  <c r="DH48" i="36"/>
  <c r="DI48" i="36" s="1"/>
  <c r="H48" i="36" s="1"/>
  <c r="DH49" i="36"/>
  <c r="DI49" i="36" s="1"/>
  <c r="H49" i="36" s="1"/>
  <c r="DH50" i="36"/>
  <c r="DI50" i="36" s="1"/>
  <c r="H50" i="36" s="1"/>
  <c r="DH51" i="36"/>
  <c r="DI51" i="36" s="1"/>
  <c r="H51" i="36" s="1"/>
  <c r="DH52" i="36"/>
  <c r="DI52" i="36" s="1"/>
  <c r="H52" i="36" s="1"/>
  <c r="DH53" i="36"/>
  <c r="DI53" i="36" s="1"/>
  <c r="H53" i="36" s="1"/>
  <c r="DH54" i="36"/>
  <c r="DI54" i="36" s="1"/>
  <c r="H54" i="36" s="1"/>
  <c r="DH55" i="36"/>
  <c r="DI55" i="36" s="1"/>
  <c r="H55" i="36" s="1"/>
  <c r="DH56" i="36"/>
  <c r="DI56" i="36" s="1"/>
  <c r="H56" i="36" s="1"/>
  <c r="DH57" i="36"/>
  <c r="DI57" i="36" s="1"/>
  <c r="H57" i="36" s="1"/>
  <c r="DH58" i="36"/>
  <c r="DI58" i="36" s="1"/>
  <c r="H58" i="36" s="1"/>
  <c r="DH59" i="36"/>
  <c r="DI59" i="36" s="1"/>
  <c r="H59" i="36" s="1"/>
  <c r="DH60" i="36"/>
  <c r="DI60" i="36" s="1"/>
  <c r="H60" i="36" s="1"/>
  <c r="DH61" i="36"/>
  <c r="DI61" i="36" s="1"/>
  <c r="H61" i="36" s="1"/>
  <c r="DH62" i="36"/>
  <c r="DI62" i="36" s="1"/>
  <c r="H62" i="36" s="1"/>
  <c r="DH63" i="36"/>
  <c r="DI63" i="36" s="1"/>
  <c r="H63" i="36" s="1"/>
  <c r="DH64" i="36"/>
  <c r="DI64" i="36" s="1"/>
  <c r="H64" i="36" s="1"/>
  <c r="DH65" i="36"/>
  <c r="DI65" i="36" s="1"/>
  <c r="H65" i="36" s="1"/>
  <c r="DH66" i="36"/>
  <c r="DI66" i="36" s="1"/>
  <c r="H66" i="36" s="1"/>
  <c r="DH67" i="36"/>
  <c r="DI67" i="36" s="1"/>
  <c r="H67" i="36" s="1"/>
  <c r="DH68" i="36"/>
  <c r="DI68" i="36" s="1"/>
  <c r="H68" i="36" s="1"/>
  <c r="DH69" i="36"/>
  <c r="DI69" i="36" s="1"/>
  <c r="H69" i="36" s="1"/>
  <c r="DH70" i="36"/>
  <c r="DI70" i="36" s="1"/>
  <c r="H70" i="36" s="1"/>
  <c r="DH71" i="36"/>
  <c r="DI71" i="36" s="1"/>
  <c r="H71" i="36" s="1"/>
  <c r="DH72" i="36"/>
  <c r="DI72" i="36" s="1"/>
  <c r="H72" i="36" s="1"/>
  <c r="DH73" i="36"/>
  <c r="DI73" i="36" s="1"/>
  <c r="H73" i="36" s="1"/>
  <c r="DH74" i="36"/>
  <c r="DI74" i="36" s="1"/>
  <c r="H74" i="36" s="1"/>
  <c r="DH75" i="36"/>
  <c r="DI75" i="36" s="1"/>
  <c r="H75" i="36" s="1"/>
  <c r="DH76" i="36"/>
  <c r="DI76" i="36" s="1"/>
  <c r="H76" i="36" s="1"/>
  <c r="DH77" i="36"/>
  <c r="DI77" i="36" s="1"/>
  <c r="H77" i="36" s="1"/>
  <c r="DH78" i="36"/>
  <c r="DI78" i="36" s="1"/>
  <c r="H78" i="36" s="1"/>
  <c r="DH79" i="36"/>
  <c r="DI79" i="36" s="1"/>
  <c r="H79" i="36" s="1"/>
  <c r="DH80" i="36"/>
  <c r="DI80" i="36" s="1"/>
  <c r="H80" i="36" s="1"/>
  <c r="DH81" i="36"/>
  <c r="DI81" i="36" s="1"/>
  <c r="H81" i="36" s="1"/>
  <c r="DH82" i="36"/>
  <c r="DI82" i="36" s="1"/>
  <c r="H82" i="36" s="1"/>
  <c r="DH83" i="36"/>
  <c r="DI83" i="36" s="1"/>
  <c r="H83" i="36" s="1"/>
  <c r="DH84" i="36"/>
  <c r="DI84" i="36" s="1"/>
  <c r="H84" i="36" s="1"/>
  <c r="DH85" i="36"/>
  <c r="DI85" i="36" s="1"/>
  <c r="H85" i="36" s="1"/>
  <c r="DH86" i="36"/>
  <c r="DI86" i="36" s="1"/>
  <c r="H86" i="36" s="1"/>
  <c r="DH87" i="36"/>
  <c r="DI87" i="36" s="1"/>
  <c r="H87" i="36" s="1"/>
  <c r="DH88" i="36"/>
  <c r="DI88" i="36" s="1"/>
  <c r="H88" i="36" s="1"/>
  <c r="DH89" i="36"/>
  <c r="DI89" i="36" s="1"/>
  <c r="H89" i="36" s="1"/>
  <c r="DH90" i="36"/>
  <c r="DI90" i="36" s="1"/>
  <c r="H90" i="36" s="1"/>
  <c r="DH91" i="36"/>
  <c r="DI91" i="36" s="1"/>
  <c r="H91" i="36" s="1"/>
  <c r="DH92" i="36"/>
  <c r="DI92" i="36" s="1"/>
  <c r="H92" i="36" s="1"/>
  <c r="DH93" i="36"/>
  <c r="DI93" i="36" s="1"/>
  <c r="H93" i="36" s="1"/>
  <c r="DH94" i="36"/>
  <c r="DI94" i="36" s="1"/>
  <c r="H94" i="36" s="1"/>
  <c r="DH95" i="36"/>
  <c r="DI95" i="36" s="1"/>
  <c r="H95" i="36" s="1"/>
  <c r="DH96" i="36"/>
  <c r="DI96" i="36" s="1"/>
  <c r="H96" i="36" s="1"/>
  <c r="DH97" i="36"/>
  <c r="DI97" i="36" s="1"/>
  <c r="H97" i="36" s="1"/>
  <c r="DH98" i="36"/>
  <c r="DI98" i="36" s="1"/>
  <c r="H98" i="36" s="1"/>
  <c r="DH99" i="36"/>
  <c r="DI99" i="36" s="1"/>
  <c r="H99" i="36" s="1"/>
  <c r="DH100" i="36"/>
  <c r="DI100" i="36" s="1"/>
  <c r="H100" i="36" s="1"/>
  <c r="DH101" i="36"/>
  <c r="DI101" i="36" s="1"/>
  <c r="H101" i="36" s="1"/>
  <c r="DH102" i="36"/>
  <c r="DI102" i="36" s="1"/>
  <c r="H102" i="36" s="1"/>
  <c r="DH103" i="36"/>
  <c r="DI103" i="36" s="1"/>
  <c r="H103" i="36" s="1"/>
  <c r="DH104" i="36"/>
  <c r="DI104" i="36" s="1"/>
  <c r="H104" i="36" s="1"/>
  <c r="DH105" i="36"/>
  <c r="DI105" i="36" s="1"/>
  <c r="H105" i="36" s="1"/>
  <c r="DH106" i="36"/>
  <c r="DI106" i="36" s="1"/>
  <c r="H106" i="36" s="1"/>
  <c r="DH107" i="36"/>
  <c r="DI107" i="36" s="1"/>
  <c r="H107" i="36" s="1"/>
  <c r="DH108" i="36"/>
  <c r="DI108" i="36" s="1"/>
  <c r="H108" i="36" s="1"/>
  <c r="DH109" i="36"/>
  <c r="DI109" i="36" s="1"/>
  <c r="H109" i="36" s="1"/>
  <c r="DH110" i="36"/>
  <c r="DI110" i="36" s="1"/>
  <c r="H110" i="36" s="1"/>
  <c r="DH111" i="36"/>
  <c r="DI111" i="36" s="1"/>
  <c r="H111" i="36" s="1"/>
  <c r="DH112" i="36"/>
  <c r="DI112" i="36" s="1"/>
  <c r="H112" i="36" s="1"/>
  <c r="DH113" i="36"/>
  <c r="DI113" i="36" s="1"/>
  <c r="H113" i="36" s="1"/>
  <c r="DH114" i="36"/>
  <c r="DI114" i="36" s="1"/>
  <c r="H114" i="36" s="1"/>
  <c r="DH115" i="36"/>
  <c r="DI115" i="36" s="1"/>
  <c r="H115" i="36" s="1"/>
  <c r="DH116" i="36"/>
  <c r="DI116" i="36" s="1"/>
  <c r="H116" i="36" s="1"/>
  <c r="DH117" i="36"/>
  <c r="DI117" i="36" s="1"/>
  <c r="H117" i="36" s="1"/>
  <c r="DH118" i="36"/>
  <c r="DI118" i="36" s="1"/>
  <c r="H118" i="36" s="1"/>
  <c r="DH119" i="36"/>
  <c r="DI119" i="36" s="1"/>
  <c r="H119" i="36" s="1"/>
  <c r="DH120" i="36"/>
  <c r="DI120" i="36" s="1"/>
  <c r="H120" i="36" s="1"/>
  <c r="DH121" i="36"/>
  <c r="DI121" i="36" s="1"/>
  <c r="H121" i="36" s="1"/>
  <c r="DH122" i="36"/>
  <c r="DI122" i="36" s="1"/>
  <c r="H122" i="36" s="1"/>
  <c r="DH123" i="36"/>
  <c r="DI123" i="36" s="1"/>
  <c r="H123" i="36" s="1"/>
  <c r="DH124" i="36"/>
  <c r="DI124" i="36" s="1"/>
  <c r="H124" i="36" s="1"/>
  <c r="DH125" i="36"/>
  <c r="DI125" i="36" s="1"/>
  <c r="H125" i="36" s="1"/>
  <c r="DH126" i="36"/>
  <c r="DI126" i="36" s="1"/>
  <c r="H126" i="36" s="1"/>
  <c r="DH127" i="36"/>
  <c r="DI127" i="36" s="1"/>
  <c r="H127" i="36" s="1"/>
  <c r="DH128" i="36"/>
  <c r="DI128" i="36" s="1"/>
  <c r="H128" i="36" s="1"/>
  <c r="DH129" i="36"/>
  <c r="DI129" i="36" s="1"/>
  <c r="H129" i="36" s="1"/>
  <c r="DH130" i="36"/>
  <c r="DI130" i="36" s="1"/>
  <c r="H130" i="36" s="1"/>
  <c r="DH131" i="36"/>
  <c r="DI131" i="36" s="1"/>
  <c r="H131" i="36" s="1"/>
  <c r="DH132" i="36"/>
  <c r="DI132" i="36" s="1"/>
  <c r="H132" i="36" s="1"/>
  <c r="DH133" i="36"/>
  <c r="DI133" i="36" s="1"/>
  <c r="H133" i="36" s="1"/>
  <c r="DH134" i="36"/>
  <c r="DI134" i="36" s="1"/>
  <c r="H134" i="36" s="1"/>
  <c r="DH135" i="36"/>
  <c r="DI135" i="36" s="1"/>
  <c r="H135" i="36" s="1"/>
  <c r="DH136" i="36"/>
  <c r="DI136" i="36" s="1"/>
  <c r="H136" i="36" s="1"/>
  <c r="DH137" i="36"/>
  <c r="DI137" i="36" s="1"/>
  <c r="H137" i="36" s="1"/>
  <c r="DH138" i="36"/>
  <c r="DI138" i="36" s="1"/>
  <c r="H138" i="36" s="1"/>
  <c r="DH139" i="36"/>
  <c r="DI139" i="36" s="1"/>
  <c r="H139" i="36" s="1"/>
  <c r="DH140" i="36"/>
  <c r="DI140" i="36" s="1"/>
  <c r="H140" i="36" s="1"/>
  <c r="DH141" i="36"/>
  <c r="DI141" i="36" s="1"/>
  <c r="H141" i="36" s="1"/>
  <c r="DH142" i="36"/>
  <c r="DI142" i="36" s="1"/>
  <c r="H142" i="36" s="1"/>
  <c r="DH143" i="36"/>
  <c r="DI143" i="36" s="1"/>
  <c r="H143" i="36" s="1"/>
  <c r="DH144" i="36"/>
  <c r="DI144" i="36" s="1"/>
  <c r="H144" i="36" s="1"/>
  <c r="DH145" i="36"/>
  <c r="DI145" i="36" s="1"/>
  <c r="H145" i="36" s="1"/>
  <c r="DH146" i="36"/>
  <c r="DI146" i="36" s="1"/>
  <c r="H146" i="36" s="1"/>
  <c r="DH147" i="36"/>
  <c r="DI147" i="36" s="1"/>
  <c r="H147" i="36" s="1"/>
  <c r="DH148" i="36"/>
  <c r="DI148" i="36" s="1"/>
  <c r="H148" i="36" s="1"/>
  <c r="DH149" i="36"/>
  <c r="DI149" i="36" s="1"/>
  <c r="H149" i="36" s="1"/>
  <c r="DH150" i="36"/>
  <c r="DI150" i="36" s="1"/>
  <c r="H150" i="36" s="1"/>
  <c r="DH151" i="36"/>
  <c r="DI151" i="36" s="1"/>
  <c r="H151" i="36" s="1"/>
  <c r="DH152" i="36"/>
  <c r="DI152" i="36" s="1"/>
  <c r="H152" i="36" s="1"/>
  <c r="DH153" i="36"/>
  <c r="DI153" i="36" s="1"/>
  <c r="H153" i="36" s="1"/>
  <c r="DH154" i="36"/>
  <c r="DI154" i="36" s="1"/>
  <c r="H154" i="36" s="1"/>
  <c r="DH155" i="36"/>
  <c r="DI155" i="36" s="1"/>
  <c r="H155" i="36" s="1"/>
  <c r="DH156" i="36"/>
  <c r="DI156" i="36" s="1"/>
  <c r="H156" i="36" s="1"/>
  <c r="DH157" i="36"/>
  <c r="DI157" i="36" s="1"/>
  <c r="H157" i="36" s="1"/>
  <c r="DH158" i="36"/>
  <c r="DI158" i="36" s="1"/>
  <c r="H158" i="36" s="1"/>
  <c r="DH159" i="36"/>
  <c r="DI159" i="36" s="1"/>
  <c r="H159" i="36" s="1"/>
  <c r="DH160" i="36"/>
  <c r="DI160" i="36" s="1"/>
  <c r="H160" i="36" s="1"/>
  <c r="DH161" i="36"/>
  <c r="DI161" i="36" s="1"/>
  <c r="H161" i="36" s="1"/>
  <c r="DH162" i="36"/>
  <c r="DI162" i="36" s="1"/>
  <c r="H162" i="36" s="1"/>
  <c r="DH163" i="36"/>
  <c r="DI163" i="36" s="1"/>
  <c r="H163" i="36" s="1"/>
  <c r="DH164" i="36"/>
  <c r="DI164" i="36" s="1"/>
  <c r="H164" i="36" s="1"/>
  <c r="DH165" i="36"/>
  <c r="DI165" i="36" s="1"/>
  <c r="H165" i="36" s="1"/>
  <c r="DH166" i="36"/>
  <c r="DI166" i="36" s="1"/>
  <c r="H166" i="36" s="1"/>
  <c r="DH167" i="36"/>
  <c r="DI167" i="36" s="1"/>
  <c r="H167" i="36" s="1"/>
  <c r="DH168" i="36"/>
  <c r="DI168" i="36" s="1"/>
  <c r="H168" i="36" s="1"/>
  <c r="DH169" i="36"/>
  <c r="DI169" i="36" s="1"/>
  <c r="H169" i="36" s="1"/>
  <c r="DH170" i="36"/>
  <c r="DI170" i="36" s="1"/>
  <c r="H170" i="36" s="1"/>
  <c r="DH171" i="36"/>
  <c r="DI171" i="36" s="1"/>
  <c r="H171" i="36" s="1"/>
  <c r="DH172" i="36"/>
  <c r="DI172" i="36" s="1"/>
  <c r="H172" i="36" s="1"/>
  <c r="DH173" i="36"/>
  <c r="DI173" i="36" s="1"/>
  <c r="H173" i="36" s="1"/>
  <c r="DH174" i="36"/>
  <c r="DI174" i="36" s="1"/>
  <c r="H174" i="36" s="1"/>
  <c r="DH175" i="36"/>
  <c r="DI175" i="36" s="1"/>
  <c r="H175" i="36" s="1"/>
  <c r="DH176" i="36"/>
  <c r="DI176" i="36" s="1"/>
  <c r="H176" i="36" s="1"/>
  <c r="DH177" i="36"/>
  <c r="DI177" i="36" s="1"/>
  <c r="H177" i="36" s="1"/>
  <c r="DH178" i="36"/>
  <c r="DI178" i="36" s="1"/>
  <c r="H178" i="36" s="1"/>
  <c r="DH179" i="36"/>
  <c r="DI179" i="36" s="1"/>
  <c r="H179" i="36" s="1"/>
  <c r="DH180" i="36"/>
  <c r="DI180" i="36" s="1"/>
  <c r="H180" i="36" s="1"/>
  <c r="DH181" i="36"/>
  <c r="DI181" i="36" s="1"/>
  <c r="H181" i="36" s="1"/>
  <c r="DH182" i="36"/>
  <c r="DI182" i="36" s="1"/>
  <c r="H182" i="36" s="1"/>
  <c r="DH183" i="36"/>
  <c r="DI183" i="36" s="1"/>
  <c r="H183" i="36" s="1"/>
  <c r="DH184" i="36"/>
  <c r="DI184" i="36" s="1"/>
  <c r="H184" i="36" s="1"/>
  <c r="DH185" i="36"/>
  <c r="DI185" i="36" s="1"/>
  <c r="H185" i="36" s="1"/>
  <c r="DH186" i="36"/>
  <c r="DI186" i="36" s="1"/>
  <c r="H186" i="36" s="1"/>
  <c r="DH187" i="36"/>
  <c r="DI187" i="36" s="1"/>
  <c r="H187" i="36" s="1"/>
  <c r="DH188" i="36"/>
  <c r="DI188" i="36" s="1"/>
  <c r="H188" i="36" s="1"/>
  <c r="DH189" i="36"/>
  <c r="DI189" i="36" s="1"/>
  <c r="H189" i="36" s="1"/>
  <c r="DH190" i="36"/>
  <c r="DI190" i="36" s="1"/>
  <c r="H190" i="36" s="1"/>
  <c r="DH191" i="36"/>
  <c r="DI191" i="36" s="1"/>
  <c r="H191" i="36" s="1"/>
  <c r="DH192" i="36"/>
  <c r="DI192" i="36" s="1"/>
  <c r="H192" i="36" s="1"/>
  <c r="DH193" i="36"/>
  <c r="DI193" i="36" s="1"/>
  <c r="H193" i="36" s="1"/>
  <c r="DH194" i="36"/>
  <c r="DI194" i="36" s="1"/>
  <c r="H194" i="36" s="1"/>
  <c r="DH195" i="36"/>
  <c r="DI195" i="36" s="1"/>
  <c r="H195" i="36" s="1"/>
  <c r="DH196" i="36"/>
  <c r="DI196" i="36" s="1"/>
  <c r="H196" i="36" s="1"/>
  <c r="DH197" i="36"/>
  <c r="DI197" i="36" s="1"/>
  <c r="H197" i="36" s="1"/>
  <c r="DH198" i="36"/>
  <c r="DI198" i="36" s="1"/>
  <c r="H198" i="36" s="1"/>
  <c r="DH199" i="36"/>
  <c r="DI199" i="36" s="1"/>
  <c r="H199" i="36" s="1"/>
  <c r="DH200" i="36"/>
  <c r="DI200" i="36" s="1"/>
  <c r="H200" i="36" s="1"/>
  <c r="DH201" i="36"/>
  <c r="DI201" i="36" s="1"/>
  <c r="H201" i="36" s="1"/>
  <c r="DH202" i="36"/>
  <c r="DI202" i="36" s="1"/>
  <c r="H202" i="36" s="1"/>
  <c r="DH203" i="36"/>
  <c r="DI203" i="36" s="1"/>
  <c r="H203" i="36" s="1"/>
  <c r="DH204" i="36"/>
  <c r="DI204" i="36" s="1"/>
  <c r="H204" i="36" s="1"/>
  <c r="DH205" i="36"/>
  <c r="DI205" i="36" s="1"/>
  <c r="H205" i="36" s="1"/>
  <c r="DH206" i="36"/>
  <c r="DI206" i="36" s="1"/>
  <c r="H206" i="36" s="1"/>
  <c r="DH207" i="36"/>
  <c r="DI207" i="36" s="1"/>
  <c r="H207" i="36" s="1"/>
  <c r="DH208" i="36"/>
  <c r="DI208" i="36" s="1"/>
  <c r="H208" i="36" s="1"/>
  <c r="DH209" i="36"/>
  <c r="DI209" i="36" s="1"/>
  <c r="H209" i="36" s="1"/>
  <c r="DH210" i="36"/>
  <c r="DI210" i="36" s="1"/>
  <c r="H210" i="36" s="1"/>
  <c r="DH211" i="36"/>
  <c r="DI211" i="36" s="1"/>
  <c r="H211" i="36" s="1"/>
  <c r="DH212" i="36"/>
  <c r="DI212" i="36" s="1"/>
  <c r="H212" i="36" s="1"/>
  <c r="DH213" i="36"/>
  <c r="DI213" i="36" s="1"/>
  <c r="H213" i="36" s="1"/>
  <c r="DH214" i="36"/>
  <c r="DI214" i="36" s="1"/>
  <c r="H214" i="36" s="1"/>
  <c r="DH215" i="36"/>
  <c r="DI215" i="36" s="1"/>
  <c r="H215" i="36" s="1"/>
  <c r="DH216" i="36"/>
  <c r="DI216" i="36" s="1"/>
  <c r="H216" i="36" s="1"/>
  <c r="DH217" i="36"/>
  <c r="DI217" i="36" s="1"/>
  <c r="H217" i="36" s="1"/>
  <c r="DH218" i="36"/>
  <c r="DI218" i="36" s="1"/>
  <c r="H218" i="36" s="1"/>
  <c r="DH219" i="36"/>
  <c r="DI219" i="36" s="1"/>
  <c r="H219" i="36" s="1"/>
  <c r="DH220" i="36"/>
  <c r="DI220" i="36" s="1"/>
  <c r="H220" i="36" s="1"/>
  <c r="DH221" i="36"/>
  <c r="DI221" i="36" s="1"/>
  <c r="H221" i="36" s="1"/>
  <c r="DH222" i="36"/>
  <c r="DI222" i="36" s="1"/>
  <c r="H222" i="36" s="1"/>
  <c r="DH223" i="36"/>
  <c r="DI223" i="36" s="1"/>
  <c r="H223" i="36" s="1"/>
  <c r="DH224" i="36"/>
  <c r="DI224" i="36" s="1"/>
  <c r="H224" i="36" s="1"/>
  <c r="DH225" i="36"/>
  <c r="DI225" i="36" s="1"/>
  <c r="H225" i="36" s="1"/>
  <c r="DH226" i="36"/>
  <c r="DI226" i="36" s="1"/>
  <c r="H226" i="36" s="1"/>
  <c r="DH227" i="36"/>
  <c r="DI227" i="36" s="1"/>
  <c r="H227" i="36" s="1"/>
  <c r="DH228" i="36"/>
  <c r="DI228" i="36" s="1"/>
  <c r="H228" i="36" s="1"/>
  <c r="DH229" i="36"/>
  <c r="DI229" i="36" s="1"/>
  <c r="H229" i="36" s="1"/>
  <c r="DH230" i="36"/>
  <c r="DI230" i="36" s="1"/>
  <c r="H230" i="36" s="1"/>
  <c r="DH231" i="36"/>
  <c r="DI231" i="36" s="1"/>
  <c r="H231" i="36" s="1"/>
  <c r="DH232" i="36"/>
  <c r="DI232" i="36" s="1"/>
  <c r="H232" i="36" s="1"/>
  <c r="DH233" i="36"/>
  <c r="DI233" i="36" s="1"/>
  <c r="H233" i="36" s="1"/>
  <c r="DH234" i="36"/>
  <c r="DI234" i="36" s="1"/>
  <c r="H234" i="36" s="1"/>
  <c r="DH235" i="36"/>
  <c r="DI235" i="36" s="1"/>
  <c r="H235" i="36" s="1"/>
  <c r="DH236" i="36"/>
  <c r="DI236" i="36" s="1"/>
  <c r="H236" i="36" s="1"/>
  <c r="DH237" i="36"/>
  <c r="DI237" i="36" s="1"/>
  <c r="H237" i="36" s="1"/>
  <c r="DH238" i="36"/>
  <c r="DI238" i="36" s="1"/>
  <c r="H238" i="36" s="1"/>
  <c r="DH239" i="36"/>
  <c r="DI239" i="36" s="1"/>
  <c r="H239" i="36" s="1"/>
  <c r="DH240" i="36"/>
  <c r="DI240" i="36" s="1"/>
  <c r="H240" i="36" s="1"/>
  <c r="DH241" i="36"/>
  <c r="DI241" i="36" s="1"/>
  <c r="H241" i="36" s="1"/>
  <c r="DH242" i="36"/>
  <c r="DI242" i="36" s="1"/>
  <c r="H242" i="36" s="1"/>
  <c r="DH243" i="36"/>
  <c r="DI243" i="36" s="1"/>
  <c r="H243" i="36" s="1"/>
  <c r="DH244" i="36"/>
  <c r="DI244" i="36" s="1"/>
  <c r="H244" i="36" s="1"/>
  <c r="DH245" i="36"/>
  <c r="DI245" i="36" s="1"/>
  <c r="H245" i="36" s="1"/>
  <c r="DH246" i="36"/>
  <c r="DI246" i="36" s="1"/>
  <c r="H246" i="36" s="1"/>
  <c r="DH247" i="36"/>
  <c r="DI247" i="36" s="1"/>
  <c r="H247" i="36" s="1"/>
  <c r="DH248" i="36"/>
  <c r="DI248" i="36" s="1"/>
  <c r="H248" i="36" s="1"/>
  <c r="DH249" i="36"/>
  <c r="DI249" i="36" s="1"/>
  <c r="H249" i="36" s="1"/>
  <c r="DH250" i="36"/>
  <c r="DI250" i="36" s="1"/>
  <c r="H250" i="36" s="1"/>
  <c r="DH251" i="36"/>
  <c r="DI251" i="36" s="1"/>
  <c r="H251" i="36" s="1"/>
  <c r="DH252" i="36"/>
  <c r="DI252" i="36" s="1"/>
  <c r="H252" i="36" s="1"/>
  <c r="DH253" i="36"/>
  <c r="DI253" i="36" s="1"/>
  <c r="H253" i="36" s="1"/>
  <c r="DH254" i="36"/>
  <c r="DI254" i="36" s="1"/>
  <c r="H254" i="36" s="1"/>
  <c r="DH255" i="36"/>
  <c r="DI255" i="36" s="1"/>
  <c r="H255" i="36" s="1"/>
  <c r="DH256" i="36"/>
  <c r="DI256" i="36" s="1"/>
  <c r="H256" i="36" s="1"/>
  <c r="DH257" i="36"/>
  <c r="DI257" i="36" s="1"/>
  <c r="H257" i="36" s="1"/>
  <c r="DH258" i="36"/>
  <c r="DI258" i="36" s="1"/>
  <c r="H258" i="36" s="1"/>
  <c r="DH259" i="36"/>
  <c r="DI259" i="36" s="1"/>
  <c r="H259" i="36" s="1"/>
  <c r="DH260" i="36"/>
  <c r="DI260" i="36" s="1"/>
  <c r="H260" i="36" s="1"/>
  <c r="DH261" i="36"/>
  <c r="DI261" i="36" s="1"/>
  <c r="H261" i="36" s="1"/>
  <c r="DH262" i="36"/>
  <c r="DI262" i="36" s="1"/>
  <c r="H262" i="36" s="1"/>
  <c r="DH263" i="36"/>
  <c r="DI263" i="36" s="1"/>
  <c r="H263" i="36" s="1"/>
  <c r="DH264" i="36"/>
  <c r="DI264" i="36" s="1"/>
  <c r="H264" i="36" s="1"/>
  <c r="DH265" i="36"/>
  <c r="DI265" i="36" s="1"/>
  <c r="H265" i="36" s="1"/>
  <c r="DH266" i="36"/>
  <c r="DI266" i="36" s="1"/>
  <c r="H266" i="36" s="1"/>
  <c r="DH267" i="36"/>
  <c r="DI267" i="36" s="1"/>
  <c r="H267" i="36" s="1"/>
  <c r="DH268" i="36"/>
  <c r="DI268" i="36" s="1"/>
  <c r="H268" i="36" s="1"/>
  <c r="DH269" i="36"/>
  <c r="DI269" i="36" s="1"/>
  <c r="H269" i="36" s="1"/>
  <c r="DH270" i="36"/>
  <c r="DI270" i="36" s="1"/>
  <c r="H270" i="36" s="1"/>
  <c r="DH271" i="36"/>
  <c r="DI271" i="36" s="1"/>
  <c r="H271" i="36" s="1"/>
  <c r="DH272" i="36"/>
  <c r="DI272" i="36" s="1"/>
  <c r="H272" i="36" s="1"/>
  <c r="DH33" i="36"/>
  <c r="DI33" i="36" s="1"/>
  <c r="H33" i="36" s="1"/>
  <c r="DH34" i="36"/>
  <c r="DI34" i="36" s="1"/>
  <c r="H34" i="36" s="1"/>
  <c r="DH35" i="36"/>
  <c r="DI35" i="36" s="1"/>
  <c r="H35" i="36" s="1"/>
  <c r="DH8" i="36"/>
  <c r="DI8" i="36" s="1"/>
  <c r="H8" i="36" s="1"/>
  <c r="DH9" i="36"/>
  <c r="DI9" i="36" s="1"/>
  <c r="H9" i="36" s="1"/>
  <c r="DH10" i="36"/>
  <c r="DI10" i="36" s="1"/>
  <c r="H10" i="36" s="1"/>
  <c r="DH11" i="36"/>
  <c r="DI11" i="36" s="1"/>
  <c r="H11" i="36" s="1"/>
  <c r="DH12" i="36"/>
  <c r="DI12" i="36" s="1"/>
  <c r="H12" i="36" s="1"/>
  <c r="DH13" i="36"/>
  <c r="DI13" i="36" s="1"/>
  <c r="H13" i="36" s="1"/>
  <c r="DH14" i="36"/>
  <c r="DI14" i="36" s="1"/>
  <c r="H14" i="36" s="1"/>
  <c r="DH15" i="36"/>
  <c r="DI15" i="36" s="1"/>
  <c r="H15" i="36" s="1"/>
  <c r="DH16" i="36"/>
  <c r="DI16" i="36" s="1"/>
  <c r="H16" i="36" s="1"/>
  <c r="DH17" i="36"/>
  <c r="DI17" i="36" s="1"/>
  <c r="H17" i="36" s="1"/>
  <c r="DH18" i="36"/>
  <c r="DI18" i="36" s="1"/>
  <c r="H18" i="36" s="1"/>
  <c r="DH19" i="36"/>
  <c r="DI19" i="36" s="1"/>
  <c r="H19" i="36" s="1"/>
  <c r="DH20" i="36"/>
  <c r="DI20" i="36" s="1"/>
  <c r="H20" i="36" s="1"/>
  <c r="DH21" i="36"/>
  <c r="DI21" i="36" s="1"/>
  <c r="H21" i="36" s="1"/>
  <c r="DH22" i="36"/>
  <c r="DI22" i="36" s="1"/>
  <c r="H22" i="36" s="1"/>
  <c r="DH23" i="36"/>
  <c r="DI23" i="36" s="1"/>
  <c r="H23" i="36" s="1"/>
  <c r="DH24" i="36"/>
  <c r="DI24" i="36" s="1"/>
  <c r="H24" i="36" s="1"/>
  <c r="DH25" i="36"/>
  <c r="DI25" i="36" s="1"/>
  <c r="H25" i="36" s="1"/>
  <c r="DH26" i="36"/>
  <c r="DI26" i="36" s="1"/>
  <c r="H26" i="36" s="1"/>
  <c r="DH27" i="36"/>
  <c r="DI27" i="36" s="1"/>
  <c r="H27" i="36" s="1"/>
  <c r="DH28" i="36"/>
  <c r="DI28" i="36" s="1"/>
  <c r="H28" i="36" s="1"/>
  <c r="DH29" i="36"/>
  <c r="DI29" i="36" s="1"/>
  <c r="H29" i="36" s="1"/>
  <c r="DH30" i="36"/>
  <c r="DI30" i="36" s="1"/>
  <c r="H30" i="36" s="1"/>
  <c r="DH31" i="36"/>
  <c r="DI31" i="36" s="1"/>
  <c r="H31" i="36" s="1"/>
  <c r="DH32" i="36"/>
  <c r="DI32" i="36" s="1"/>
  <c r="H32" i="36" s="1"/>
  <c r="DH7" i="36"/>
  <c r="DI7" i="36" s="1"/>
  <c r="H7" i="36" s="1"/>
  <c r="AT143" i="36" l="1"/>
  <c r="AT144" i="36" s="1"/>
  <c r="AT145" i="36" s="1"/>
  <c r="AT146" i="36" s="1"/>
  <c r="AT147" i="36" s="1"/>
  <c r="AT148" i="36" s="1"/>
  <c r="AT149" i="36" s="1"/>
  <c r="CS19" i="36" l="1"/>
  <c r="CS18" i="36"/>
  <c r="CO36" i="36"/>
  <c r="CM36" i="36"/>
  <c r="BQ34" i="36"/>
  <c r="F51" i="77"/>
  <c r="F84" i="77" s="1"/>
  <c r="F98" i="77" s="1"/>
  <c r="BM14" i="36"/>
  <c r="H48" i="77"/>
  <c r="I48" i="77"/>
  <c r="J48" i="77"/>
  <c r="K48" i="77"/>
  <c r="L48" i="77"/>
  <c r="M48" i="77"/>
  <c r="N48" i="77"/>
  <c r="O48" i="77"/>
  <c r="P48" i="77"/>
  <c r="G48" i="77"/>
  <c r="F48" i="77"/>
  <c r="H28" i="77"/>
  <c r="I28" i="77"/>
  <c r="J28" i="77"/>
  <c r="K28" i="77"/>
  <c r="L28" i="77"/>
  <c r="M28" i="77"/>
  <c r="N28" i="77"/>
  <c r="O28" i="77"/>
  <c r="P28" i="77"/>
  <c r="G28" i="77"/>
  <c r="F28" i="77"/>
  <c r="F7" i="77" s="1"/>
  <c r="H27" i="77"/>
  <c r="I27" i="77"/>
  <c r="J27" i="77"/>
  <c r="K27" i="77"/>
  <c r="L27" i="77"/>
  <c r="M27" i="77"/>
  <c r="N27" i="77"/>
  <c r="O27" i="77"/>
  <c r="P27" i="77"/>
  <c r="G27" i="77"/>
  <c r="F27" i="77"/>
  <c r="F6" i="77" s="1"/>
  <c r="H37" i="77"/>
  <c r="I37" i="77"/>
  <c r="J37" i="77"/>
  <c r="K37" i="77"/>
  <c r="L37" i="77"/>
  <c r="M37" i="77"/>
  <c r="N37" i="77"/>
  <c r="O37" i="77"/>
  <c r="P37" i="77"/>
  <c r="G37" i="77"/>
  <c r="F37" i="77"/>
  <c r="H36" i="77"/>
  <c r="I36" i="77"/>
  <c r="J36" i="77"/>
  <c r="K36" i="77"/>
  <c r="L36" i="77"/>
  <c r="M36" i="77"/>
  <c r="N36" i="77"/>
  <c r="O36" i="77"/>
  <c r="P36" i="77"/>
  <c r="G36" i="77"/>
  <c r="F36" i="77"/>
  <c r="H94" i="77"/>
  <c r="I94" i="77"/>
  <c r="J94" i="77"/>
  <c r="K94" i="77"/>
  <c r="L94" i="77"/>
  <c r="M94" i="77"/>
  <c r="N94" i="77"/>
  <c r="O94" i="77"/>
  <c r="P94" i="77"/>
  <c r="G94" i="77"/>
  <c r="F94" i="77"/>
  <c r="H34" i="77"/>
  <c r="I34" i="77"/>
  <c r="J34" i="77"/>
  <c r="K34" i="77"/>
  <c r="L34" i="77"/>
  <c r="M34" i="77"/>
  <c r="N34" i="77"/>
  <c r="O34" i="77"/>
  <c r="P34" i="77"/>
  <c r="H35" i="77"/>
  <c r="I35" i="77"/>
  <c r="J35" i="77"/>
  <c r="K35" i="77"/>
  <c r="L35" i="77"/>
  <c r="M35" i="77"/>
  <c r="N35" i="77"/>
  <c r="O35" i="77"/>
  <c r="P35" i="77"/>
  <c r="G34" i="77"/>
  <c r="G35" i="77"/>
  <c r="F34" i="77"/>
  <c r="F35" i="77"/>
  <c r="H33" i="77"/>
  <c r="I33" i="77"/>
  <c r="J33" i="77"/>
  <c r="K33" i="77"/>
  <c r="L33" i="77"/>
  <c r="M33" i="77"/>
  <c r="N33" i="77"/>
  <c r="O33" i="77"/>
  <c r="P33" i="77"/>
  <c r="G33" i="77"/>
  <c r="F33" i="77"/>
  <c r="H47" i="77"/>
  <c r="I47" i="77"/>
  <c r="J47" i="77"/>
  <c r="K47" i="77"/>
  <c r="L47" i="77"/>
  <c r="M47" i="77"/>
  <c r="N47" i="77"/>
  <c r="O47" i="77"/>
  <c r="P47" i="77"/>
  <c r="G47" i="77"/>
  <c r="F47" i="77"/>
  <c r="H90" i="77"/>
  <c r="I90" i="77"/>
  <c r="J90" i="77"/>
  <c r="K90" i="77"/>
  <c r="L90" i="77"/>
  <c r="M90" i="77"/>
  <c r="N90" i="77"/>
  <c r="O90" i="77"/>
  <c r="P90" i="77"/>
  <c r="G90" i="77"/>
  <c r="F90" i="77"/>
  <c r="H91" i="77"/>
  <c r="I91" i="77"/>
  <c r="J91" i="77"/>
  <c r="K91" i="77"/>
  <c r="L91" i="77"/>
  <c r="M91" i="77"/>
  <c r="N91" i="77"/>
  <c r="O91" i="77"/>
  <c r="P91" i="77"/>
  <c r="G91" i="77"/>
  <c r="F91" i="77"/>
  <c r="H92" i="77"/>
  <c r="I92" i="77"/>
  <c r="J92" i="77"/>
  <c r="K92" i="77"/>
  <c r="L92" i="77"/>
  <c r="M92" i="77"/>
  <c r="N92" i="77"/>
  <c r="O92" i="77"/>
  <c r="P92" i="77"/>
  <c r="G92" i="77"/>
  <c r="F92" i="77"/>
  <c r="H96" i="77"/>
  <c r="I96" i="77"/>
  <c r="J96" i="77"/>
  <c r="K96" i="77"/>
  <c r="L96" i="77"/>
  <c r="M96" i="77"/>
  <c r="N96" i="77"/>
  <c r="O96" i="77"/>
  <c r="P96" i="77"/>
  <c r="G96" i="77"/>
  <c r="F96" i="77"/>
  <c r="H88" i="77"/>
  <c r="I88" i="77"/>
  <c r="J88" i="77"/>
  <c r="K88" i="77"/>
  <c r="L88" i="77"/>
  <c r="M88" i="77"/>
  <c r="N88" i="77"/>
  <c r="O88" i="77"/>
  <c r="P88" i="77"/>
  <c r="G88" i="77"/>
  <c r="F88" i="77"/>
  <c r="H85" i="77"/>
  <c r="I85" i="77"/>
  <c r="J85" i="77"/>
  <c r="K85" i="77"/>
  <c r="L85" i="77"/>
  <c r="M85" i="77"/>
  <c r="N85" i="77"/>
  <c r="O85" i="77"/>
  <c r="P85" i="77"/>
  <c r="G85" i="77"/>
  <c r="F85" i="77"/>
  <c r="H87" i="77"/>
  <c r="I87" i="77"/>
  <c r="J87" i="77"/>
  <c r="K87" i="77"/>
  <c r="L87" i="77"/>
  <c r="M87" i="77"/>
  <c r="N87" i="77"/>
  <c r="O87" i="77"/>
  <c r="P87" i="77"/>
  <c r="G87" i="77"/>
  <c r="F87" i="77"/>
  <c r="H49" i="77"/>
  <c r="I49" i="77"/>
  <c r="J49" i="77"/>
  <c r="K49" i="77"/>
  <c r="L49" i="77"/>
  <c r="M49" i="77"/>
  <c r="N49" i="77"/>
  <c r="O49" i="77"/>
  <c r="P49" i="77"/>
  <c r="G49" i="77"/>
  <c r="F49" i="77"/>
  <c r="H39" i="77"/>
  <c r="I39" i="77"/>
  <c r="J39" i="77"/>
  <c r="K39" i="77"/>
  <c r="L39" i="77"/>
  <c r="M39" i="77"/>
  <c r="N39" i="77"/>
  <c r="O39" i="77"/>
  <c r="P39" i="77"/>
  <c r="H40" i="77"/>
  <c r="I40" i="77"/>
  <c r="J40" i="77"/>
  <c r="K40" i="77"/>
  <c r="L40" i="77"/>
  <c r="M40" i="77"/>
  <c r="N40" i="77"/>
  <c r="O40" i="77"/>
  <c r="P40" i="77"/>
  <c r="G40" i="77"/>
  <c r="G39" i="77"/>
  <c r="F40" i="77"/>
  <c r="F39" i="77"/>
  <c r="H46" i="77"/>
  <c r="I46" i="77"/>
  <c r="J46" i="77"/>
  <c r="K46" i="77"/>
  <c r="L46" i="77"/>
  <c r="M46" i="77"/>
  <c r="N46" i="77"/>
  <c r="O46" i="77"/>
  <c r="P46" i="77"/>
  <c r="G46" i="77"/>
  <c r="F46" i="77"/>
  <c r="H45" i="77"/>
  <c r="I45" i="77"/>
  <c r="J45" i="77"/>
  <c r="K45" i="77"/>
  <c r="L45" i="77"/>
  <c r="M45" i="77"/>
  <c r="N45" i="77"/>
  <c r="O45" i="77"/>
  <c r="P45" i="77"/>
  <c r="G45" i="77"/>
  <c r="F45" i="77"/>
  <c r="H44" i="77"/>
  <c r="I44" i="77"/>
  <c r="J44" i="77"/>
  <c r="K44" i="77"/>
  <c r="L44" i="77"/>
  <c r="M44" i="77"/>
  <c r="N44" i="77"/>
  <c r="O44" i="77"/>
  <c r="P44" i="77"/>
  <c r="G44" i="77"/>
  <c r="F44" i="77"/>
  <c r="H43" i="77"/>
  <c r="I43" i="77"/>
  <c r="J43" i="77"/>
  <c r="K43" i="77"/>
  <c r="L43" i="77"/>
  <c r="M43" i="77"/>
  <c r="N43" i="77"/>
  <c r="O43" i="77"/>
  <c r="P43" i="77"/>
  <c r="G43" i="77"/>
  <c r="F43" i="77"/>
  <c r="H32" i="77"/>
  <c r="I32" i="77"/>
  <c r="J32" i="77"/>
  <c r="K32" i="77"/>
  <c r="L32" i="77"/>
  <c r="M32" i="77"/>
  <c r="N32" i="77"/>
  <c r="O32" i="77"/>
  <c r="P32" i="77"/>
  <c r="G32" i="77"/>
  <c r="F32" i="77"/>
  <c r="H31" i="77"/>
  <c r="I31" i="77"/>
  <c r="J31" i="77"/>
  <c r="K31" i="77"/>
  <c r="L31" i="77"/>
  <c r="M31" i="77"/>
  <c r="N31" i="77"/>
  <c r="O31" i="77"/>
  <c r="P31" i="77"/>
  <c r="G31" i="77"/>
  <c r="F31" i="77"/>
  <c r="H13" i="77"/>
  <c r="I13" i="77"/>
  <c r="J13" i="77"/>
  <c r="K13" i="77"/>
  <c r="L13" i="77"/>
  <c r="M13" i="77"/>
  <c r="N13" i="77"/>
  <c r="O13" i="77"/>
  <c r="P13" i="77"/>
  <c r="G13" i="77"/>
  <c r="F13" i="77"/>
  <c r="F5" i="77" s="1"/>
  <c r="H26" i="77"/>
  <c r="I26" i="77"/>
  <c r="J26" i="77"/>
  <c r="K26" i="77"/>
  <c r="L26" i="77"/>
  <c r="M26" i="77"/>
  <c r="N26" i="77"/>
  <c r="O26" i="77"/>
  <c r="P26" i="77"/>
  <c r="G26" i="77"/>
  <c r="F26" i="77"/>
  <c r="H18" i="77"/>
  <c r="I18" i="77"/>
  <c r="J18" i="77"/>
  <c r="K18" i="77"/>
  <c r="L18" i="77"/>
  <c r="M18" i="77"/>
  <c r="N18" i="77"/>
  <c r="O18" i="77"/>
  <c r="P18" i="77"/>
  <c r="H19" i="77"/>
  <c r="I19" i="77"/>
  <c r="J19" i="77"/>
  <c r="K19" i="77"/>
  <c r="L19" i="77"/>
  <c r="M19" i="77"/>
  <c r="N19" i="77"/>
  <c r="O19" i="77"/>
  <c r="P19" i="77"/>
  <c r="H20" i="77"/>
  <c r="I20" i="77"/>
  <c r="J20" i="77"/>
  <c r="K20" i="77"/>
  <c r="L20" i="77"/>
  <c r="M20" i="77"/>
  <c r="N20" i="77"/>
  <c r="O20" i="77"/>
  <c r="P20" i="77"/>
  <c r="H21" i="77"/>
  <c r="I21" i="77"/>
  <c r="J21" i="77"/>
  <c r="K21" i="77"/>
  <c r="L21" i="77"/>
  <c r="M21" i="77"/>
  <c r="N21" i="77"/>
  <c r="O21" i="77"/>
  <c r="P21" i="77"/>
  <c r="H22" i="77"/>
  <c r="I22" i="77"/>
  <c r="J22" i="77"/>
  <c r="K22" i="77"/>
  <c r="L22" i="77"/>
  <c r="M22" i="77"/>
  <c r="N22" i="77"/>
  <c r="O22" i="77"/>
  <c r="P22" i="77"/>
  <c r="H23" i="77"/>
  <c r="I23" i="77"/>
  <c r="J23" i="77"/>
  <c r="K23" i="77"/>
  <c r="L23" i="77"/>
  <c r="M23" i="77"/>
  <c r="N23" i="77"/>
  <c r="O23" i="77"/>
  <c r="P23" i="77"/>
  <c r="H24" i="77"/>
  <c r="I24" i="77"/>
  <c r="J24" i="77"/>
  <c r="K24" i="77"/>
  <c r="L24" i="77"/>
  <c r="M24" i="77"/>
  <c r="N24" i="77"/>
  <c r="O24" i="77"/>
  <c r="P24" i="77"/>
  <c r="G18" i="77"/>
  <c r="G19" i="77"/>
  <c r="G20" i="77"/>
  <c r="G21" i="77"/>
  <c r="G22" i="77"/>
  <c r="G23" i="77"/>
  <c r="G24" i="77"/>
  <c r="H17" i="77"/>
  <c r="I17" i="77"/>
  <c r="J17" i="77"/>
  <c r="K17" i="77"/>
  <c r="L17" i="77"/>
  <c r="M17" i="77"/>
  <c r="N17" i="77"/>
  <c r="O17" i="77"/>
  <c r="P17" i="77"/>
  <c r="G17" i="77"/>
  <c r="F18" i="77"/>
  <c r="F19" i="77"/>
  <c r="F20" i="77"/>
  <c r="F21" i="77"/>
  <c r="F22" i="77"/>
  <c r="F23" i="77"/>
  <c r="F24" i="77"/>
  <c r="H30" i="77"/>
  <c r="I30" i="77"/>
  <c r="J30" i="77"/>
  <c r="K30" i="77"/>
  <c r="L30" i="77"/>
  <c r="M30" i="77"/>
  <c r="N30" i="77"/>
  <c r="O30" i="77"/>
  <c r="P30" i="77"/>
  <c r="G30" i="77"/>
  <c r="F30" i="77"/>
  <c r="H14" i="77"/>
  <c r="I14" i="77"/>
  <c r="J14" i="77"/>
  <c r="K14" i="77"/>
  <c r="L14" i="77"/>
  <c r="M14" i="77"/>
  <c r="N14" i="77"/>
  <c r="O14" i="77"/>
  <c r="P14" i="77"/>
  <c r="H15" i="77"/>
  <c r="I15" i="77"/>
  <c r="J15" i="77"/>
  <c r="K15" i="77"/>
  <c r="L15" i="77"/>
  <c r="M15" i="77"/>
  <c r="N15" i="77"/>
  <c r="O15" i="77"/>
  <c r="P15" i="77"/>
  <c r="H16" i="77"/>
  <c r="I16" i="77"/>
  <c r="J16" i="77"/>
  <c r="K16" i="77"/>
  <c r="L16" i="77"/>
  <c r="M16" i="77"/>
  <c r="N16" i="77"/>
  <c r="O16" i="77"/>
  <c r="P16" i="77"/>
  <c r="G15" i="77"/>
  <c r="G16" i="77"/>
  <c r="F17" i="77"/>
  <c r="F16" i="77"/>
  <c r="G14" i="77"/>
  <c r="H12" i="77"/>
  <c r="I12" i="77"/>
  <c r="J12" i="77"/>
  <c r="K12" i="77"/>
  <c r="L12" i="77"/>
  <c r="M12" i="77"/>
  <c r="N12" i="77"/>
  <c r="O12" i="77"/>
  <c r="P12" i="77"/>
  <c r="G12" i="77"/>
  <c r="F15" i="77"/>
  <c r="F14" i="77"/>
  <c r="F12" i="77"/>
  <c r="H109" i="77"/>
  <c r="I109" i="77"/>
  <c r="J109" i="77"/>
  <c r="K109" i="77"/>
  <c r="L109" i="77"/>
  <c r="M109" i="77"/>
  <c r="N109" i="77"/>
  <c r="O109" i="77"/>
  <c r="P109" i="77"/>
  <c r="G109" i="77"/>
  <c r="F109" i="77"/>
  <c r="H25" i="77"/>
  <c r="I25" i="77"/>
  <c r="J25" i="77"/>
  <c r="K25" i="77"/>
  <c r="L25" i="77"/>
  <c r="M25" i="77"/>
  <c r="N25" i="77"/>
  <c r="O25" i="77"/>
  <c r="P25" i="77"/>
  <c r="G25" i="77"/>
  <c r="F25" i="77"/>
  <c r="H29" i="77"/>
  <c r="I29" i="77"/>
  <c r="J29" i="77"/>
  <c r="K29" i="77"/>
  <c r="L29" i="77"/>
  <c r="M29" i="77"/>
  <c r="N29" i="77"/>
  <c r="O29" i="77"/>
  <c r="P29" i="77"/>
  <c r="G29" i="77"/>
  <c r="F29" i="77"/>
  <c r="H58" i="77"/>
  <c r="I58" i="77"/>
  <c r="J58" i="77"/>
  <c r="K58" i="77"/>
  <c r="L58" i="77"/>
  <c r="M58" i="77"/>
  <c r="N58" i="77"/>
  <c r="O58" i="77"/>
  <c r="P58" i="77"/>
  <c r="G58" i="77"/>
  <c r="F58" i="77"/>
  <c r="H57" i="77"/>
  <c r="I57" i="77"/>
  <c r="J57" i="77"/>
  <c r="K57" i="77"/>
  <c r="L57" i="77"/>
  <c r="M57" i="77"/>
  <c r="N57" i="77"/>
  <c r="O57" i="77"/>
  <c r="P57" i="77"/>
  <c r="G57" i="77"/>
  <c r="F57" i="77"/>
  <c r="H89" i="77"/>
  <c r="I89" i="77"/>
  <c r="J89" i="77"/>
  <c r="K89" i="77"/>
  <c r="L89" i="77"/>
  <c r="M89" i="77"/>
  <c r="N89" i="77"/>
  <c r="O89" i="77"/>
  <c r="P89" i="77"/>
  <c r="G89" i="77"/>
  <c r="F89" i="77"/>
  <c r="H86" i="77"/>
  <c r="I86" i="77"/>
  <c r="J86" i="77"/>
  <c r="K86" i="77"/>
  <c r="L86" i="77"/>
  <c r="M86" i="77"/>
  <c r="N86" i="77"/>
  <c r="O86" i="77"/>
  <c r="P86" i="77"/>
  <c r="G86" i="77"/>
  <c r="F86" i="77"/>
  <c r="H102" i="77"/>
  <c r="I102" i="77"/>
  <c r="J102" i="77"/>
  <c r="K102" i="77"/>
  <c r="L102" i="77"/>
  <c r="M102" i="77"/>
  <c r="N102" i="77"/>
  <c r="O102" i="77"/>
  <c r="P102" i="77"/>
  <c r="G102" i="77"/>
  <c r="F102" i="77"/>
  <c r="H106" i="77"/>
  <c r="I106" i="77"/>
  <c r="J106" i="77"/>
  <c r="K106" i="77"/>
  <c r="L106" i="77"/>
  <c r="M106" i="77"/>
  <c r="N106" i="77"/>
  <c r="O106" i="77"/>
  <c r="P106" i="77"/>
  <c r="G106" i="77"/>
  <c r="F106" i="77"/>
  <c r="H95" i="77"/>
  <c r="I95" i="77"/>
  <c r="J95" i="77"/>
  <c r="K95" i="77"/>
  <c r="L95" i="77"/>
  <c r="M95" i="77"/>
  <c r="N95" i="77"/>
  <c r="O95" i="77"/>
  <c r="P95" i="77"/>
  <c r="G95" i="77"/>
  <c r="F95" i="77"/>
  <c r="H82" i="77"/>
  <c r="I82" i="77"/>
  <c r="J82" i="77"/>
  <c r="K82" i="77"/>
  <c r="L82" i="77"/>
  <c r="M82" i="77"/>
  <c r="N82" i="77"/>
  <c r="O82" i="77"/>
  <c r="P82" i="77"/>
  <c r="G82" i="77"/>
  <c r="F82" i="77"/>
  <c r="H79" i="77"/>
  <c r="I79" i="77"/>
  <c r="J79" i="77"/>
  <c r="K79" i="77"/>
  <c r="L79" i="77"/>
  <c r="M79" i="77"/>
  <c r="N79" i="77"/>
  <c r="O79" i="77"/>
  <c r="P79" i="77"/>
  <c r="G79" i="77"/>
  <c r="F79" i="77"/>
  <c r="H77" i="77"/>
  <c r="I77" i="77"/>
  <c r="J77" i="77"/>
  <c r="K77" i="77"/>
  <c r="L77" i="77"/>
  <c r="M77" i="77"/>
  <c r="N77" i="77"/>
  <c r="O77" i="77"/>
  <c r="P77" i="77"/>
  <c r="G77" i="77"/>
  <c r="F77" i="77"/>
  <c r="H81" i="77"/>
  <c r="I81" i="77"/>
  <c r="J81" i="77"/>
  <c r="K81" i="77"/>
  <c r="L81" i="77"/>
  <c r="M81" i="77"/>
  <c r="N81" i="77"/>
  <c r="O81" i="77"/>
  <c r="P81" i="77"/>
  <c r="G81" i="77"/>
  <c r="F81" i="77"/>
  <c r="H80" i="77"/>
  <c r="I80" i="77"/>
  <c r="J80" i="77"/>
  <c r="K80" i="77"/>
  <c r="L80" i="77"/>
  <c r="M80" i="77"/>
  <c r="N80" i="77"/>
  <c r="O80" i="77"/>
  <c r="P80" i="77"/>
  <c r="G80" i="77"/>
  <c r="F80" i="77"/>
  <c r="H42" i="77"/>
  <c r="I42" i="77"/>
  <c r="J42" i="77"/>
  <c r="K42" i="77"/>
  <c r="L42" i="77"/>
  <c r="M42" i="77"/>
  <c r="N42" i="77"/>
  <c r="O42" i="77"/>
  <c r="P42" i="77"/>
  <c r="G42" i="77"/>
  <c r="F42" i="77"/>
  <c r="H78" i="77"/>
  <c r="I78" i="77"/>
  <c r="J78" i="77"/>
  <c r="K78" i="77"/>
  <c r="L78" i="77"/>
  <c r="M78" i="77"/>
  <c r="N78" i="77"/>
  <c r="O78" i="77"/>
  <c r="P78" i="77"/>
  <c r="G78" i="77"/>
  <c r="F78" i="77"/>
  <c r="H41" i="77"/>
  <c r="I41" i="77"/>
  <c r="J41" i="77"/>
  <c r="K41" i="77"/>
  <c r="L41" i="77"/>
  <c r="M41" i="77"/>
  <c r="N41" i="77"/>
  <c r="O41" i="77"/>
  <c r="P41" i="77"/>
  <c r="G41" i="77"/>
  <c r="F41" i="77"/>
  <c r="H38" i="77"/>
  <c r="I38" i="77"/>
  <c r="J38" i="77"/>
  <c r="K38" i="77"/>
  <c r="L38" i="77"/>
  <c r="M38" i="77"/>
  <c r="N38" i="77"/>
  <c r="O38" i="77"/>
  <c r="P38" i="77"/>
  <c r="G38" i="77"/>
  <c r="F38" i="77"/>
  <c r="H76" i="77"/>
  <c r="I76" i="77"/>
  <c r="J76" i="77"/>
  <c r="K76" i="77"/>
  <c r="L76" i="77"/>
  <c r="M76" i="77"/>
  <c r="N76" i="77"/>
  <c r="O76" i="77"/>
  <c r="P76" i="77"/>
  <c r="G76" i="77"/>
  <c r="F76" i="77"/>
  <c r="H75" i="77"/>
  <c r="I75" i="77"/>
  <c r="J75" i="77"/>
  <c r="K75" i="77"/>
  <c r="L75" i="77"/>
  <c r="M75" i="77"/>
  <c r="N75" i="77"/>
  <c r="O75" i="77"/>
  <c r="P75" i="77"/>
  <c r="G75" i="77"/>
  <c r="F75" i="77"/>
  <c r="H108" i="77"/>
  <c r="I108" i="77"/>
  <c r="J108" i="77"/>
  <c r="K108" i="77"/>
  <c r="L108" i="77"/>
  <c r="M108" i="77"/>
  <c r="N108" i="77"/>
  <c r="O108" i="77"/>
  <c r="P108" i="77"/>
  <c r="G108" i="77"/>
  <c r="F108" i="77"/>
  <c r="H68" i="77"/>
  <c r="I68" i="77"/>
  <c r="J68" i="77"/>
  <c r="K68" i="77"/>
  <c r="L68" i="77"/>
  <c r="M68" i="77"/>
  <c r="N68" i="77"/>
  <c r="O68" i="77"/>
  <c r="P68" i="77"/>
  <c r="G68" i="77"/>
  <c r="F68" i="77"/>
  <c r="H71" i="77"/>
  <c r="I71" i="77"/>
  <c r="J71" i="77"/>
  <c r="K71" i="77"/>
  <c r="L71" i="77"/>
  <c r="M71" i="77"/>
  <c r="N71" i="77"/>
  <c r="O71" i="77"/>
  <c r="P71" i="77"/>
  <c r="G71" i="77"/>
  <c r="F71" i="77"/>
  <c r="H70" i="77"/>
  <c r="I70" i="77"/>
  <c r="J70" i="77"/>
  <c r="K70" i="77"/>
  <c r="L70" i="77"/>
  <c r="M70" i="77"/>
  <c r="N70" i="77"/>
  <c r="O70" i="77"/>
  <c r="P70" i="77"/>
  <c r="G70" i="77"/>
  <c r="F70" i="77"/>
  <c r="H67" i="77"/>
  <c r="I67" i="77"/>
  <c r="J67" i="77"/>
  <c r="K67" i="77"/>
  <c r="L67" i="77"/>
  <c r="M67" i="77"/>
  <c r="N67" i="77"/>
  <c r="O67" i="77"/>
  <c r="P67" i="77"/>
  <c r="G67" i="77"/>
  <c r="F67" i="77"/>
  <c r="H66" i="77"/>
  <c r="I66" i="77"/>
  <c r="J66" i="77"/>
  <c r="K66" i="77"/>
  <c r="L66" i="77"/>
  <c r="M66" i="77"/>
  <c r="N66" i="77"/>
  <c r="O66" i="77"/>
  <c r="P66" i="77"/>
  <c r="G66" i="77"/>
  <c r="F66" i="77"/>
  <c r="H65" i="77"/>
  <c r="I65" i="77"/>
  <c r="J65" i="77"/>
  <c r="K65" i="77"/>
  <c r="L65" i="77"/>
  <c r="M65" i="77"/>
  <c r="N65" i="77"/>
  <c r="O65" i="77"/>
  <c r="P65" i="77"/>
  <c r="G65" i="77"/>
  <c r="F65" i="77"/>
  <c r="H64" i="77"/>
  <c r="I64" i="77"/>
  <c r="J64" i="77"/>
  <c r="K64" i="77"/>
  <c r="L64" i="77"/>
  <c r="M64" i="77"/>
  <c r="N64" i="77"/>
  <c r="O64" i="77"/>
  <c r="P64" i="77"/>
  <c r="G64" i="77"/>
  <c r="F64" i="77"/>
  <c r="H63" i="77"/>
  <c r="I63" i="77"/>
  <c r="J63" i="77"/>
  <c r="K63" i="77"/>
  <c r="L63" i="77"/>
  <c r="M63" i="77"/>
  <c r="N63" i="77"/>
  <c r="O63" i="77"/>
  <c r="P63" i="77"/>
  <c r="G63" i="77"/>
  <c r="F63" i="77"/>
  <c r="H101" i="77"/>
  <c r="I101" i="77"/>
  <c r="J101" i="77"/>
  <c r="K101" i="77"/>
  <c r="L101" i="77"/>
  <c r="M101" i="77"/>
  <c r="N101" i="77"/>
  <c r="O101" i="77"/>
  <c r="P101" i="77"/>
  <c r="G101" i="77"/>
  <c r="F101" i="77"/>
  <c r="H103" i="77"/>
  <c r="I103" i="77"/>
  <c r="J103" i="77"/>
  <c r="K103" i="77"/>
  <c r="L103" i="77"/>
  <c r="M103" i="77"/>
  <c r="N103" i="77"/>
  <c r="O103" i="77"/>
  <c r="P103" i="77"/>
  <c r="G103" i="77"/>
  <c r="F103" i="77"/>
  <c r="H100" i="77"/>
  <c r="I100" i="77"/>
  <c r="J100" i="77"/>
  <c r="K100" i="77"/>
  <c r="L100" i="77"/>
  <c r="M100" i="77"/>
  <c r="N100" i="77"/>
  <c r="O100" i="77"/>
  <c r="P100" i="77"/>
  <c r="G100" i="77"/>
  <c r="F100" i="77"/>
  <c r="H99" i="77"/>
  <c r="I99" i="77"/>
  <c r="J99" i="77"/>
  <c r="K99" i="77"/>
  <c r="L99" i="77"/>
  <c r="M99" i="77"/>
  <c r="N99" i="77"/>
  <c r="O99" i="77"/>
  <c r="P99" i="77"/>
  <c r="G99" i="77"/>
  <c r="F99" i="77"/>
  <c r="H105" i="77"/>
  <c r="I105" i="77"/>
  <c r="J105" i="77"/>
  <c r="K105" i="77"/>
  <c r="L105" i="77"/>
  <c r="M105" i="77"/>
  <c r="N105" i="77"/>
  <c r="O105" i="77"/>
  <c r="P105" i="77"/>
  <c r="G105" i="77"/>
  <c r="F105" i="77"/>
  <c r="H104" i="77"/>
  <c r="I104" i="77"/>
  <c r="J104" i="77"/>
  <c r="K104" i="77"/>
  <c r="L104" i="77"/>
  <c r="M104" i="77"/>
  <c r="N104" i="77"/>
  <c r="O104" i="77"/>
  <c r="P104" i="77"/>
  <c r="G104" i="77"/>
  <c r="F104" i="77"/>
  <c r="H72" i="77"/>
  <c r="I72" i="77"/>
  <c r="J72" i="77"/>
  <c r="K72" i="77"/>
  <c r="L72" i="77"/>
  <c r="M72" i="77"/>
  <c r="N72" i="77"/>
  <c r="O72" i="77"/>
  <c r="P72" i="77"/>
  <c r="G72" i="77"/>
  <c r="F72" i="77"/>
  <c r="H74" i="77"/>
  <c r="I74" i="77"/>
  <c r="J74" i="77"/>
  <c r="K74" i="77"/>
  <c r="L74" i="77"/>
  <c r="M74" i="77"/>
  <c r="N74" i="77"/>
  <c r="O74" i="77"/>
  <c r="P74" i="77"/>
  <c r="G74" i="77"/>
  <c r="F74" i="77"/>
  <c r="H73" i="77"/>
  <c r="I73" i="77"/>
  <c r="J73" i="77"/>
  <c r="K73" i="77"/>
  <c r="L73" i="77"/>
  <c r="M73" i="77"/>
  <c r="N73" i="77"/>
  <c r="O73" i="77"/>
  <c r="P73" i="77"/>
  <c r="G73" i="77"/>
  <c r="F73" i="77"/>
  <c r="H69" i="77"/>
  <c r="I69" i="77"/>
  <c r="J69" i="77"/>
  <c r="K69" i="77"/>
  <c r="L69" i="77"/>
  <c r="M69" i="77"/>
  <c r="N69" i="77"/>
  <c r="O69" i="77"/>
  <c r="P69" i="77"/>
  <c r="G69" i="77"/>
  <c r="F69" i="77"/>
  <c r="H107" i="77"/>
  <c r="I107" i="77"/>
  <c r="J107" i="77"/>
  <c r="K107" i="77"/>
  <c r="L107" i="77"/>
  <c r="M107" i="77"/>
  <c r="N107" i="77"/>
  <c r="O107" i="77"/>
  <c r="P107" i="77"/>
  <c r="G107" i="77"/>
  <c r="F107" i="77"/>
  <c r="H62" i="77"/>
  <c r="I62" i="77"/>
  <c r="J62" i="77"/>
  <c r="K62" i="77"/>
  <c r="L62" i="77"/>
  <c r="M62" i="77"/>
  <c r="N62" i="77"/>
  <c r="O62" i="77"/>
  <c r="P62" i="77"/>
  <c r="G62" i="77"/>
  <c r="F62" i="77"/>
  <c r="H61" i="77"/>
  <c r="I61" i="77"/>
  <c r="J61" i="77"/>
  <c r="K61" i="77"/>
  <c r="L61" i="77"/>
  <c r="M61" i="77"/>
  <c r="N61" i="77"/>
  <c r="O61" i="77"/>
  <c r="P61" i="77"/>
  <c r="G61" i="77"/>
  <c r="F61" i="77"/>
  <c r="H60" i="77"/>
  <c r="I60" i="77"/>
  <c r="J60" i="77"/>
  <c r="K60" i="77"/>
  <c r="L60" i="77"/>
  <c r="M60" i="77"/>
  <c r="N60" i="77"/>
  <c r="O60" i="77"/>
  <c r="P60" i="77"/>
  <c r="G60" i="77"/>
  <c r="F60" i="77"/>
  <c r="H59" i="77"/>
  <c r="I59" i="77"/>
  <c r="J59" i="77"/>
  <c r="K59" i="77"/>
  <c r="L59" i="77"/>
  <c r="M59" i="77"/>
  <c r="N59" i="77"/>
  <c r="O59" i="77"/>
  <c r="P59" i="77"/>
  <c r="G59" i="77"/>
  <c r="F59" i="77"/>
  <c r="H56" i="77"/>
  <c r="I56" i="77"/>
  <c r="J56" i="77"/>
  <c r="K56" i="77"/>
  <c r="L56" i="77"/>
  <c r="M56" i="77"/>
  <c r="N56" i="77"/>
  <c r="O56" i="77"/>
  <c r="P56" i="77"/>
  <c r="G56" i="77"/>
  <c r="F56" i="77"/>
  <c r="H55" i="77"/>
  <c r="I55" i="77"/>
  <c r="J55" i="77"/>
  <c r="K55" i="77"/>
  <c r="L55" i="77"/>
  <c r="M55" i="77"/>
  <c r="N55" i="77"/>
  <c r="O55" i="77"/>
  <c r="P55" i="77"/>
  <c r="G55" i="77"/>
  <c r="F55" i="77"/>
  <c r="H54" i="77"/>
  <c r="I54" i="77"/>
  <c r="J54" i="77"/>
  <c r="K54" i="77"/>
  <c r="L54" i="77"/>
  <c r="M54" i="77"/>
  <c r="N54" i="77"/>
  <c r="O54" i="77"/>
  <c r="P54" i="77"/>
  <c r="G54" i="77"/>
  <c r="F54" i="77"/>
  <c r="H53" i="77"/>
  <c r="I53" i="77"/>
  <c r="J53" i="77"/>
  <c r="K53" i="77"/>
  <c r="L53" i="77"/>
  <c r="M53" i="77"/>
  <c r="N53" i="77"/>
  <c r="O53" i="77"/>
  <c r="P53" i="77"/>
  <c r="G53" i="77"/>
  <c r="F53" i="77"/>
  <c r="H52" i="77"/>
  <c r="I52" i="77"/>
  <c r="J52" i="77"/>
  <c r="K52" i="77"/>
  <c r="L52" i="77"/>
  <c r="M52" i="77"/>
  <c r="N52" i="77"/>
  <c r="O52" i="77"/>
  <c r="P52" i="77"/>
  <c r="G52" i="77"/>
  <c r="F52" i="77"/>
  <c r="F4" i="77" s="1"/>
  <c r="AU110" i="36"/>
  <c r="AU111" i="36" s="1"/>
  <c r="AU112" i="36" s="1"/>
  <c r="AU113" i="36" s="1"/>
  <c r="AU114" i="36" s="1"/>
  <c r="AU115" i="36" s="1"/>
  <c r="AU116" i="36" s="1"/>
  <c r="AV110" i="36"/>
  <c r="AV111" i="36" s="1"/>
  <c r="AV112" i="36" s="1"/>
  <c r="AV113" i="36" s="1"/>
  <c r="AV114" i="36" s="1"/>
  <c r="AV115" i="36" s="1"/>
  <c r="AV116" i="36" s="1"/>
  <c r="AW110" i="36"/>
  <c r="AW111" i="36" s="1"/>
  <c r="AW112" i="36" s="1"/>
  <c r="AW113" i="36" s="1"/>
  <c r="AW114" i="36" s="1"/>
  <c r="AW115" i="36" s="1"/>
  <c r="AW116" i="36" s="1"/>
  <c r="AX110" i="36"/>
  <c r="AX111" i="36" s="1"/>
  <c r="AX112" i="36" s="1"/>
  <c r="AX113" i="36" s="1"/>
  <c r="AX114" i="36" s="1"/>
  <c r="AX115" i="36" s="1"/>
  <c r="AX116" i="36" s="1"/>
  <c r="AY110" i="36"/>
  <c r="AY111" i="36" s="1"/>
  <c r="AY112" i="36" s="1"/>
  <c r="AY113" i="36" s="1"/>
  <c r="AY114" i="36" s="1"/>
  <c r="AY115" i="36" s="1"/>
  <c r="AY116" i="36" s="1"/>
  <c r="AZ110" i="36"/>
  <c r="AZ111" i="36" s="1"/>
  <c r="AZ112" i="36" s="1"/>
  <c r="AZ113" i="36" s="1"/>
  <c r="AZ114" i="36" s="1"/>
  <c r="AZ115" i="36" s="1"/>
  <c r="AZ116" i="36" s="1"/>
  <c r="BA110" i="36"/>
  <c r="BA111" i="36" s="1"/>
  <c r="BA112" i="36" s="1"/>
  <c r="BA113" i="36" s="1"/>
  <c r="BA114" i="36" s="1"/>
  <c r="BA115" i="36" s="1"/>
  <c r="BA116" i="36" s="1"/>
  <c r="AT110" i="36"/>
  <c r="AT111" i="36" s="1"/>
  <c r="AT112" i="36" s="1"/>
  <c r="AT113" i="36" s="1"/>
  <c r="AT114" i="36" s="1"/>
  <c r="AT115" i="36" s="1"/>
  <c r="AT116" i="36" s="1"/>
  <c r="AU102" i="36"/>
  <c r="AU103" i="36" s="1"/>
  <c r="AU104" i="36" s="1"/>
  <c r="AU105" i="36" s="1"/>
  <c r="AU106" i="36" s="1"/>
  <c r="AU107" i="36" s="1"/>
  <c r="AU108" i="36" s="1"/>
  <c r="AV102" i="36"/>
  <c r="AV103" i="36" s="1"/>
  <c r="AV104" i="36" s="1"/>
  <c r="AV105" i="36" s="1"/>
  <c r="AV106" i="36" s="1"/>
  <c r="AV107" i="36" s="1"/>
  <c r="AV108" i="36" s="1"/>
  <c r="AW102" i="36"/>
  <c r="AW103" i="36" s="1"/>
  <c r="AW104" i="36" s="1"/>
  <c r="AW105" i="36" s="1"/>
  <c r="AW106" i="36" s="1"/>
  <c r="AW107" i="36" s="1"/>
  <c r="AW108" i="36" s="1"/>
  <c r="AX102" i="36"/>
  <c r="AX103" i="36" s="1"/>
  <c r="AX104" i="36" s="1"/>
  <c r="AX105" i="36" s="1"/>
  <c r="AX106" i="36" s="1"/>
  <c r="AX107" i="36" s="1"/>
  <c r="AX108" i="36" s="1"/>
  <c r="AY102" i="36"/>
  <c r="AY103" i="36" s="1"/>
  <c r="AY104" i="36" s="1"/>
  <c r="AY105" i="36" s="1"/>
  <c r="AY106" i="36" s="1"/>
  <c r="AY107" i="36" s="1"/>
  <c r="AY108" i="36" s="1"/>
  <c r="AZ102" i="36"/>
  <c r="AZ103" i="36" s="1"/>
  <c r="AZ104" i="36" s="1"/>
  <c r="AZ105" i="36" s="1"/>
  <c r="AZ106" i="36" s="1"/>
  <c r="AZ107" i="36" s="1"/>
  <c r="AZ108" i="36" s="1"/>
  <c r="BA102" i="36"/>
  <c r="BA103" i="36" s="1"/>
  <c r="BA104" i="36" s="1"/>
  <c r="BA105" i="36" s="1"/>
  <c r="BA106" i="36" s="1"/>
  <c r="BA107" i="36" s="1"/>
  <c r="BA108" i="36" s="1"/>
  <c r="AT102" i="36"/>
  <c r="AT103" i="36" s="1"/>
  <c r="AT104" i="36" s="1"/>
  <c r="AT105" i="36" s="1"/>
  <c r="AT106" i="36" s="1"/>
  <c r="AT107" i="36" s="1"/>
  <c r="AT108" i="36" s="1"/>
  <c r="AU94" i="36"/>
  <c r="AU95" i="36" s="1"/>
  <c r="AU96" i="36" s="1"/>
  <c r="AU97" i="36" s="1"/>
  <c r="AU98" i="36" s="1"/>
  <c r="AU99" i="36" s="1"/>
  <c r="AU100" i="36" s="1"/>
  <c r="AV94" i="36"/>
  <c r="AV95" i="36" s="1"/>
  <c r="AV96" i="36" s="1"/>
  <c r="AV97" i="36" s="1"/>
  <c r="AV98" i="36" s="1"/>
  <c r="AV99" i="36" s="1"/>
  <c r="AV100" i="36" s="1"/>
  <c r="AW94" i="36"/>
  <c r="AW95" i="36" s="1"/>
  <c r="AW96" i="36" s="1"/>
  <c r="AW97" i="36" s="1"/>
  <c r="AW98" i="36" s="1"/>
  <c r="AW99" i="36" s="1"/>
  <c r="AW100" i="36" s="1"/>
  <c r="AX94" i="36"/>
  <c r="AX95" i="36" s="1"/>
  <c r="AX96" i="36" s="1"/>
  <c r="AX97" i="36" s="1"/>
  <c r="AX98" i="36" s="1"/>
  <c r="AX99" i="36" s="1"/>
  <c r="AX100" i="36" s="1"/>
  <c r="AY94" i="36"/>
  <c r="AY95" i="36" s="1"/>
  <c r="AY96" i="36" s="1"/>
  <c r="AY97" i="36" s="1"/>
  <c r="AY98" i="36" s="1"/>
  <c r="AY99" i="36" s="1"/>
  <c r="AY100" i="36" s="1"/>
  <c r="AZ94" i="36"/>
  <c r="AZ95" i="36" s="1"/>
  <c r="AZ96" i="36" s="1"/>
  <c r="AZ97" i="36" s="1"/>
  <c r="AZ98" i="36" s="1"/>
  <c r="AZ99" i="36" s="1"/>
  <c r="AZ100" i="36" s="1"/>
  <c r="BA94" i="36"/>
  <c r="BA95" i="36" s="1"/>
  <c r="BA96" i="36" s="1"/>
  <c r="BA97" i="36" s="1"/>
  <c r="BA98" i="36" s="1"/>
  <c r="BA99" i="36" s="1"/>
  <c r="BA100" i="36" s="1"/>
  <c r="AT94" i="36"/>
  <c r="AT95" i="36" s="1"/>
  <c r="AT96" i="36" s="1"/>
  <c r="AT97" i="36" s="1"/>
  <c r="AT98" i="36" s="1"/>
  <c r="AT99" i="36" s="1"/>
  <c r="AT100" i="36" s="1"/>
  <c r="AU86" i="36"/>
  <c r="AU87" i="36" s="1"/>
  <c r="AU88" i="36" s="1"/>
  <c r="AU89" i="36" s="1"/>
  <c r="AU90" i="36" s="1"/>
  <c r="AU91" i="36" s="1"/>
  <c r="AU92" i="36" s="1"/>
  <c r="AV86" i="36"/>
  <c r="AV87" i="36" s="1"/>
  <c r="AV88" i="36" s="1"/>
  <c r="AV89" i="36" s="1"/>
  <c r="AV90" i="36" s="1"/>
  <c r="AV91" i="36" s="1"/>
  <c r="AV92" i="36" s="1"/>
  <c r="AW86" i="36"/>
  <c r="AW87" i="36" s="1"/>
  <c r="AW88" i="36" s="1"/>
  <c r="AW89" i="36" s="1"/>
  <c r="AW90" i="36" s="1"/>
  <c r="AW91" i="36" s="1"/>
  <c r="AW92" i="36" s="1"/>
  <c r="AX86" i="36"/>
  <c r="AX87" i="36" s="1"/>
  <c r="AX88" i="36" s="1"/>
  <c r="AX89" i="36" s="1"/>
  <c r="AX90" i="36" s="1"/>
  <c r="AX91" i="36" s="1"/>
  <c r="AX92" i="36" s="1"/>
  <c r="AY86" i="36"/>
  <c r="AY87" i="36" s="1"/>
  <c r="AY88" i="36" s="1"/>
  <c r="AY89" i="36" s="1"/>
  <c r="AY90" i="36" s="1"/>
  <c r="AY91" i="36" s="1"/>
  <c r="AY92" i="36" s="1"/>
  <c r="AZ86" i="36"/>
  <c r="AZ87" i="36" s="1"/>
  <c r="AZ88" i="36" s="1"/>
  <c r="AZ89" i="36" s="1"/>
  <c r="AZ90" i="36" s="1"/>
  <c r="AZ91" i="36" s="1"/>
  <c r="AZ92" i="36" s="1"/>
  <c r="BA86" i="36"/>
  <c r="BA87" i="36" s="1"/>
  <c r="BA88" i="36" s="1"/>
  <c r="BA89" i="36" s="1"/>
  <c r="BA90" i="36" s="1"/>
  <c r="BA91" i="36" s="1"/>
  <c r="BA92" i="36" s="1"/>
  <c r="AT86" i="36"/>
  <c r="AT87" i="36" s="1"/>
  <c r="AT88" i="36" s="1"/>
  <c r="AT89" i="36" s="1"/>
  <c r="AT90" i="36" s="1"/>
  <c r="AT91" i="36" s="1"/>
  <c r="AT92" i="36" s="1"/>
  <c r="AU78" i="36"/>
  <c r="AU79" i="36" s="1"/>
  <c r="AU80" i="36" s="1"/>
  <c r="AU81" i="36" s="1"/>
  <c r="AU82" i="36" s="1"/>
  <c r="AU83" i="36" s="1"/>
  <c r="AU84" i="36" s="1"/>
  <c r="AV78" i="36"/>
  <c r="AV79" i="36" s="1"/>
  <c r="AV80" i="36" s="1"/>
  <c r="AV81" i="36" s="1"/>
  <c r="AV82" i="36" s="1"/>
  <c r="AV83" i="36" s="1"/>
  <c r="AV84" i="36" s="1"/>
  <c r="AW78" i="36"/>
  <c r="AW79" i="36" s="1"/>
  <c r="AW80" i="36" s="1"/>
  <c r="AW81" i="36" s="1"/>
  <c r="AW82" i="36" s="1"/>
  <c r="AW83" i="36" s="1"/>
  <c r="AW84" i="36" s="1"/>
  <c r="AX78" i="36"/>
  <c r="AX79" i="36" s="1"/>
  <c r="AX80" i="36" s="1"/>
  <c r="AX81" i="36" s="1"/>
  <c r="AX82" i="36" s="1"/>
  <c r="AX83" i="36" s="1"/>
  <c r="AX84" i="36" s="1"/>
  <c r="AY78" i="36"/>
  <c r="AY79" i="36" s="1"/>
  <c r="AY80" i="36" s="1"/>
  <c r="AY81" i="36" s="1"/>
  <c r="AY82" i="36" s="1"/>
  <c r="AY83" i="36" s="1"/>
  <c r="AY84" i="36" s="1"/>
  <c r="AZ78" i="36"/>
  <c r="AZ79" i="36" s="1"/>
  <c r="AZ80" i="36" s="1"/>
  <c r="AZ81" i="36" s="1"/>
  <c r="AZ82" i="36" s="1"/>
  <c r="AZ83" i="36" s="1"/>
  <c r="AZ84" i="36" s="1"/>
  <c r="BA78" i="36"/>
  <c r="BA79" i="36" s="1"/>
  <c r="BA80" i="36" s="1"/>
  <c r="BA81" i="36" s="1"/>
  <c r="BA82" i="36" s="1"/>
  <c r="BA83" i="36" s="1"/>
  <c r="BA84" i="36" s="1"/>
  <c r="AT78" i="36"/>
  <c r="AT79" i="36" s="1"/>
  <c r="AT80" i="36" s="1"/>
  <c r="AT81" i="36" s="1"/>
  <c r="AT82" i="36" s="1"/>
  <c r="AT83" i="36" s="1"/>
  <c r="AT84" i="36" s="1"/>
  <c r="AU70" i="36"/>
  <c r="AU71" i="36" s="1"/>
  <c r="AU72" i="36" s="1"/>
  <c r="AU73" i="36" s="1"/>
  <c r="AU74" i="36" s="1"/>
  <c r="AU75" i="36" s="1"/>
  <c r="AU76" i="36" s="1"/>
  <c r="AV70" i="36"/>
  <c r="AV71" i="36" s="1"/>
  <c r="AV72" i="36" s="1"/>
  <c r="AV73" i="36" s="1"/>
  <c r="AV74" i="36" s="1"/>
  <c r="AV75" i="36" s="1"/>
  <c r="AV76" i="36" s="1"/>
  <c r="AW70" i="36"/>
  <c r="AW71" i="36" s="1"/>
  <c r="AW72" i="36" s="1"/>
  <c r="AW73" i="36" s="1"/>
  <c r="AW74" i="36" s="1"/>
  <c r="AW75" i="36" s="1"/>
  <c r="AW76" i="36" s="1"/>
  <c r="AX70" i="36"/>
  <c r="AX71" i="36" s="1"/>
  <c r="AX72" i="36" s="1"/>
  <c r="AX73" i="36" s="1"/>
  <c r="AX74" i="36" s="1"/>
  <c r="AX75" i="36" s="1"/>
  <c r="AX76" i="36" s="1"/>
  <c r="AY70" i="36"/>
  <c r="AY71" i="36" s="1"/>
  <c r="AY72" i="36" s="1"/>
  <c r="AY73" i="36" s="1"/>
  <c r="AY74" i="36" s="1"/>
  <c r="AY75" i="36" s="1"/>
  <c r="AY76" i="36" s="1"/>
  <c r="AZ70" i="36"/>
  <c r="AZ71" i="36" s="1"/>
  <c r="AZ72" i="36" s="1"/>
  <c r="AZ73" i="36" s="1"/>
  <c r="AZ74" i="36" s="1"/>
  <c r="AZ75" i="36" s="1"/>
  <c r="AZ76" i="36" s="1"/>
  <c r="BA70" i="36"/>
  <c r="BA71" i="36" s="1"/>
  <c r="BA72" i="36" s="1"/>
  <c r="BA73" i="36" s="1"/>
  <c r="BA74" i="36" s="1"/>
  <c r="BA75" i="36" s="1"/>
  <c r="BA76" i="36" s="1"/>
  <c r="AT70" i="36"/>
  <c r="AT71" i="36" s="1"/>
  <c r="AT72" i="36" s="1"/>
  <c r="AT73" i="36" s="1"/>
  <c r="AT74" i="36" s="1"/>
  <c r="AT75" i="36" s="1"/>
  <c r="AT76" i="36" s="1"/>
  <c r="AU45" i="36"/>
  <c r="AU46" i="36" s="1"/>
  <c r="AU47" i="36" s="1"/>
  <c r="AU48" i="36" s="1"/>
  <c r="AU49" i="36" s="1"/>
  <c r="AU50" i="36" s="1"/>
  <c r="AU51" i="36" s="1"/>
  <c r="AV45" i="36"/>
  <c r="AV46" i="36" s="1"/>
  <c r="AV47" i="36" s="1"/>
  <c r="AV48" i="36" s="1"/>
  <c r="AV49" i="36" s="1"/>
  <c r="AV50" i="36" s="1"/>
  <c r="AV51" i="36" s="1"/>
  <c r="AW45" i="36"/>
  <c r="AW46" i="36" s="1"/>
  <c r="AW47" i="36" s="1"/>
  <c r="AW48" i="36" s="1"/>
  <c r="AW49" i="36" s="1"/>
  <c r="AW50" i="36" s="1"/>
  <c r="AW51" i="36" s="1"/>
  <c r="AX45" i="36"/>
  <c r="AX46" i="36" s="1"/>
  <c r="AX47" i="36" s="1"/>
  <c r="AX48" i="36" s="1"/>
  <c r="AX49" i="36" s="1"/>
  <c r="AX50" i="36" s="1"/>
  <c r="AX51" i="36" s="1"/>
  <c r="AY45" i="36"/>
  <c r="AY46" i="36" s="1"/>
  <c r="AY47" i="36" s="1"/>
  <c r="AY48" i="36" s="1"/>
  <c r="AY49" i="36" s="1"/>
  <c r="AY50" i="36" s="1"/>
  <c r="AY51" i="36" s="1"/>
  <c r="AZ45" i="36"/>
  <c r="AZ46" i="36" s="1"/>
  <c r="AZ47" i="36" s="1"/>
  <c r="AZ48" i="36" s="1"/>
  <c r="AZ49" i="36" s="1"/>
  <c r="AZ50" i="36" s="1"/>
  <c r="AZ51" i="36" s="1"/>
  <c r="BA45" i="36"/>
  <c r="BA46" i="36" s="1"/>
  <c r="BA47" i="36" s="1"/>
  <c r="BA48" i="36" s="1"/>
  <c r="BA49" i="36" s="1"/>
  <c r="BA50" i="36" s="1"/>
  <c r="BA51" i="36" s="1"/>
  <c r="AT45" i="36"/>
  <c r="AT46" i="36" s="1"/>
  <c r="AT47" i="36" s="1"/>
  <c r="AT48" i="36" s="1"/>
  <c r="AT49" i="36" s="1"/>
  <c r="AT50" i="36" s="1"/>
  <c r="AT51" i="36" s="1"/>
  <c r="AU37" i="36"/>
  <c r="AU38" i="36" s="1"/>
  <c r="AU39" i="36" s="1"/>
  <c r="AU40" i="36" s="1"/>
  <c r="AU41" i="36" s="1"/>
  <c r="AU42" i="36" s="1"/>
  <c r="AU43" i="36" s="1"/>
  <c r="AV37" i="36"/>
  <c r="AV38" i="36" s="1"/>
  <c r="AV39" i="36" s="1"/>
  <c r="AV40" i="36" s="1"/>
  <c r="AV41" i="36" s="1"/>
  <c r="AV42" i="36" s="1"/>
  <c r="AV43" i="36" s="1"/>
  <c r="AW37" i="36"/>
  <c r="AW38" i="36" s="1"/>
  <c r="AW39" i="36" s="1"/>
  <c r="AW40" i="36" s="1"/>
  <c r="AW41" i="36" s="1"/>
  <c r="AW42" i="36" s="1"/>
  <c r="AW43" i="36" s="1"/>
  <c r="AX37" i="36"/>
  <c r="AX38" i="36" s="1"/>
  <c r="AX39" i="36" s="1"/>
  <c r="AX40" i="36" s="1"/>
  <c r="AX41" i="36" s="1"/>
  <c r="AX42" i="36" s="1"/>
  <c r="AX43" i="36" s="1"/>
  <c r="AY37" i="36"/>
  <c r="AY38" i="36" s="1"/>
  <c r="AY39" i="36" s="1"/>
  <c r="AY40" i="36" s="1"/>
  <c r="AY41" i="36" s="1"/>
  <c r="AY42" i="36" s="1"/>
  <c r="AY43" i="36" s="1"/>
  <c r="AZ37" i="36"/>
  <c r="AZ38" i="36" s="1"/>
  <c r="AZ39" i="36" s="1"/>
  <c r="AZ40" i="36" s="1"/>
  <c r="AZ41" i="36" s="1"/>
  <c r="AZ42" i="36" s="1"/>
  <c r="AZ43" i="36" s="1"/>
  <c r="BA37" i="36"/>
  <c r="BA38" i="36" s="1"/>
  <c r="BA39" i="36" s="1"/>
  <c r="BA40" i="36" s="1"/>
  <c r="BA41" i="36" s="1"/>
  <c r="BA42" i="36" s="1"/>
  <c r="BA43" i="36" s="1"/>
  <c r="AT37" i="36"/>
  <c r="AT38" i="36" s="1"/>
  <c r="AT39" i="36" s="1"/>
  <c r="AT40" i="36" s="1"/>
  <c r="AT41" i="36" s="1"/>
  <c r="AT42" i="36" s="1"/>
  <c r="AT43" i="36" s="1"/>
  <c r="AO200" i="36"/>
  <c r="AO201" i="36" s="1"/>
  <c r="AO202" i="36" s="1"/>
  <c r="AO203" i="36" s="1"/>
  <c r="AO204" i="36" s="1"/>
  <c r="AO205" i="36" s="1"/>
  <c r="AO206" i="36" s="1"/>
  <c r="AP200" i="36"/>
  <c r="AP201" i="36" s="1"/>
  <c r="AP202" i="36" s="1"/>
  <c r="AP203" i="36" s="1"/>
  <c r="AP204" i="36" s="1"/>
  <c r="AP205" i="36" s="1"/>
  <c r="AP206" i="36" s="1"/>
  <c r="AN200" i="36"/>
  <c r="AN201" i="36" s="1"/>
  <c r="AN202" i="36" s="1"/>
  <c r="AN203" i="36" s="1"/>
  <c r="AN204" i="36" s="1"/>
  <c r="AN205" i="36" s="1"/>
  <c r="AN206" i="36" s="1"/>
  <c r="U242" i="36"/>
  <c r="T242" i="36"/>
  <c r="T236" i="36"/>
  <c r="V231" i="36"/>
  <c r="I63" i="36"/>
  <c r="I64" i="36" s="1"/>
  <c r="I65" i="36" s="1"/>
  <c r="I66" i="36" s="1"/>
  <c r="I67" i="36" s="1"/>
  <c r="I68" i="36" s="1"/>
  <c r="J63" i="36"/>
  <c r="J64" i="36" s="1"/>
  <c r="J65" i="36" s="1"/>
  <c r="J66" i="36" s="1"/>
  <c r="J67" i="36" s="1"/>
  <c r="J68" i="36" s="1"/>
  <c r="K63" i="36"/>
  <c r="K64" i="36" s="1"/>
  <c r="K65" i="36" s="1"/>
  <c r="K66" i="36" s="1"/>
  <c r="K67" i="36" s="1"/>
  <c r="K68" i="36" s="1"/>
  <c r="N63" i="36"/>
  <c r="N64" i="36" s="1"/>
  <c r="N65" i="36" s="1"/>
  <c r="N66" i="36" s="1"/>
  <c r="N67" i="36" s="1"/>
  <c r="N68" i="36" s="1"/>
  <c r="AI63" i="36"/>
  <c r="AI64" i="36" s="1"/>
  <c r="AI65" i="36" s="1"/>
  <c r="AI66" i="36" s="1"/>
  <c r="AI67" i="36" s="1"/>
  <c r="AI68" i="36" s="1"/>
  <c r="AJ63" i="36"/>
  <c r="AK63" i="36"/>
  <c r="AK64" i="36" s="1"/>
  <c r="AK65" i="36" s="1"/>
  <c r="AK66" i="36" s="1"/>
  <c r="AK67" i="36" s="1"/>
  <c r="AK68" i="36" s="1"/>
  <c r="AM63" i="36"/>
  <c r="AM64" i="36" s="1"/>
  <c r="AM65" i="36" s="1"/>
  <c r="AM66" i="36" s="1"/>
  <c r="AM67" i="36" s="1"/>
  <c r="AM68" i="36" s="1"/>
  <c r="AN63" i="36"/>
  <c r="AN64" i="36" s="1"/>
  <c r="AN65" i="36" s="1"/>
  <c r="AN66" i="36" s="1"/>
  <c r="AN67" i="36" s="1"/>
  <c r="AN68" i="36" s="1"/>
  <c r="AO63" i="36"/>
  <c r="AO64" i="36" s="1"/>
  <c r="AO65" i="36" s="1"/>
  <c r="AO66" i="36" s="1"/>
  <c r="AO67" i="36" s="1"/>
  <c r="AO68" i="36" s="1"/>
  <c r="AP63" i="36"/>
  <c r="AP64" i="36" s="1"/>
  <c r="AP65" i="36" s="1"/>
  <c r="AP66" i="36" s="1"/>
  <c r="AP67" i="36" s="1"/>
  <c r="AP68" i="36" s="1"/>
  <c r="AT63" i="36"/>
  <c r="AT64" i="36" s="1"/>
  <c r="AT65" i="36" s="1"/>
  <c r="AT66" i="36" s="1"/>
  <c r="AT67" i="36" s="1"/>
  <c r="AT68" i="36" s="1"/>
  <c r="AU63" i="36"/>
  <c r="AU64" i="36" s="1"/>
  <c r="AU65" i="36" s="1"/>
  <c r="AU66" i="36" s="1"/>
  <c r="AU67" i="36" s="1"/>
  <c r="AU68" i="36" s="1"/>
  <c r="AV63" i="36"/>
  <c r="AV64" i="36" s="1"/>
  <c r="AV65" i="36" s="1"/>
  <c r="AV66" i="36" s="1"/>
  <c r="AV67" i="36" s="1"/>
  <c r="AV68" i="36" s="1"/>
  <c r="AW63" i="36"/>
  <c r="AW64" i="36" s="1"/>
  <c r="AW65" i="36" s="1"/>
  <c r="AW66" i="36" s="1"/>
  <c r="AW67" i="36" s="1"/>
  <c r="AW68" i="36" s="1"/>
  <c r="AX63" i="36"/>
  <c r="AX64" i="36" s="1"/>
  <c r="AX65" i="36" s="1"/>
  <c r="AX66" i="36" s="1"/>
  <c r="AX67" i="36" s="1"/>
  <c r="AX68" i="36" s="1"/>
  <c r="AY63" i="36"/>
  <c r="AY64" i="36" s="1"/>
  <c r="AY65" i="36" s="1"/>
  <c r="AY66" i="36" s="1"/>
  <c r="AY67" i="36" s="1"/>
  <c r="AY68" i="36" s="1"/>
  <c r="AZ63" i="36"/>
  <c r="AZ64" i="36" s="1"/>
  <c r="AZ65" i="36" s="1"/>
  <c r="AZ66" i="36" s="1"/>
  <c r="AZ67" i="36" s="1"/>
  <c r="AZ68" i="36" s="1"/>
  <c r="BA63" i="36"/>
  <c r="BA64" i="36" s="1"/>
  <c r="BA65" i="36" s="1"/>
  <c r="BA66" i="36" s="1"/>
  <c r="BA67" i="36" s="1"/>
  <c r="BA68" i="36" s="1"/>
  <c r="AJ64" i="36"/>
  <c r="AJ65" i="36" s="1"/>
  <c r="AJ66" i="36" s="1"/>
  <c r="AJ67" i="36" s="1"/>
  <c r="AJ68" i="36" s="1"/>
  <c r="S62" i="36"/>
  <c r="S63" i="36" s="1"/>
  <c r="S64" i="36" s="1"/>
  <c r="S65" i="36" s="1"/>
  <c r="S66" i="36" s="1"/>
  <c r="S67" i="36" s="1"/>
  <c r="S68" i="36" s="1"/>
  <c r="P50" i="57"/>
  <c r="BM120" i="36"/>
  <c r="BM121" i="36" s="1"/>
  <c r="BM122" i="36" s="1"/>
  <c r="BM123" i="36" s="1"/>
  <c r="BM124" i="36" s="1"/>
  <c r="BM125" i="36" s="1"/>
  <c r="BN120" i="36"/>
  <c r="BN121" i="36" s="1"/>
  <c r="BN122" i="36" s="1"/>
  <c r="BN123" i="36" s="1"/>
  <c r="BN124" i="36" s="1"/>
  <c r="BN125" i="36" s="1"/>
  <c r="BO120" i="36"/>
  <c r="BO121" i="36" s="1"/>
  <c r="BO122" i="36" s="1"/>
  <c r="BO123" i="36" s="1"/>
  <c r="BO124" i="36" s="1"/>
  <c r="BO125" i="36" s="1"/>
  <c r="BP120" i="36"/>
  <c r="BP121" i="36" s="1"/>
  <c r="BP122" i="36" s="1"/>
  <c r="BP123" i="36" s="1"/>
  <c r="BP124" i="36" s="1"/>
  <c r="BP125" i="36" s="1"/>
  <c r="BQ120" i="36"/>
  <c r="BQ121" i="36" s="1"/>
  <c r="BQ122" i="36" s="1"/>
  <c r="BQ123" i="36" s="1"/>
  <c r="BQ124" i="36" s="1"/>
  <c r="BQ125" i="36" s="1"/>
  <c r="BR120" i="36"/>
  <c r="BR121" i="36" s="1"/>
  <c r="BR122" i="36" s="1"/>
  <c r="BR123" i="36" s="1"/>
  <c r="BR124" i="36" s="1"/>
  <c r="BR125" i="36" s="1"/>
  <c r="BS120" i="36"/>
  <c r="BS121" i="36" s="1"/>
  <c r="BS122" i="36" s="1"/>
  <c r="BS123" i="36" s="1"/>
  <c r="BS124" i="36" s="1"/>
  <c r="BS125" i="36" s="1"/>
  <c r="BT120" i="36"/>
  <c r="BT121" i="36" s="1"/>
  <c r="BT122" i="36" s="1"/>
  <c r="BT123" i="36" s="1"/>
  <c r="BT124" i="36" s="1"/>
  <c r="BT125" i="36" s="1"/>
  <c r="BU120" i="36"/>
  <c r="BU121" i="36" s="1"/>
  <c r="BU122" i="36" s="1"/>
  <c r="BU123" i="36" s="1"/>
  <c r="BU124" i="36" s="1"/>
  <c r="BU125" i="36" s="1"/>
  <c r="BV120" i="36"/>
  <c r="BV121" i="36" s="1"/>
  <c r="BV122" i="36" s="1"/>
  <c r="BV123" i="36" s="1"/>
  <c r="BV124" i="36" s="1"/>
  <c r="BV125" i="36" s="1"/>
  <c r="BW120" i="36"/>
  <c r="BW121" i="36" s="1"/>
  <c r="BW122" i="36" s="1"/>
  <c r="BW123" i="36" s="1"/>
  <c r="BW124" i="36" s="1"/>
  <c r="BW125" i="36" s="1"/>
  <c r="BX120" i="36"/>
  <c r="BX121" i="36" s="1"/>
  <c r="BX122" i="36" s="1"/>
  <c r="BX123" i="36" s="1"/>
  <c r="BX124" i="36" s="1"/>
  <c r="BX125" i="36" s="1"/>
  <c r="BY120" i="36"/>
  <c r="BY121" i="36" s="1"/>
  <c r="BY122" i="36" s="1"/>
  <c r="BY123" i="36" s="1"/>
  <c r="BY124" i="36" s="1"/>
  <c r="BY125" i="36" s="1"/>
  <c r="BZ120" i="36"/>
  <c r="BZ121" i="36" s="1"/>
  <c r="BZ122" i="36" s="1"/>
  <c r="BZ123" i="36" s="1"/>
  <c r="BZ124" i="36" s="1"/>
  <c r="BZ125" i="36" s="1"/>
  <c r="CB120" i="36"/>
  <c r="CB121" i="36" s="1"/>
  <c r="CB122" i="36" s="1"/>
  <c r="CB123" i="36" s="1"/>
  <c r="CB124" i="36" s="1"/>
  <c r="CB125" i="36" s="1"/>
  <c r="CC120" i="36"/>
  <c r="CC121" i="36" s="1"/>
  <c r="CC122" i="36" s="1"/>
  <c r="CC123" i="36" s="1"/>
  <c r="CC124" i="36" s="1"/>
  <c r="CC125" i="36" s="1"/>
  <c r="CD120" i="36"/>
  <c r="CD121" i="36" s="1"/>
  <c r="CD122" i="36" s="1"/>
  <c r="CD123" i="36" s="1"/>
  <c r="CD124" i="36" s="1"/>
  <c r="CD125" i="36" s="1"/>
  <c r="CE120" i="36"/>
  <c r="CE121" i="36" s="1"/>
  <c r="CE122" i="36" s="1"/>
  <c r="CE123" i="36" s="1"/>
  <c r="CE124" i="36" s="1"/>
  <c r="CE125" i="36" s="1"/>
  <c r="CF120" i="36"/>
  <c r="CF121" i="36" s="1"/>
  <c r="CF122" i="36" s="1"/>
  <c r="CF123" i="36" s="1"/>
  <c r="CF124" i="36" s="1"/>
  <c r="CF125" i="36" s="1"/>
  <c r="CG120" i="36"/>
  <c r="CG121" i="36" s="1"/>
  <c r="CG122" i="36" s="1"/>
  <c r="CG123" i="36" s="1"/>
  <c r="CG124" i="36" s="1"/>
  <c r="CG125" i="36" s="1"/>
  <c r="CH120" i="36"/>
  <c r="CH121" i="36" s="1"/>
  <c r="CH122" i="36" s="1"/>
  <c r="CH123" i="36" s="1"/>
  <c r="CH124" i="36" s="1"/>
  <c r="CH125" i="36" s="1"/>
  <c r="CI120" i="36"/>
  <c r="CI121" i="36" s="1"/>
  <c r="CI122" i="36" s="1"/>
  <c r="CI123" i="36" s="1"/>
  <c r="CI124" i="36" s="1"/>
  <c r="CI125" i="36" s="1"/>
  <c r="CJ120" i="36"/>
  <c r="CJ121" i="36" s="1"/>
  <c r="CJ122" i="36" s="1"/>
  <c r="CJ123" i="36" s="1"/>
  <c r="CJ124" i="36" s="1"/>
  <c r="CJ125" i="36" s="1"/>
  <c r="CK120" i="36"/>
  <c r="CK121" i="36" s="1"/>
  <c r="CK122" i="36" s="1"/>
  <c r="CK123" i="36" s="1"/>
  <c r="CK124" i="36" s="1"/>
  <c r="CK125" i="36" s="1"/>
  <c r="CM120" i="36"/>
  <c r="CM121" i="36" s="1"/>
  <c r="CM122" i="36" s="1"/>
  <c r="CM123" i="36" s="1"/>
  <c r="CM124" i="36" s="1"/>
  <c r="CM125" i="36" s="1"/>
  <c r="CN120" i="36"/>
  <c r="CN121" i="36" s="1"/>
  <c r="CN122" i="36" s="1"/>
  <c r="CN123" i="36" s="1"/>
  <c r="CN124" i="36" s="1"/>
  <c r="CN125" i="36" s="1"/>
  <c r="CO120" i="36"/>
  <c r="CO121" i="36" s="1"/>
  <c r="CO122" i="36" s="1"/>
  <c r="CO123" i="36" s="1"/>
  <c r="CO124" i="36" s="1"/>
  <c r="CO125" i="36" s="1"/>
  <c r="CP120" i="36"/>
  <c r="CP121" i="36" s="1"/>
  <c r="CP122" i="36" s="1"/>
  <c r="CP123" i="36" s="1"/>
  <c r="CP124" i="36" s="1"/>
  <c r="CP125" i="36" s="1"/>
  <c r="CQ120" i="36"/>
  <c r="CQ121" i="36" s="1"/>
  <c r="CQ122" i="36" s="1"/>
  <c r="CQ123" i="36" s="1"/>
  <c r="CQ124" i="36" s="1"/>
  <c r="CQ125" i="36" s="1"/>
  <c r="CR120" i="36"/>
  <c r="CR121" i="36" s="1"/>
  <c r="CR122" i="36" s="1"/>
  <c r="CR123" i="36" s="1"/>
  <c r="CR124" i="36" s="1"/>
  <c r="CR125" i="36" s="1"/>
  <c r="CS120" i="36"/>
  <c r="CS121" i="36" s="1"/>
  <c r="CS122" i="36" s="1"/>
  <c r="CS123" i="36" s="1"/>
  <c r="CS124" i="36" s="1"/>
  <c r="CS125" i="36" s="1"/>
  <c r="CT120" i="36"/>
  <c r="CT121" i="36" s="1"/>
  <c r="CT122" i="36" s="1"/>
  <c r="CT123" i="36" s="1"/>
  <c r="CT124" i="36" s="1"/>
  <c r="CT125" i="36" s="1"/>
  <c r="CV120" i="36"/>
  <c r="CV121" i="36" s="1"/>
  <c r="CV122" i="36" s="1"/>
  <c r="CV123" i="36" s="1"/>
  <c r="CV124" i="36" s="1"/>
  <c r="CV125" i="36" s="1"/>
  <c r="CW120" i="36"/>
  <c r="CW121" i="36" s="1"/>
  <c r="CW122" i="36" s="1"/>
  <c r="CW123" i="36" s="1"/>
  <c r="CW124" i="36" s="1"/>
  <c r="CW125" i="36" s="1"/>
  <c r="CX120" i="36"/>
  <c r="CX121" i="36" s="1"/>
  <c r="CX122" i="36" s="1"/>
  <c r="CX123" i="36" s="1"/>
  <c r="CX124" i="36" s="1"/>
  <c r="CX125" i="36" s="1"/>
  <c r="CY120" i="36"/>
  <c r="CY121" i="36" s="1"/>
  <c r="CY122" i="36" s="1"/>
  <c r="CY123" i="36" s="1"/>
  <c r="CY124" i="36" s="1"/>
  <c r="CY125" i="36" s="1"/>
  <c r="CZ120" i="36"/>
  <c r="CZ121" i="36" s="1"/>
  <c r="CZ122" i="36" s="1"/>
  <c r="CZ123" i="36" s="1"/>
  <c r="CZ124" i="36" s="1"/>
  <c r="CZ125" i="36" s="1"/>
  <c r="DA120" i="36"/>
  <c r="DA121" i="36" s="1"/>
  <c r="DA122" i="36" s="1"/>
  <c r="DA123" i="36" s="1"/>
  <c r="DA124" i="36" s="1"/>
  <c r="DA125" i="36" s="1"/>
  <c r="BH120" i="36"/>
  <c r="BH121" i="36" s="1"/>
  <c r="BH122" i="36" s="1"/>
  <c r="BH123" i="36" s="1"/>
  <c r="BH124" i="36" s="1"/>
  <c r="BH125" i="36" s="1"/>
  <c r="BA120" i="36"/>
  <c r="BA121" i="36" s="1"/>
  <c r="BA122" i="36" s="1"/>
  <c r="BA123" i="36" s="1"/>
  <c r="BA124" i="36" s="1"/>
  <c r="BA125" i="36" s="1"/>
  <c r="AZ120" i="36"/>
  <c r="AZ121" i="36" s="1"/>
  <c r="AZ122" i="36" s="1"/>
  <c r="AZ123" i="36" s="1"/>
  <c r="AZ124" i="36" s="1"/>
  <c r="AZ125" i="36" s="1"/>
  <c r="AY120" i="36"/>
  <c r="AY121" i="36" s="1"/>
  <c r="AY122" i="36" s="1"/>
  <c r="AY123" i="36" s="1"/>
  <c r="AY124" i="36" s="1"/>
  <c r="AY125" i="36" s="1"/>
  <c r="AX120" i="36"/>
  <c r="AX121" i="36" s="1"/>
  <c r="AX122" i="36" s="1"/>
  <c r="AX123" i="36" s="1"/>
  <c r="AX124" i="36" s="1"/>
  <c r="AX125" i="36" s="1"/>
  <c r="AW120" i="36"/>
  <c r="AW121" i="36" s="1"/>
  <c r="AW122" i="36" s="1"/>
  <c r="AW123" i="36" s="1"/>
  <c r="AW124" i="36" s="1"/>
  <c r="AW125" i="36" s="1"/>
  <c r="AV120" i="36"/>
  <c r="AV121" i="36" s="1"/>
  <c r="AV122" i="36" s="1"/>
  <c r="AV123" i="36" s="1"/>
  <c r="AV124" i="36" s="1"/>
  <c r="AV125" i="36" s="1"/>
  <c r="AU120" i="36"/>
  <c r="AU121" i="36" s="1"/>
  <c r="AU122" i="36" s="1"/>
  <c r="AU123" i="36" s="1"/>
  <c r="AU124" i="36" s="1"/>
  <c r="AU125" i="36" s="1"/>
  <c r="AT120" i="36"/>
  <c r="AT121" i="36" s="1"/>
  <c r="AT122" i="36" s="1"/>
  <c r="AT123" i="36" s="1"/>
  <c r="AT124" i="36" s="1"/>
  <c r="AT125" i="36" s="1"/>
  <c r="AQ120" i="36"/>
  <c r="AQ121" i="36" s="1"/>
  <c r="AQ122" i="36" s="1"/>
  <c r="AQ123" i="36" s="1"/>
  <c r="AQ124" i="36" s="1"/>
  <c r="AQ125" i="36" s="1"/>
  <c r="AP120" i="36"/>
  <c r="AP121" i="36" s="1"/>
  <c r="AP122" i="36" s="1"/>
  <c r="AP123" i="36" s="1"/>
  <c r="AP124" i="36" s="1"/>
  <c r="AP125" i="36" s="1"/>
  <c r="AO120" i="36"/>
  <c r="AO121" i="36" s="1"/>
  <c r="AO122" i="36" s="1"/>
  <c r="AO123" i="36" s="1"/>
  <c r="AO124" i="36" s="1"/>
  <c r="AO125" i="36" s="1"/>
  <c r="AN120" i="36"/>
  <c r="AN121" i="36" s="1"/>
  <c r="AN122" i="36" s="1"/>
  <c r="AN123" i="36" s="1"/>
  <c r="AN124" i="36" s="1"/>
  <c r="AN125" i="36" s="1"/>
  <c r="AM120" i="36"/>
  <c r="AM121" i="36" s="1"/>
  <c r="AM122" i="36" s="1"/>
  <c r="AM123" i="36" s="1"/>
  <c r="AM124" i="36" s="1"/>
  <c r="AM125" i="36" s="1"/>
  <c r="AL120" i="36"/>
  <c r="AL121" i="36" s="1"/>
  <c r="AL122" i="36" s="1"/>
  <c r="AL123" i="36" s="1"/>
  <c r="AL124" i="36" s="1"/>
  <c r="AL125" i="36" s="1"/>
  <c r="AK120" i="36"/>
  <c r="AK121" i="36" s="1"/>
  <c r="AK122" i="36" s="1"/>
  <c r="AK123" i="36" s="1"/>
  <c r="AK124" i="36" s="1"/>
  <c r="AK125" i="36" s="1"/>
  <c r="AJ120" i="36"/>
  <c r="AJ121" i="36" s="1"/>
  <c r="AJ122" i="36" s="1"/>
  <c r="AJ123" i="36" s="1"/>
  <c r="AJ124" i="36" s="1"/>
  <c r="AJ125" i="36" s="1"/>
  <c r="AI120" i="36"/>
  <c r="AI121" i="36" s="1"/>
  <c r="AI122" i="36" s="1"/>
  <c r="AI123" i="36" s="1"/>
  <c r="AI124" i="36" s="1"/>
  <c r="AI125" i="36" s="1"/>
  <c r="AG120" i="36"/>
  <c r="AG121" i="36" s="1"/>
  <c r="AG122" i="36" s="1"/>
  <c r="AG123" i="36" s="1"/>
  <c r="AG124" i="36" s="1"/>
  <c r="AG125" i="36" s="1"/>
  <c r="AF120" i="36"/>
  <c r="AF121" i="36" s="1"/>
  <c r="AF122" i="36" s="1"/>
  <c r="AF123" i="36" s="1"/>
  <c r="AF124" i="36" s="1"/>
  <c r="AF125" i="36" s="1"/>
  <c r="AE120" i="36"/>
  <c r="AE121" i="36" s="1"/>
  <c r="AE122" i="36" s="1"/>
  <c r="AE123" i="36" s="1"/>
  <c r="AE124" i="36" s="1"/>
  <c r="AE125" i="36" s="1"/>
  <c r="AD120" i="36"/>
  <c r="AD121" i="36" s="1"/>
  <c r="AD122" i="36" s="1"/>
  <c r="AD123" i="36" s="1"/>
  <c r="AD124" i="36" s="1"/>
  <c r="AD125" i="36" s="1"/>
  <c r="AC120" i="36"/>
  <c r="AC121" i="36" s="1"/>
  <c r="AC122" i="36" s="1"/>
  <c r="AC123" i="36" s="1"/>
  <c r="AC124" i="36" s="1"/>
  <c r="AC125" i="36" s="1"/>
  <c r="AB120" i="36"/>
  <c r="AB121" i="36" s="1"/>
  <c r="AB122" i="36" s="1"/>
  <c r="AB123" i="36" s="1"/>
  <c r="AB124" i="36" s="1"/>
  <c r="AB125" i="36" s="1"/>
  <c r="AA120" i="36"/>
  <c r="AA121" i="36" s="1"/>
  <c r="AA122" i="36" s="1"/>
  <c r="AA123" i="36" s="1"/>
  <c r="AA124" i="36" s="1"/>
  <c r="AA125" i="36" s="1"/>
  <c r="R120" i="36"/>
  <c r="R121" i="36" s="1"/>
  <c r="R122" i="36" s="1"/>
  <c r="R123" i="36" s="1"/>
  <c r="R124" i="36" s="1"/>
  <c r="R125" i="36" s="1"/>
  <c r="Q120" i="36"/>
  <c r="Q121" i="36" s="1"/>
  <c r="Q122" i="36" s="1"/>
  <c r="Q123" i="36" s="1"/>
  <c r="Q124" i="36" s="1"/>
  <c r="Q125" i="36" s="1"/>
  <c r="P120" i="36"/>
  <c r="P121" i="36" s="1"/>
  <c r="P122" i="36" s="1"/>
  <c r="P123" i="36" s="1"/>
  <c r="P124" i="36" s="1"/>
  <c r="P125" i="36" s="1"/>
  <c r="O120" i="36"/>
  <c r="O121" i="36" s="1"/>
  <c r="O122" i="36" s="1"/>
  <c r="O123" i="36" s="1"/>
  <c r="O124" i="36" s="1"/>
  <c r="O125" i="36" s="1"/>
  <c r="N120" i="36"/>
  <c r="N121" i="36" s="1"/>
  <c r="N122" i="36" s="1"/>
  <c r="N123" i="36" s="1"/>
  <c r="N124" i="36" s="1"/>
  <c r="N125" i="36" s="1"/>
  <c r="M120" i="36"/>
  <c r="M121" i="36" s="1"/>
  <c r="M122" i="36" s="1"/>
  <c r="M123" i="36" s="1"/>
  <c r="M124" i="36" s="1"/>
  <c r="M125" i="36" s="1"/>
  <c r="L120" i="36"/>
  <c r="L121" i="36" s="1"/>
  <c r="L122" i="36" s="1"/>
  <c r="L123" i="36" s="1"/>
  <c r="L124" i="36" s="1"/>
  <c r="L125" i="36" s="1"/>
  <c r="K120" i="36"/>
  <c r="K121" i="36" s="1"/>
  <c r="K122" i="36" s="1"/>
  <c r="K123" i="36" s="1"/>
  <c r="K124" i="36" s="1"/>
  <c r="K125" i="36" s="1"/>
  <c r="J120" i="36"/>
  <c r="J121" i="36" s="1"/>
  <c r="J122" i="36" s="1"/>
  <c r="J123" i="36" s="1"/>
  <c r="J124" i="36" s="1"/>
  <c r="J125" i="36" s="1"/>
  <c r="I120" i="36"/>
  <c r="I121" i="36" s="1"/>
  <c r="I122" i="36" s="1"/>
  <c r="I123" i="36" s="1"/>
  <c r="I124" i="36" s="1"/>
  <c r="I125" i="36" s="1"/>
  <c r="G120" i="36"/>
  <c r="G121" i="36" s="1"/>
  <c r="G122" i="36" s="1"/>
  <c r="G123" i="36" s="1"/>
  <c r="G124" i="36" s="1"/>
  <c r="G125" i="36" s="1"/>
  <c r="F120" i="36"/>
  <c r="F121" i="36" s="1"/>
  <c r="F122" i="36" s="1"/>
  <c r="F123" i="36" s="1"/>
  <c r="F124" i="36" s="1"/>
  <c r="F125" i="36" s="1"/>
  <c r="E120" i="36"/>
  <c r="E121" i="36" s="1"/>
  <c r="E122" i="36" s="1"/>
  <c r="E123" i="36" s="1"/>
  <c r="E124" i="36" s="1"/>
  <c r="E125" i="36" s="1"/>
  <c r="C120" i="36"/>
  <c r="C121" i="36" s="1"/>
  <c r="C122" i="36" s="1"/>
  <c r="C123" i="36" s="1"/>
  <c r="C124" i="36" s="1"/>
  <c r="C125" i="36" s="1"/>
  <c r="AK60" i="57"/>
  <c r="BM127" i="36"/>
  <c r="BM128" i="36" s="1"/>
  <c r="BM129" i="36" s="1"/>
  <c r="BM130" i="36" s="1"/>
  <c r="BM131" i="36" s="1"/>
  <c r="BM132" i="36" s="1"/>
  <c r="BM133" i="36" s="1"/>
  <c r="BN127" i="36"/>
  <c r="BN128" i="36" s="1"/>
  <c r="BN129" i="36" s="1"/>
  <c r="BN130" i="36" s="1"/>
  <c r="BN131" i="36" s="1"/>
  <c r="BN132" i="36" s="1"/>
  <c r="BN133" i="36" s="1"/>
  <c r="BO127" i="36"/>
  <c r="BO128" i="36" s="1"/>
  <c r="BO129" i="36" s="1"/>
  <c r="BO130" i="36" s="1"/>
  <c r="BO131" i="36" s="1"/>
  <c r="BO132" i="36" s="1"/>
  <c r="BO133" i="36" s="1"/>
  <c r="BP127" i="36"/>
  <c r="BP128" i="36" s="1"/>
  <c r="BP129" i="36" s="1"/>
  <c r="BP130" i="36" s="1"/>
  <c r="BP131" i="36" s="1"/>
  <c r="BP132" i="36" s="1"/>
  <c r="BP133" i="36" s="1"/>
  <c r="BQ127" i="36"/>
  <c r="BQ128" i="36" s="1"/>
  <c r="BQ129" i="36" s="1"/>
  <c r="BQ130" i="36" s="1"/>
  <c r="BQ131" i="36" s="1"/>
  <c r="BQ132" i="36" s="1"/>
  <c r="BQ133" i="36" s="1"/>
  <c r="BR127" i="36"/>
  <c r="BR128" i="36" s="1"/>
  <c r="BR129" i="36" s="1"/>
  <c r="BR130" i="36" s="1"/>
  <c r="BR131" i="36" s="1"/>
  <c r="BR132" i="36" s="1"/>
  <c r="BR133" i="36" s="1"/>
  <c r="BS127" i="36"/>
  <c r="BS128" i="36" s="1"/>
  <c r="BS129" i="36" s="1"/>
  <c r="BS130" i="36" s="1"/>
  <c r="BS131" i="36" s="1"/>
  <c r="BS132" i="36" s="1"/>
  <c r="BS133" i="36" s="1"/>
  <c r="BT127" i="36"/>
  <c r="BT128" i="36" s="1"/>
  <c r="BT129" i="36" s="1"/>
  <c r="BT130" i="36" s="1"/>
  <c r="BT131" i="36" s="1"/>
  <c r="BT132" i="36" s="1"/>
  <c r="BT133" i="36" s="1"/>
  <c r="BU127" i="36"/>
  <c r="BU128" i="36" s="1"/>
  <c r="BU129" i="36" s="1"/>
  <c r="BU130" i="36" s="1"/>
  <c r="BU131" i="36" s="1"/>
  <c r="BU132" i="36" s="1"/>
  <c r="BU133" i="36" s="1"/>
  <c r="BV127" i="36"/>
  <c r="BV128" i="36" s="1"/>
  <c r="BV129" i="36" s="1"/>
  <c r="BV130" i="36" s="1"/>
  <c r="BV131" i="36" s="1"/>
  <c r="BV132" i="36" s="1"/>
  <c r="BV133" i="36" s="1"/>
  <c r="BW127" i="36"/>
  <c r="BW128" i="36" s="1"/>
  <c r="BW129" i="36" s="1"/>
  <c r="BW130" i="36" s="1"/>
  <c r="BW131" i="36" s="1"/>
  <c r="BW132" i="36" s="1"/>
  <c r="BW133" i="36" s="1"/>
  <c r="BX127" i="36"/>
  <c r="BX128" i="36" s="1"/>
  <c r="BX129" i="36" s="1"/>
  <c r="BX130" i="36" s="1"/>
  <c r="BX131" i="36" s="1"/>
  <c r="BX132" i="36" s="1"/>
  <c r="BX133" i="36" s="1"/>
  <c r="BY127" i="36"/>
  <c r="BY128" i="36" s="1"/>
  <c r="BY129" i="36" s="1"/>
  <c r="BY130" i="36" s="1"/>
  <c r="BY131" i="36" s="1"/>
  <c r="BY132" i="36" s="1"/>
  <c r="BY133" i="36" s="1"/>
  <c r="BZ127" i="36"/>
  <c r="BZ128" i="36" s="1"/>
  <c r="BZ129" i="36" s="1"/>
  <c r="BZ130" i="36" s="1"/>
  <c r="BZ131" i="36" s="1"/>
  <c r="BZ132" i="36" s="1"/>
  <c r="BZ133" i="36" s="1"/>
  <c r="CB127" i="36"/>
  <c r="CB128" i="36" s="1"/>
  <c r="CB129" i="36" s="1"/>
  <c r="CB130" i="36" s="1"/>
  <c r="CB131" i="36" s="1"/>
  <c r="CB132" i="36" s="1"/>
  <c r="CB133" i="36" s="1"/>
  <c r="CC127" i="36"/>
  <c r="CC128" i="36" s="1"/>
  <c r="CC129" i="36" s="1"/>
  <c r="CC130" i="36" s="1"/>
  <c r="CC131" i="36" s="1"/>
  <c r="CC132" i="36" s="1"/>
  <c r="CC133" i="36" s="1"/>
  <c r="CD127" i="36"/>
  <c r="CD128" i="36" s="1"/>
  <c r="CD129" i="36" s="1"/>
  <c r="CD130" i="36" s="1"/>
  <c r="CD131" i="36" s="1"/>
  <c r="CD132" i="36" s="1"/>
  <c r="CD133" i="36" s="1"/>
  <c r="CE127" i="36"/>
  <c r="CE128" i="36" s="1"/>
  <c r="CE129" i="36" s="1"/>
  <c r="CE130" i="36" s="1"/>
  <c r="CE131" i="36" s="1"/>
  <c r="CE132" i="36" s="1"/>
  <c r="CE133" i="36" s="1"/>
  <c r="CF127" i="36"/>
  <c r="CF128" i="36" s="1"/>
  <c r="CF129" i="36" s="1"/>
  <c r="CF130" i="36" s="1"/>
  <c r="CF131" i="36" s="1"/>
  <c r="CF132" i="36" s="1"/>
  <c r="CF133" i="36" s="1"/>
  <c r="CG127" i="36"/>
  <c r="CG128" i="36" s="1"/>
  <c r="CG129" i="36" s="1"/>
  <c r="CG130" i="36" s="1"/>
  <c r="CG131" i="36" s="1"/>
  <c r="CG132" i="36" s="1"/>
  <c r="CG133" i="36" s="1"/>
  <c r="CH127" i="36"/>
  <c r="CH128" i="36" s="1"/>
  <c r="CH129" i="36" s="1"/>
  <c r="CH130" i="36" s="1"/>
  <c r="CH131" i="36" s="1"/>
  <c r="CH132" i="36" s="1"/>
  <c r="CH133" i="36" s="1"/>
  <c r="CI127" i="36"/>
  <c r="CI128" i="36" s="1"/>
  <c r="CI129" i="36" s="1"/>
  <c r="CI130" i="36" s="1"/>
  <c r="CI131" i="36" s="1"/>
  <c r="CI132" i="36" s="1"/>
  <c r="CI133" i="36" s="1"/>
  <c r="CJ127" i="36"/>
  <c r="CJ128" i="36" s="1"/>
  <c r="CJ129" i="36" s="1"/>
  <c r="CJ130" i="36" s="1"/>
  <c r="CJ131" i="36" s="1"/>
  <c r="CJ132" i="36" s="1"/>
  <c r="CJ133" i="36" s="1"/>
  <c r="CK127" i="36"/>
  <c r="CK128" i="36" s="1"/>
  <c r="CK129" i="36" s="1"/>
  <c r="CK130" i="36" s="1"/>
  <c r="CK131" i="36" s="1"/>
  <c r="CK132" i="36" s="1"/>
  <c r="CK133" i="36" s="1"/>
  <c r="CM127" i="36"/>
  <c r="CM128" i="36" s="1"/>
  <c r="CM129" i="36" s="1"/>
  <c r="CM130" i="36" s="1"/>
  <c r="CM131" i="36" s="1"/>
  <c r="CM132" i="36" s="1"/>
  <c r="CM133" i="36" s="1"/>
  <c r="CN127" i="36"/>
  <c r="CN128" i="36" s="1"/>
  <c r="CN129" i="36" s="1"/>
  <c r="CN130" i="36" s="1"/>
  <c r="CN131" i="36" s="1"/>
  <c r="CN132" i="36" s="1"/>
  <c r="CN133" i="36" s="1"/>
  <c r="CO127" i="36"/>
  <c r="CO128" i="36" s="1"/>
  <c r="CO129" i="36" s="1"/>
  <c r="CO130" i="36" s="1"/>
  <c r="CO131" i="36" s="1"/>
  <c r="CO132" i="36" s="1"/>
  <c r="CO133" i="36" s="1"/>
  <c r="CP127" i="36"/>
  <c r="CP128" i="36" s="1"/>
  <c r="CP129" i="36" s="1"/>
  <c r="CP130" i="36" s="1"/>
  <c r="CP131" i="36" s="1"/>
  <c r="CP132" i="36" s="1"/>
  <c r="CP133" i="36" s="1"/>
  <c r="CQ127" i="36"/>
  <c r="CQ128" i="36" s="1"/>
  <c r="CQ129" i="36" s="1"/>
  <c r="CQ130" i="36" s="1"/>
  <c r="CQ131" i="36" s="1"/>
  <c r="CQ132" i="36" s="1"/>
  <c r="CQ133" i="36" s="1"/>
  <c r="CR127" i="36"/>
  <c r="CR128" i="36" s="1"/>
  <c r="CR129" i="36" s="1"/>
  <c r="CR130" i="36" s="1"/>
  <c r="CR131" i="36" s="1"/>
  <c r="CR132" i="36" s="1"/>
  <c r="CR133" i="36" s="1"/>
  <c r="CS127" i="36"/>
  <c r="CS128" i="36" s="1"/>
  <c r="CS129" i="36" s="1"/>
  <c r="CS130" i="36" s="1"/>
  <c r="CS131" i="36" s="1"/>
  <c r="CS132" i="36" s="1"/>
  <c r="CS133" i="36" s="1"/>
  <c r="CT127" i="36"/>
  <c r="CT128" i="36" s="1"/>
  <c r="CT129" i="36" s="1"/>
  <c r="CT130" i="36" s="1"/>
  <c r="CT131" i="36" s="1"/>
  <c r="CT132" i="36" s="1"/>
  <c r="CT133" i="36" s="1"/>
  <c r="CV127" i="36"/>
  <c r="CV128" i="36" s="1"/>
  <c r="CV129" i="36" s="1"/>
  <c r="CV130" i="36" s="1"/>
  <c r="CV131" i="36" s="1"/>
  <c r="CV132" i="36" s="1"/>
  <c r="CV133" i="36" s="1"/>
  <c r="CW127" i="36"/>
  <c r="CW128" i="36" s="1"/>
  <c r="CW129" i="36" s="1"/>
  <c r="CW130" i="36" s="1"/>
  <c r="CW131" i="36" s="1"/>
  <c r="CW132" i="36" s="1"/>
  <c r="CW133" i="36" s="1"/>
  <c r="CX127" i="36"/>
  <c r="CX128" i="36" s="1"/>
  <c r="CX129" i="36" s="1"/>
  <c r="CX130" i="36" s="1"/>
  <c r="CX131" i="36" s="1"/>
  <c r="CX132" i="36" s="1"/>
  <c r="CX133" i="36" s="1"/>
  <c r="CY127" i="36"/>
  <c r="CY128" i="36" s="1"/>
  <c r="CY129" i="36" s="1"/>
  <c r="CY130" i="36" s="1"/>
  <c r="CY131" i="36" s="1"/>
  <c r="CY132" i="36" s="1"/>
  <c r="CY133" i="36" s="1"/>
  <c r="CZ127" i="36"/>
  <c r="CZ128" i="36" s="1"/>
  <c r="CZ129" i="36" s="1"/>
  <c r="CZ130" i="36" s="1"/>
  <c r="CZ131" i="36" s="1"/>
  <c r="CZ132" i="36" s="1"/>
  <c r="CZ133" i="36" s="1"/>
  <c r="DA127" i="36"/>
  <c r="DA128" i="36" s="1"/>
  <c r="DA129" i="36" s="1"/>
  <c r="DA130" i="36" s="1"/>
  <c r="DA131" i="36" s="1"/>
  <c r="DA132" i="36" s="1"/>
  <c r="DA133" i="36" s="1"/>
  <c r="BH127" i="36"/>
  <c r="BH128" i="36" s="1"/>
  <c r="BH129" i="36" s="1"/>
  <c r="BH130" i="36" s="1"/>
  <c r="BH131" i="36" s="1"/>
  <c r="BH132" i="36" s="1"/>
  <c r="BH133" i="36" s="1"/>
  <c r="BA127" i="36"/>
  <c r="BA128" i="36" s="1"/>
  <c r="BA129" i="36" s="1"/>
  <c r="BA130" i="36" s="1"/>
  <c r="BA131" i="36" s="1"/>
  <c r="BA132" i="36" s="1"/>
  <c r="BA133" i="36" s="1"/>
  <c r="AZ127" i="36"/>
  <c r="AZ128" i="36" s="1"/>
  <c r="AZ129" i="36" s="1"/>
  <c r="AZ130" i="36" s="1"/>
  <c r="AZ131" i="36" s="1"/>
  <c r="AZ132" i="36" s="1"/>
  <c r="AZ133" i="36" s="1"/>
  <c r="AY127" i="36"/>
  <c r="AY128" i="36" s="1"/>
  <c r="AY129" i="36" s="1"/>
  <c r="AY130" i="36" s="1"/>
  <c r="AY131" i="36" s="1"/>
  <c r="AY132" i="36" s="1"/>
  <c r="AY133" i="36" s="1"/>
  <c r="AX127" i="36"/>
  <c r="AX128" i="36" s="1"/>
  <c r="AX129" i="36" s="1"/>
  <c r="AX130" i="36" s="1"/>
  <c r="AX131" i="36" s="1"/>
  <c r="AX132" i="36" s="1"/>
  <c r="AX133" i="36" s="1"/>
  <c r="AW127" i="36"/>
  <c r="AW128" i="36" s="1"/>
  <c r="AW129" i="36" s="1"/>
  <c r="AW130" i="36" s="1"/>
  <c r="AW131" i="36" s="1"/>
  <c r="AW132" i="36" s="1"/>
  <c r="AW133" i="36" s="1"/>
  <c r="AV127" i="36"/>
  <c r="AV128" i="36" s="1"/>
  <c r="AV129" i="36" s="1"/>
  <c r="AV130" i="36" s="1"/>
  <c r="AV131" i="36" s="1"/>
  <c r="AV132" i="36" s="1"/>
  <c r="AV133" i="36" s="1"/>
  <c r="AU127" i="36"/>
  <c r="AU128" i="36" s="1"/>
  <c r="AU129" i="36" s="1"/>
  <c r="AU130" i="36" s="1"/>
  <c r="AU131" i="36" s="1"/>
  <c r="AU132" i="36" s="1"/>
  <c r="AU133" i="36" s="1"/>
  <c r="AT127" i="36"/>
  <c r="AT128" i="36" s="1"/>
  <c r="AT129" i="36" s="1"/>
  <c r="AT130" i="36" s="1"/>
  <c r="AT131" i="36" s="1"/>
  <c r="AT132" i="36" s="1"/>
  <c r="AT133" i="36" s="1"/>
  <c r="AQ127" i="36"/>
  <c r="AQ128" i="36" s="1"/>
  <c r="AQ129" i="36" s="1"/>
  <c r="AQ130" i="36" s="1"/>
  <c r="AQ131" i="36" s="1"/>
  <c r="AQ132" i="36" s="1"/>
  <c r="AQ133" i="36" s="1"/>
  <c r="AP127" i="36"/>
  <c r="AP128" i="36" s="1"/>
  <c r="AP129" i="36" s="1"/>
  <c r="AP130" i="36" s="1"/>
  <c r="AP131" i="36" s="1"/>
  <c r="AP132" i="36" s="1"/>
  <c r="AP133" i="36" s="1"/>
  <c r="AO127" i="36"/>
  <c r="AO128" i="36" s="1"/>
  <c r="AO129" i="36" s="1"/>
  <c r="AO130" i="36" s="1"/>
  <c r="AO131" i="36" s="1"/>
  <c r="AO132" i="36" s="1"/>
  <c r="AO133" i="36" s="1"/>
  <c r="AN127" i="36"/>
  <c r="AN128" i="36" s="1"/>
  <c r="AN129" i="36" s="1"/>
  <c r="AN130" i="36" s="1"/>
  <c r="AN131" i="36" s="1"/>
  <c r="AN132" i="36" s="1"/>
  <c r="AN133" i="36" s="1"/>
  <c r="AM127" i="36"/>
  <c r="AM128" i="36" s="1"/>
  <c r="AM129" i="36" s="1"/>
  <c r="AM130" i="36" s="1"/>
  <c r="AM131" i="36" s="1"/>
  <c r="AM132" i="36" s="1"/>
  <c r="AM133" i="36" s="1"/>
  <c r="AL127" i="36"/>
  <c r="AL128" i="36" s="1"/>
  <c r="AL129" i="36" s="1"/>
  <c r="AL130" i="36" s="1"/>
  <c r="AL131" i="36" s="1"/>
  <c r="AL132" i="36" s="1"/>
  <c r="AL133" i="36" s="1"/>
  <c r="AK127" i="36"/>
  <c r="AK128" i="36" s="1"/>
  <c r="AK129" i="36" s="1"/>
  <c r="AK130" i="36" s="1"/>
  <c r="AK131" i="36" s="1"/>
  <c r="AK132" i="36" s="1"/>
  <c r="AK133" i="36" s="1"/>
  <c r="AJ127" i="36"/>
  <c r="AJ128" i="36" s="1"/>
  <c r="AJ129" i="36" s="1"/>
  <c r="AJ130" i="36" s="1"/>
  <c r="AJ131" i="36" s="1"/>
  <c r="AJ132" i="36" s="1"/>
  <c r="AJ133" i="36" s="1"/>
  <c r="AI127" i="36"/>
  <c r="AI128" i="36" s="1"/>
  <c r="AI129" i="36" s="1"/>
  <c r="AI130" i="36" s="1"/>
  <c r="AI131" i="36" s="1"/>
  <c r="AI132" i="36" s="1"/>
  <c r="AI133" i="36" s="1"/>
  <c r="AH127" i="36"/>
  <c r="AH128" i="36" s="1"/>
  <c r="AH129" i="36" s="1"/>
  <c r="AH130" i="36" s="1"/>
  <c r="AH131" i="36" s="1"/>
  <c r="AH132" i="36" s="1"/>
  <c r="AH133" i="36" s="1"/>
  <c r="AG127" i="36"/>
  <c r="AG128" i="36" s="1"/>
  <c r="AG129" i="36" s="1"/>
  <c r="AG130" i="36" s="1"/>
  <c r="AG131" i="36" s="1"/>
  <c r="AG132" i="36" s="1"/>
  <c r="AG133" i="36" s="1"/>
  <c r="AF127" i="36"/>
  <c r="AF128" i="36" s="1"/>
  <c r="AF129" i="36" s="1"/>
  <c r="AF130" i="36" s="1"/>
  <c r="AF131" i="36" s="1"/>
  <c r="AF132" i="36" s="1"/>
  <c r="AF133" i="36" s="1"/>
  <c r="AE127" i="36"/>
  <c r="AE128" i="36" s="1"/>
  <c r="AE129" i="36" s="1"/>
  <c r="AE130" i="36" s="1"/>
  <c r="AE131" i="36" s="1"/>
  <c r="AE132" i="36" s="1"/>
  <c r="AE133" i="36" s="1"/>
  <c r="AD127" i="36"/>
  <c r="AD128" i="36" s="1"/>
  <c r="AD129" i="36" s="1"/>
  <c r="AD130" i="36" s="1"/>
  <c r="AD131" i="36" s="1"/>
  <c r="AD132" i="36" s="1"/>
  <c r="AD133" i="36" s="1"/>
  <c r="AC127" i="36"/>
  <c r="AC128" i="36" s="1"/>
  <c r="AC129" i="36" s="1"/>
  <c r="AC130" i="36" s="1"/>
  <c r="AC131" i="36" s="1"/>
  <c r="AC132" i="36" s="1"/>
  <c r="AC133" i="36" s="1"/>
  <c r="AB127" i="36"/>
  <c r="AB128" i="36" s="1"/>
  <c r="AB129" i="36" s="1"/>
  <c r="AB130" i="36" s="1"/>
  <c r="AB131" i="36" s="1"/>
  <c r="AB132" i="36" s="1"/>
  <c r="AB133" i="36" s="1"/>
  <c r="AA127" i="36"/>
  <c r="AA128" i="36" s="1"/>
  <c r="AA129" i="36" s="1"/>
  <c r="AA130" i="36" s="1"/>
  <c r="AA131" i="36" s="1"/>
  <c r="AA132" i="36" s="1"/>
  <c r="AA133" i="36" s="1"/>
  <c r="R127" i="36"/>
  <c r="R128" i="36" s="1"/>
  <c r="R129" i="36" s="1"/>
  <c r="R130" i="36" s="1"/>
  <c r="R131" i="36" s="1"/>
  <c r="R132" i="36" s="1"/>
  <c r="R133" i="36" s="1"/>
  <c r="Q127" i="36"/>
  <c r="Q128" i="36" s="1"/>
  <c r="Q129" i="36" s="1"/>
  <c r="Q130" i="36" s="1"/>
  <c r="Q131" i="36" s="1"/>
  <c r="Q132" i="36" s="1"/>
  <c r="Q133" i="36" s="1"/>
  <c r="P127" i="36"/>
  <c r="P128" i="36" s="1"/>
  <c r="P129" i="36" s="1"/>
  <c r="P130" i="36" s="1"/>
  <c r="P131" i="36" s="1"/>
  <c r="P132" i="36" s="1"/>
  <c r="P133" i="36" s="1"/>
  <c r="O127" i="36"/>
  <c r="O128" i="36" s="1"/>
  <c r="O129" i="36" s="1"/>
  <c r="O130" i="36" s="1"/>
  <c r="O131" i="36" s="1"/>
  <c r="O132" i="36" s="1"/>
  <c r="O133" i="36" s="1"/>
  <c r="N127" i="36"/>
  <c r="N128" i="36" s="1"/>
  <c r="N129" i="36" s="1"/>
  <c r="N130" i="36" s="1"/>
  <c r="N131" i="36" s="1"/>
  <c r="N132" i="36" s="1"/>
  <c r="N133" i="36" s="1"/>
  <c r="M127" i="36"/>
  <c r="M128" i="36" s="1"/>
  <c r="M129" i="36" s="1"/>
  <c r="M130" i="36" s="1"/>
  <c r="M131" i="36" s="1"/>
  <c r="M132" i="36" s="1"/>
  <c r="M133" i="36" s="1"/>
  <c r="L127" i="36"/>
  <c r="L128" i="36" s="1"/>
  <c r="L129" i="36" s="1"/>
  <c r="L130" i="36" s="1"/>
  <c r="L131" i="36" s="1"/>
  <c r="L132" i="36" s="1"/>
  <c r="L133" i="36" s="1"/>
  <c r="K127" i="36"/>
  <c r="K128" i="36" s="1"/>
  <c r="K129" i="36" s="1"/>
  <c r="K130" i="36" s="1"/>
  <c r="K131" i="36" s="1"/>
  <c r="K132" i="36" s="1"/>
  <c r="K133" i="36" s="1"/>
  <c r="J127" i="36"/>
  <c r="J128" i="36" s="1"/>
  <c r="J129" i="36" s="1"/>
  <c r="J130" i="36" s="1"/>
  <c r="J131" i="36" s="1"/>
  <c r="J132" i="36" s="1"/>
  <c r="J133" i="36" s="1"/>
  <c r="I127" i="36"/>
  <c r="I128" i="36" s="1"/>
  <c r="I129" i="36" s="1"/>
  <c r="I130" i="36" s="1"/>
  <c r="I131" i="36" s="1"/>
  <c r="I132" i="36" s="1"/>
  <c r="I133" i="36" s="1"/>
  <c r="G127" i="36"/>
  <c r="G128" i="36" s="1"/>
  <c r="G129" i="36" s="1"/>
  <c r="G130" i="36" s="1"/>
  <c r="G131" i="36" s="1"/>
  <c r="G132" i="36" s="1"/>
  <c r="G133" i="36" s="1"/>
  <c r="F127" i="36"/>
  <c r="F128" i="36" s="1"/>
  <c r="F129" i="36" s="1"/>
  <c r="F130" i="36" s="1"/>
  <c r="F131" i="36" s="1"/>
  <c r="F132" i="36" s="1"/>
  <c r="F133" i="36" s="1"/>
  <c r="E127" i="36"/>
  <c r="E128" i="36" s="1"/>
  <c r="E129" i="36" s="1"/>
  <c r="E130" i="36" s="1"/>
  <c r="E131" i="36" s="1"/>
  <c r="E132" i="36" s="1"/>
  <c r="E133" i="36" s="1"/>
  <c r="C127" i="36"/>
  <c r="C128" i="36" s="1"/>
  <c r="C129" i="36" s="1"/>
  <c r="C130" i="36" s="1"/>
  <c r="C131" i="36" s="1"/>
  <c r="C132" i="36" s="1"/>
  <c r="C133" i="36" s="1"/>
  <c r="K11" i="99"/>
  <c r="K10" i="99"/>
  <c r="E2" i="99" s="1"/>
  <c r="G2" i="99" s="1"/>
  <c r="L10" i="99"/>
  <c r="L11" i="99"/>
  <c r="BM223" i="36" l="1"/>
  <c r="BN223" i="36"/>
  <c r="BO223" i="36"/>
  <c r="BO224" i="36" s="1"/>
  <c r="BO225" i="36" s="1"/>
  <c r="BO226" i="36" s="1"/>
  <c r="BO227" i="36" s="1"/>
  <c r="BO228" i="36" s="1"/>
  <c r="BO229" i="36" s="1"/>
  <c r="BP223" i="36"/>
  <c r="BP224" i="36" s="1"/>
  <c r="BP225" i="36" s="1"/>
  <c r="BP226" i="36" s="1"/>
  <c r="BP227" i="36" s="1"/>
  <c r="BP228" i="36" s="1"/>
  <c r="BP229" i="36" s="1"/>
  <c r="BQ223" i="36"/>
  <c r="BQ224" i="36" s="1"/>
  <c r="BQ225" i="36" s="1"/>
  <c r="BQ226" i="36" s="1"/>
  <c r="BQ227" i="36" s="1"/>
  <c r="BQ228" i="36" s="1"/>
  <c r="BQ229" i="36" s="1"/>
  <c r="BR223" i="36"/>
  <c r="BR224" i="36" s="1"/>
  <c r="BR225" i="36" s="1"/>
  <c r="BR226" i="36" s="1"/>
  <c r="BR227" i="36" s="1"/>
  <c r="BR228" i="36" s="1"/>
  <c r="BR229" i="36" s="1"/>
  <c r="BS223" i="36"/>
  <c r="BS224" i="36" s="1"/>
  <c r="BS225" i="36" s="1"/>
  <c r="BS226" i="36" s="1"/>
  <c r="BS227" i="36" s="1"/>
  <c r="BS228" i="36" s="1"/>
  <c r="BS229" i="36" s="1"/>
  <c r="BT223" i="36"/>
  <c r="BT224" i="36" s="1"/>
  <c r="BT225" i="36" s="1"/>
  <c r="BT226" i="36" s="1"/>
  <c r="BT227" i="36" s="1"/>
  <c r="BT228" i="36" s="1"/>
  <c r="BT229" i="36" s="1"/>
  <c r="BU223" i="36"/>
  <c r="BU224" i="36" s="1"/>
  <c r="BU225" i="36" s="1"/>
  <c r="BU226" i="36" s="1"/>
  <c r="BU227" i="36" s="1"/>
  <c r="BU228" i="36" s="1"/>
  <c r="BU229" i="36" s="1"/>
  <c r="BV223" i="36"/>
  <c r="BV224" i="36" s="1"/>
  <c r="BV225" i="36" s="1"/>
  <c r="BV226" i="36" s="1"/>
  <c r="BV227" i="36" s="1"/>
  <c r="BV228" i="36" s="1"/>
  <c r="BV229" i="36" s="1"/>
  <c r="BW223" i="36"/>
  <c r="BW224" i="36" s="1"/>
  <c r="BW225" i="36" s="1"/>
  <c r="BW226" i="36" s="1"/>
  <c r="BW227" i="36" s="1"/>
  <c r="BW228" i="36" s="1"/>
  <c r="BW229" i="36" s="1"/>
  <c r="BX223" i="36"/>
  <c r="BX224" i="36" s="1"/>
  <c r="BX225" i="36" s="1"/>
  <c r="BX226" i="36" s="1"/>
  <c r="BX227" i="36" s="1"/>
  <c r="BX228" i="36" s="1"/>
  <c r="BX229" i="36" s="1"/>
  <c r="BY223" i="36"/>
  <c r="BY224" i="36" s="1"/>
  <c r="BY225" i="36" s="1"/>
  <c r="BY226" i="36" s="1"/>
  <c r="BY227" i="36" s="1"/>
  <c r="BY228" i="36" s="1"/>
  <c r="BY229" i="36" s="1"/>
  <c r="BZ223" i="36"/>
  <c r="BZ224" i="36" s="1"/>
  <c r="BZ225" i="36" s="1"/>
  <c r="BZ226" i="36" s="1"/>
  <c r="BZ227" i="36" s="1"/>
  <c r="BZ228" i="36" s="1"/>
  <c r="BZ229" i="36" s="1"/>
  <c r="CB223" i="36"/>
  <c r="CB224" i="36" s="1"/>
  <c r="CB225" i="36" s="1"/>
  <c r="CB226" i="36" s="1"/>
  <c r="CB227" i="36" s="1"/>
  <c r="CB228" i="36" s="1"/>
  <c r="CB229" i="36" s="1"/>
  <c r="CC223" i="36"/>
  <c r="CC224" i="36" s="1"/>
  <c r="CC225" i="36" s="1"/>
  <c r="CC226" i="36" s="1"/>
  <c r="CC227" i="36" s="1"/>
  <c r="CC228" i="36" s="1"/>
  <c r="CC229" i="36" s="1"/>
  <c r="CD223" i="36"/>
  <c r="CD224" i="36" s="1"/>
  <c r="CD225" i="36" s="1"/>
  <c r="CD226" i="36" s="1"/>
  <c r="CD227" i="36" s="1"/>
  <c r="CD228" i="36" s="1"/>
  <c r="CD229" i="36" s="1"/>
  <c r="CE223" i="36"/>
  <c r="CE224" i="36" s="1"/>
  <c r="CE225" i="36" s="1"/>
  <c r="CE226" i="36" s="1"/>
  <c r="CE227" i="36" s="1"/>
  <c r="CE228" i="36" s="1"/>
  <c r="CE229" i="36" s="1"/>
  <c r="CF223" i="36"/>
  <c r="CF224" i="36" s="1"/>
  <c r="CF225" i="36" s="1"/>
  <c r="CF226" i="36" s="1"/>
  <c r="CF227" i="36" s="1"/>
  <c r="CF228" i="36" s="1"/>
  <c r="CF229" i="36" s="1"/>
  <c r="CG223" i="36"/>
  <c r="CG224" i="36" s="1"/>
  <c r="CG225" i="36" s="1"/>
  <c r="CG226" i="36" s="1"/>
  <c r="CG227" i="36" s="1"/>
  <c r="CG228" i="36" s="1"/>
  <c r="CG229" i="36" s="1"/>
  <c r="CH223" i="36"/>
  <c r="CH224" i="36" s="1"/>
  <c r="CH225" i="36" s="1"/>
  <c r="CH226" i="36" s="1"/>
  <c r="CH227" i="36" s="1"/>
  <c r="CH228" i="36" s="1"/>
  <c r="CH229" i="36" s="1"/>
  <c r="CI223" i="36"/>
  <c r="CI224" i="36" s="1"/>
  <c r="CI225" i="36" s="1"/>
  <c r="CI226" i="36" s="1"/>
  <c r="CI227" i="36" s="1"/>
  <c r="CI228" i="36" s="1"/>
  <c r="CI229" i="36" s="1"/>
  <c r="CJ223" i="36"/>
  <c r="CJ224" i="36" s="1"/>
  <c r="CJ225" i="36" s="1"/>
  <c r="CJ226" i="36" s="1"/>
  <c r="CJ227" i="36" s="1"/>
  <c r="CJ228" i="36" s="1"/>
  <c r="CJ229" i="36" s="1"/>
  <c r="CK223" i="36"/>
  <c r="CK224" i="36" s="1"/>
  <c r="CK225" i="36" s="1"/>
  <c r="CK226" i="36" s="1"/>
  <c r="CK227" i="36" s="1"/>
  <c r="CK228" i="36" s="1"/>
  <c r="CK229" i="36" s="1"/>
  <c r="CN223" i="36"/>
  <c r="CN224" i="36" s="1"/>
  <c r="CN225" i="36" s="1"/>
  <c r="CN226" i="36" s="1"/>
  <c r="CN227" i="36" s="1"/>
  <c r="CN228" i="36" s="1"/>
  <c r="CN229" i="36" s="1"/>
  <c r="CO223" i="36"/>
  <c r="CO224" i="36" s="1"/>
  <c r="CO225" i="36" s="1"/>
  <c r="CO226" i="36" s="1"/>
  <c r="CO227" i="36" s="1"/>
  <c r="CO228" i="36" s="1"/>
  <c r="CO229" i="36" s="1"/>
  <c r="CP223" i="36"/>
  <c r="CP224" i="36" s="1"/>
  <c r="CP225" i="36" s="1"/>
  <c r="CP226" i="36" s="1"/>
  <c r="CP227" i="36" s="1"/>
  <c r="CP228" i="36" s="1"/>
  <c r="CP229" i="36" s="1"/>
  <c r="CQ223" i="36"/>
  <c r="CQ224" i="36" s="1"/>
  <c r="CQ225" i="36" s="1"/>
  <c r="CQ226" i="36" s="1"/>
  <c r="CQ227" i="36" s="1"/>
  <c r="CQ228" i="36" s="1"/>
  <c r="CQ229" i="36" s="1"/>
  <c r="CR223" i="36"/>
  <c r="CR224" i="36" s="1"/>
  <c r="CR225" i="36" s="1"/>
  <c r="CR226" i="36" s="1"/>
  <c r="CR227" i="36" s="1"/>
  <c r="CR228" i="36" s="1"/>
  <c r="CR229" i="36" s="1"/>
  <c r="CS223" i="36"/>
  <c r="CS224" i="36" s="1"/>
  <c r="CS225" i="36" s="1"/>
  <c r="CS226" i="36" s="1"/>
  <c r="CS227" i="36" s="1"/>
  <c r="CS228" i="36" s="1"/>
  <c r="CS229" i="36" s="1"/>
  <c r="CT223" i="36"/>
  <c r="CT224" i="36" s="1"/>
  <c r="CT225" i="36" s="1"/>
  <c r="CT226" i="36" s="1"/>
  <c r="CT227" i="36" s="1"/>
  <c r="CT228" i="36" s="1"/>
  <c r="CT229" i="36" s="1"/>
  <c r="CW223" i="36"/>
  <c r="CW224" i="36" s="1"/>
  <c r="CW225" i="36" s="1"/>
  <c r="CW226" i="36" s="1"/>
  <c r="CW227" i="36" s="1"/>
  <c r="CW228" i="36" s="1"/>
  <c r="CW229" i="36" s="1"/>
  <c r="CX223" i="36"/>
  <c r="CX224" i="36" s="1"/>
  <c r="CX225" i="36" s="1"/>
  <c r="CX226" i="36" s="1"/>
  <c r="CX227" i="36" s="1"/>
  <c r="CX228" i="36" s="1"/>
  <c r="CX229" i="36" s="1"/>
  <c r="CY223" i="36"/>
  <c r="CY224" i="36" s="1"/>
  <c r="CY225" i="36" s="1"/>
  <c r="CY226" i="36" s="1"/>
  <c r="CY227" i="36" s="1"/>
  <c r="CY228" i="36" s="1"/>
  <c r="CY229" i="36" s="1"/>
  <c r="CZ223" i="36"/>
  <c r="CZ224" i="36" s="1"/>
  <c r="CZ225" i="36" s="1"/>
  <c r="CZ226" i="36" s="1"/>
  <c r="CZ227" i="36" s="1"/>
  <c r="CZ228" i="36" s="1"/>
  <c r="CZ229" i="36" s="1"/>
  <c r="DA223" i="36"/>
  <c r="DA224" i="36" s="1"/>
  <c r="DA225" i="36" s="1"/>
  <c r="DA226" i="36" s="1"/>
  <c r="DA227" i="36" s="1"/>
  <c r="DA228" i="36" s="1"/>
  <c r="DA229" i="36" s="1"/>
  <c r="BM224" i="36"/>
  <c r="BM225" i="36" s="1"/>
  <c r="BM226" i="36" s="1"/>
  <c r="BM227" i="36" s="1"/>
  <c r="BM228" i="36" s="1"/>
  <c r="BM229" i="36" s="1"/>
  <c r="BN224" i="36"/>
  <c r="BN225" i="36" s="1"/>
  <c r="BN226" i="36" s="1"/>
  <c r="BN227" i="36" s="1"/>
  <c r="BN228" i="36" s="1"/>
  <c r="BN229" i="36" s="1"/>
  <c r="BH223" i="36"/>
  <c r="BH224" i="36" s="1"/>
  <c r="BH225" i="36" s="1"/>
  <c r="BH226" i="36" s="1"/>
  <c r="BH227" i="36" s="1"/>
  <c r="BH228" i="36" s="1"/>
  <c r="BH229" i="36" s="1"/>
  <c r="BA223" i="36"/>
  <c r="BA224" i="36" s="1"/>
  <c r="BA225" i="36" s="1"/>
  <c r="BA226" i="36" s="1"/>
  <c r="BA227" i="36" s="1"/>
  <c r="BA228" i="36" s="1"/>
  <c r="BA229" i="36" s="1"/>
  <c r="AZ223" i="36"/>
  <c r="AZ224" i="36" s="1"/>
  <c r="AZ225" i="36" s="1"/>
  <c r="AZ226" i="36" s="1"/>
  <c r="AZ227" i="36" s="1"/>
  <c r="AZ228" i="36" s="1"/>
  <c r="AZ229" i="36" s="1"/>
  <c r="AY223" i="36"/>
  <c r="AY224" i="36" s="1"/>
  <c r="AY225" i="36" s="1"/>
  <c r="AY226" i="36" s="1"/>
  <c r="AY227" i="36" s="1"/>
  <c r="AY228" i="36" s="1"/>
  <c r="AY229" i="36" s="1"/>
  <c r="AX223" i="36"/>
  <c r="AX224" i="36" s="1"/>
  <c r="AX225" i="36" s="1"/>
  <c r="AX226" i="36" s="1"/>
  <c r="AX227" i="36" s="1"/>
  <c r="AX228" i="36" s="1"/>
  <c r="AX229" i="36" s="1"/>
  <c r="AW223" i="36"/>
  <c r="AW224" i="36" s="1"/>
  <c r="AW225" i="36" s="1"/>
  <c r="AW226" i="36" s="1"/>
  <c r="AW227" i="36" s="1"/>
  <c r="AW228" i="36" s="1"/>
  <c r="AW229" i="36" s="1"/>
  <c r="AV223" i="36"/>
  <c r="AV224" i="36" s="1"/>
  <c r="AV225" i="36" s="1"/>
  <c r="AV226" i="36" s="1"/>
  <c r="AV227" i="36" s="1"/>
  <c r="AV228" i="36" s="1"/>
  <c r="AV229" i="36" s="1"/>
  <c r="AU223" i="36"/>
  <c r="AU224" i="36" s="1"/>
  <c r="AU225" i="36" s="1"/>
  <c r="AU226" i="36" s="1"/>
  <c r="AU227" i="36" s="1"/>
  <c r="AU228" i="36" s="1"/>
  <c r="AU229" i="36" s="1"/>
  <c r="AT223" i="36"/>
  <c r="AT224" i="36" s="1"/>
  <c r="AT225" i="36" s="1"/>
  <c r="AT226" i="36" s="1"/>
  <c r="AT227" i="36" s="1"/>
  <c r="AT228" i="36" s="1"/>
  <c r="AT229" i="36" s="1"/>
  <c r="AQ223" i="36"/>
  <c r="AQ224" i="36" s="1"/>
  <c r="AQ225" i="36" s="1"/>
  <c r="AQ226" i="36" s="1"/>
  <c r="AQ227" i="36" s="1"/>
  <c r="AQ228" i="36" s="1"/>
  <c r="AQ229" i="36" s="1"/>
  <c r="AP223" i="36"/>
  <c r="AP224" i="36" s="1"/>
  <c r="AP225" i="36" s="1"/>
  <c r="AP226" i="36" s="1"/>
  <c r="AP227" i="36" s="1"/>
  <c r="AP228" i="36" s="1"/>
  <c r="AP229" i="36" s="1"/>
  <c r="AO223" i="36"/>
  <c r="AO224" i="36" s="1"/>
  <c r="AO225" i="36" s="1"/>
  <c r="AO226" i="36" s="1"/>
  <c r="AO227" i="36" s="1"/>
  <c r="AO228" i="36" s="1"/>
  <c r="AO229" i="36" s="1"/>
  <c r="AN223" i="36"/>
  <c r="AN224" i="36" s="1"/>
  <c r="AN225" i="36" s="1"/>
  <c r="AN226" i="36" s="1"/>
  <c r="AN227" i="36" s="1"/>
  <c r="AN228" i="36" s="1"/>
  <c r="AN229" i="36" s="1"/>
  <c r="AM223" i="36"/>
  <c r="AM224" i="36" s="1"/>
  <c r="AM225" i="36" s="1"/>
  <c r="AM226" i="36" s="1"/>
  <c r="AM227" i="36" s="1"/>
  <c r="AM228" i="36" s="1"/>
  <c r="AM229" i="36" s="1"/>
  <c r="AL223" i="36"/>
  <c r="AL224" i="36" s="1"/>
  <c r="AL225" i="36" s="1"/>
  <c r="AL226" i="36" s="1"/>
  <c r="AL227" i="36" s="1"/>
  <c r="AL228" i="36" s="1"/>
  <c r="AL229" i="36" s="1"/>
  <c r="AK223" i="36"/>
  <c r="AK224" i="36" s="1"/>
  <c r="AK225" i="36" s="1"/>
  <c r="AK226" i="36" s="1"/>
  <c r="AK227" i="36" s="1"/>
  <c r="AK228" i="36" s="1"/>
  <c r="AK229" i="36" s="1"/>
  <c r="AJ223" i="36"/>
  <c r="AJ224" i="36" s="1"/>
  <c r="AJ225" i="36" s="1"/>
  <c r="AJ226" i="36" s="1"/>
  <c r="AJ227" i="36" s="1"/>
  <c r="AJ228" i="36" s="1"/>
  <c r="AJ229" i="36" s="1"/>
  <c r="AI223" i="36"/>
  <c r="AI224" i="36" s="1"/>
  <c r="AI225" i="36" s="1"/>
  <c r="AI226" i="36" s="1"/>
  <c r="AI227" i="36" s="1"/>
  <c r="AI228" i="36" s="1"/>
  <c r="AI229" i="36" s="1"/>
  <c r="AH223" i="36"/>
  <c r="AH224" i="36" s="1"/>
  <c r="AH225" i="36" s="1"/>
  <c r="AH226" i="36" s="1"/>
  <c r="AH227" i="36" s="1"/>
  <c r="AH228" i="36" s="1"/>
  <c r="AH229" i="36" s="1"/>
  <c r="AG223" i="36"/>
  <c r="AG224" i="36" s="1"/>
  <c r="AG225" i="36" s="1"/>
  <c r="AG226" i="36" s="1"/>
  <c r="AG227" i="36" s="1"/>
  <c r="AG228" i="36" s="1"/>
  <c r="AG229" i="36" s="1"/>
  <c r="AF223" i="36"/>
  <c r="AF224" i="36" s="1"/>
  <c r="AF225" i="36" s="1"/>
  <c r="AF226" i="36" s="1"/>
  <c r="AF227" i="36" s="1"/>
  <c r="AF228" i="36" s="1"/>
  <c r="AF229" i="36" s="1"/>
  <c r="AE223" i="36"/>
  <c r="AE224" i="36" s="1"/>
  <c r="AE225" i="36" s="1"/>
  <c r="AE226" i="36" s="1"/>
  <c r="AE227" i="36" s="1"/>
  <c r="AE228" i="36" s="1"/>
  <c r="AE229" i="36" s="1"/>
  <c r="AD223" i="36"/>
  <c r="AD224" i="36" s="1"/>
  <c r="AD225" i="36" s="1"/>
  <c r="AD226" i="36" s="1"/>
  <c r="AD227" i="36" s="1"/>
  <c r="AD228" i="36" s="1"/>
  <c r="AD229" i="36" s="1"/>
  <c r="AC223" i="36"/>
  <c r="AC224" i="36" s="1"/>
  <c r="AC225" i="36" s="1"/>
  <c r="AC226" i="36" s="1"/>
  <c r="AC227" i="36" s="1"/>
  <c r="AC228" i="36" s="1"/>
  <c r="AC229" i="36" s="1"/>
  <c r="AB223" i="36"/>
  <c r="AB224" i="36" s="1"/>
  <c r="AB225" i="36" s="1"/>
  <c r="AB226" i="36" s="1"/>
  <c r="AB227" i="36" s="1"/>
  <c r="AB228" i="36" s="1"/>
  <c r="AB229" i="36" s="1"/>
  <c r="AA223" i="36"/>
  <c r="AA224" i="36" s="1"/>
  <c r="AA225" i="36" s="1"/>
  <c r="AA226" i="36" s="1"/>
  <c r="AA227" i="36" s="1"/>
  <c r="AA228" i="36" s="1"/>
  <c r="AA229" i="36" s="1"/>
  <c r="Z223" i="36"/>
  <c r="Z224" i="36" s="1"/>
  <c r="Z225" i="36" s="1"/>
  <c r="Z226" i="36" s="1"/>
  <c r="Z227" i="36" s="1"/>
  <c r="Z228" i="36" s="1"/>
  <c r="Z229" i="36" s="1"/>
  <c r="Y223" i="36"/>
  <c r="Y224" i="36" s="1"/>
  <c r="Y225" i="36" s="1"/>
  <c r="Y226" i="36" s="1"/>
  <c r="Y227" i="36" s="1"/>
  <c r="Y228" i="36" s="1"/>
  <c r="Y229" i="36" s="1"/>
  <c r="X223" i="36"/>
  <c r="X224" i="36" s="1"/>
  <c r="X225" i="36" s="1"/>
  <c r="X226" i="36" s="1"/>
  <c r="X227" i="36" s="1"/>
  <c r="X228" i="36" s="1"/>
  <c r="X229" i="36" s="1"/>
  <c r="W223" i="36"/>
  <c r="W224" i="36" s="1"/>
  <c r="W225" i="36" s="1"/>
  <c r="W226" i="36" s="1"/>
  <c r="W227" i="36" s="1"/>
  <c r="W228" i="36" s="1"/>
  <c r="W229" i="36" s="1"/>
  <c r="V223" i="36"/>
  <c r="V224" i="36" s="1"/>
  <c r="V225" i="36" s="1"/>
  <c r="V226" i="36" s="1"/>
  <c r="V227" i="36" s="1"/>
  <c r="V228" i="36" s="1"/>
  <c r="V229" i="36" s="1"/>
  <c r="U223" i="36"/>
  <c r="U224" i="36" s="1"/>
  <c r="U225" i="36" s="1"/>
  <c r="U226" i="36" s="1"/>
  <c r="U227" i="36" s="1"/>
  <c r="U228" i="36" s="1"/>
  <c r="U229" i="36" s="1"/>
  <c r="T223" i="36"/>
  <c r="T224" i="36" s="1"/>
  <c r="T225" i="36" s="1"/>
  <c r="T226" i="36" s="1"/>
  <c r="T227" i="36" s="1"/>
  <c r="T228" i="36" s="1"/>
  <c r="T229" i="36" s="1"/>
  <c r="R223" i="36"/>
  <c r="R224" i="36" s="1"/>
  <c r="R225" i="36" s="1"/>
  <c r="R226" i="36" s="1"/>
  <c r="R227" i="36" s="1"/>
  <c r="R228" i="36" s="1"/>
  <c r="R229" i="36" s="1"/>
  <c r="Q223" i="36"/>
  <c r="Q224" i="36" s="1"/>
  <c r="Q225" i="36" s="1"/>
  <c r="Q226" i="36" s="1"/>
  <c r="Q227" i="36" s="1"/>
  <c r="Q228" i="36" s="1"/>
  <c r="Q229" i="36" s="1"/>
  <c r="P223" i="36"/>
  <c r="P224" i="36" s="1"/>
  <c r="P225" i="36" s="1"/>
  <c r="P226" i="36" s="1"/>
  <c r="P227" i="36" s="1"/>
  <c r="P228" i="36" s="1"/>
  <c r="P229" i="36" s="1"/>
  <c r="O223" i="36"/>
  <c r="O224" i="36" s="1"/>
  <c r="O225" i="36" s="1"/>
  <c r="O226" i="36" s="1"/>
  <c r="O227" i="36" s="1"/>
  <c r="O228" i="36" s="1"/>
  <c r="O229" i="36" s="1"/>
  <c r="N223" i="36"/>
  <c r="N224" i="36" s="1"/>
  <c r="N225" i="36" s="1"/>
  <c r="N226" i="36" s="1"/>
  <c r="N227" i="36" s="1"/>
  <c r="N228" i="36" s="1"/>
  <c r="N229" i="36" s="1"/>
  <c r="M223" i="36"/>
  <c r="M224" i="36" s="1"/>
  <c r="M225" i="36" s="1"/>
  <c r="M226" i="36" s="1"/>
  <c r="M227" i="36" s="1"/>
  <c r="M228" i="36" s="1"/>
  <c r="M229" i="36" s="1"/>
  <c r="L223" i="36"/>
  <c r="L224" i="36" s="1"/>
  <c r="L225" i="36" s="1"/>
  <c r="L226" i="36" s="1"/>
  <c r="L227" i="36" s="1"/>
  <c r="L228" i="36" s="1"/>
  <c r="L229" i="36" s="1"/>
  <c r="K223" i="36"/>
  <c r="K224" i="36" s="1"/>
  <c r="K225" i="36" s="1"/>
  <c r="K226" i="36" s="1"/>
  <c r="K227" i="36" s="1"/>
  <c r="K228" i="36" s="1"/>
  <c r="K229" i="36" s="1"/>
  <c r="J223" i="36"/>
  <c r="J224" i="36" s="1"/>
  <c r="J225" i="36" s="1"/>
  <c r="J226" i="36" s="1"/>
  <c r="J227" i="36" s="1"/>
  <c r="J228" i="36" s="1"/>
  <c r="J229" i="36" s="1"/>
  <c r="I223" i="36"/>
  <c r="I224" i="36" s="1"/>
  <c r="I225" i="36" s="1"/>
  <c r="I226" i="36" s="1"/>
  <c r="I227" i="36" s="1"/>
  <c r="I228" i="36" s="1"/>
  <c r="I229" i="36" s="1"/>
  <c r="G223" i="36"/>
  <c r="G224" i="36" s="1"/>
  <c r="G225" i="36" s="1"/>
  <c r="G226" i="36" s="1"/>
  <c r="G227" i="36" s="1"/>
  <c r="G228" i="36" s="1"/>
  <c r="G229" i="36" s="1"/>
  <c r="F223" i="36"/>
  <c r="F224" i="36" s="1"/>
  <c r="F225" i="36" s="1"/>
  <c r="F226" i="36" s="1"/>
  <c r="F227" i="36" s="1"/>
  <c r="F228" i="36" s="1"/>
  <c r="F229" i="36" s="1"/>
  <c r="E223" i="36"/>
  <c r="E224" i="36" s="1"/>
  <c r="E225" i="36" s="1"/>
  <c r="E226" i="36" s="1"/>
  <c r="E227" i="36" s="1"/>
  <c r="E228" i="36" s="1"/>
  <c r="E229" i="36" s="1"/>
  <c r="C223" i="36"/>
  <c r="C224" i="36" s="1"/>
  <c r="C225" i="36" s="1"/>
  <c r="C226" i="36" s="1"/>
  <c r="C227" i="36" s="1"/>
  <c r="C228" i="36" s="1"/>
  <c r="C229" i="36" s="1"/>
  <c r="BM258" i="36" l="1"/>
  <c r="BM259" i="36" s="1"/>
  <c r="BN258" i="36"/>
  <c r="BN259" i="36" s="1"/>
  <c r="BO258" i="36"/>
  <c r="BO259" i="36" s="1"/>
  <c r="BP258" i="36"/>
  <c r="BP259" i="36" s="1"/>
  <c r="BQ258" i="36"/>
  <c r="BQ259" i="36" s="1"/>
  <c r="BR258" i="36"/>
  <c r="BR259" i="36" s="1"/>
  <c r="BS258" i="36"/>
  <c r="BS259" i="36" s="1"/>
  <c r="BT258" i="36"/>
  <c r="BT259" i="36" s="1"/>
  <c r="BU258" i="36"/>
  <c r="BU259" i="36" s="1"/>
  <c r="BV258" i="36"/>
  <c r="BV259" i="36" s="1"/>
  <c r="BW258" i="36"/>
  <c r="BW259" i="36" s="1"/>
  <c r="BX258" i="36"/>
  <c r="BX259" i="36" s="1"/>
  <c r="BY258" i="36"/>
  <c r="BY259" i="36" s="1"/>
  <c r="BZ258" i="36"/>
  <c r="BZ259" i="36" s="1"/>
  <c r="CB258" i="36"/>
  <c r="CB259" i="36" s="1"/>
  <c r="CC258" i="36"/>
  <c r="CC259" i="36" s="1"/>
  <c r="CD258" i="36"/>
  <c r="CD259" i="36" s="1"/>
  <c r="CE258" i="36"/>
  <c r="CE259" i="36" s="1"/>
  <c r="CF258" i="36"/>
  <c r="CF259" i="36" s="1"/>
  <c r="CG258" i="36"/>
  <c r="CG259" i="36" s="1"/>
  <c r="CH258" i="36"/>
  <c r="CH259" i="36" s="1"/>
  <c r="CI258" i="36"/>
  <c r="CI259" i="36" s="1"/>
  <c r="CJ258" i="36"/>
  <c r="CJ259" i="36" s="1"/>
  <c r="CK258" i="36"/>
  <c r="CK259" i="36" s="1"/>
  <c r="CM258" i="36"/>
  <c r="CM259" i="36" s="1"/>
  <c r="CN258" i="36"/>
  <c r="CN259" i="36" s="1"/>
  <c r="CO258" i="36"/>
  <c r="CO259" i="36" s="1"/>
  <c r="CP258" i="36"/>
  <c r="CP259" i="36" s="1"/>
  <c r="CQ258" i="36"/>
  <c r="CQ259" i="36" s="1"/>
  <c r="CR258" i="36"/>
  <c r="CR259" i="36" s="1"/>
  <c r="CS258" i="36"/>
  <c r="CS259" i="36" s="1"/>
  <c r="CT258" i="36"/>
  <c r="CT259" i="36" s="1"/>
  <c r="CV258" i="36"/>
  <c r="CV259" i="36" s="1"/>
  <c r="CW258" i="36"/>
  <c r="CW259" i="36" s="1"/>
  <c r="CX258" i="36"/>
  <c r="CX259" i="36" s="1"/>
  <c r="CY258" i="36"/>
  <c r="CY259" i="36" s="1"/>
  <c r="CZ258" i="36"/>
  <c r="CZ259" i="36" s="1"/>
  <c r="DA258" i="36"/>
  <c r="DA259" i="36" s="1"/>
  <c r="BH258" i="36"/>
  <c r="BH259" i="36" s="1"/>
  <c r="BA258" i="36"/>
  <c r="BA259" i="36" s="1"/>
  <c r="AZ258" i="36"/>
  <c r="AZ259" i="36" s="1"/>
  <c r="AY258" i="36"/>
  <c r="AY259" i="36" s="1"/>
  <c r="AX258" i="36"/>
  <c r="AX259" i="36" s="1"/>
  <c r="AW258" i="36"/>
  <c r="AW259" i="36" s="1"/>
  <c r="AQ258" i="36"/>
  <c r="AQ259" i="36" s="1"/>
  <c r="AP258" i="36"/>
  <c r="AP259" i="36" s="1"/>
  <c r="AO258" i="36"/>
  <c r="AO259" i="36" s="1"/>
  <c r="AN258" i="36"/>
  <c r="AN259" i="36" s="1"/>
  <c r="AM258" i="36"/>
  <c r="AM259" i="36" s="1"/>
  <c r="AL258" i="36"/>
  <c r="AL259" i="36" s="1"/>
  <c r="AK258" i="36"/>
  <c r="AK259" i="36" s="1"/>
  <c r="AJ258" i="36"/>
  <c r="AJ259" i="36" s="1"/>
  <c r="AI258" i="36"/>
  <c r="AI259" i="36" s="1"/>
  <c r="AH258" i="36"/>
  <c r="AH259" i="36" s="1"/>
  <c r="AG258" i="36"/>
  <c r="AG259" i="36" s="1"/>
  <c r="AF258" i="36"/>
  <c r="AF259" i="36" s="1"/>
  <c r="AE258" i="36"/>
  <c r="AE259" i="36" s="1"/>
  <c r="AD258" i="36"/>
  <c r="AD259" i="36" s="1"/>
  <c r="AC258" i="36"/>
  <c r="AC259" i="36" s="1"/>
  <c r="AB258" i="36"/>
  <c r="AB259" i="36" s="1"/>
  <c r="AA258" i="36"/>
  <c r="AA259" i="36" s="1"/>
  <c r="Z258" i="36"/>
  <c r="Z259" i="36" s="1"/>
  <c r="Y258" i="36"/>
  <c r="Y259" i="36" s="1"/>
  <c r="X258" i="36"/>
  <c r="X259" i="36" s="1"/>
  <c r="R258" i="36"/>
  <c r="R259" i="36" s="1"/>
  <c r="Q258" i="36"/>
  <c r="Q259" i="36" s="1"/>
  <c r="P258" i="36"/>
  <c r="P259" i="36" s="1"/>
  <c r="O258" i="36"/>
  <c r="O259" i="36" s="1"/>
  <c r="N258" i="36"/>
  <c r="N259" i="36" s="1"/>
  <c r="M258" i="36"/>
  <c r="M259" i="36" s="1"/>
  <c r="L258" i="36"/>
  <c r="L259" i="36" s="1"/>
  <c r="K258" i="36"/>
  <c r="K259" i="36" s="1"/>
  <c r="J258" i="36"/>
  <c r="J259" i="36" s="1"/>
  <c r="I258" i="36"/>
  <c r="I259" i="36" s="1"/>
  <c r="G258" i="36"/>
  <c r="G259" i="36" s="1"/>
  <c r="F258" i="36"/>
  <c r="F259" i="36" s="1"/>
  <c r="E258" i="36"/>
  <c r="E259" i="36" s="1"/>
  <c r="C258" i="36"/>
  <c r="C259" i="36" s="1"/>
  <c r="BM216" i="36"/>
  <c r="BM217" i="36" s="1"/>
  <c r="BM218" i="36" s="1"/>
  <c r="BM219" i="36" s="1"/>
  <c r="BM220" i="36" s="1"/>
  <c r="BM221" i="36" s="1"/>
  <c r="BN216" i="36"/>
  <c r="BN217" i="36" s="1"/>
  <c r="BN218" i="36" s="1"/>
  <c r="BN219" i="36" s="1"/>
  <c r="BN220" i="36" s="1"/>
  <c r="BN221" i="36" s="1"/>
  <c r="BO216" i="36"/>
  <c r="BO217" i="36" s="1"/>
  <c r="BO218" i="36" s="1"/>
  <c r="BO219" i="36" s="1"/>
  <c r="BO220" i="36" s="1"/>
  <c r="BO221" i="36" s="1"/>
  <c r="BP216" i="36"/>
  <c r="BP217" i="36" s="1"/>
  <c r="BP218" i="36" s="1"/>
  <c r="BP219" i="36" s="1"/>
  <c r="BP220" i="36" s="1"/>
  <c r="BP221" i="36" s="1"/>
  <c r="BQ216" i="36"/>
  <c r="BQ217" i="36" s="1"/>
  <c r="BQ218" i="36" s="1"/>
  <c r="BQ219" i="36" s="1"/>
  <c r="BQ220" i="36" s="1"/>
  <c r="BQ221" i="36" s="1"/>
  <c r="BR216" i="36"/>
  <c r="BR217" i="36" s="1"/>
  <c r="BR218" i="36" s="1"/>
  <c r="BR219" i="36" s="1"/>
  <c r="BR220" i="36" s="1"/>
  <c r="BR221" i="36" s="1"/>
  <c r="BS216" i="36"/>
  <c r="BS217" i="36" s="1"/>
  <c r="BS218" i="36" s="1"/>
  <c r="BS219" i="36" s="1"/>
  <c r="BS220" i="36" s="1"/>
  <c r="BS221" i="36" s="1"/>
  <c r="BT216" i="36"/>
  <c r="BT217" i="36" s="1"/>
  <c r="BT218" i="36" s="1"/>
  <c r="BT219" i="36" s="1"/>
  <c r="BT220" i="36" s="1"/>
  <c r="BT221" i="36" s="1"/>
  <c r="BU216" i="36"/>
  <c r="BU217" i="36" s="1"/>
  <c r="BU218" i="36" s="1"/>
  <c r="BU219" i="36" s="1"/>
  <c r="BU220" i="36" s="1"/>
  <c r="BU221" i="36" s="1"/>
  <c r="BV216" i="36"/>
  <c r="BV217" i="36" s="1"/>
  <c r="BV218" i="36" s="1"/>
  <c r="BV219" i="36" s="1"/>
  <c r="BV220" i="36" s="1"/>
  <c r="BV221" i="36" s="1"/>
  <c r="BW216" i="36"/>
  <c r="BW217" i="36" s="1"/>
  <c r="BW218" i="36" s="1"/>
  <c r="BW219" i="36" s="1"/>
  <c r="BW220" i="36" s="1"/>
  <c r="BW221" i="36" s="1"/>
  <c r="BX216" i="36"/>
  <c r="BX217" i="36" s="1"/>
  <c r="BX218" i="36" s="1"/>
  <c r="BX219" i="36" s="1"/>
  <c r="BX220" i="36" s="1"/>
  <c r="BX221" i="36" s="1"/>
  <c r="BY216" i="36"/>
  <c r="BY217" i="36" s="1"/>
  <c r="BY218" i="36" s="1"/>
  <c r="BY219" i="36" s="1"/>
  <c r="BY220" i="36" s="1"/>
  <c r="BY221" i="36" s="1"/>
  <c r="BZ216" i="36"/>
  <c r="BZ217" i="36" s="1"/>
  <c r="BZ218" i="36" s="1"/>
  <c r="BZ219" i="36" s="1"/>
  <c r="BZ220" i="36" s="1"/>
  <c r="BZ221" i="36" s="1"/>
  <c r="CB216" i="36"/>
  <c r="CB217" i="36" s="1"/>
  <c r="CB218" i="36" s="1"/>
  <c r="CB219" i="36" s="1"/>
  <c r="CB220" i="36" s="1"/>
  <c r="CB221" i="36" s="1"/>
  <c r="CC216" i="36"/>
  <c r="CC217" i="36" s="1"/>
  <c r="CC218" i="36" s="1"/>
  <c r="CC219" i="36" s="1"/>
  <c r="CC220" i="36" s="1"/>
  <c r="CC221" i="36" s="1"/>
  <c r="CD216" i="36"/>
  <c r="CD217" i="36" s="1"/>
  <c r="CD218" i="36" s="1"/>
  <c r="CD219" i="36" s="1"/>
  <c r="CD220" i="36" s="1"/>
  <c r="CD221" i="36" s="1"/>
  <c r="CE216" i="36"/>
  <c r="CE217" i="36" s="1"/>
  <c r="CE218" i="36" s="1"/>
  <c r="CE219" i="36" s="1"/>
  <c r="CE220" i="36" s="1"/>
  <c r="CE221" i="36" s="1"/>
  <c r="CF216" i="36"/>
  <c r="CF217" i="36" s="1"/>
  <c r="CF218" i="36" s="1"/>
  <c r="CF219" i="36" s="1"/>
  <c r="CF220" i="36" s="1"/>
  <c r="CF221" i="36" s="1"/>
  <c r="CG216" i="36"/>
  <c r="CG217" i="36" s="1"/>
  <c r="CG218" i="36" s="1"/>
  <c r="CG219" i="36" s="1"/>
  <c r="CG220" i="36" s="1"/>
  <c r="CG221" i="36" s="1"/>
  <c r="CH216" i="36"/>
  <c r="CH217" i="36" s="1"/>
  <c r="CH218" i="36" s="1"/>
  <c r="CH219" i="36" s="1"/>
  <c r="CH220" i="36" s="1"/>
  <c r="CH221" i="36" s="1"/>
  <c r="CI216" i="36"/>
  <c r="CI217" i="36" s="1"/>
  <c r="CI218" i="36" s="1"/>
  <c r="CI219" i="36" s="1"/>
  <c r="CI220" i="36" s="1"/>
  <c r="CI221" i="36" s="1"/>
  <c r="CJ216" i="36"/>
  <c r="CJ217" i="36" s="1"/>
  <c r="CJ218" i="36" s="1"/>
  <c r="CJ219" i="36" s="1"/>
  <c r="CJ220" i="36" s="1"/>
  <c r="CJ221" i="36" s="1"/>
  <c r="CK216" i="36"/>
  <c r="CK217" i="36" s="1"/>
  <c r="CK218" i="36" s="1"/>
  <c r="CK219" i="36" s="1"/>
  <c r="CK220" i="36" s="1"/>
  <c r="CK221" i="36" s="1"/>
  <c r="CM216" i="36"/>
  <c r="CM217" i="36" s="1"/>
  <c r="CM218" i="36" s="1"/>
  <c r="CM219" i="36" s="1"/>
  <c r="CM220" i="36" s="1"/>
  <c r="CM221" i="36" s="1"/>
  <c r="CN216" i="36"/>
  <c r="CN217" i="36" s="1"/>
  <c r="CN218" i="36" s="1"/>
  <c r="CN219" i="36" s="1"/>
  <c r="CN220" i="36" s="1"/>
  <c r="CN221" i="36" s="1"/>
  <c r="CO216" i="36"/>
  <c r="CO217" i="36" s="1"/>
  <c r="CO218" i="36" s="1"/>
  <c r="CO219" i="36" s="1"/>
  <c r="CO220" i="36" s="1"/>
  <c r="CO221" i="36" s="1"/>
  <c r="CP216" i="36"/>
  <c r="CP217" i="36" s="1"/>
  <c r="CP218" i="36" s="1"/>
  <c r="CP219" i="36" s="1"/>
  <c r="CP220" i="36" s="1"/>
  <c r="CP221" i="36" s="1"/>
  <c r="CQ216" i="36"/>
  <c r="CQ217" i="36" s="1"/>
  <c r="CQ218" i="36" s="1"/>
  <c r="CQ219" i="36" s="1"/>
  <c r="CQ220" i="36" s="1"/>
  <c r="CQ221" i="36" s="1"/>
  <c r="CR216" i="36"/>
  <c r="CR217" i="36" s="1"/>
  <c r="CR218" i="36" s="1"/>
  <c r="CR219" i="36" s="1"/>
  <c r="CR220" i="36" s="1"/>
  <c r="CR221" i="36" s="1"/>
  <c r="CS216" i="36"/>
  <c r="CS217" i="36" s="1"/>
  <c r="CS218" i="36" s="1"/>
  <c r="CS219" i="36" s="1"/>
  <c r="CS220" i="36" s="1"/>
  <c r="CS221" i="36" s="1"/>
  <c r="CT216" i="36"/>
  <c r="CT217" i="36" s="1"/>
  <c r="CT218" i="36" s="1"/>
  <c r="CT219" i="36" s="1"/>
  <c r="CT220" i="36" s="1"/>
  <c r="CT221" i="36" s="1"/>
  <c r="CV216" i="36"/>
  <c r="CV217" i="36" s="1"/>
  <c r="CV218" i="36" s="1"/>
  <c r="CV219" i="36" s="1"/>
  <c r="CV220" i="36" s="1"/>
  <c r="CV221" i="36" s="1"/>
  <c r="CW216" i="36"/>
  <c r="CW217" i="36" s="1"/>
  <c r="CW218" i="36" s="1"/>
  <c r="CW219" i="36" s="1"/>
  <c r="CW220" i="36" s="1"/>
  <c r="CW221" i="36" s="1"/>
  <c r="CX216" i="36"/>
  <c r="CX217" i="36" s="1"/>
  <c r="CX218" i="36" s="1"/>
  <c r="CX219" i="36" s="1"/>
  <c r="CX220" i="36" s="1"/>
  <c r="CX221" i="36" s="1"/>
  <c r="CY216" i="36"/>
  <c r="CY217" i="36" s="1"/>
  <c r="CY218" i="36" s="1"/>
  <c r="CY219" i="36" s="1"/>
  <c r="CY220" i="36" s="1"/>
  <c r="CY221" i="36" s="1"/>
  <c r="CZ216" i="36"/>
  <c r="CZ217" i="36" s="1"/>
  <c r="CZ218" i="36" s="1"/>
  <c r="CZ219" i="36" s="1"/>
  <c r="CZ220" i="36" s="1"/>
  <c r="CZ221" i="36" s="1"/>
  <c r="DA216" i="36"/>
  <c r="DA217" i="36" s="1"/>
  <c r="DA218" i="36" s="1"/>
  <c r="DA219" i="36" s="1"/>
  <c r="DA220" i="36" s="1"/>
  <c r="DA221" i="36" s="1"/>
  <c r="BH216" i="36"/>
  <c r="BH217" i="36" s="1"/>
  <c r="BH218" i="36" s="1"/>
  <c r="BH219" i="36" s="1"/>
  <c r="BH220" i="36" s="1"/>
  <c r="BH221" i="36" s="1"/>
  <c r="BA216" i="36"/>
  <c r="BA217" i="36" s="1"/>
  <c r="BA218" i="36" s="1"/>
  <c r="BA219" i="36" s="1"/>
  <c r="BA220" i="36" s="1"/>
  <c r="BA221" i="36" s="1"/>
  <c r="AZ216" i="36"/>
  <c r="AZ217" i="36" s="1"/>
  <c r="AZ218" i="36" s="1"/>
  <c r="AZ219" i="36" s="1"/>
  <c r="AZ220" i="36" s="1"/>
  <c r="AZ221" i="36" s="1"/>
  <c r="AY216" i="36"/>
  <c r="AY217" i="36" s="1"/>
  <c r="AY218" i="36" s="1"/>
  <c r="AY219" i="36" s="1"/>
  <c r="AY220" i="36" s="1"/>
  <c r="AY221" i="36" s="1"/>
  <c r="AX216" i="36"/>
  <c r="AX217" i="36" s="1"/>
  <c r="AX218" i="36" s="1"/>
  <c r="AX219" i="36" s="1"/>
  <c r="AX220" i="36" s="1"/>
  <c r="AX221" i="36" s="1"/>
  <c r="AW216" i="36"/>
  <c r="AW217" i="36" s="1"/>
  <c r="AW218" i="36" s="1"/>
  <c r="AW219" i="36" s="1"/>
  <c r="AW220" i="36" s="1"/>
  <c r="AW221" i="36" s="1"/>
  <c r="AV216" i="36"/>
  <c r="AV217" i="36" s="1"/>
  <c r="AV218" i="36" s="1"/>
  <c r="AV219" i="36" s="1"/>
  <c r="AV220" i="36" s="1"/>
  <c r="AV221" i="36" s="1"/>
  <c r="AU216" i="36"/>
  <c r="AU217" i="36" s="1"/>
  <c r="AU218" i="36" s="1"/>
  <c r="AU219" i="36" s="1"/>
  <c r="AU220" i="36" s="1"/>
  <c r="AU221" i="36" s="1"/>
  <c r="AQ216" i="36"/>
  <c r="AQ217" i="36" s="1"/>
  <c r="AQ218" i="36" s="1"/>
  <c r="AQ219" i="36" s="1"/>
  <c r="AQ220" i="36" s="1"/>
  <c r="AQ221" i="36" s="1"/>
  <c r="AP216" i="36"/>
  <c r="AP217" i="36" s="1"/>
  <c r="AP218" i="36" s="1"/>
  <c r="AP219" i="36" s="1"/>
  <c r="AP220" i="36" s="1"/>
  <c r="AP221" i="36" s="1"/>
  <c r="AO216" i="36"/>
  <c r="AO217" i="36" s="1"/>
  <c r="AO218" i="36" s="1"/>
  <c r="AO219" i="36" s="1"/>
  <c r="AO220" i="36" s="1"/>
  <c r="AO221" i="36" s="1"/>
  <c r="AN216" i="36"/>
  <c r="AN217" i="36" s="1"/>
  <c r="AN218" i="36" s="1"/>
  <c r="AN219" i="36" s="1"/>
  <c r="AN220" i="36" s="1"/>
  <c r="AN221" i="36" s="1"/>
  <c r="AM216" i="36"/>
  <c r="AM217" i="36" s="1"/>
  <c r="AM218" i="36" s="1"/>
  <c r="AM219" i="36" s="1"/>
  <c r="AM220" i="36" s="1"/>
  <c r="AM221" i="36" s="1"/>
  <c r="AL216" i="36"/>
  <c r="AL217" i="36" s="1"/>
  <c r="AL218" i="36" s="1"/>
  <c r="AL219" i="36" s="1"/>
  <c r="AL220" i="36" s="1"/>
  <c r="AL221" i="36" s="1"/>
  <c r="AK216" i="36"/>
  <c r="AK217" i="36" s="1"/>
  <c r="AK218" i="36" s="1"/>
  <c r="AK219" i="36" s="1"/>
  <c r="AK220" i="36" s="1"/>
  <c r="AK221" i="36" s="1"/>
  <c r="AJ216" i="36"/>
  <c r="AJ217" i="36" s="1"/>
  <c r="AJ218" i="36" s="1"/>
  <c r="AJ219" i="36" s="1"/>
  <c r="AJ220" i="36" s="1"/>
  <c r="AJ221" i="36" s="1"/>
  <c r="AI216" i="36"/>
  <c r="AI217" i="36" s="1"/>
  <c r="AI218" i="36" s="1"/>
  <c r="AI219" i="36" s="1"/>
  <c r="AI220" i="36" s="1"/>
  <c r="AI221" i="36" s="1"/>
  <c r="AH216" i="36"/>
  <c r="AH217" i="36" s="1"/>
  <c r="AH218" i="36" s="1"/>
  <c r="AH219" i="36" s="1"/>
  <c r="AH220" i="36" s="1"/>
  <c r="AH221" i="36" s="1"/>
  <c r="AG216" i="36"/>
  <c r="AG217" i="36" s="1"/>
  <c r="AG218" i="36" s="1"/>
  <c r="AG219" i="36" s="1"/>
  <c r="AG220" i="36" s="1"/>
  <c r="AG221" i="36" s="1"/>
  <c r="AF216" i="36"/>
  <c r="AF217" i="36" s="1"/>
  <c r="AF218" i="36" s="1"/>
  <c r="AF219" i="36" s="1"/>
  <c r="AF220" i="36" s="1"/>
  <c r="AF221" i="36" s="1"/>
  <c r="AE216" i="36"/>
  <c r="AE217" i="36" s="1"/>
  <c r="AE218" i="36" s="1"/>
  <c r="AE219" i="36" s="1"/>
  <c r="AE220" i="36" s="1"/>
  <c r="AE221" i="36" s="1"/>
  <c r="AD216" i="36"/>
  <c r="AD217" i="36" s="1"/>
  <c r="AD218" i="36" s="1"/>
  <c r="AD219" i="36" s="1"/>
  <c r="AD220" i="36" s="1"/>
  <c r="AD221" i="36" s="1"/>
  <c r="AC216" i="36"/>
  <c r="AC217" i="36" s="1"/>
  <c r="AC218" i="36" s="1"/>
  <c r="AC219" i="36" s="1"/>
  <c r="AC220" i="36" s="1"/>
  <c r="AC221" i="36" s="1"/>
  <c r="AB216" i="36"/>
  <c r="AB217" i="36" s="1"/>
  <c r="AB218" i="36" s="1"/>
  <c r="AB219" i="36" s="1"/>
  <c r="AB220" i="36" s="1"/>
  <c r="AB221" i="36" s="1"/>
  <c r="AA216" i="36"/>
  <c r="AA217" i="36" s="1"/>
  <c r="AA218" i="36" s="1"/>
  <c r="AA219" i="36" s="1"/>
  <c r="AA220" i="36" s="1"/>
  <c r="AA221" i="36" s="1"/>
  <c r="Z216" i="36"/>
  <c r="Z217" i="36" s="1"/>
  <c r="Z218" i="36" s="1"/>
  <c r="Z219" i="36" s="1"/>
  <c r="Z220" i="36" s="1"/>
  <c r="Z221" i="36" s="1"/>
  <c r="Y216" i="36"/>
  <c r="Y217" i="36" s="1"/>
  <c r="Y218" i="36" s="1"/>
  <c r="Y219" i="36" s="1"/>
  <c r="Y220" i="36" s="1"/>
  <c r="Y221" i="36" s="1"/>
  <c r="X216" i="36"/>
  <c r="X217" i="36" s="1"/>
  <c r="X218" i="36" s="1"/>
  <c r="X219" i="36" s="1"/>
  <c r="X220" i="36" s="1"/>
  <c r="X221" i="36" s="1"/>
  <c r="W216" i="36"/>
  <c r="W217" i="36" s="1"/>
  <c r="W218" i="36" s="1"/>
  <c r="W219" i="36" s="1"/>
  <c r="W220" i="36" s="1"/>
  <c r="W221" i="36" s="1"/>
  <c r="R216" i="36"/>
  <c r="R217" i="36" s="1"/>
  <c r="R218" i="36" s="1"/>
  <c r="R219" i="36" s="1"/>
  <c r="R220" i="36" s="1"/>
  <c r="R221" i="36" s="1"/>
  <c r="Q216" i="36"/>
  <c r="Q217" i="36" s="1"/>
  <c r="Q218" i="36" s="1"/>
  <c r="Q219" i="36" s="1"/>
  <c r="Q220" i="36" s="1"/>
  <c r="Q221" i="36" s="1"/>
  <c r="P216" i="36"/>
  <c r="P217" i="36" s="1"/>
  <c r="P218" i="36" s="1"/>
  <c r="P219" i="36" s="1"/>
  <c r="P220" i="36" s="1"/>
  <c r="P221" i="36" s="1"/>
  <c r="O216" i="36"/>
  <c r="O217" i="36" s="1"/>
  <c r="O218" i="36" s="1"/>
  <c r="O219" i="36" s="1"/>
  <c r="O220" i="36" s="1"/>
  <c r="O221" i="36" s="1"/>
  <c r="N216" i="36"/>
  <c r="N217" i="36" s="1"/>
  <c r="N218" i="36" s="1"/>
  <c r="N219" i="36" s="1"/>
  <c r="N220" i="36" s="1"/>
  <c r="N221" i="36" s="1"/>
  <c r="M216" i="36"/>
  <c r="M217" i="36" s="1"/>
  <c r="M218" i="36" s="1"/>
  <c r="M219" i="36" s="1"/>
  <c r="M220" i="36" s="1"/>
  <c r="M221" i="36" s="1"/>
  <c r="L216" i="36"/>
  <c r="L217" i="36" s="1"/>
  <c r="L218" i="36" s="1"/>
  <c r="L219" i="36" s="1"/>
  <c r="L220" i="36" s="1"/>
  <c r="L221" i="36" s="1"/>
  <c r="K216" i="36"/>
  <c r="K217" i="36" s="1"/>
  <c r="K218" i="36" s="1"/>
  <c r="K219" i="36" s="1"/>
  <c r="K220" i="36" s="1"/>
  <c r="K221" i="36" s="1"/>
  <c r="J216" i="36"/>
  <c r="J217" i="36" s="1"/>
  <c r="J218" i="36" s="1"/>
  <c r="J219" i="36" s="1"/>
  <c r="J220" i="36" s="1"/>
  <c r="J221" i="36" s="1"/>
  <c r="I216" i="36"/>
  <c r="I217" i="36" s="1"/>
  <c r="I218" i="36" s="1"/>
  <c r="I219" i="36" s="1"/>
  <c r="I220" i="36" s="1"/>
  <c r="I221" i="36" s="1"/>
  <c r="G216" i="36"/>
  <c r="G217" i="36" s="1"/>
  <c r="G218" i="36" s="1"/>
  <c r="G219" i="36" s="1"/>
  <c r="G220" i="36" s="1"/>
  <c r="G221" i="36" s="1"/>
  <c r="F216" i="36"/>
  <c r="F217" i="36" s="1"/>
  <c r="F218" i="36" s="1"/>
  <c r="F219" i="36" s="1"/>
  <c r="F220" i="36" s="1"/>
  <c r="F221" i="36" s="1"/>
  <c r="E216" i="36"/>
  <c r="E217" i="36" s="1"/>
  <c r="E218" i="36" s="1"/>
  <c r="E219" i="36" s="1"/>
  <c r="E220" i="36" s="1"/>
  <c r="E221" i="36" s="1"/>
  <c r="C216" i="36"/>
  <c r="C217" i="36" s="1"/>
  <c r="C218" i="36" s="1"/>
  <c r="C219" i="36" s="1"/>
  <c r="C220" i="36" s="1"/>
  <c r="C221" i="36" s="1"/>
  <c r="H93" i="77"/>
  <c r="I93" i="77"/>
  <c r="J93" i="77"/>
  <c r="K93" i="77"/>
  <c r="L93" i="77"/>
  <c r="M93" i="77"/>
  <c r="N93" i="77"/>
  <c r="O93" i="77"/>
  <c r="P93" i="77"/>
  <c r="G93" i="77"/>
  <c r="O11" i="77"/>
  <c r="O51" i="77" s="1"/>
  <c r="O84" i="77" s="1"/>
  <c r="O98" i="77" s="1"/>
  <c r="P11" i="77"/>
  <c r="P51" i="77" s="1"/>
  <c r="P84" i="77" s="1"/>
  <c r="P98" i="77" s="1"/>
  <c r="H11" i="77"/>
  <c r="H51" i="77" s="1"/>
  <c r="H84" i="77" s="1"/>
  <c r="H98" i="77" s="1"/>
  <c r="I11" i="77"/>
  <c r="I51" i="77" s="1"/>
  <c r="I84" i="77" s="1"/>
  <c r="I98" i="77" s="1"/>
  <c r="J11" i="77"/>
  <c r="J51" i="77" s="1"/>
  <c r="J84" i="77" s="1"/>
  <c r="J98" i="77" s="1"/>
  <c r="K11" i="77"/>
  <c r="K51" i="77" s="1"/>
  <c r="K84" i="77" s="1"/>
  <c r="K98" i="77" s="1"/>
  <c r="L11" i="77"/>
  <c r="L51" i="77" s="1"/>
  <c r="L84" i="77" s="1"/>
  <c r="L98" i="77" s="1"/>
  <c r="M11" i="77"/>
  <c r="M51" i="77" s="1"/>
  <c r="M84" i="77" s="1"/>
  <c r="M98" i="77" s="1"/>
  <c r="N11" i="77"/>
  <c r="N51" i="77" s="1"/>
  <c r="N84" i="77" s="1"/>
  <c r="N98" i="77" s="1"/>
  <c r="G11" i="77"/>
  <c r="G51" i="77" s="1"/>
  <c r="G84" i="77" s="1"/>
  <c r="G98" i="77" s="1"/>
  <c r="F93" i="77" l="1"/>
  <c r="BM231" i="36"/>
  <c r="BM232" i="36" s="1"/>
  <c r="BM233" i="36" s="1"/>
  <c r="BM234" i="36" s="1"/>
  <c r="BM235" i="36" s="1"/>
  <c r="BN231" i="36"/>
  <c r="BN232" i="36" s="1"/>
  <c r="BN233" i="36" s="1"/>
  <c r="BN234" i="36" s="1"/>
  <c r="BN235" i="36" s="1"/>
  <c r="BO231" i="36"/>
  <c r="BO232" i="36" s="1"/>
  <c r="BO233" i="36" s="1"/>
  <c r="BO234" i="36" s="1"/>
  <c r="BO235" i="36" s="1"/>
  <c r="BP231" i="36"/>
  <c r="BP232" i="36" s="1"/>
  <c r="BP233" i="36" s="1"/>
  <c r="BP234" i="36" s="1"/>
  <c r="BP235" i="36" s="1"/>
  <c r="BQ231" i="36"/>
  <c r="BQ232" i="36" s="1"/>
  <c r="BQ233" i="36" s="1"/>
  <c r="BQ234" i="36" s="1"/>
  <c r="BQ235" i="36" s="1"/>
  <c r="BR231" i="36"/>
  <c r="BR232" i="36" s="1"/>
  <c r="BR233" i="36" s="1"/>
  <c r="BR234" i="36" s="1"/>
  <c r="BR235" i="36" s="1"/>
  <c r="BS231" i="36"/>
  <c r="BS232" i="36" s="1"/>
  <c r="BS233" i="36" s="1"/>
  <c r="BS234" i="36" s="1"/>
  <c r="BS235" i="36" s="1"/>
  <c r="BT231" i="36"/>
  <c r="BT232" i="36" s="1"/>
  <c r="BT233" i="36" s="1"/>
  <c r="BT234" i="36" s="1"/>
  <c r="BT235" i="36" s="1"/>
  <c r="BU231" i="36"/>
  <c r="BU232" i="36" s="1"/>
  <c r="BU233" i="36" s="1"/>
  <c r="BU234" i="36" s="1"/>
  <c r="BU235" i="36" s="1"/>
  <c r="BV231" i="36"/>
  <c r="BV232" i="36" s="1"/>
  <c r="BV233" i="36" s="1"/>
  <c r="BV234" i="36" s="1"/>
  <c r="BV235" i="36" s="1"/>
  <c r="BW231" i="36"/>
  <c r="BW232" i="36" s="1"/>
  <c r="BW233" i="36" s="1"/>
  <c r="BW234" i="36" s="1"/>
  <c r="BW235" i="36" s="1"/>
  <c r="BX231" i="36"/>
  <c r="BX232" i="36" s="1"/>
  <c r="BX233" i="36" s="1"/>
  <c r="BX234" i="36" s="1"/>
  <c r="BX235" i="36" s="1"/>
  <c r="BY231" i="36"/>
  <c r="BY232" i="36" s="1"/>
  <c r="BY233" i="36" s="1"/>
  <c r="BY234" i="36" s="1"/>
  <c r="BY235" i="36" s="1"/>
  <c r="BZ231" i="36"/>
  <c r="BZ232" i="36" s="1"/>
  <c r="BZ233" i="36" s="1"/>
  <c r="BZ234" i="36" s="1"/>
  <c r="BZ235" i="36" s="1"/>
  <c r="CB231" i="36"/>
  <c r="CB232" i="36" s="1"/>
  <c r="CB233" i="36" s="1"/>
  <c r="CB234" i="36" s="1"/>
  <c r="CB235" i="36" s="1"/>
  <c r="CC231" i="36"/>
  <c r="CC232" i="36" s="1"/>
  <c r="CC233" i="36" s="1"/>
  <c r="CC234" i="36" s="1"/>
  <c r="CC235" i="36" s="1"/>
  <c r="CD231" i="36"/>
  <c r="CD232" i="36" s="1"/>
  <c r="CD233" i="36" s="1"/>
  <c r="CD234" i="36" s="1"/>
  <c r="CD235" i="36" s="1"/>
  <c r="CE231" i="36"/>
  <c r="CE232" i="36" s="1"/>
  <c r="CE233" i="36" s="1"/>
  <c r="CE234" i="36" s="1"/>
  <c r="CE235" i="36" s="1"/>
  <c r="CF231" i="36"/>
  <c r="CF232" i="36" s="1"/>
  <c r="CF233" i="36" s="1"/>
  <c r="CF234" i="36" s="1"/>
  <c r="CF235" i="36" s="1"/>
  <c r="CG231" i="36"/>
  <c r="CG232" i="36" s="1"/>
  <c r="CG233" i="36" s="1"/>
  <c r="CG234" i="36" s="1"/>
  <c r="CG235" i="36" s="1"/>
  <c r="CH231" i="36"/>
  <c r="CH232" i="36" s="1"/>
  <c r="CH233" i="36" s="1"/>
  <c r="CH234" i="36" s="1"/>
  <c r="CH235" i="36" s="1"/>
  <c r="CI231" i="36"/>
  <c r="CI232" i="36" s="1"/>
  <c r="CI233" i="36" s="1"/>
  <c r="CI234" i="36" s="1"/>
  <c r="CI235" i="36" s="1"/>
  <c r="CJ231" i="36"/>
  <c r="CJ232" i="36" s="1"/>
  <c r="CJ233" i="36" s="1"/>
  <c r="CJ234" i="36" s="1"/>
  <c r="CJ235" i="36" s="1"/>
  <c r="CK231" i="36"/>
  <c r="CK232" i="36" s="1"/>
  <c r="CK233" i="36" s="1"/>
  <c r="CK234" i="36" s="1"/>
  <c r="CK235" i="36" s="1"/>
  <c r="CM231" i="36"/>
  <c r="CM232" i="36" s="1"/>
  <c r="CM233" i="36" s="1"/>
  <c r="CM234" i="36" s="1"/>
  <c r="CM235" i="36" s="1"/>
  <c r="CN231" i="36"/>
  <c r="CN232" i="36" s="1"/>
  <c r="CN233" i="36" s="1"/>
  <c r="CN234" i="36" s="1"/>
  <c r="CN235" i="36" s="1"/>
  <c r="CO231" i="36"/>
  <c r="CO232" i="36" s="1"/>
  <c r="CO233" i="36" s="1"/>
  <c r="CO234" i="36" s="1"/>
  <c r="CO235" i="36" s="1"/>
  <c r="CP231" i="36"/>
  <c r="CP232" i="36" s="1"/>
  <c r="CP233" i="36" s="1"/>
  <c r="CP234" i="36" s="1"/>
  <c r="CP235" i="36" s="1"/>
  <c r="CQ231" i="36"/>
  <c r="CQ232" i="36" s="1"/>
  <c r="CQ233" i="36" s="1"/>
  <c r="CQ234" i="36" s="1"/>
  <c r="CQ235" i="36" s="1"/>
  <c r="CR231" i="36"/>
  <c r="CR232" i="36" s="1"/>
  <c r="CR233" i="36" s="1"/>
  <c r="CR234" i="36" s="1"/>
  <c r="CR235" i="36" s="1"/>
  <c r="CS231" i="36"/>
  <c r="CS232" i="36" s="1"/>
  <c r="CS233" i="36" s="1"/>
  <c r="CS234" i="36" s="1"/>
  <c r="CS235" i="36" s="1"/>
  <c r="CT231" i="36"/>
  <c r="CT232" i="36" s="1"/>
  <c r="CT233" i="36" s="1"/>
  <c r="CT234" i="36" s="1"/>
  <c r="CT235" i="36" s="1"/>
  <c r="CV231" i="36"/>
  <c r="CV232" i="36" s="1"/>
  <c r="CV233" i="36" s="1"/>
  <c r="CV234" i="36" s="1"/>
  <c r="CV235" i="36" s="1"/>
  <c r="CW231" i="36"/>
  <c r="CW232" i="36" s="1"/>
  <c r="CW233" i="36" s="1"/>
  <c r="CW234" i="36" s="1"/>
  <c r="CW235" i="36" s="1"/>
  <c r="CX231" i="36"/>
  <c r="CX232" i="36" s="1"/>
  <c r="CX233" i="36" s="1"/>
  <c r="CX234" i="36" s="1"/>
  <c r="CX235" i="36" s="1"/>
  <c r="CY231" i="36"/>
  <c r="CY232" i="36" s="1"/>
  <c r="CY233" i="36" s="1"/>
  <c r="CY234" i="36" s="1"/>
  <c r="CY235" i="36" s="1"/>
  <c r="CZ231" i="36"/>
  <c r="CZ232" i="36" s="1"/>
  <c r="CZ233" i="36" s="1"/>
  <c r="CZ234" i="36" s="1"/>
  <c r="CZ235" i="36" s="1"/>
  <c r="DA231" i="36"/>
  <c r="DA232" i="36" s="1"/>
  <c r="DA233" i="36" s="1"/>
  <c r="DA234" i="36" s="1"/>
  <c r="DA235" i="36" s="1"/>
  <c r="BH231" i="36"/>
  <c r="BH232" i="36" s="1"/>
  <c r="BH233" i="36" s="1"/>
  <c r="BH234" i="36" s="1"/>
  <c r="BH235" i="36" s="1"/>
  <c r="BA231" i="36"/>
  <c r="BA232" i="36" s="1"/>
  <c r="BA233" i="36" s="1"/>
  <c r="BA234" i="36" s="1"/>
  <c r="BA235" i="36" s="1"/>
  <c r="AZ231" i="36"/>
  <c r="AZ232" i="36" s="1"/>
  <c r="AZ233" i="36" s="1"/>
  <c r="AZ234" i="36" s="1"/>
  <c r="AZ235" i="36" s="1"/>
  <c r="AY231" i="36"/>
  <c r="AY232" i="36" s="1"/>
  <c r="AY233" i="36" s="1"/>
  <c r="AY234" i="36" s="1"/>
  <c r="AY235" i="36" s="1"/>
  <c r="AX231" i="36"/>
  <c r="AX232" i="36" s="1"/>
  <c r="AX233" i="36" s="1"/>
  <c r="AX234" i="36" s="1"/>
  <c r="AX235" i="36" s="1"/>
  <c r="AW231" i="36"/>
  <c r="AW232" i="36" s="1"/>
  <c r="AW233" i="36" s="1"/>
  <c r="AW234" i="36" s="1"/>
  <c r="AW235" i="36" s="1"/>
  <c r="AV231" i="36"/>
  <c r="AV232" i="36" s="1"/>
  <c r="AV233" i="36" s="1"/>
  <c r="AV234" i="36" s="1"/>
  <c r="AV235" i="36" s="1"/>
  <c r="AQ231" i="36"/>
  <c r="AQ232" i="36" s="1"/>
  <c r="AQ233" i="36" s="1"/>
  <c r="AQ234" i="36" s="1"/>
  <c r="AQ235" i="36" s="1"/>
  <c r="AP231" i="36"/>
  <c r="AP232" i="36" s="1"/>
  <c r="AP233" i="36" s="1"/>
  <c r="AP234" i="36" s="1"/>
  <c r="AP235" i="36" s="1"/>
  <c r="AO231" i="36"/>
  <c r="AO232" i="36" s="1"/>
  <c r="AO233" i="36" s="1"/>
  <c r="AO234" i="36" s="1"/>
  <c r="AO235" i="36" s="1"/>
  <c r="AN231" i="36"/>
  <c r="AN232" i="36" s="1"/>
  <c r="AN233" i="36" s="1"/>
  <c r="AN234" i="36" s="1"/>
  <c r="AN235" i="36" s="1"/>
  <c r="AM231" i="36"/>
  <c r="AM232" i="36" s="1"/>
  <c r="AM233" i="36" s="1"/>
  <c r="AM234" i="36" s="1"/>
  <c r="AM235" i="36" s="1"/>
  <c r="AL231" i="36"/>
  <c r="AL232" i="36" s="1"/>
  <c r="AL233" i="36" s="1"/>
  <c r="AL234" i="36" s="1"/>
  <c r="AL235" i="36" s="1"/>
  <c r="AK231" i="36"/>
  <c r="AK232" i="36" s="1"/>
  <c r="AK233" i="36" s="1"/>
  <c r="AK234" i="36" s="1"/>
  <c r="AK235" i="36" s="1"/>
  <c r="AJ231" i="36"/>
  <c r="AJ232" i="36" s="1"/>
  <c r="AJ233" i="36" s="1"/>
  <c r="AJ234" i="36" s="1"/>
  <c r="AJ235" i="36" s="1"/>
  <c r="AI231" i="36"/>
  <c r="AI232" i="36" s="1"/>
  <c r="AI233" i="36" s="1"/>
  <c r="AI234" i="36" s="1"/>
  <c r="AI235" i="36" s="1"/>
  <c r="AH231" i="36"/>
  <c r="AH232" i="36" s="1"/>
  <c r="AH233" i="36" s="1"/>
  <c r="AH234" i="36" s="1"/>
  <c r="AH235" i="36" s="1"/>
  <c r="AG231" i="36"/>
  <c r="AG232" i="36" s="1"/>
  <c r="AG233" i="36" s="1"/>
  <c r="AG234" i="36" s="1"/>
  <c r="AG235" i="36" s="1"/>
  <c r="AF231" i="36"/>
  <c r="AF232" i="36" s="1"/>
  <c r="AF233" i="36" s="1"/>
  <c r="AF234" i="36" s="1"/>
  <c r="AF235" i="36" s="1"/>
  <c r="AE231" i="36"/>
  <c r="AE232" i="36" s="1"/>
  <c r="AE233" i="36" s="1"/>
  <c r="AE234" i="36" s="1"/>
  <c r="AE235" i="36" s="1"/>
  <c r="AD231" i="36"/>
  <c r="AD232" i="36" s="1"/>
  <c r="AD233" i="36" s="1"/>
  <c r="AD234" i="36" s="1"/>
  <c r="AD235" i="36" s="1"/>
  <c r="AC231" i="36"/>
  <c r="AC232" i="36" s="1"/>
  <c r="AC233" i="36" s="1"/>
  <c r="AC234" i="36" s="1"/>
  <c r="AC235" i="36" s="1"/>
  <c r="AB231" i="36"/>
  <c r="AB232" i="36" s="1"/>
  <c r="AB233" i="36" s="1"/>
  <c r="AB234" i="36" s="1"/>
  <c r="AB235" i="36" s="1"/>
  <c r="AA231" i="36"/>
  <c r="AA232" i="36" s="1"/>
  <c r="AA233" i="36" s="1"/>
  <c r="AA234" i="36" s="1"/>
  <c r="AA235" i="36" s="1"/>
  <c r="Z231" i="36"/>
  <c r="Z232" i="36" s="1"/>
  <c r="Z233" i="36" s="1"/>
  <c r="Z234" i="36" s="1"/>
  <c r="Z235" i="36" s="1"/>
  <c r="Y231" i="36"/>
  <c r="Y232" i="36" s="1"/>
  <c r="Y233" i="36" s="1"/>
  <c r="Y234" i="36" s="1"/>
  <c r="Y235" i="36" s="1"/>
  <c r="X231" i="36"/>
  <c r="X232" i="36" s="1"/>
  <c r="X233" i="36" s="1"/>
  <c r="X234" i="36" s="1"/>
  <c r="X235" i="36" s="1"/>
  <c r="W231" i="36"/>
  <c r="W232" i="36" s="1"/>
  <c r="W233" i="36" s="1"/>
  <c r="W234" i="36" s="1"/>
  <c r="W235" i="36" s="1"/>
  <c r="R231" i="36"/>
  <c r="R232" i="36" s="1"/>
  <c r="R233" i="36" s="1"/>
  <c r="R234" i="36" s="1"/>
  <c r="R235" i="36" s="1"/>
  <c r="Q231" i="36"/>
  <c r="Q232" i="36" s="1"/>
  <c r="Q233" i="36" s="1"/>
  <c r="Q234" i="36" s="1"/>
  <c r="Q235" i="36" s="1"/>
  <c r="P231" i="36"/>
  <c r="P232" i="36" s="1"/>
  <c r="P233" i="36" s="1"/>
  <c r="P234" i="36" s="1"/>
  <c r="P235" i="36" s="1"/>
  <c r="O231" i="36"/>
  <c r="O232" i="36" s="1"/>
  <c r="O233" i="36" s="1"/>
  <c r="O234" i="36" s="1"/>
  <c r="O235" i="36" s="1"/>
  <c r="N231" i="36"/>
  <c r="N232" i="36" s="1"/>
  <c r="N233" i="36" s="1"/>
  <c r="N234" i="36" s="1"/>
  <c r="N235" i="36" s="1"/>
  <c r="M231" i="36"/>
  <c r="M232" i="36" s="1"/>
  <c r="M233" i="36" s="1"/>
  <c r="M234" i="36" s="1"/>
  <c r="M235" i="36" s="1"/>
  <c r="L231" i="36"/>
  <c r="L232" i="36" s="1"/>
  <c r="L233" i="36" s="1"/>
  <c r="L234" i="36" s="1"/>
  <c r="L235" i="36" s="1"/>
  <c r="K231" i="36"/>
  <c r="K232" i="36" s="1"/>
  <c r="K233" i="36" s="1"/>
  <c r="K234" i="36" s="1"/>
  <c r="K235" i="36" s="1"/>
  <c r="J231" i="36"/>
  <c r="J232" i="36" s="1"/>
  <c r="J233" i="36" s="1"/>
  <c r="J234" i="36" s="1"/>
  <c r="J235" i="36" s="1"/>
  <c r="I231" i="36"/>
  <c r="I232" i="36" s="1"/>
  <c r="I233" i="36" s="1"/>
  <c r="I234" i="36" s="1"/>
  <c r="I235" i="36" s="1"/>
  <c r="G231" i="36"/>
  <c r="G232" i="36" s="1"/>
  <c r="G233" i="36" s="1"/>
  <c r="G234" i="36" s="1"/>
  <c r="G235" i="36" s="1"/>
  <c r="F231" i="36"/>
  <c r="F232" i="36" s="1"/>
  <c r="F233" i="36" s="1"/>
  <c r="F234" i="36" s="1"/>
  <c r="F235" i="36" s="1"/>
  <c r="E231" i="36"/>
  <c r="E232" i="36" s="1"/>
  <c r="E233" i="36" s="1"/>
  <c r="E234" i="36" s="1"/>
  <c r="E235" i="36" s="1"/>
  <c r="BM237" i="36"/>
  <c r="BM238" i="36" s="1"/>
  <c r="BM239" i="36" s="1"/>
  <c r="BM240" i="36" s="1"/>
  <c r="BM241" i="36" s="1"/>
  <c r="BN237" i="36"/>
  <c r="BN238" i="36" s="1"/>
  <c r="BN239" i="36" s="1"/>
  <c r="BN240" i="36" s="1"/>
  <c r="BN241" i="36" s="1"/>
  <c r="BO237" i="36"/>
  <c r="BO238" i="36" s="1"/>
  <c r="BO239" i="36" s="1"/>
  <c r="BO240" i="36" s="1"/>
  <c r="BO241" i="36" s="1"/>
  <c r="BP237" i="36"/>
  <c r="BP238" i="36" s="1"/>
  <c r="BP239" i="36" s="1"/>
  <c r="BP240" i="36" s="1"/>
  <c r="BP241" i="36" s="1"/>
  <c r="BQ237" i="36"/>
  <c r="BQ238" i="36" s="1"/>
  <c r="BQ239" i="36" s="1"/>
  <c r="BQ240" i="36" s="1"/>
  <c r="BQ241" i="36" s="1"/>
  <c r="BR237" i="36"/>
  <c r="BR238" i="36" s="1"/>
  <c r="BR239" i="36" s="1"/>
  <c r="BR240" i="36" s="1"/>
  <c r="BR241" i="36" s="1"/>
  <c r="BS237" i="36"/>
  <c r="BS238" i="36" s="1"/>
  <c r="BS239" i="36" s="1"/>
  <c r="BS240" i="36" s="1"/>
  <c r="BS241" i="36" s="1"/>
  <c r="BT237" i="36"/>
  <c r="BT238" i="36" s="1"/>
  <c r="BT239" i="36" s="1"/>
  <c r="BT240" i="36" s="1"/>
  <c r="BT241" i="36" s="1"/>
  <c r="BU237" i="36"/>
  <c r="BU238" i="36" s="1"/>
  <c r="BU239" i="36" s="1"/>
  <c r="BU240" i="36" s="1"/>
  <c r="BU241" i="36" s="1"/>
  <c r="BV237" i="36"/>
  <c r="BV238" i="36" s="1"/>
  <c r="BV239" i="36" s="1"/>
  <c r="BV240" i="36" s="1"/>
  <c r="BV241" i="36" s="1"/>
  <c r="BW237" i="36"/>
  <c r="BW238" i="36" s="1"/>
  <c r="BW239" i="36" s="1"/>
  <c r="BW240" i="36" s="1"/>
  <c r="BW241" i="36" s="1"/>
  <c r="BX237" i="36"/>
  <c r="BX238" i="36" s="1"/>
  <c r="BX239" i="36" s="1"/>
  <c r="BX240" i="36" s="1"/>
  <c r="BX241" i="36" s="1"/>
  <c r="BY237" i="36"/>
  <c r="BY238" i="36" s="1"/>
  <c r="BY239" i="36" s="1"/>
  <c r="BY240" i="36" s="1"/>
  <c r="BY241" i="36" s="1"/>
  <c r="BZ237" i="36"/>
  <c r="BZ238" i="36" s="1"/>
  <c r="BZ239" i="36" s="1"/>
  <c r="BZ240" i="36" s="1"/>
  <c r="BZ241" i="36" s="1"/>
  <c r="CB237" i="36"/>
  <c r="CB238" i="36" s="1"/>
  <c r="CB239" i="36" s="1"/>
  <c r="CB240" i="36" s="1"/>
  <c r="CB241" i="36" s="1"/>
  <c r="CC237" i="36"/>
  <c r="CC238" i="36" s="1"/>
  <c r="CC239" i="36" s="1"/>
  <c r="CC240" i="36" s="1"/>
  <c r="CC241" i="36" s="1"/>
  <c r="CD237" i="36"/>
  <c r="CD238" i="36" s="1"/>
  <c r="CD239" i="36" s="1"/>
  <c r="CD240" i="36" s="1"/>
  <c r="CD241" i="36" s="1"/>
  <c r="CE237" i="36"/>
  <c r="CE238" i="36" s="1"/>
  <c r="CE239" i="36" s="1"/>
  <c r="CE240" i="36" s="1"/>
  <c r="CE241" i="36" s="1"/>
  <c r="CF237" i="36"/>
  <c r="CF238" i="36" s="1"/>
  <c r="CF239" i="36" s="1"/>
  <c r="CF240" i="36" s="1"/>
  <c r="CF241" i="36" s="1"/>
  <c r="CG237" i="36"/>
  <c r="CG238" i="36" s="1"/>
  <c r="CG239" i="36" s="1"/>
  <c r="CG240" i="36" s="1"/>
  <c r="CG241" i="36" s="1"/>
  <c r="CH237" i="36"/>
  <c r="CH238" i="36" s="1"/>
  <c r="CH239" i="36" s="1"/>
  <c r="CH240" i="36" s="1"/>
  <c r="CH241" i="36" s="1"/>
  <c r="CI237" i="36"/>
  <c r="CI238" i="36" s="1"/>
  <c r="CI239" i="36" s="1"/>
  <c r="CI240" i="36" s="1"/>
  <c r="CI241" i="36" s="1"/>
  <c r="CJ237" i="36"/>
  <c r="CJ238" i="36" s="1"/>
  <c r="CJ239" i="36" s="1"/>
  <c r="CJ240" i="36" s="1"/>
  <c r="CJ241" i="36" s="1"/>
  <c r="CK237" i="36"/>
  <c r="CK238" i="36" s="1"/>
  <c r="CK239" i="36" s="1"/>
  <c r="CK240" i="36" s="1"/>
  <c r="CK241" i="36" s="1"/>
  <c r="CM237" i="36"/>
  <c r="CM238" i="36" s="1"/>
  <c r="CM239" i="36" s="1"/>
  <c r="CM240" i="36" s="1"/>
  <c r="CM241" i="36" s="1"/>
  <c r="CN237" i="36"/>
  <c r="CN238" i="36" s="1"/>
  <c r="CN239" i="36" s="1"/>
  <c r="CN240" i="36" s="1"/>
  <c r="CN241" i="36" s="1"/>
  <c r="CO237" i="36"/>
  <c r="CO238" i="36" s="1"/>
  <c r="CO239" i="36" s="1"/>
  <c r="CO240" i="36" s="1"/>
  <c r="CO241" i="36" s="1"/>
  <c r="CP237" i="36"/>
  <c r="CP238" i="36" s="1"/>
  <c r="CP239" i="36" s="1"/>
  <c r="CP240" i="36" s="1"/>
  <c r="CP241" i="36" s="1"/>
  <c r="CQ237" i="36"/>
  <c r="CQ238" i="36" s="1"/>
  <c r="CQ239" i="36" s="1"/>
  <c r="CQ240" i="36" s="1"/>
  <c r="CQ241" i="36" s="1"/>
  <c r="CR237" i="36"/>
  <c r="CR238" i="36" s="1"/>
  <c r="CR239" i="36" s="1"/>
  <c r="CR240" i="36" s="1"/>
  <c r="CR241" i="36" s="1"/>
  <c r="CS237" i="36"/>
  <c r="CS238" i="36" s="1"/>
  <c r="CS239" i="36" s="1"/>
  <c r="CS240" i="36" s="1"/>
  <c r="CS241" i="36" s="1"/>
  <c r="CT237" i="36"/>
  <c r="CT238" i="36" s="1"/>
  <c r="CT239" i="36" s="1"/>
  <c r="CT240" i="36" s="1"/>
  <c r="CT241" i="36" s="1"/>
  <c r="CV237" i="36"/>
  <c r="CV238" i="36" s="1"/>
  <c r="CV239" i="36" s="1"/>
  <c r="CV240" i="36" s="1"/>
  <c r="CV241" i="36" s="1"/>
  <c r="CW237" i="36"/>
  <c r="CW238" i="36" s="1"/>
  <c r="CW239" i="36" s="1"/>
  <c r="CW240" i="36" s="1"/>
  <c r="CW241" i="36" s="1"/>
  <c r="CX237" i="36"/>
  <c r="CX238" i="36" s="1"/>
  <c r="CX239" i="36" s="1"/>
  <c r="CX240" i="36" s="1"/>
  <c r="CX241" i="36" s="1"/>
  <c r="CY237" i="36"/>
  <c r="CY238" i="36" s="1"/>
  <c r="CY239" i="36" s="1"/>
  <c r="CY240" i="36" s="1"/>
  <c r="CY241" i="36" s="1"/>
  <c r="CZ237" i="36"/>
  <c r="CZ238" i="36" s="1"/>
  <c r="CZ239" i="36" s="1"/>
  <c r="CZ240" i="36" s="1"/>
  <c r="CZ241" i="36" s="1"/>
  <c r="DA237" i="36"/>
  <c r="DA238" i="36" s="1"/>
  <c r="DA239" i="36" s="1"/>
  <c r="DA240" i="36" s="1"/>
  <c r="DA241" i="36" s="1"/>
  <c r="BH237" i="36"/>
  <c r="BH238" i="36" s="1"/>
  <c r="BH239" i="36" s="1"/>
  <c r="BH240" i="36" s="1"/>
  <c r="BH241" i="36" s="1"/>
  <c r="BA237" i="36"/>
  <c r="BA238" i="36" s="1"/>
  <c r="BA239" i="36" s="1"/>
  <c r="BA240" i="36" s="1"/>
  <c r="BA241" i="36" s="1"/>
  <c r="AZ237" i="36"/>
  <c r="AZ238" i="36" s="1"/>
  <c r="AZ239" i="36" s="1"/>
  <c r="AZ240" i="36" s="1"/>
  <c r="AZ241" i="36" s="1"/>
  <c r="AY237" i="36"/>
  <c r="AY238" i="36" s="1"/>
  <c r="AY239" i="36" s="1"/>
  <c r="AY240" i="36" s="1"/>
  <c r="AY241" i="36" s="1"/>
  <c r="AX237" i="36"/>
  <c r="AX238" i="36" s="1"/>
  <c r="AX239" i="36" s="1"/>
  <c r="AX240" i="36" s="1"/>
  <c r="AX241" i="36" s="1"/>
  <c r="AW237" i="36"/>
  <c r="AW238" i="36" s="1"/>
  <c r="AW239" i="36" s="1"/>
  <c r="AW240" i="36" s="1"/>
  <c r="AW241" i="36" s="1"/>
  <c r="AV237" i="36"/>
  <c r="AV238" i="36" s="1"/>
  <c r="AV239" i="36" s="1"/>
  <c r="AV240" i="36" s="1"/>
  <c r="AV241" i="36" s="1"/>
  <c r="AQ237" i="36"/>
  <c r="AQ238" i="36" s="1"/>
  <c r="AQ239" i="36" s="1"/>
  <c r="AQ240" i="36" s="1"/>
  <c r="AQ241" i="36" s="1"/>
  <c r="AP237" i="36"/>
  <c r="AP238" i="36" s="1"/>
  <c r="AP239" i="36" s="1"/>
  <c r="AP240" i="36" s="1"/>
  <c r="AP241" i="36" s="1"/>
  <c r="AO237" i="36"/>
  <c r="AO238" i="36" s="1"/>
  <c r="AO239" i="36" s="1"/>
  <c r="AO240" i="36" s="1"/>
  <c r="AO241" i="36" s="1"/>
  <c r="AN237" i="36"/>
  <c r="AN238" i="36" s="1"/>
  <c r="AN239" i="36" s="1"/>
  <c r="AN240" i="36" s="1"/>
  <c r="AN241" i="36" s="1"/>
  <c r="AM237" i="36"/>
  <c r="AM238" i="36" s="1"/>
  <c r="AM239" i="36" s="1"/>
  <c r="AM240" i="36" s="1"/>
  <c r="AM241" i="36" s="1"/>
  <c r="AL237" i="36"/>
  <c r="AL238" i="36" s="1"/>
  <c r="AL239" i="36" s="1"/>
  <c r="AL240" i="36" s="1"/>
  <c r="AL241" i="36" s="1"/>
  <c r="AK237" i="36"/>
  <c r="AK238" i="36" s="1"/>
  <c r="AK239" i="36" s="1"/>
  <c r="AK240" i="36" s="1"/>
  <c r="AK241" i="36" s="1"/>
  <c r="AJ237" i="36"/>
  <c r="AJ238" i="36" s="1"/>
  <c r="AJ239" i="36" s="1"/>
  <c r="AJ240" i="36" s="1"/>
  <c r="AJ241" i="36" s="1"/>
  <c r="AI237" i="36"/>
  <c r="AI238" i="36" s="1"/>
  <c r="AI239" i="36" s="1"/>
  <c r="AI240" i="36" s="1"/>
  <c r="AI241" i="36" s="1"/>
  <c r="AH237" i="36"/>
  <c r="AH238" i="36" s="1"/>
  <c r="AH239" i="36" s="1"/>
  <c r="AH240" i="36" s="1"/>
  <c r="AH241" i="36" s="1"/>
  <c r="AG237" i="36"/>
  <c r="AG238" i="36" s="1"/>
  <c r="AG239" i="36" s="1"/>
  <c r="AG240" i="36" s="1"/>
  <c r="AG241" i="36" s="1"/>
  <c r="AF237" i="36"/>
  <c r="AF238" i="36" s="1"/>
  <c r="AF239" i="36" s="1"/>
  <c r="AF240" i="36" s="1"/>
  <c r="AF241" i="36" s="1"/>
  <c r="AE237" i="36"/>
  <c r="AE238" i="36" s="1"/>
  <c r="AE239" i="36" s="1"/>
  <c r="AE240" i="36" s="1"/>
  <c r="AE241" i="36" s="1"/>
  <c r="AD237" i="36"/>
  <c r="AD238" i="36" s="1"/>
  <c r="AD239" i="36" s="1"/>
  <c r="AD240" i="36" s="1"/>
  <c r="AD241" i="36" s="1"/>
  <c r="AC237" i="36"/>
  <c r="AC238" i="36" s="1"/>
  <c r="AC239" i="36" s="1"/>
  <c r="AC240" i="36" s="1"/>
  <c r="AC241" i="36" s="1"/>
  <c r="AB237" i="36"/>
  <c r="AB238" i="36" s="1"/>
  <c r="AB239" i="36" s="1"/>
  <c r="AB240" i="36" s="1"/>
  <c r="AB241" i="36" s="1"/>
  <c r="AA237" i="36"/>
  <c r="AA238" i="36" s="1"/>
  <c r="AA239" i="36" s="1"/>
  <c r="AA240" i="36" s="1"/>
  <c r="AA241" i="36" s="1"/>
  <c r="Z237" i="36"/>
  <c r="Z238" i="36" s="1"/>
  <c r="Z239" i="36" s="1"/>
  <c r="Z240" i="36" s="1"/>
  <c r="Z241" i="36" s="1"/>
  <c r="Y237" i="36"/>
  <c r="Y238" i="36" s="1"/>
  <c r="Y239" i="36" s="1"/>
  <c r="Y240" i="36" s="1"/>
  <c r="Y241" i="36" s="1"/>
  <c r="X237" i="36"/>
  <c r="X238" i="36" s="1"/>
  <c r="X239" i="36" s="1"/>
  <c r="X240" i="36" s="1"/>
  <c r="X241" i="36" s="1"/>
  <c r="W237" i="36"/>
  <c r="W238" i="36" s="1"/>
  <c r="W239" i="36" s="1"/>
  <c r="W240" i="36" s="1"/>
  <c r="W241" i="36" s="1"/>
  <c r="R237" i="36"/>
  <c r="R238" i="36" s="1"/>
  <c r="R239" i="36" s="1"/>
  <c r="R240" i="36" s="1"/>
  <c r="R241" i="36" s="1"/>
  <c r="Q237" i="36"/>
  <c r="Q238" i="36" s="1"/>
  <c r="Q239" i="36" s="1"/>
  <c r="Q240" i="36" s="1"/>
  <c r="Q241" i="36" s="1"/>
  <c r="P237" i="36"/>
  <c r="P238" i="36" s="1"/>
  <c r="P239" i="36" s="1"/>
  <c r="P240" i="36" s="1"/>
  <c r="P241" i="36" s="1"/>
  <c r="O237" i="36"/>
  <c r="O238" i="36" s="1"/>
  <c r="O239" i="36" s="1"/>
  <c r="O240" i="36" s="1"/>
  <c r="O241" i="36" s="1"/>
  <c r="N237" i="36"/>
  <c r="N238" i="36" s="1"/>
  <c r="N239" i="36" s="1"/>
  <c r="N240" i="36" s="1"/>
  <c r="N241" i="36" s="1"/>
  <c r="M237" i="36"/>
  <c r="M238" i="36" s="1"/>
  <c r="M239" i="36" s="1"/>
  <c r="M240" i="36" s="1"/>
  <c r="M241" i="36" s="1"/>
  <c r="L237" i="36"/>
  <c r="L238" i="36" s="1"/>
  <c r="L239" i="36" s="1"/>
  <c r="L240" i="36" s="1"/>
  <c r="L241" i="36" s="1"/>
  <c r="K237" i="36"/>
  <c r="K238" i="36" s="1"/>
  <c r="K239" i="36" s="1"/>
  <c r="K240" i="36" s="1"/>
  <c r="K241" i="36" s="1"/>
  <c r="J237" i="36"/>
  <c r="J238" i="36" s="1"/>
  <c r="J239" i="36" s="1"/>
  <c r="J240" i="36" s="1"/>
  <c r="J241" i="36" s="1"/>
  <c r="I237" i="36"/>
  <c r="I238" i="36" s="1"/>
  <c r="I239" i="36" s="1"/>
  <c r="I240" i="36" s="1"/>
  <c r="I241" i="36" s="1"/>
  <c r="G237" i="36"/>
  <c r="G238" i="36" s="1"/>
  <c r="G239" i="36" s="1"/>
  <c r="G240" i="36" s="1"/>
  <c r="G241" i="36" s="1"/>
  <c r="F237" i="36"/>
  <c r="F238" i="36" s="1"/>
  <c r="F239" i="36" s="1"/>
  <c r="F240" i="36" s="1"/>
  <c r="F241" i="36" s="1"/>
  <c r="E237" i="36"/>
  <c r="E238" i="36" s="1"/>
  <c r="E239" i="36" s="1"/>
  <c r="E240" i="36" s="1"/>
  <c r="E241" i="36" s="1"/>
  <c r="C237" i="36"/>
  <c r="C238" i="36" s="1"/>
  <c r="C239" i="36" s="1"/>
  <c r="C240" i="36" s="1"/>
  <c r="C241" i="36" s="1"/>
  <c r="BM243" i="36"/>
  <c r="BM244" i="36" s="1"/>
  <c r="BM245" i="36" s="1"/>
  <c r="BM246" i="36" s="1"/>
  <c r="BM247" i="36" s="1"/>
  <c r="BN243" i="36"/>
  <c r="BN244" i="36" s="1"/>
  <c r="BN245" i="36" s="1"/>
  <c r="BN246" i="36" s="1"/>
  <c r="BN247" i="36" s="1"/>
  <c r="BO243" i="36"/>
  <c r="BO244" i="36" s="1"/>
  <c r="BO245" i="36" s="1"/>
  <c r="BO246" i="36" s="1"/>
  <c r="BO247" i="36" s="1"/>
  <c r="BP243" i="36"/>
  <c r="BP244" i="36" s="1"/>
  <c r="BP245" i="36" s="1"/>
  <c r="BP246" i="36" s="1"/>
  <c r="BP247" i="36" s="1"/>
  <c r="BQ243" i="36"/>
  <c r="BQ244" i="36" s="1"/>
  <c r="BQ245" i="36" s="1"/>
  <c r="BQ246" i="36" s="1"/>
  <c r="BQ247" i="36" s="1"/>
  <c r="BR243" i="36"/>
  <c r="BR244" i="36" s="1"/>
  <c r="BR245" i="36" s="1"/>
  <c r="BR246" i="36" s="1"/>
  <c r="BR247" i="36" s="1"/>
  <c r="BS243" i="36"/>
  <c r="BT243" i="36"/>
  <c r="BT244" i="36" s="1"/>
  <c r="BT245" i="36" s="1"/>
  <c r="BT246" i="36" s="1"/>
  <c r="BT247" i="36" s="1"/>
  <c r="BU243" i="36"/>
  <c r="BU244" i="36" s="1"/>
  <c r="BU245" i="36" s="1"/>
  <c r="BU246" i="36" s="1"/>
  <c r="BU247" i="36" s="1"/>
  <c r="BV243" i="36"/>
  <c r="BV244" i="36" s="1"/>
  <c r="BV245" i="36" s="1"/>
  <c r="BV246" i="36" s="1"/>
  <c r="BV247" i="36" s="1"/>
  <c r="BW243" i="36"/>
  <c r="BW244" i="36" s="1"/>
  <c r="BW245" i="36" s="1"/>
  <c r="BW246" i="36" s="1"/>
  <c r="BW247" i="36" s="1"/>
  <c r="BX243" i="36"/>
  <c r="BX244" i="36" s="1"/>
  <c r="BX245" i="36" s="1"/>
  <c r="BX246" i="36" s="1"/>
  <c r="BX247" i="36" s="1"/>
  <c r="BY243" i="36"/>
  <c r="BY244" i="36" s="1"/>
  <c r="BY245" i="36" s="1"/>
  <c r="BY246" i="36" s="1"/>
  <c r="BY247" i="36" s="1"/>
  <c r="BZ243" i="36"/>
  <c r="BZ244" i="36" s="1"/>
  <c r="BZ245" i="36" s="1"/>
  <c r="BZ246" i="36" s="1"/>
  <c r="BZ247" i="36" s="1"/>
  <c r="CB243" i="36"/>
  <c r="CB244" i="36" s="1"/>
  <c r="CB245" i="36" s="1"/>
  <c r="CB246" i="36" s="1"/>
  <c r="CB247" i="36" s="1"/>
  <c r="CC243" i="36"/>
  <c r="CC244" i="36" s="1"/>
  <c r="CC245" i="36" s="1"/>
  <c r="CC246" i="36" s="1"/>
  <c r="CC247" i="36" s="1"/>
  <c r="CD243" i="36"/>
  <c r="CD244" i="36" s="1"/>
  <c r="CD245" i="36" s="1"/>
  <c r="CD246" i="36" s="1"/>
  <c r="CD247" i="36" s="1"/>
  <c r="CE243" i="36"/>
  <c r="CE244" i="36" s="1"/>
  <c r="CE245" i="36" s="1"/>
  <c r="CE246" i="36" s="1"/>
  <c r="CE247" i="36" s="1"/>
  <c r="CF243" i="36"/>
  <c r="CF244" i="36" s="1"/>
  <c r="CF245" i="36" s="1"/>
  <c r="CF246" i="36" s="1"/>
  <c r="CF247" i="36" s="1"/>
  <c r="CG243" i="36"/>
  <c r="CG244" i="36" s="1"/>
  <c r="CG245" i="36" s="1"/>
  <c r="CG246" i="36" s="1"/>
  <c r="CG247" i="36" s="1"/>
  <c r="CH243" i="36"/>
  <c r="CH244" i="36" s="1"/>
  <c r="CH245" i="36" s="1"/>
  <c r="CH246" i="36" s="1"/>
  <c r="CH247" i="36" s="1"/>
  <c r="CI243" i="36"/>
  <c r="CI244" i="36" s="1"/>
  <c r="CI245" i="36" s="1"/>
  <c r="CI246" i="36" s="1"/>
  <c r="CI247" i="36" s="1"/>
  <c r="CJ243" i="36"/>
  <c r="CJ244" i="36" s="1"/>
  <c r="CJ245" i="36" s="1"/>
  <c r="CJ246" i="36" s="1"/>
  <c r="CJ247" i="36" s="1"/>
  <c r="CK243" i="36"/>
  <c r="CK244" i="36" s="1"/>
  <c r="CK245" i="36" s="1"/>
  <c r="CK246" i="36" s="1"/>
  <c r="CK247" i="36" s="1"/>
  <c r="CM243" i="36"/>
  <c r="CM244" i="36" s="1"/>
  <c r="CM245" i="36" s="1"/>
  <c r="CM246" i="36" s="1"/>
  <c r="CM247" i="36" s="1"/>
  <c r="CN243" i="36"/>
  <c r="CN244" i="36" s="1"/>
  <c r="CN245" i="36" s="1"/>
  <c r="CN246" i="36" s="1"/>
  <c r="CN247" i="36" s="1"/>
  <c r="CO243" i="36"/>
  <c r="CO244" i="36" s="1"/>
  <c r="CO245" i="36" s="1"/>
  <c r="CO246" i="36" s="1"/>
  <c r="CO247" i="36" s="1"/>
  <c r="CP243" i="36"/>
  <c r="CP244" i="36" s="1"/>
  <c r="CP245" i="36" s="1"/>
  <c r="CP246" i="36" s="1"/>
  <c r="CP247" i="36" s="1"/>
  <c r="CQ243" i="36"/>
  <c r="CQ244" i="36" s="1"/>
  <c r="CQ245" i="36" s="1"/>
  <c r="CQ246" i="36" s="1"/>
  <c r="CQ247" i="36" s="1"/>
  <c r="CR243" i="36"/>
  <c r="CR244" i="36" s="1"/>
  <c r="CR245" i="36" s="1"/>
  <c r="CR246" i="36" s="1"/>
  <c r="CR247" i="36" s="1"/>
  <c r="CS243" i="36"/>
  <c r="CS244" i="36" s="1"/>
  <c r="CS245" i="36" s="1"/>
  <c r="CS246" i="36" s="1"/>
  <c r="CS247" i="36" s="1"/>
  <c r="CT243" i="36"/>
  <c r="CT244" i="36" s="1"/>
  <c r="CT245" i="36" s="1"/>
  <c r="CT246" i="36" s="1"/>
  <c r="CT247" i="36" s="1"/>
  <c r="CV243" i="36"/>
  <c r="CV244" i="36" s="1"/>
  <c r="CV245" i="36" s="1"/>
  <c r="CV246" i="36" s="1"/>
  <c r="CV247" i="36" s="1"/>
  <c r="CW243" i="36"/>
  <c r="CW244" i="36" s="1"/>
  <c r="CW245" i="36" s="1"/>
  <c r="CW246" i="36" s="1"/>
  <c r="CW247" i="36" s="1"/>
  <c r="CX243" i="36"/>
  <c r="CX244" i="36" s="1"/>
  <c r="CX245" i="36" s="1"/>
  <c r="CX246" i="36" s="1"/>
  <c r="CX247" i="36" s="1"/>
  <c r="CY243" i="36"/>
  <c r="CY244" i="36" s="1"/>
  <c r="CY245" i="36" s="1"/>
  <c r="CY246" i="36" s="1"/>
  <c r="CY247" i="36" s="1"/>
  <c r="CZ243" i="36"/>
  <c r="CZ244" i="36" s="1"/>
  <c r="CZ245" i="36" s="1"/>
  <c r="CZ246" i="36" s="1"/>
  <c r="CZ247" i="36" s="1"/>
  <c r="DA243" i="36"/>
  <c r="DA244" i="36" s="1"/>
  <c r="DA245" i="36" s="1"/>
  <c r="DA246" i="36" s="1"/>
  <c r="DA247" i="36" s="1"/>
  <c r="BS244" i="36"/>
  <c r="BS245" i="36" s="1"/>
  <c r="BS246" i="36" s="1"/>
  <c r="BS247" i="36" s="1"/>
  <c r="BH243" i="36"/>
  <c r="BH244" i="36" s="1"/>
  <c r="BH245" i="36" s="1"/>
  <c r="BH246" i="36" s="1"/>
  <c r="BH247" i="36" s="1"/>
  <c r="BA243" i="36"/>
  <c r="BA244" i="36" s="1"/>
  <c r="BA245" i="36" s="1"/>
  <c r="BA246" i="36" s="1"/>
  <c r="BA247" i="36" s="1"/>
  <c r="AZ243" i="36"/>
  <c r="AZ244" i="36" s="1"/>
  <c r="AZ245" i="36" s="1"/>
  <c r="AZ246" i="36" s="1"/>
  <c r="AZ247" i="36" s="1"/>
  <c r="AY243" i="36"/>
  <c r="AY244" i="36" s="1"/>
  <c r="AY245" i="36" s="1"/>
  <c r="AY246" i="36" s="1"/>
  <c r="AY247" i="36" s="1"/>
  <c r="AX243" i="36"/>
  <c r="AX244" i="36" s="1"/>
  <c r="AX245" i="36" s="1"/>
  <c r="AX246" i="36" s="1"/>
  <c r="AX247" i="36" s="1"/>
  <c r="AW243" i="36"/>
  <c r="AW244" i="36" s="1"/>
  <c r="AW245" i="36" s="1"/>
  <c r="AW246" i="36" s="1"/>
  <c r="AW247" i="36" s="1"/>
  <c r="AV243" i="36"/>
  <c r="AV244" i="36" s="1"/>
  <c r="AV245" i="36" s="1"/>
  <c r="AV246" i="36" s="1"/>
  <c r="AV247" i="36" s="1"/>
  <c r="AQ243" i="36"/>
  <c r="AQ244" i="36" s="1"/>
  <c r="AQ245" i="36" s="1"/>
  <c r="AQ246" i="36" s="1"/>
  <c r="AQ247" i="36" s="1"/>
  <c r="AP243" i="36"/>
  <c r="AP244" i="36" s="1"/>
  <c r="AP245" i="36" s="1"/>
  <c r="AP246" i="36" s="1"/>
  <c r="AP247" i="36" s="1"/>
  <c r="AO243" i="36"/>
  <c r="AO244" i="36" s="1"/>
  <c r="AO245" i="36" s="1"/>
  <c r="AO246" i="36" s="1"/>
  <c r="AO247" i="36" s="1"/>
  <c r="AN243" i="36"/>
  <c r="AN244" i="36" s="1"/>
  <c r="AN245" i="36" s="1"/>
  <c r="AN246" i="36" s="1"/>
  <c r="AN247" i="36" s="1"/>
  <c r="AM243" i="36"/>
  <c r="AM244" i="36" s="1"/>
  <c r="AM245" i="36" s="1"/>
  <c r="AM246" i="36" s="1"/>
  <c r="AM247" i="36" s="1"/>
  <c r="AL243" i="36"/>
  <c r="AL244" i="36" s="1"/>
  <c r="AL245" i="36" s="1"/>
  <c r="AL246" i="36" s="1"/>
  <c r="AL247" i="36" s="1"/>
  <c r="AK243" i="36"/>
  <c r="AK244" i="36" s="1"/>
  <c r="AK245" i="36" s="1"/>
  <c r="AK246" i="36" s="1"/>
  <c r="AK247" i="36" s="1"/>
  <c r="AJ243" i="36"/>
  <c r="AJ244" i="36" s="1"/>
  <c r="AJ245" i="36" s="1"/>
  <c r="AJ246" i="36" s="1"/>
  <c r="AJ247" i="36" s="1"/>
  <c r="AI243" i="36"/>
  <c r="AI244" i="36" s="1"/>
  <c r="AI245" i="36" s="1"/>
  <c r="AI246" i="36" s="1"/>
  <c r="AI247" i="36" s="1"/>
  <c r="AH243" i="36"/>
  <c r="AH244" i="36" s="1"/>
  <c r="AH245" i="36" s="1"/>
  <c r="AH246" i="36" s="1"/>
  <c r="AH247" i="36" s="1"/>
  <c r="AG243" i="36"/>
  <c r="AG244" i="36" s="1"/>
  <c r="AG245" i="36" s="1"/>
  <c r="AG246" i="36" s="1"/>
  <c r="AG247" i="36" s="1"/>
  <c r="AF243" i="36"/>
  <c r="AF244" i="36" s="1"/>
  <c r="AF245" i="36" s="1"/>
  <c r="AF246" i="36" s="1"/>
  <c r="AF247" i="36" s="1"/>
  <c r="AE243" i="36"/>
  <c r="AE244" i="36" s="1"/>
  <c r="AE245" i="36" s="1"/>
  <c r="AE246" i="36" s="1"/>
  <c r="AE247" i="36" s="1"/>
  <c r="AD243" i="36"/>
  <c r="AD244" i="36" s="1"/>
  <c r="AD245" i="36" s="1"/>
  <c r="AD246" i="36" s="1"/>
  <c r="AD247" i="36" s="1"/>
  <c r="AC243" i="36"/>
  <c r="AC244" i="36" s="1"/>
  <c r="AC245" i="36" s="1"/>
  <c r="AC246" i="36" s="1"/>
  <c r="AC247" i="36" s="1"/>
  <c r="AB243" i="36"/>
  <c r="AB244" i="36" s="1"/>
  <c r="AB245" i="36" s="1"/>
  <c r="AB246" i="36" s="1"/>
  <c r="AB247" i="36" s="1"/>
  <c r="AA243" i="36"/>
  <c r="AA244" i="36" s="1"/>
  <c r="AA245" i="36" s="1"/>
  <c r="AA246" i="36" s="1"/>
  <c r="AA247" i="36" s="1"/>
  <c r="Z243" i="36"/>
  <c r="Z244" i="36" s="1"/>
  <c r="Z245" i="36" s="1"/>
  <c r="Z246" i="36" s="1"/>
  <c r="Z247" i="36" s="1"/>
  <c r="Y243" i="36"/>
  <c r="Y244" i="36" s="1"/>
  <c r="Y245" i="36" s="1"/>
  <c r="Y246" i="36" s="1"/>
  <c r="Y247" i="36" s="1"/>
  <c r="X243" i="36"/>
  <c r="X244" i="36" s="1"/>
  <c r="X245" i="36" s="1"/>
  <c r="X246" i="36" s="1"/>
  <c r="X247" i="36" s="1"/>
  <c r="R243" i="36"/>
  <c r="R244" i="36" s="1"/>
  <c r="R245" i="36" s="1"/>
  <c r="R246" i="36" s="1"/>
  <c r="R247" i="36" s="1"/>
  <c r="Q243" i="36"/>
  <c r="Q244" i="36" s="1"/>
  <c r="Q245" i="36" s="1"/>
  <c r="Q246" i="36" s="1"/>
  <c r="Q247" i="36" s="1"/>
  <c r="P243" i="36"/>
  <c r="P244" i="36" s="1"/>
  <c r="P245" i="36" s="1"/>
  <c r="P246" i="36" s="1"/>
  <c r="P247" i="36" s="1"/>
  <c r="O243" i="36"/>
  <c r="O244" i="36" s="1"/>
  <c r="O245" i="36" s="1"/>
  <c r="O246" i="36" s="1"/>
  <c r="O247" i="36" s="1"/>
  <c r="N243" i="36"/>
  <c r="N244" i="36" s="1"/>
  <c r="N245" i="36" s="1"/>
  <c r="N246" i="36" s="1"/>
  <c r="N247" i="36" s="1"/>
  <c r="M243" i="36"/>
  <c r="M244" i="36" s="1"/>
  <c r="M245" i="36" s="1"/>
  <c r="M246" i="36" s="1"/>
  <c r="M247" i="36" s="1"/>
  <c r="L243" i="36"/>
  <c r="L244" i="36" s="1"/>
  <c r="L245" i="36" s="1"/>
  <c r="L246" i="36" s="1"/>
  <c r="L247" i="36" s="1"/>
  <c r="K243" i="36"/>
  <c r="K244" i="36" s="1"/>
  <c r="K245" i="36" s="1"/>
  <c r="K246" i="36" s="1"/>
  <c r="K247" i="36" s="1"/>
  <c r="J243" i="36"/>
  <c r="J244" i="36" s="1"/>
  <c r="J245" i="36" s="1"/>
  <c r="J246" i="36" s="1"/>
  <c r="J247" i="36" s="1"/>
  <c r="I243" i="36"/>
  <c r="I244" i="36" s="1"/>
  <c r="I245" i="36" s="1"/>
  <c r="I246" i="36" s="1"/>
  <c r="I247" i="36" s="1"/>
  <c r="G243" i="36"/>
  <c r="G244" i="36" s="1"/>
  <c r="G245" i="36" s="1"/>
  <c r="G246" i="36" s="1"/>
  <c r="G247" i="36" s="1"/>
  <c r="F243" i="36"/>
  <c r="F244" i="36" s="1"/>
  <c r="F245" i="36" s="1"/>
  <c r="F246" i="36" s="1"/>
  <c r="F247" i="36" s="1"/>
  <c r="E243" i="36"/>
  <c r="E244" i="36" s="1"/>
  <c r="E245" i="36" s="1"/>
  <c r="E246" i="36" s="1"/>
  <c r="E247" i="36" s="1"/>
  <c r="C243" i="36"/>
  <c r="C244" i="36" s="1"/>
  <c r="C245" i="36" s="1"/>
  <c r="C246" i="36" s="1"/>
  <c r="C247" i="36" s="1"/>
  <c r="BN143" i="36"/>
  <c r="BN144" i="36" s="1"/>
  <c r="BN145" i="36" s="1"/>
  <c r="BN146" i="36" s="1"/>
  <c r="BN147" i="36" s="1"/>
  <c r="BN148" i="36" s="1"/>
  <c r="BN149" i="36" s="1"/>
  <c r="BO143" i="36"/>
  <c r="BO144" i="36" s="1"/>
  <c r="BO145" i="36" s="1"/>
  <c r="BO146" i="36" s="1"/>
  <c r="BO147" i="36" s="1"/>
  <c r="BO148" i="36" s="1"/>
  <c r="BO149" i="36" s="1"/>
  <c r="BP143" i="36"/>
  <c r="BP144" i="36" s="1"/>
  <c r="BP145" i="36" s="1"/>
  <c r="BP146" i="36" s="1"/>
  <c r="BP147" i="36" s="1"/>
  <c r="BP148" i="36" s="1"/>
  <c r="BP149" i="36" s="1"/>
  <c r="BQ143" i="36"/>
  <c r="BQ144" i="36" s="1"/>
  <c r="BQ145" i="36" s="1"/>
  <c r="BQ146" i="36" s="1"/>
  <c r="BQ147" i="36" s="1"/>
  <c r="BQ148" i="36" s="1"/>
  <c r="BQ149" i="36" s="1"/>
  <c r="BR143" i="36"/>
  <c r="BR144" i="36" s="1"/>
  <c r="BR145" i="36" s="1"/>
  <c r="BR146" i="36" s="1"/>
  <c r="BR147" i="36" s="1"/>
  <c r="BR148" i="36" s="1"/>
  <c r="BR149" i="36" s="1"/>
  <c r="BS143" i="36"/>
  <c r="BS144" i="36" s="1"/>
  <c r="BS145" i="36" s="1"/>
  <c r="BS146" i="36" s="1"/>
  <c r="BS147" i="36" s="1"/>
  <c r="BS148" i="36" s="1"/>
  <c r="BS149" i="36" s="1"/>
  <c r="BT143" i="36"/>
  <c r="BT144" i="36" s="1"/>
  <c r="BT145" i="36" s="1"/>
  <c r="BT146" i="36" s="1"/>
  <c r="BT147" i="36" s="1"/>
  <c r="BT148" i="36" s="1"/>
  <c r="BT149" i="36" s="1"/>
  <c r="BU143" i="36"/>
  <c r="BU144" i="36" s="1"/>
  <c r="BU145" i="36" s="1"/>
  <c r="BU146" i="36" s="1"/>
  <c r="BU147" i="36" s="1"/>
  <c r="BU148" i="36" s="1"/>
  <c r="BU149" i="36" s="1"/>
  <c r="BV143" i="36"/>
  <c r="BV144" i="36" s="1"/>
  <c r="BV145" i="36" s="1"/>
  <c r="BV146" i="36" s="1"/>
  <c r="BV147" i="36" s="1"/>
  <c r="BV148" i="36" s="1"/>
  <c r="BV149" i="36" s="1"/>
  <c r="BW143" i="36"/>
  <c r="BW144" i="36" s="1"/>
  <c r="BW145" i="36" s="1"/>
  <c r="BW146" i="36" s="1"/>
  <c r="BW147" i="36" s="1"/>
  <c r="BW148" i="36" s="1"/>
  <c r="BW149" i="36" s="1"/>
  <c r="BX143" i="36"/>
  <c r="BX144" i="36" s="1"/>
  <c r="BX145" i="36" s="1"/>
  <c r="BX146" i="36" s="1"/>
  <c r="BX147" i="36" s="1"/>
  <c r="BX148" i="36" s="1"/>
  <c r="BX149" i="36" s="1"/>
  <c r="BY143" i="36"/>
  <c r="BY144" i="36" s="1"/>
  <c r="BY145" i="36" s="1"/>
  <c r="BY146" i="36" s="1"/>
  <c r="BY147" i="36" s="1"/>
  <c r="BY148" i="36" s="1"/>
  <c r="BY149" i="36" s="1"/>
  <c r="BZ143" i="36"/>
  <c r="BZ144" i="36" s="1"/>
  <c r="BZ145" i="36" s="1"/>
  <c r="BZ146" i="36" s="1"/>
  <c r="BZ147" i="36" s="1"/>
  <c r="BZ148" i="36" s="1"/>
  <c r="BZ149" i="36" s="1"/>
  <c r="CB143" i="36"/>
  <c r="CB144" i="36" s="1"/>
  <c r="CB145" i="36" s="1"/>
  <c r="CB146" i="36" s="1"/>
  <c r="CB147" i="36" s="1"/>
  <c r="CB148" i="36" s="1"/>
  <c r="CB149" i="36" s="1"/>
  <c r="CC143" i="36"/>
  <c r="CC144" i="36" s="1"/>
  <c r="CC145" i="36" s="1"/>
  <c r="CC146" i="36" s="1"/>
  <c r="CC147" i="36" s="1"/>
  <c r="CC148" i="36" s="1"/>
  <c r="CC149" i="36" s="1"/>
  <c r="CD143" i="36"/>
  <c r="CD144" i="36" s="1"/>
  <c r="CD145" i="36" s="1"/>
  <c r="CD146" i="36" s="1"/>
  <c r="CD147" i="36" s="1"/>
  <c r="CD148" i="36" s="1"/>
  <c r="CD149" i="36" s="1"/>
  <c r="CE143" i="36"/>
  <c r="CE144" i="36" s="1"/>
  <c r="CE145" i="36" s="1"/>
  <c r="CE146" i="36" s="1"/>
  <c r="CE147" i="36" s="1"/>
  <c r="CE148" i="36" s="1"/>
  <c r="CE149" i="36" s="1"/>
  <c r="CF143" i="36"/>
  <c r="CF144" i="36" s="1"/>
  <c r="CF145" i="36" s="1"/>
  <c r="CF146" i="36" s="1"/>
  <c r="CF147" i="36" s="1"/>
  <c r="CF148" i="36" s="1"/>
  <c r="CF149" i="36" s="1"/>
  <c r="CG143" i="36"/>
  <c r="CG144" i="36" s="1"/>
  <c r="CG145" i="36" s="1"/>
  <c r="CG146" i="36" s="1"/>
  <c r="CG147" i="36" s="1"/>
  <c r="CG148" i="36" s="1"/>
  <c r="CG149" i="36" s="1"/>
  <c r="CH143" i="36"/>
  <c r="CH144" i="36" s="1"/>
  <c r="CH145" i="36" s="1"/>
  <c r="CH146" i="36" s="1"/>
  <c r="CH147" i="36" s="1"/>
  <c r="CH148" i="36" s="1"/>
  <c r="CH149" i="36" s="1"/>
  <c r="CI143" i="36"/>
  <c r="CI144" i="36" s="1"/>
  <c r="CI145" i="36" s="1"/>
  <c r="CI146" i="36" s="1"/>
  <c r="CI147" i="36" s="1"/>
  <c r="CI148" i="36" s="1"/>
  <c r="CI149" i="36" s="1"/>
  <c r="CJ143" i="36"/>
  <c r="CJ144" i="36" s="1"/>
  <c r="CJ145" i="36" s="1"/>
  <c r="CJ146" i="36" s="1"/>
  <c r="CJ147" i="36" s="1"/>
  <c r="CJ148" i="36" s="1"/>
  <c r="CJ149" i="36" s="1"/>
  <c r="CK143" i="36"/>
  <c r="CK144" i="36" s="1"/>
  <c r="CK145" i="36" s="1"/>
  <c r="CK146" i="36" s="1"/>
  <c r="CK147" i="36" s="1"/>
  <c r="CK148" i="36" s="1"/>
  <c r="CK149" i="36" s="1"/>
  <c r="CM143" i="36"/>
  <c r="CM144" i="36" s="1"/>
  <c r="CM145" i="36" s="1"/>
  <c r="CM146" i="36" s="1"/>
  <c r="CM147" i="36" s="1"/>
  <c r="CM148" i="36" s="1"/>
  <c r="CM149" i="36" s="1"/>
  <c r="CN143" i="36"/>
  <c r="CN144" i="36" s="1"/>
  <c r="CN145" i="36" s="1"/>
  <c r="CN146" i="36" s="1"/>
  <c r="CN147" i="36" s="1"/>
  <c r="CN148" i="36" s="1"/>
  <c r="CN149" i="36" s="1"/>
  <c r="CO143" i="36"/>
  <c r="CO144" i="36" s="1"/>
  <c r="CO145" i="36" s="1"/>
  <c r="CO146" i="36" s="1"/>
  <c r="CO147" i="36" s="1"/>
  <c r="CO148" i="36" s="1"/>
  <c r="CO149" i="36" s="1"/>
  <c r="CP143" i="36"/>
  <c r="CP144" i="36" s="1"/>
  <c r="CP145" i="36" s="1"/>
  <c r="CP146" i="36" s="1"/>
  <c r="CP147" i="36" s="1"/>
  <c r="CP148" i="36" s="1"/>
  <c r="CP149" i="36" s="1"/>
  <c r="CQ143" i="36"/>
  <c r="CQ144" i="36" s="1"/>
  <c r="CQ145" i="36" s="1"/>
  <c r="CQ146" i="36" s="1"/>
  <c r="CQ147" i="36" s="1"/>
  <c r="CQ148" i="36" s="1"/>
  <c r="CQ149" i="36" s="1"/>
  <c r="CR143" i="36"/>
  <c r="CR144" i="36" s="1"/>
  <c r="CR145" i="36" s="1"/>
  <c r="CR146" i="36" s="1"/>
  <c r="CR147" i="36" s="1"/>
  <c r="CR148" i="36" s="1"/>
  <c r="CR149" i="36" s="1"/>
  <c r="CS143" i="36"/>
  <c r="CS144" i="36" s="1"/>
  <c r="CS145" i="36" s="1"/>
  <c r="CS146" i="36" s="1"/>
  <c r="CS147" i="36" s="1"/>
  <c r="CS148" i="36" s="1"/>
  <c r="CS149" i="36" s="1"/>
  <c r="CT143" i="36"/>
  <c r="CT144" i="36" s="1"/>
  <c r="CT145" i="36" s="1"/>
  <c r="CT146" i="36" s="1"/>
  <c r="CT147" i="36" s="1"/>
  <c r="CT148" i="36" s="1"/>
  <c r="CT149" i="36" s="1"/>
  <c r="CV143" i="36"/>
  <c r="CV144" i="36" s="1"/>
  <c r="CV145" i="36" s="1"/>
  <c r="CV146" i="36" s="1"/>
  <c r="CV147" i="36" s="1"/>
  <c r="CV148" i="36" s="1"/>
  <c r="CV149" i="36" s="1"/>
  <c r="CW143" i="36"/>
  <c r="CW144" i="36" s="1"/>
  <c r="CW145" i="36" s="1"/>
  <c r="CW146" i="36" s="1"/>
  <c r="CW147" i="36" s="1"/>
  <c r="CW148" i="36" s="1"/>
  <c r="CW149" i="36" s="1"/>
  <c r="CX143" i="36"/>
  <c r="CX144" i="36" s="1"/>
  <c r="CX145" i="36" s="1"/>
  <c r="CX146" i="36" s="1"/>
  <c r="CX147" i="36" s="1"/>
  <c r="CX148" i="36" s="1"/>
  <c r="CX149" i="36" s="1"/>
  <c r="CY143" i="36"/>
  <c r="CY144" i="36" s="1"/>
  <c r="CY145" i="36" s="1"/>
  <c r="CY146" i="36" s="1"/>
  <c r="CY147" i="36" s="1"/>
  <c r="CY148" i="36" s="1"/>
  <c r="CY149" i="36" s="1"/>
  <c r="CZ143" i="36"/>
  <c r="CZ144" i="36" s="1"/>
  <c r="CZ145" i="36" s="1"/>
  <c r="CZ146" i="36" s="1"/>
  <c r="CZ147" i="36" s="1"/>
  <c r="CZ148" i="36" s="1"/>
  <c r="CZ149" i="36" s="1"/>
  <c r="DA143" i="36"/>
  <c r="DA144" i="36" s="1"/>
  <c r="DA145" i="36" s="1"/>
  <c r="DA146" i="36" s="1"/>
  <c r="DA147" i="36" s="1"/>
  <c r="DA148" i="36" s="1"/>
  <c r="DA149" i="36" s="1"/>
  <c r="BH143" i="36"/>
  <c r="BH144" i="36" s="1"/>
  <c r="BH145" i="36" s="1"/>
  <c r="BH146" i="36" s="1"/>
  <c r="BH147" i="36" s="1"/>
  <c r="BH148" i="36" s="1"/>
  <c r="BH149" i="36" s="1"/>
  <c r="BA143" i="36"/>
  <c r="BA144" i="36" s="1"/>
  <c r="BA145" i="36" s="1"/>
  <c r="BA146" i="36" s="1"/>
  <c r="BA147" i="36" s="1"/>
  <c r="BA148" i="36" s="1"/>
  <c r="BA149" i="36" s="1"/>
  <c r="AZ143" i="36"/>
  <c r="AZ144" i="36" s="1"/>
  <c r="AZ145" i="36" s="1"/>
  <c r="AZ146" i="36" s="1"/>
  <c r="AZ147" i="36" s="1"/>
  <c r="AZ148" i="36" s="1"/>
  <c r="AZ149" i="36" s="1"/>
  <c r="AY143" i="36"/>
  <c r="AY144" i="36" s="1"/>
  <c r="AY145" i="36" s="1"/>
  <c r="AY146" i="36" s="1"/>
  <c r="AY147" i="36" s="1"/>
  <c r="AY148" i="36" s="1"/>
  <c r="AY149" i="36" s="1"/>
  <c r="AX143" i="36"/>
  <c r="AX144" i="36" s="1"/>
  <c r="AX145" i="36" s="1"/>
  <c r="AX146" i="36" s="1"/>
  <c r="AX147" i="36" s="1"/>
  <c r="AX148" i="36" s="1"/>
  <c r="AX149" i="36" s="1"/>
  <c r="AW143" i="36"/>
  <c r="AW144" i="36" s="1"/>
  <c r="AW145" i="36" s="1"/>
  <c r="AW146" i="36" s="1"/>
  <c r="AW147" i="36" s="1"/>
  <c r="AW148" i="36" s="1"/>
  <c r="AW149" i="36" s="1"/>
  <c r="AV143" i="36"/>
  <c r="AV144" i="36" s="1"/>
  <c r="AV145" i="36" s="1"/>
  <c r="AV146" i="36" s="1"/>
  <c r="AV147" i="36" s="1"/>
  <c r="AV148" i="36" s="1"/>
  <c r="AV149" i="36" s="1"/>
  <c r="AU143" i="36"/>
  <c r="AU144" i="36" s="1"/>
  <c r="AU145" i="36" s="1"/>
  <c r="AU146" i="36" s="1"/>
  <c r="AU147" i="36" s="1"/>
  <c r="AU148" i="36" s="1"/>
  <c r="AU149" i="36" s="1"/>
  <c r="AQ143" i="36"/>
  <c r="AQ144" i="36" s="1"/>
  <c r="AQ145" i="36" s="1"/>
  <c r="AQ146" i="36" s="1"/>
  <c r="AQ147" i="36" s="1"/>
  <c r="AQ148" i="36" s="1"/>
  <c r="AQ149" i="36" s="1"/>
  <c r="AP143" i="36"/>
  <c r="AP144" i="36" s="1"/>
  <c r="AP145" i="36" s="1"/>
  <c r="AP146" i="36" s="1"/>
  <c r="AP147" i="36" s="1"/>
  <c r="AP148" i="36" s="1"/>
  <c r="AP149" i="36" s="1"/>
  <c r="AO143" i="36"/>
  <c r="AO144" i="36" s="1"/>
  <c r="AO145" i="36" s="1"/>
  <c r="AO146" i="36" s="1"/>
  <c r="AO147" i="36" s="1"/>
  <c r="AO148" i="36" s="1"/>
  <c r="AO149" i="36" s="1"/>
  <c r="AN143" i="36"/>
  <c r="AN144" i="36" s="1"/>
  <c r="AN145" i="36" s="1"/>
  <c r="AN146" i="36" s="1"/>
  <c r="AN147" i="36" s="1"/>
  <c r="AN148" i="36" s="1"/>
  <c r="AN149" i="36" s="1"/>
  <c r="AM143" i="36"/>
  <c r="AM144" i="36" s="1"/>
  <c r="AM145" i="36" s="1"/>
  <c r="AM146" i="36" s="1"/>
  <c r="AM147" i="36" s="1"/>
  <c r="AM148" i="36" s="1"/>
  <c r="AM149" i="36" s="1"/>
  <c r="AL143" i="36"/>
  <c r="AL144" i="36" s="1"/>
  <c r="AL145" i="36" s="1"/>
  <c r="AL146" i="36" s="1"/>
  <c r="AL147" i="36" s="1"/>
  <c r="AL148" i="36" s="1"/>
  <c r="AL149" i="36" s="1"/>
  <c r="AK143" i="36"/>
  <c r="AK144" i="36" s="1"/>
  <c r="AK145" i="36" s="1"/>
  <c r="AK146" i="36" s="1"/>
  <c r="AK147" i="36" s="1"/>
  <c r="AK148" i="36" s="1"/>
  <c r="AK149" i="36" s="1"/>
  <c r="AG143" i="36"/>
  <c r="AG144" i="36" s="1"/>
  <c r="AG145" i="36" s="1"/>
  <c r="AG146" i="36" s="1"/>
  <c r="AG147" i="36" s="1"/>
  <c r="AG148" i="36" s="1"/>
  <c r="AG149" i="36" s="1"/>
  <c r="AF143" i="36"/>
  <c r="AF144" i="36" s="1"/>
  <c r="AF145" i="36" s="1"/>
  <c r="AF146" i="36" s="1"/>
  <c r="AF147" i="36" s="1"/>
  <c r="AF148" i="36" s="1"/>
  <c r="AF149" i="36" s="1"/>
  <c r="AE143" i="36"/>
  <c r="AE144" i="36" s="1"/>
  <c r="AE145" i="36" s="1"/>
  <c r="AE146" i="36" s="1"/>
  <c r="AE147" i="36" s="1"/>
  <c r="AE148" i="36" s="1"/>
  <c r="AE149" i="36" s="1"/>
  <c r="AD143" i="36"/>
  <c r="AD144" i="36" s="1"/>
  <c r="AD145" i="36" s="1"/>
  <c r="AD146" i="36" s="1"/>
  <c r="AD147" i="36" s="1"/>
  <c r="AD148" i="36" s="1"/>
  <c r="AD149" i="36" s="1"/>
  <c r="AC143" i="36"/>
  <c r="AC144" i="36" s="1"/>
  <c r="AC145" i="36" s="1"/>
  <c r="AC146" i="36" s="1"/>
  <c r="AC147" i="36" s="1"/>
  <c r="AC148" i="36" s="1"/>
  <c r="AC149" i="36" s="1"/>
  <c r="AB143" i="36"/>
  <c r="AB144" i="36" s="1"/>
  <c r="AB145" i="36" s="1"/>
  <c r="AB146" i="36" s="1"/>
  <c r="AB147" i="36" s="1"/>
  <c r="AB148" i="36" s="1"/>
  <c r="AB149" i="36" s="1"/>
  <c r="R143" i="36"/>
  <c r="R144" i="36" s="1"/>
  <c r="R145" i="36" s="1"/>
  <c r="R146" i="36" s="1"/>
  <c r="R147" i="36" s="1"/>
  <c r="R148" i="36" s="1"/>
  <c r="R149" i="36" s="1"/>
  <c r="Q143" i="36"/>
  <c r="Q144" i="36" s="1"/>
  <c r="Q145" i="36" s="1"/>
  <c r="Q146" i="36" s="1"/>
  <c r="Q147" i="36" s="1"/>
  <c r="Q148" i="36" s="1"/>
  <c r="Q149" i="36" s="1"/>
  <c r="P143" i="36"/>
  <c r="P144" i="36" s="1"/>
  <c r="P145" i="36" s="1"/>
  <c r="P146" i="36" s="1"/>
  <c r="P147" i="36" s="1"/>
  <c r="P148" i="36" s="1"/>
  <c r="P149" i="36" s="1"/>
  <c r="O143" i="36"/>
  <c r="O144" i="36" s="1"/>
  <c r="O145" i="36" s="1"/>
  <c r="O146" i="36" s="1"/>
  <c r="O147" i="36" s="1"/>
  <c r="O148" i="36" s="1"/>
  <c r="O149" i="36" s="1"/>
  <c r="N143" i="36"/>
  <c r="N144" i="36" s="1"/>
  <c r="N145" i="36" s="1"/>
  <c r="N146" i="36" s="1"/>
  <c r="N147" i="36" s="1"/>
  <c r="N148" i="36" s="1"/>
  <c r="N149" i="36" s="1"/>
  <c r="M143" i="36"/>
  <c r="M144" i="36" s="1"/>
  <c r="M145" i="36" s="1"/>
  <c r="M146" i="36" s="1"/>
  <c r="M147" i="36" s="1"/>
  <c r="M148" i="36" s="1"/>
  <c r="M149" i="36" s="1"/>
  <c r="L143" i="36"/>
  <c r="L144" i="36" s="1"/>
  <c r="L145" i="36" s="1"/>
  <c r="L146" i="36" s="1"/>
  <c r="L147" i="36" s="1"/>
  <c r="L148" i="36" s="1"/>
  <c r="L149" i="36" s="1"/>
  <c r="K143" i="36"/>
  <c r="K144" i="36" s="1"/>
  <c r="K145" i="36" s="1"/>
  <c r="K146" i="36" s="1"/>
  <c r="K147" i="36" s="1"/>
  <c r="K148" i="36" s="1"/>
  <c r="K149" i="36" s="1"/>
  <c r="J143" i="36"/>
  <c r="J144" i="36" s="1"/>
  <c r="J145" i="36" s="1"/>
  <c r="J146" i="36" s="1"/>
  <c r="J147" i="36" s="1"/>
  <c r="J148" i="36" s="1"/>
  <c r="J149" i="36" s="1"/>
  <c r="I143" i="36"/>
  <c r="I144" i="36" s="1"/>
  <c r="I145" i="36" s="1"/>
  <c r="I146" i="36" s="1"/>
  <c r="I147" i="36" s="1"/>
  <c r="I148" i="36" s="1"/>
  <c r="I149" i="36" s="1"/>
  <c r="G143" i="36"/>
  <c r="G144" i="36" s="1"/>
  <c r="G145" i="36" s="1"/>
  <c r="G146" i="36" s="1"/>
  <c r="G147" i="36" s="1"/>
  <c r="G148" i="36" s="1"/>
  <c r="G149" i="36" s="1"/>
  <c r="F143" i="36"/>
  <c r="F144" i="36" s="1"/>
  <c r="F145" i="36" s="1"/>
  <c r="F146" i="36" s="1"/>
  <c r="F147" i="36" s="1"/>
  <c r="F148" i="36" s="1"/>
  <c r="F149" i="36" s="1"/>
  <c r="E143" i="36"/>
  <c r="E144" i="36" s="1"/>
  <c r="E145" i="36" s="1"/>
  <c r="E146" i="36" s="1"/>
  <c r="E147" i="36" s="1"/>
  <c r="E148" i="36" s="1"/>
  <c r="E149" i="36" s="1"/>
  <c r="C143" i="36"/>
  <c r="C144" i="36" s="1"/>
  <c r="C145" i="36" s="1"/>
  <c r="C146" i="36" s="1"/>
  <c r="C147" i="36" s="1"/>
  <c r="C148" i="36" s="1"/>
  <c r="C149" i="36" s="1"/>
  <c r="BN208" i="36"/>
  <c r="BN209" i="36" s="1"/>
  <c r="BN210" i="36" s="1"/>
  <c r="BN211" i="36" s="1"/>
  <c r="BN212" i="36" s="1"/>
  <c r="BN213" i="36" s="1"/>
  <c r="BN214" i="36" s="1"/>
  <c r="BP208" i="36"/>
  <c r="BP209" i="36" s="1"/>
  <c r="BP210" i="36" s="1"/>
  <c r="BP211" i="36" s="1"/>
  <c r="BP212" i="36" s="1"/>
  <c r="BP213" i="36" s="1"/>
  <c r="BP214" i="36" s="1"/>
  <c r="BQ208" i="36"/>
  <c r="BQ209" i="36" s="1"/>
  <c r="BQ210" i="36" s="1"/>
  <c r="BQ211" i="36" s="1"/>
  <c r="BQ212" i="36" s="1"/>
  <c r="BQ213" i="36" s="1"/>
  <c r="BQ214" i="36" s="1"/>
  <c r="BR208" i="36"/>
  <c r="BR209" i="36" s="1"/>
  <c r="BR210" i="36" s="1"/>
  <c r="BR211" i="36" s="1"/>
  <c r="BR212" i="36" s="1"/>
  <c r="BR213" i="36" s="1"/>
  <c r="BR214" i="36" s="1"/>
  <c r="BS208" i="36"/>
  <c r="BS209" i="36" s="1"/>
  <c r="BS210" i="36" s="1"/>
  <c r="BS211" i="36" s="1"/>
  <c r="BS212" i="36" s="1"/>
  <c r="BS213" i="36" s="1"/>
  <c r="BS214" i="36" s="1"/>
  <c r="BT208" i="36"/>
  <c r="BT209" i="36" s="1"/>
  <c r="BT210" i="36" s="1"/>
  <c r="BT211" i="36" s="1"/>
  <c r="BT212" i="36" s="1"/>
  <c r="BT213" i="36" s="1"/>
  <c r="BT214" i="36" s="1"/>
  <c r="BU208" i="36"/>
  <c r="BU209" i="36" s="1"/>
  <c r="BU210" i="36" s="1"/>
  <c r="BU211" i="36" s="1"/>
  <c r="BU212" i="36" s="1"/>
  <c r="BU213" i="36" s="1"/>
  <c r="BU214" i="36" s="1"/>
  <c r="BV208" i="36"/>
  <c r="BV209" i="36" s="1"/>
  <c r="BV210" i="36" s="1"/>
  <c r="BV211" i="36" s="1"/>
  <c r="BV212" i="36" s="1"/>
  <c r="BV213" i="36" s="1"/>
  <c r="BV214" i="36" s="1"/>
  <c r="BW208" i="36"/>
  <c r="BW209" i="36" s="1"/>
  <c r="BW210" i="36" s="1"/>
  <c r="BW211" i="36" s="1"/>
  <c r="BW212" i="36" s="1"/>
  <c r="BW213" i="36" s="1"/>
  <c r="BW214" i="36" s="1"/>
  <c r="BX208" i="36"/>
  <c r="BX209" i="36" s="1"/>
  <c r="BX210" i="36" s="1"/>
  <c r="BX211" i="36" s="1"/>
  <c r="BX212" i="36" s="1"/>
  <c r="BX213" i="36" s="1"/>
  <c r="BX214" i="36" s="1"/>
  <c r="BY208" i="36"/>
  <c r="BY209" i="36" s="1"/>
  <c r="BY210" i="36" s="1"/>
  <c r="BY211" i="36" s="1"/>
  <c r="BY212" i="36" s="1"/>
  <c r="BY213" i="36" s="1"/>
  <c r="BY214" i="36" s="1"/>
  <c r="BZ208" i="36"/>
  <c r="BZ209" i="36" s="1"/>
  <c r="BZ210" i="36" s="1"/>
  <c r="BZ211" i="36" s="1"/>
  <c r="BZ212" i="36" s="1"/>
  <c r="BZ213" i="36" s="1"/>
  <c r="BZ214" i="36" s="1"/>
  <c r="CB208" i="36"/>
  <c r="CB209" i="36" s="1"/>
  <c r="CB210" i="36" s="1"/>
  <c r="CB211" i="36" s="1"/>
  <c r="CB212" i="36" s="1"/>
  <c r="CB213" i="36" s="1"/>
  <c r="CB214" i="36" s="1"/>
  <c r="CC208" i="36"/>
  <c r="CC209" i="36" s="1"/>
  <c r="CC210" i="36" s="1"/>
  <c r="CC211" i="36" s="1"/>
  <c r="CC212" i="36" s="1"/>
  <c r="CC213" i="36" s="1"/>
  <c r="CC214" i="36" s="1"/>
  <c r="CD208" i="36"/>
  <c r="CD209" i="36" s="1"/>
  <c r="CD210" i="36" s="1"/>
  <c r="CD211" i="36" s="1"/>
  <c r="CD212" i="36" s="1"/>
  <c r="CD213" i="36" s="1"/>
  <c r="CD214" i="36" s="1"/>
  <c r="CE208" i="36"/>
  <c r="CE209" i="36" s="1"/>
  <c r="CE210" i="36" s="1"/>
  <c r="CE211" i="36" s="1"/>
  <c r="CE212" i="36" s="1"/>
  <c r="CE213" i="36" s="1"/>
  <c r="CE214" i="36" s="1"/>
  <c r="CF208" i="36"/>
  <c r="CF209" i="36" s="1"/>
  <c r="CF210" i="36" s="1"/>
  <c r="CF211" i="36" s="1"/>
  <c r="CF212" i="36" s="1"/>
  <c r="CF213" i="36" s="1"/>
  <c r="CF214" i="36" s="1"/>
  <c r="CG208" i="36"/>
  <c r="CG209" i="36" s="1"/>
  <c r="CG210" i="36" s="1"/>
  <c r="CG211" i="36" s="1"/>
  <c r="CG212" i="36" s="1"/>
  <c r="CG213" i="36" s="1"/>
  <c r="CG214" i="36" s="1"/>
  <c r="CH208" i="36"/>
  <c r="CH209" i="36" s="1"/>
  <c r="CH210" i="36" s="1"/>
  <c r="CH211" i="36" s="1"/>
  <c r="CH212" i="36" s="1"/>
  <c r="CH213" i="36" s="1"/>
  <c r="CH214" i="36" s="1"/>
  <c r="CI208" i="36"/>
  <c r="CI209" i="36" s="1"/>
  <c r="CI210" i="36" s="1"/>
  <c r="CI211" i="36" s="1"/>
  <c r="CI212" i="36" s="1"/>
  <c r="CI213" i="36" s="1"/>
  <c r="CI214" i="36" s="1"/>
  <c r="CJ208" i="36"/>
  <c r="CJ209" i="36" s="1"/>
  <c r="CJ210" i="36" s="1"/>
  <c r="CJ211" i="36" s="1"/>
  <c r="CJ212" i="36" s="1"/>
  <c r="CJ213" i="36" s="1"/>
  <c r="CJ214" i="36" s="1"/>
  <c r="CK208" i="36"/>
  <c r="CK209" i="36" s="1"/>
  <c r="CK210" i="36" s="1"/>
  <c r="CK211" i="36" s="1"/>
  <c r="CK212" i="36" s="1"/>
  <c r="CK213" i="36" s="1"/>
  <c r="CK214" i="36" s="1"/>
  <c r="CM208" i="36"/>
  <c r="CM209" i="36" s="1"/>
  <c r="CM210" i="36" s="1"/>
  <c r="CM211" i="36" s="1"/>
  <c r="CM212" i="36" s="1"/>
  <c r="CM213" i="36" s="1"/>
  <c r="CM214" i="36" s="1"/>
  <c r="CN208" i="36"/>
  <c r="CN209" i="36" s="1"/>
  <c r="CN210" i="36" s="1"/>
  <c r="CN211" i="36" s="1"/>
  <c r="CN212" i="36" s="1"/>
  <c r="CN213" i="36" s="1"/>
  <c r="CN214" i="36" s="1"/>
  <c r="CO208" i="36"/>
  <c r="CO209" i="36" s="1"/>
  <c r="CO210" i="36" s="1"/>
  <c r="CO211" i="36" s="1"/>
  <c r="CO212" i="36" s="1"/>
  <c r="CO213" i="36" s="1"/>
  <c r="CO214" i="36" s="1"/>
  <c r="CP208" i="36"/>
  <c r="CP209" i="36" s="1"/>
  <c r="CP210" i="36" s="1"/>
  <c r="CP211" i="36" s="1"/>
  <c r="CP212" i="36" s="1"/>
  <c r="CP213" i="36" s="1"/>
  <c r="CP214" i="36" s="1"/>
  <c r="CQ208" i="36"/>
  <c r="CQ209" i="36" s="1"/>
  <c r="CQ210" i="36" s="1"/>
  <c r="CQ211" i="36" s="1"/>
  <c r="CQ212" i="36" s="1"/>
  <c r="CQ213" i="36" s="1"/>
  <c r="CQ214" i="36" s="1"/>
  <c r="CR208" i="36"/>
  <c r="CR209" i="36" s="1"/>
  <c r="CR210" i="36" s="1"/>
  <c r="CR211" i="36" s="1"/>
  <c r="CR212" i="36" s="1"/>
  <c r="CR213" i="36" s="1"/>
  <c r="CR214" i="36" s="1"/>
  <c r="CS208" i="36"/>
  <c r="CS209" i="36" s="1"/>
  <c r="CS210" i="36" s="1"/>
  <c r="CS211" i="36" s="1"/>
  <c r="CS212" i="36" s="1"/>
  <c r="CS213" i="36" s="1"/>
  <c r="CS214" i="36" s="1"/>
  <c r="CT208" i="36"/>
  <c r="CT209" i="36" s="1"/>
  <c r="CT210" i="36" s="1"/>
  <c r="CT211" i="36" s="1"/>
  <c r="CT212" i="36" s="1"/>
  <c r="CT213" i="36" s="1"/>
  <c r="CT214" i="36" s="1"/>
  <c r="CW208" i="36"/>
  <c r="CW209" i="36" s="1"/>
  <c r="CW210" i="36" s="1"/>
  <c r="CW211" i="36" s="1"/>
  <c r="CW212" i="36" s="1"/>
  <c r="CW213" i="36" s="1"/>
  <c r="CW214" i="36" s="1"/>
  <c r="CX208" i="36"/>
  <c r="CX209" i="36" s="1"/>
  <c r="CX210" i="36" s="1"/>
  <c r="CX211" i="36" s="1"/>
  <c r="CX212" i="36" s="1"/>
  <c r="CX213" i="36" s="1"/>
  <c r="CX214" i="36" s="1"/>
  <c r="CY208" i="36"/>
  <c r="CY209" i="36" s="1"/>
  <c r="CY210" i="36" s="1"/>
  <c r="CY211" i="36" s="1"/>
  <c r="CY212" i="36" s="1"/>
  <c r="CY213" i="36" s="1"/>
  <c r="CY214" i="36" s="1"/>
  <c r="CZ208" i="36"/>
  <c r="CZ209" i="36" s="1"/>
  <c r="CZ210" i="36" s="1"/>
  <c r="CZ211" i="36" s="1"/>
  <c r="CZ212" i="36" s="1"/>
  <c r="CZ213" i="36" s="1"/>
  <c r="CZ214" i="36" s="1"/>
  <c r="DA208" i="36"/>
  <c r="DA209" i="36" s="1"/>
  <c r="DA210" i="36" s="1"/>
  <c r="DA211" i="36" s="1"/>
  <c r="DA212" i="36" s="1"/>
  <c r="DA213" i="36" s="1"/>
  <c r="DA214" i="36" s="1"/>
  <c r="BH208" i="36"/>
  <c r="BH209" i="36" s="1"/>
  <c r="BH210" i="36" s="1"/>
  <c r="BH211" i="36" s="1"/>
  <c r="BH212" i="36" s="1"/>
  <c r="BH213" i="36" s="1"/>
  <c r="BH214" i="36" s="1"/>
  <c r="BA208" i="36"/>
  <c r="BA209" i="36" s="1"/>
  <c r="BA210" i="36" s="1"/>
  <c r="BA211" i="36" s="1"/>
  <c r="BA212" i="36" s="1"/>
  <c r="BA213" i="36" s="1"/>
  <c r="BA214" i="36" s="1"/>
  <c r="AZ208" i="36"/>
  <c r="AZ209" i="36" s="1"/>
  <c r="AZ210" i="36" s="1"/>
  <c r="AZ211" i="36" s="1"/>
  <c r="AZ212" i="36" s="1"/>
  <c r="AZ213" i="36" s="1"/>
  <c r="AZ214" i="36" s="1"/>
  <c r="AY208" i="36"/>
  <c r="AY209" i="36" s="1"/>
  <c r="AY210" i="36" s="1"/>
  <c r="AY211" i="36" s="1"/>
  <c r="AY212" i="36" s="1"/>
  <c r="AY213" i="36" s="1"/>
  <c r="AY214" i="36" s="1"/>
  <c r="AX208" i="36"/>
  <c r="AX209" i="36" s="1"/>
  <c r="AX210" i="36" s="1"/>
  <c r="AX211" i="36" s="1"/>
  <c r="AX212" i="36" s="1"/>
  <c r="AX213" i="36" s="1"/>
  <c r="AX214" i="36" s="1"/>
  <c r="AW208" i="36"/>
  <c r="AW209" i="36" s="1"/>
  <c r="AW210" i="36" s="1"/>
  <c r="AW211" i="36" s="1"/>
  <c r="AW212" i="36" s="1"/>
  <c r="AW213" i="36" s="1"/>
  <c r="AW214" i="36" s="1"/>
  <c r="AV208" i="36"/>
  <c r="AV209" i="36" s="1"/>
  <c r="AV210" i="36" s="1"/>
  <c r="AV211" i="36" s="1"/>
  <c r="AV212" i="36" s="1"/>
  <c r="AV213" i="36" s="1"/>
  <c r="AV214" i="36" s="1"/>
  <c r="AU208" i="36"/>
  <c r="AU209" i="36" s="1"/>
  <c r="AU210" i="36" s="1"/>
  <c r="AU211" i="36" s="1"/>
  <c r="AU212" i="36" s="1"/>
  <c r="AU213" i="36" s="1"/>
  <c r="AU214" i="36" s="1"/>
  <c r="AT208" i="36"/>
  <c r="AT209" i="36" s="1"/>
  <c r="AT210" i="36" s="1"/>
  <c r="AT211" i="36" s="1"/>
  <c r="AT212" i="36" s="1"/>
  <c r="AT213" i="36" s="1"/>
  <c r="AT214" i="36" s="1"/>
  <c r="AQ208" i="36"/>
  <c r="AQ209" i="36" s="1"/>
  <c r="AQ210" i="36" s="1"/>
  <c r="AQ211" i="36" s="1"/>
  <c r="AQ212" i="36" s="1"/>
  <c r="AQ213" i="36" s="1"/>
  <c r="AQ214" i="36" s="1"/>
  <c r="AP208" i="36"/>
  <c r="AP209" i="36" s="1"/>
  <c r="AP210" i="36" s="1"/>
  <c r="AP211" i="36" s="1"/>
  <c r="AP212" i="36" s="1"/>
  <c r="AP213" i="36" s="1"/>
  <c r="AP214" i="36" s="1"/>
  <c r="AO208" i="36"/>
  <c r="AO209" i="36" s="1"/>
  <c r="AO210" i="36" s="1"/>
  <c r="AO211" i="36" s="1"/>
  <c r="AO212" i="36" s="1"/>
  <c r="AO213" i="36" s="1"/>
  <c r="AO214" i="36" s="1"/>
  <c r="AN208" i="36"/>
  <c r="AN209" i="36" s="1"/>
  <c r="AN210" i="36" s="1"/>
  <c r="AN211" i="36" s="1"/>
  <c r="AN212" i="36" s="1"/>
  <c r="AN213" i="36" s="1"/>
  <c r="AN214" i="36" s="1"/>
  <c r="AM208" i="36"/>
  <c r="AM209" i="36" s="1"/>
  <c r="AM210" i="36" s="1"/>
  <c r="AM211" i="36" s="1"/>
  <c r="AM212" i="36" s="1"/>
  <c r="AM213" i="36" s="1"/>
  <c r="AM214" i="36" s="1"/>
  <c r="AL208" i="36"/>
  <c r="AL209" i="36" s="1"/>
  <c r="AL210" i="36" s="1"/>
  <c r="AL211" i="36" s="1"/>
  <c r="AL212" i="36" s="1"/>
  <c r="AL213" i="36" s="1"/>
  <c r="AL214" i="36" s="1"/>
  <c r="AK208" i="36"/>
  <c r="AK209" i="36" s="1"/>
  <c r="AK210" i="36" s="1"/>
  <c r="AK211" i="36" s="1"/>
  <c r="AK212" i="36" s="1"/>
  <c r="AK213" i="36" s="1"/>
  <c r="AK214" i="36" s="1"/>
  <c r="AJ208" i="36"/>
  <c r="AJ209" i="36" s="1"/>
  <c r="AJ210" i="36" s="1"/>
  <c r="AJ211" i="36" s="1"/>
  <c r="AJ212" i="36" s="1"/>
  <c r="AJ213" i="36" s="1"/>
  <c r="AJ214" i="36" s="1"/>
  <c r="AI208" i="36"/>
  <c r="AI209" i="36" s="1"/>
  <c r="AI210" i="36" s="1"/>
  <c r="AI211" i="36" s="1"/>
  <c r="AI212" i="36" s="1"/>
  <c r="AI213" i="36" s="1"/>
  <c r="AI214" i="36" s="1"/>
  <c r="AH208" i="36"/>
  <c r="AH209" i="36" s="1"/>
  <c r="AH210" i="36" s="1"/>
  <c r="AH211" i="36" s="1"/>
  <c r="AH212" i="36" s="1"/>
  <c r="AH213" i="36" s="1"/>
  <c r="AH214" i="36" s="1"/>
  <c r="AG208" i="36"/>
  <c r="AG209" i="36" s="1"/>
  <c r="AG210" i="36" s="1"/>
  <c r="AG211" i="36" s="1"/>
  <c r="AG212" i="36" s="1"/>
  <c r="AG213" i="36" s="1"/>
  <c r="AG214" i="36" s="1"/>
  <c r="AF208" i="36"/>
  <c r="AF209" i="36" s="1"/>
  <c r="AF210" i="36" s="1"/>
  <c r="AF211" i="36" s="1"/>
  <c r="AF212" i="36" s="1"/>
  <c r="AF213" i="36" s="1"/>
  <c r="AF214" i="36" s="1"/>
  <c r="AE208" i="36"/>
  <c r="AE209" i="36" s="1"/>
  <c r="AE210" i="36" s="1"/>
  <c r="AE211" i="36" s="1"/>
  <c r="AE212" i="36" s="1"/>
  <c r="AE213" i="36" s="1"/>
  <c r="AE214" i="36" s="1"/>
  <c r="AD208" i="36"/>
  <c r="AD209" i="36" s="1"/>
  <c r="AD210" i="36" s="1"/>
  <c r="AD211" i="36" s="1"/>
  <c r="AD212" i="36" s="1"/>
  <c r="AD213" i="36" s="1"/>
  <c r="AD214" i="36" s="1"/>
  <c r="AC208" i="36"/>
  <c r="AC209" i="36" s="1"/>
  <c r="AC210" i="36" s="1"/>
  <c r="AC211" i="36" s="1"/>
  <c r="AC212" i="36" s="1"/>
  <c r="AC213" i="36" s="1"/>
  <c r="AC214" i="36" s="1"/>
  <c r="AB208" i="36"/>
  <c r="AB209" i="36" s="1"/>
  <c r="AB210" i="36" s="1"/>
  <c r="AB211" i="36" s="1"/>
  <c r="AB212" i="36" s="1"/>
  <c r="AB213" i="36" s="1"/>
  <c r="AB214" i="36" s="1"/>
  <c r="AA208" i="36"/>
  <c r="AA209" i="36" s="1"/>
  <c r="AA210" i="36" s="1"/>
  <c r="AA211" i="36" s="1"/>
  <c r="AA212" i="36" s="1"/>
  <c r="AA213" i="36" s="1"/>
  <c r="AA214" i="36" s="1"/>
  <c r="R208" i="36"/>
  <c r="R209" i="36" s="1"/>
  <c r="R210" i="36" s="1"/>
  <c r="R211" i="36" s="1"/>
  <c r="R212" i="36" s="1"/>
  <c r="R213" i="36" s="1"/>
  <c r="R214" i="36" s="1"/>
  <c r="Q208" i="36"/>
  <c r="Q209" i="36" s="1"/>
  <c r="Q210" i="36" s="1"/>
  <c r="Q211" i="36" s="1"/>
  <c r="Q212" i="36" s="1"/>
  <c r="Q213" i="36" s="1"/>
  <c r="Q214" i="36" s="1"/>
  <c r="P208" i="36"/>
  <c r="P209" i="36" s="1"/>
  <c r="P210" i="36" s="1"/>
  <c r="P211" i="36" s="1"/>
  <c r="P212" i="36" s="1"/>
  <c r="P213" i="36" s="1"/>
  <c r="P214" i="36" s="1"/>
  <c r="O208" i="36"/>
  <c r="O209" i="36" s="1"/>
  <c r="O210" i="36" s="1"/>
  <c r="O211" i="36" s="1"/>
  <c r="O212" i="36" s="1"/>
  <c r="O213" i="36" s="1"/>
  <c r="O214" i="36" s="1"/>
  <c r="N208" i="36"/>
  <c r="N209" i="36" s="1"/>
  <c r="N210" i="36" s="1"/>
  <c r="N211" i="36" s="1"/>
  <c r="N212" i="36" s="1"/>
  <c r="N213" i="36" s="1"/>
  <c r="N214" i="36" s="1"/>
  <c r="M208" i="36"/>
  <c r="M209" i="36" s="1"/>
  <c r="M210" i="36" s="1"/>
  <c r="M211" i="36" s="1"/>
  <c r="M212" i="36" s="1"/>
  <c r="M213" i="36" s="1"/>
  <c r="M214" i="36" s="1"/>
  <c r="L208" i="36"/>
  <c r="L209" i="36" s="1"/>
  <c r="L210" i="36" s="1"/>
  <c r="L211" i="36" s="1"/>
  <c r="L212" i="36" s="1"/>
  <c r="L213" i="36" s="1"/>
  <c r="L214" i="36" s="1"/>
  <c r="K208" i="36"/>
  <c r="K209" i="36" s="1"/>
  <c r="K210" i="36" s="1"/>
  <c r="K211" i="36" s="1"/>
  <c r="K212" i="36" s="1"/>
  <c r="K213" i="36" s="1"/>
  <c r="K214" i="36" s="1"/>
  <c r="J208" i="36"/>
  <c r="J209" i="36" s="1"/>
  <c r="J210" i="36" s="1"/>
  <c r="J211" i="36" s="1"/>
  <c r="J212" i="36" s="1"/>
  <c r="J213" i="36" s="1"/>
  <c r="J214" i="36" s="1"/>
  <c r="I208" i="36"/>
  <c r="I209" i="36" s="1"/>
  <c r="I210" i="36" s="1"/>
  <c r="I211" i="36" s="1"/>
  <c r="I212" i="36" s="1"/>
  <c r="I213" i="36" s="1"/>
  <c r="I214" i="36" s="1"/>
  <c r="G208" i="36"/>
  <c r="G209" i="36" s="1"/>
  <c r="G210" i="36" s="1"/>
  <c r="G211" i="36" s="1"/>
  <c r="G212" i="36" s="1"/>
  <c r="G213" i="36" s="1"/>
  <c r="G214" i="36" s="1"/>
  <c r="F208" i="36"/>
  <c r="F209" i="36" s="1"/>
  <c r="F210" i="36" s="1"/>
  <c r="F211" i="36" s="1"/>
  <c r="F212" i="36" s="1"/>
  <c r="F213" i="36" s="1"/>
  <c r="F214" i="36" s="1"/>
  <c r="E208" i="36"/>
  <c r="E209" i="36" s="1"/>
  <c r="E210" i="36" s="1"/>
  <c r="E211" i="36" s="1"/>
  <c r="E212" i="36" s="1"/>
  <c r="E213" i="36" s="1"/>
  <c r="E214" i="36" s="1"/>
  <c r="C208" i="36"/>
  <c r="C209" i="36" s="1"/>
  <c r="C210" i="36" s="1"/>
  <c r="C211" i="36" s="1"/>
  <c r="C212" i="36" s="1"/>
  <c r="C213" i="36" s="1"/>
  <c r="C214" i="36" s="1"/>
  <c r="CV191" i="36" l="1"/>
  <c r="CV192" i="36" s="1"/>
  <c r="CV193" i="36" s="1"/>
  <c r="CV194" i="36" s="1"/>
  <c r="CV195" i="36" s="1"/>
  <c r="CV196" i="36" s="1"/>
  <c r="CV197" i="36" s="1"/>
  <c r="CV198" i="36" s="1"/>
  <c r="CW192" i="36"/>
  <c r="CW193" i="36" s="1"/>
  <c r="CW194" i="36" s="1"/>
  <c r="CW195" i="36" s="1"/>
  <c r="CW196" i="36" s="1"/>
  <c r="CW197" i="36" s="1"/>
  <c r="CW198" i="36" s="1"/>
  <c r="CX192" i="36"/>
  <c r="CX193" i="36" s="1"/>
  <c r="CX194" i="36" s="1"/>
  <c r="CX195" i="36" s="1"/>
  <c r="CX196" i="36" s="1"/>
  <c r="CX197" i="36" s="1"/>
  <c r="CX198" i="36" s="1"/>
  <c r="CY192" i="36"/>
  <c r="CY193" i="36" s="1"/>
  <c r="CY194" i="36" s="1"/>
  <c r="CY195" i="36" s="1"/>
  <c r="CY196" i="36" s="1"/>
  <c r="CY197" i="36" s="1"/>
  <c r="CY198" i="36" s="1"/>
  <c r="CZ192" i="36"/>
  <c r="CZ193" i="36" s="1"/>
  <c r="CZ194" i="36" s="1"/>
  <c r="CZ195" i="36" s="1"/>
  <c r="CZ196" i="36" s="1"/>
  <c r="CZ197" i="36" s="1"/>
  <c r="CZ198" i="36" s="1"/>
  <c r="DA192" i="36"/>
  <c r="DA193" i="36" s="1"/>
  <c r="DA194" i="36" s="1"/>
  <c r="DA195" i="36" s="1"/>
  <c r="DA196" i="36" s="1"/>
  <c r="DA197" i="36" s="1"/>
  <c r="DA198" i="36" s="1"/>
  <c r="BM192" i="36"/>
  <c r="BM193" i="36" s="1"/>
  <c r="BM194" i="36" s="1"/>
  <c r="BM195" i="36" s="1"/>
  <c r="BM196" i="36" s="1"/>
  <c r="BM197" i="36" s="1"/>
  <c r="BM198" i="36" s="1"/>
  <c r="BN192" i="36"/>
  <c r="BN193" i="36" s="1"/>
  <c r="BN194" i="36" s="1"/>
  <c r="BN195" i="36" s="1"/>
  <c r="BN196" i="36" s="1"/>
  <c r="BN197" i="36" s="1"/>
  <c r="BN198" i="36" s="1"/>
  <c r="BO192" i="36"/>
  <c r="BO193" i="36" s="1"/>
  <c r="BO194" i="36" s="1"/>
  <c r="BO195" i="36" s="1"/>
  <c r="BO196" i="36" s="1"/>
  <c r="BO197" i="36" s="1"/>
  <c r="BO198" i="36" s="1"/>
  <c r="BP192" i="36"/>
  <c r="BP193" i="36" s="1"/>
  <c r="BP194" i="36" s="1"/>
  <c r="BP195" i="36" s="1"/>
  <c r="BP196" i="36" s="1"/>
  <c r="BP197" i="36" s="1"/>
  <c r="BP198" i="36" s="1"/>
  <c r="BQ192" i="36"/>
  <c r="BQ193" i="36" s="1"/>
  <c r="BQ194" i="36" s="1"/>
  <c r="BQ195" i="36" s="1"/>
  <c r="BQ196" i="36" s="1"/>
  <c r="BQ197" i="36" s="1"/>
  <c r="BQ198" i="36" s="1"/>
  <c r="BR192" i="36"/>
  <c r="BR193" i="36" s="1"/>
  <c r="BR194" i="36" s="1"/>
  <c r="BR195" i="36" s="1"/>
  <c r="BR196" i="36" s="1"/>
  <c r="BR197" i="36" s="1"/>
  <c r="BR198" i="36" s="1"/>
  <c r="BS192" i="36"/>
  <c r="BS193" i="36" s="1"/>
  <c r="BS194" i="36" s="1"/>
  <c r="BS195" i="36" s="1"/>
  <c r="BS196" i="36" s="1"/>
  <c r="BS197" i="36" s="1"/>
  <c r="BS198" i="36" s="1"/>
  <c r="BT192" i="36"/>
  <c r="BT193" i="36" s="1"/>
  <c r="BT194" i="36" s="1"/>
  <c r="BT195" i="36" s="1"/>
  <c r="BT196" i="36" s="1"/>
  <c r="BT197" i="36" s="1"/>
  <c r="BT198" i="36" s="1"/>
  <c r="BU192" i="36"/>
  <c r="BU193" i="36" s="1"/>
  <c r="BU194" i="36" s="1"/>
  <c r="BU195" i="36" s="1"/>
  <c r="BU196" i="36" s="1"/>
  <c r="BU197" i="36" s="1"/>
  <c r="BU198" i="36" s="1"/>
  <c r="BV192" i="36"/>
  <c r="BV193" i="36" s="1"/>
  <c r="BV194" i="36" s="1"/>
  <c r="BV195" i="36" s="1"/>
  <c r="BV196" i="36" s="1"/>
  <c r="BV197" i="36" s="1"/>
  <c r="BV198" i="36" s="1"/>
  <c r="BW192" i="36"/>
  <c r="BW193" i="36" s="1"/>
  <c r="BW194" i="36" s="1"/>
  <c r="BW195" i="36" s="1"/>
  <c r="BW196" i="36" s="1"/>
  <c r="BW197" i="36" s="1"/>
  <c r="BW198" i="36" s="1"/>
  <c r="BX192" i="36"/>
  <c r="BX193" i="36" s="1"/>
  <c r="BX194" i="36" s="1"/>
  <c r="BX195" i="36" s="1"/>
  <c r="BX196" i="36" s="1"/>
  <c r="BX197" i="36" s="1"/>
  <c r="BX198" i="36" s="1"/>
  <c r="BY192" i="36"/>
  <c r="BY193" i="36" s="1"/>
  <c r="BY194" i="36" s="1"/>
  <c r="BY195" i="36" s="1"/>
  <c r="BY196" i="36" s="1"/>
  <c r="BY197" i="36" s="1"/>
  <c r="BY198" i="36" s="1"/>
  <c r="BZ192" i="36"/>
  <c r="BZ193" i="36" s="1"/>
  <c r="BZ194" i="36" s="1"/>
  <c r="BZ195" i="36" s="1"/>
  <c r="BZ196" i="36" s="1"/>
  <c r="BZ197" i="36" s="1"/>
  <c r="BZ198" i="36" s="1"/>
  <c r="CB192" i="36"/>
  <c r="CB193" i="36" s="1"/>
  <c r="CB194" i="36" s="1"/>
  <c r="CB195" i="36" s="1"/>
  <c r="CB196" i="36" s="1"/>
  <c r="CB197" i="36" s="1"/>
  <c r="CB198" i="36" s="1"/>
  <c r="CC192" i="36"/>
  <c r="CC193" i="36" s="1"/>
  <c r="CC194" i="36" s="1"/>
  <c r="CC195" i="36" s="1"/>
  <c r="CC196" i="36" s="1"/>
  <c r="CC197" i="36" s="1"/>
  <c r="CC198" i="36" s="1"/>
  <c r="CD192" i="36"/>
  <c r="CD193" i="36" s="1"/>
  <c r="CD194" i="36" s="1"/>
  <c r="CD195" i="36" s="1"/>
  <c r="CD196" i="36" s="1"/>
  <c r="CD197" i="36" s="1"/>
  <c r="CD198" i="36" s="1"/>
  <c r="CE192" i="36"/>
  <c r="CE193" i="36" s="1"/>
  <c r="CE194" i="36" s="1"/>
  <c r="CE195" i="36" s="1"/>
  <c r="CE196" i="36" s="1"/>
  <c r="CE197" i="36" s="1"/>
  <c r="CE198" i="36" s="1"/>
  <c r="CF192" i="36"/>
  <c r="CF193" i="36" s="1"/>
  <c r="CF194" i="36" s="1"/>
  <c r="CF195" i="36" s="1"/>
  <c r="CF196" i="36" s="1"/>
  <c r="CF197" i="36" s="1"/>
  <c r="CF198" i="36" s="1"/>
  <c r="CG192" i="36"/>
  <c r="CG193" i="36" s="1"/>
  <c r="CG194" i="36" s="1"/>
  <c r="CG195" i="36" s="1"/>
  <c r="CG196" i="36" s="1"/>
  <c r="CG197" i="36" s="1"/>
  <c r="CG198" i="36" s="1"/>
  <c r="CH192" i="36"/>
  <c r="CH193" i="36" s="1"/>
  <c r="CH194" i="36" s="1"/>
  <c r="CH195" i="36" s="1"/>
  <c r="CH196" i="36" s="1"/>
  <c r="CH197" i="36" s="1"/>
  <c r="CH198" i="36" s="1"/>
  <c r="CI192" i="36"/>
  <c r="CI193" i="36" s="1"/>
  <c r="CI194" i="36" s="1"/>
  <c r="CI195" i="36" s="1"/>
  <c r="CI196" i="36" s="1"/>
  <c r="CI197" i="36" s="1"/>
  <c r="CI198" i="36" s="1"/>
  <c r="CJ192" i="36"/>
  <c r="CJ193" i="36" s="1"/>
  <c r="CJ194" i="36" s="1"/>
  <c r="CJ195" i="36" s="1"/>
  <c r="CJ196" i="36" s="1"/>
  <c r="CJ197" i="36" s="1"/>
  <c r="CJ198" i="36" s="1"/>
  <c r="CK192" i="36"/>
  <c r="CK193" i="36" s="1"/>
  <c r="CK194" i="36" s="1"/>
  <c r="CK195" i="36" s="1"/>
  <c r="CK196" i="36" s="1"/>
  <c r="CK197" i="36" s="1"/>
  <c r="CK198" i="36" s="1"/>
  <c r="CM192" i="36"/>
  <c r="CM193" i="36" s="1"/>
  <c r="CM194" i="36" s="1"/>
  <c r="CM195" i="36" s="1"/>
  <c r="CM196" i="36" s="1"/>
  <c r="CM197" i="36" s="1"/>
  <c r="CM198" i="36" s="1"/>
  <c r="CN192" i="36"/>
  <c r="CN193" i="36" s="1"/>
  <c r="CN194" i="36" s="1"/>
  <c r="CN195" i="36" s="1"/>
  <c r="CN196" i="36" s="1"/>
  <c r="CN197" i="36" s="1"/>
  <c r="CN198" i="36" s="1"/>
  <c r="CO192" i="36"/>
  <c r="CO193" i="36" s="1"/>
  <c r="CO194" i="36" s="1"/>
  <c r="CO195" i="36" s="1"/>
  <c r="CO196" i="36" s="1"/>
  <c r="CO197" i="36" s="1"/>
  <c r="CO198" i="36" s="1"/>
  <c r="CP192" i="36"/>
  <c r="CP193" i="36" s="1"/>
  <c r="CP194" i="36" s="1"/>
  <c r="CP195" i="36" s="1"/>
  <c r="CP196" i="36" s="1"/>
  <c r="CP197" i="36" s="1"/>
  <c r="CP198" i="36" s="1"/>
  <c r="CQ192" i="36"/>
  <c r="CQ193" i="36" s="1"/>
  <c r="CQ194" i="36" s="1"/>
  <c r="CQ195" i="36" s="1"/>
  <c r="CQ196" i="36" s="1"/>
  <c r="CQ197" i="36" s="1"/>
  <c r="CQ198" i="36" s="1"/>
  <c r="CR192" i="36"/>
  <c r="CR193" i="36" s="1"/>
  <c r="CR194" i="36" s="1"/>
  <c r="CR195" i="36" s="1"/>
  <c r="CR196" i="36" s="1"/>
  <c r="CR197" i="36" s="1"/>
  <c r="CR198" i="36" s="1"/>
  <c r="CS192" i="36"/>
  <c r="CS193" i="36" s="1"/>
  <c r="CS194" i="36" s="1"/>
  <c r="CS195" i="36" s="1"/>
  <c r="CS196" i="36" s="1"/>
  <c r="CS197" i="36" s="1"/>
  <c r="CS198" i="36" s="1"/>
  <c r="CT192" i="36"/>
  <c r="CT193" i="36" s="1"/>
  <c r="CT194" i="36" s="1"/>
  <c r="CT195" i="36" s="1"/>
  <c r="CT196" i="36" s="1"/>
  <c r="CT197" i="36" s="1"/>
  <c r="CT198" i="36" s="1"/>
  <c r="BH192" i="36"/>
  <c r="BH193" i="36" s="1"/>
  <c r="BH194" i="36" s="1"/>
  <c r="BH195" i="36" s="1"/>
  <c r="BH196" i="36" s="1"/>
  <c r="BH197" i="36" s="1"/>
  <c r="BH198" i="36" s="1"/>
  <c r="BA192" i="36"/>
  <c r="BA193" i="36" s="1"/>
  <c r="BA194" i="36" s="1"/>
  <c r="BA195" i="36" s="1"/>
  <c r="BA196" i="36" s="1"/>
  <c r="BA197" i="36" s="1"/>
  <c r="BA198" i="36" s="1"/>
  <c r="AZ192" i="36"/>
  <c r="AZ193" i="36" s="1"/>
  <c r="AZ194" i="36" s="1"/>
  <c r="AZ195" i="36" s="1"/>
  <c r="AZ196" i="36" s="1"/>
  <c r="AZ197" i="36" s="1"/>
  <c r="AZ198" i="36" s="1"/>
  <c r="AY192" i="36"/>
  <c r="AY193" i="36" s="1"/>
  <c r="AY194" i="36" s="1"/>
  <c r="AY195" i="36" s="1"/>
  <c r="AY196" i="36" s="1"/>
  <c r="AY197" i="36" s="1"/>
  <c r="AY198" i="36" s="1"/>
  <c r="AX192" i="36"/>
  <c r="AX193" i="36" s="1"/>
  <c r="AX194" i="36" s="1"/>
  <c r="AX195" i="36" s="1"/>
  <c r="AX196" i="36" s="1"/>
  <c r="AX197" i="36" s="1"/>
  <c r="AX198" i="36" s="1"/>
  <c r="AW192" i="36"/>
  <c r="AW193" i="36" s="1"/>
  <c r="AW194" i="36" s="1"/>
  <c r="AW195" i="36" s="1"/>
  <c r="AW196" i="36" s="1"/>
  <c r="AW197" i="36" s="1"/>
  <c r="AW198" i="36" s="1"/>
  <c r="AV192" i="36"/>
  <c r="AV193" i="36" s="1"/>
  <c r="AV194" i="36" s="1"/>
  <c r="AV195" i="36" s="1"/>
  <c r="AV196" i="36" s="1"/>
  <c r="AV197" i="36" s="1"/>
  <c r="AV198" i="36" s="1"/>
  <c r="AU192" i="36"/>
  <c r="AU193" i="36" s="1"/>
  <c r="AU194" i="36" s="1"/>
  <c r="AU195" i="36" s="1"/>
  <c r="AU196" i="36" s="1"/>
  <c r="AU197" i="36" s="1"/>
  <c r="AU198" i="36" s="1"/>
  <c r="AT192" i="36"/>
  <c r="AT193" i="36" s="1"/>
  <c r="AT194" i="36" s="1"/>
  <c r="AT195" i="36" s="1"/>
  <c r="AT196" i="36" s="1"/>
  <c r="AT197" i="36" s="1"/>
  <c r="AT198" i="36" s="1"/>
  <c r="AQ192" i="36"/>
  <c r="AQ193" i="36" s="1"/>
  <c r="AQ194" i="36" s="1"/>
  <c r="AQ195" i="36" s="1"/>
  <c r="AQ196" i="36" s="1"/>
  <c r="AQ197" i="36" s="1"/>
  <c r="AQ198" i="36" s="1"/>
  <c r="AP192" i="36"/>
  <c r="AP193" i="36" s="1"/>
  <c r="AP194" i="36" s="1"/>
  <c r="AP195" i="36" s="1"/>
  <c r="AP196" i="36" s="1"/>
  <c r="AP197" i="36" s="1"/>
  <c r="AP198" i="36" s="1"/>
  <c r="AO192" i="36"/>
  <c r="AO193" i="36" s="1"/>
  <c r="AO194" i="36" s="1"/>
  <c r="AO195" i="36" s="1"/>
  <c r="AO196" i="36" s="1"/>
  <c r="AO197" i="36" s="1"/>
  <c r="AO198" i="36" s="1"/>
  <c r="AN192" i="36"/>
  <c r="AN193" i="36" s="1"/>
  <c r="AN194" i="36" s="1"/>
  <c r="AN195" i="36" s="1"/>
  <c r="AN196" i="36" s="1"/>
  <c r="AN197" i="36" s="1"/>
  <c r="AN198" i="36" s="1"/>
  <c r="AM192" i="36"/>
  <c r="AM193" i="36" s="1"/>
  <c r="AM194" i="36" s="1"/>
  <c r="AM195" i="36" s="1"/>
  <c r="AM196" i="36" s="1"/>
  <c r="AM197" i="36" s="1"/>
  <c r="AM198" i="36" s="1"/>
  <c r="AL192" i="36"/>
  <c r="AL193" i="36" s="1"/>
  <c r="AL194" i="36" s="1"/>
  <c r="AL195" i="36" s="1"/>
  <c r="AL196" i="36" s="1"/>
  <c r="AL197" i="36" s="1"/>
  <c r="AL198" i="36" s="1"/>
  <c r="AK192" i="36"/>
  <c r="AK193" i="36" s="1"/>
  <c r="AK194" i="36" s="1"/>
  <c r="AK195" i="36" s="1"/>
  <c r="AK196" i="36" s="1"/>
  <c r="AK197" i="36" s="1"/>
  <c r="AK198" i="36" s="1"/>
  <c r="AJ192" i="36"/>
  <c r="AJ193" i="36" s="1"/>
  <c r="AJ194" i="36" s="1"/>
  <c r="AJ195" i="36" s="1"/>
  <c r="AJ196" i="36" s="1"/>
  <c r="AJ197" i="36" s="1"/>
  <c r="AJ198" i="36" s="1"/>
  <c r="AI192" i="36"/>
  <c r="AI193" i="36" s="1"/>
  <c r="AI194" i="36" s="1"/>
  <c r="AI195" i="36" s="1"/>
  <c r="AI196" i="36" s="1"/>
  <c r="AI197" i="36" s="1"/>
  <c r="AI198" i="36" s="1"/>
  <c r="AH192" i="36"/>
  <c r="AH193" i="36" s="1"/>
  <c r="AH194" i="36" s="1"/>
  <c r="AH195" i="36" s="1"/>
  <c r="AH196" i="36" s="1"/>
  <c r="AH197" i="36" s="1"/>
  <c r="AH198" i="36" s="1"/>
  <c r="AG192" i="36"/>
  <c r="AG193" i="36" s="1"/>
  <c r="AG194" i="36" s="1"/>
  <c r="AG195" i="36" s="1"/>
  <c r="AG196" i="36" s="1"/>
  <c r="AG197" i="36" s="1"/>
  <c r="AG198" i="36" s="1"/>
  <c r="AF192" i="36"/>
  <c r="AF193" i="36" s="1"/>
  <c r="AF194" i="36" s="1"/>
  <c r="AF195" i="36" s="1"/>
  <c r="AF196" i="36" s="1"/>
  <c r="AF197" i="36" s="1"/>
  <c r="AF198" i="36" s="1"/>
  <c r="AE192" i="36"/>
  <c r="AE193" i="36" s="1"/>
  <c r="AE194" i="36" s="1"/>
  <c r="AE195" i="36" s="1"/>
  <c r="AE196" i="36" s="1"/>
  <c r="AE197" i="36" s="1"/>
  <c r="AE198" i="36" s="1"/>
  <c r="AD192" i="36"/>
  <c r="AD193" i="36" s="1"/>
  <c r="AD194" i="36" s="1"/>
  <c r="AD195" i="36" s="1"/>
  <c r="AD196" i="36" s="1"/>
  <c r="AD197" i="36" s="1"/>
  <c r="AD198" i="36" s="1"/>
  <c r="AC192" i="36"/>
  <c r="AC193" i="36" s="1"/>
  <c r="AC194" i="36" s="1"/>
  <c r="AC195" i="36" s="1"/>
  <c r="AC196" i="36" s="1"/>
  <c r="AC197" i="36" s="1"/>
  <c r="AC198" i="36" s="1"/>
  <c r="AB192" i="36"/>
  <c r="AB193" i="36" s="1"/>
  <c r="AB194" i="36" s="1"/>
  <c r="AB195" i="36" s="1"/>
  <c r="AB196" i="36" s="1"/>
  <c r="AB197" i="36" s="1"/>
  <c r="AB198" i="36" s="1"/>
  <c r="AA192" i="36"/>
  <c r="AA193" i="36" s="1"/>
  <c r="AA194" i="36" s="1"/>
  <c r="AA195" i="36" s="1"/>
  <c r="AA196" i="36" s="1"/>
  <c r="AA197" i="36" s="1"/>
  <c r="AA198" i="36" s="1"/>
  <c r="R192" i="36"/>
  <c r="R193" i="36" s="1"/>
  <c r="R194" i="36" s="1"/>
  <c r="R195" i="36" s="1"/>
  <c r="R196" i="36" s="1"/>
  <c r="R197" i="36" s="1"/>
  <c r="R198" i="36" s="1"/>
  <c r="Q192" i="36"/>
  <c r="Q193" i="36" s="1"/>
  <c r="Q194" i="36" s="1"/>
  <c r="Q195" i="36" s="1"/>
  <c r="Q196" i="36" s="1"/>
  <c r="Q197" i="36" s="1"/>
  <c r="Q198" i="36" s="1"/>
  <c r="P192" i="36"/>
  <c r="P193" i="36" s="1"/>
  <c r="P194" i="36" s="1"/>
  <c r="P195" i="36" s="1"/>
  <c r="P196" i="36" s="1"/>
  <c r="P197" i="36" s="1"/>
  <c r="P198" i="36" s="1"/>
  <c r="O192" i="36"/>
  <c r="O193" i="36" s="1"/>
  <c r="O194" i="36" s="1"/>
  <c r="O195" i="36" s="1"/>
  <c r="O196" i="36" s="1"/>
  <c r="O197" i="36" s="1"/>
  <c r="O198" i="36" s="1"/>
  <c r="N192" i="36"/>
  <c r="N193" i="36" s="1"/>
  <c r="N194" i="36" s="1"/>
  <c r="N195" i="36" s="1"/>
  <c r="N196" i="36" s="1"/>
  <c r="N197" i="36" s="1"/>
  <c r="N198" i="36" s="1"/>
  <c r="M192" i="36"/>
  <c r="M193" i="36" s="1"/>
  <c r="M194" i="36" s="1"/>
  <c r="M195" i="36" s="1"/>
  <c r="M196" i="36" s="1"/>
  <c r="M197" i="36" s="1"/>
  <c r="M198" i="36" s="1"/>
  <c r="L192" i="36"/>
  <c r="L193" i="36" s="1"/>
  <c r="L194" i="36" s="1"/>
  <c r="L195" i="36" s="1"/>
  <c r="L196" i="36" s="1"/>
  <c r="L197" i="36" s="1"/>
  <c r="L198" i="36" s="1"/>
  <c r="K192" i="36"/>
  <c r="K193" i="36" s="1"/>
  <c r="K194" i="36" s="1"/>
  <c r="K195" i="36" s="1"/>
  <c r="K196" i="36" s="1"/>
  <c r="K197" i="36" s="1"/>
  <c r="K198" i="36" s="1"/>
  <c r="J192" i="36"/>
  <c r="J193" i="36" s="1"/>
  <c r="J194" i="36" s="1"/>
  <c r="J195" i="36" s="1"/>
  <c r="J196" i="36" s="1"/>
  <c r="J197" i="36" s="1"/>
  <c r="J198" i="36" s="1"/>
  <c r="I192" i="36"/>
  <c r="I193" i="36" s="1"/>
  <c r="I194" i="36" s="1"/>
  <c r="I195" i="36" s="1"/>
  <c r="I196" i="36" s="1"/>
  <c r="I197" i="36" s="1"/>
  <c r="I198" i="36" s="1"/>
  <c r="G192" i="36"/>
  <c r="G193" i="36" s="1"/>
  <c r="G194" i="36" s="1"/>
  <c r="G195" i="36" s="1"/>
  <c r="G196" i="36" s="1"/>
  <c r="G197" i="36" s="1"/>
  <c r="G198" i="36" s="1"/>
  <c r="F192" i="36"/>
  <c r="F193" i="36" s="1"/>
  <c r="F194" i="36" s="1"/>
  <c r="F195" i="36" s="1"/>
  <c r="F196" i="36" s="1"/>
  <c r="F197" i="36" s="1"/>
  <c r="F198" i="36" s="1"/>
  <c r="E192" i="36"/>
  <c r="E193" i="36" s="1"/>
  <c r="E194" i="36" s="1"/>
  <c r="E195" i="36" s="1"/>
  <c r="E196" i="36" s="1"/>
  <c r="E197" i="36" s="1"/>
  <c r="E198" i="36" s="1"/>
  <c r="C192" i="36"/>
  <c r="C193" i="36" s="1"/>
  <c r="C194" i="36" s="1"/>
  <c r="C195" i="36" s="1"/>
  <c r="C196" i="36" s="1"/>
  <c r="C197" i="36" s="1"/>
  <c r="C198" i="36" s="1"/>
  <c r="Z192" i="36"/>
  <c r="Z193" i="36" s="1"/>
  <c r="Z194" i="36" s="1"/>
  <c r="Z195" i="36" s="1"/>
  <c r="Z196" i="36" s="1"/>
  <c r="Z197" i="36" s="1"/>
  <c r="Z198" i="36" s="1"/>
  <c r="BN135" i="36"/>
  <c r="BN136" i="36" s="1"/>
  <c r="BN137" i="36" s="1"/>
  <c r="BN138" i="36" s="1"/>
  <c r="BN139" i="36" s="1"/>
  <c r="BN140" i="36" s="1"/>
  <c r="BN141" i="36" s="1"/>
  <c r="BO135" i="36"/>
  <c r="BO136" i="36" s="1"/>
  <c r="BO137" i="36" s="1"/>
  <c r="BO138" i="36" s="1"/>
  <c r="BO139" i="36" s="1"/>
  <c r="BO140" i="36" s="1"/>
  <c r="BO141" i="36" s="1"/>
  <c r="BP135" i="36"/>
  <c r="BP136" i="36" s="1"/>
  <c r="BP137" i="36" s="1"/>
  <c r="BP138" i="36" s="1"/>
  <c r="BP139" i="36" s="1"/>
  <c r="BP140" i="36" s="1"/>
  <c r="BP141" i="36" s="1"/>
  <c r="BQ135" i="36"/>
  <c r="BQ136" i="36" s="1"/>
  <c r="BQ137" i="36" s="1"/>
  <c r="BQ138" i="36" s="1"/>
  <c r="BQ139" i="36" s="1"/>
  <c r="BQ140" i="36" s="1"/>
  <c r="BQ141" i="36" s="1"/>
  <c r="BR135" i="36"/>
  <c r="BR136" i="36" s="1"/>
  <c r="BR137" i="36" s="1"/>
  <c r="BR138" i="36" s="1"/>
  <c r="BR139" i="36" s="1"/>
  <c r="BR140" i="36" s="1"/>
  <c r="BR141" i="36" s="1"/>
  <c r="BS135" i="36"/>
  <c r="BS136" i="36" s="1"/>
  <c r="BS137" i="36" s="1"/>
  <c r="BS138" i="36" s="1"/>
  <c r="BS139" i="36" s="1"/>
  <c r="BS140" i="36" s="1"/>
  <c r="BS141" i="36" s="1"/>
  <c r="BT135" i="36"/>
  <c r="BT136" i="36" s="1"/>
  <c r="BT137" i="36" s="1"/>
  <c r="BT138" i="36" s="1"/>
  <c r="BT139" i="36" s="1"/>
  <c r="BT140" i="36" s="1"/>
  <c r="BT141" i="36" s="1"/>
  <c r="BU135" i="36"/>
  <c r="BU136" i="36" s="1"/>
  <c r="BU137" i="36" s="1"/>
  <c r="BU138" i="36" s="1"/>
  <c r="BU139" i="36" s="1"/>
  <c r="BU140" i="36" s="1"/>
  <c r="BU141" i="36" s="1"/>
  <c r="BV135" i="36"/>
  <c r="BV136" i="36" s="1"/>
  <c r="BV137" i="36" s="1"/>
  <c r="BV138" i="36" s="1"/>
  <c r="BV139" i="36" s="1"/>
  <c r="BV140" i="36" s="1"/>
  <c r="BV141" i="36" s="1"/>
  <c r="BW135" i="36"/>
  <c r="BW136" i="36" s="1"/>
  <c r="BW137" i="36" s="1"/>
  <c r="BW138" i="36" s="1"/>
  <c r="BW139" i="36" s="1"/>
  <c r="BW140" i="36" s="1"/>
  <c r="BW141" i="36" s="1"/>
  <c r="BX135" i="36"/>
  <c r="BX136" i="36" s="1"/>
  <c r="BX137" i="36" s="1"/>
  <c r="BX138" i="36" s="1"/>
  <c r="BX139" i="36" s="1"/>
  <c r="BX140" i="36" s="1"/>
  <c r="BX141" i="36" s="1"/>
  <c r="BY135" i="36"/>
  <c r="BY136" i="36" s="1"/>
  <c r="BY137" i="36" s="1"/>
  <c r="BY138" i="36" s="1"/>
  <c r="BY139" i="36" s="1"/>
  <c r="BY140" i="36" s="1"/>
  <c r="BY141" i="36" s="1"/>
  <c r="BZ135" i="36"/>
  <c r="BZ136" i="36" s="1"/>
  <c r="BZ137" i="36" s="1"/>
  <c r="BZ138" i="36" s="1"/>
  <c r="BZ139" i="36" s="1"/>
  <c r="BZ140" i="36" s="1"/>
  <c r="BZ141" i="36" s="1"/>
  <c r="CB135" i="36"/>
  <c r="CB136" i="36" s="1"/>
  <c r="CB137" i="36" s="1"/>
  <c r="CB138" i="36" s="1"/>
  <c r="CB139" i="36" s="1"/>
  <c r="CB140" i="36" s="1"/>
  <c r="CB141" i="36" s="1"/>
  <c r="CC135" i="36"/>
  <c r="CC136" i="36" s="1"/>
  <c r="CC137" i="36" s="1"/>
  <c r="CC138" i="36" s="1"/>
  <c r="CC139" i="36" s="1"/>
  <c r="CC140" i="36" s="1"/>
  <c r="CC141" i="36" s="1"/>
  <c r="CD135" i="36"/>
  <c r="CD136" i="36" s="1"/>
  <c r="CD137" i="36" s="1"/>
  <c r="CD138" i="36" s="1"/>
  <c r="CD139" i="36" s="1"/>
  <c r="CD140" i="36" s="1"/>
  <c r="CD141" i="36" s="1"/>
  <c r="CE135" i="36"/>
  <c r="CE136" i="36" s="1"/>
  <c r="CE137" i="36" s="1"/>
  <c r="CE138" i="36" s="1"/>
  <c r="CE139" i="36" s="1"/>
  <c r="CE140" i="36" s="1"/>
  <c r="CE141" i="36" s="1"/>
  <c r="CF135" i="36"/>
  <c r="CF136" i="36" s="1"/>
  <c r="CF137" i="36" s="1"/>
  <c r="CF138" i="36" s="1"/>
  <c r="CF139" i="36" s="1"/>
  <c r="CF140" i="36" s="1"/>
  <c r="CF141" i="36" s="1"/>
  <c r="CG135" i="36"/>
  <c r="CG136" i="36" s="1"/>
  <c r="CG137" i="36" s="1"/>
  <c r="CG138" i="36" s="1"/>
  <c r="CG139" i="36" s="1"/>
  <c r="CG140" i="36" s="1"/>
  <c r="CG141" i="36" s="1"/>
  <c r="CH135" i="36"/>
  <c r="CH136" i="36" s="1"/>
  <c r="CH137" i="36" s="1"/>
  <c r="CH138" i="36" s="1"/>
  <c r="CH139" i="36" s="1"/>
  <c r="CH140" i="36" s="1"/>
  <c r="CH141" i="36" s="1"/>
  <c r="CI135" i="36"/>
  <c r="CI136" i="36" s="1"/>
  <c r="CI137" i="36" s="1"/>
  <c r="CI138" i="36" s="1"/>
  <c r="CI139" i="36" s="1"/>
  <c r="CI140" i="36" s="1"/>
  <c r="CI141" i="36" s="1"/>
  <c r="CJ135" i="36"/>
  <c r="CJ136" i="36" s="1"/>
  <c r="CJ137" i="36" s="1"/>
  <c r="CJ138" i="36" s="1"/>
  <c r="CJ139" i="36" s="1"/>
  <c r="CJ140" i="36" s="1"/>
  <c r="CJ141" i="36" s="1"/>
  <c r="CK135" i="36"/>
  <c r="CK136" i="36" s="1"/>
  <c r="CK137" i="36" s="1"/>
  <c r="CK138" i="36" s="1"/>
  <c r="CK139" i="36" s="1"/>
  <c r="CK140" i="36" s="1"/>
  <c r="CK141" i="36" s="1"/>
  <c r="CM135" i="36"/>
  <c r="CM136" i="36" s="1"/>
  <c r="CM137" i="36" s="1"/>
  <c r="CM138" i="36" s="1"/>
  <c r="CM139" i="36" s="1"/>
  <c r="CM140" i="36" s="1"/>
  <c r="CM141" i="36" s="1"/>
  <c r="CN135" i="36"/>
  <c r="CN136" i="36" s="1"/>
  <c r="CN137" i="36" s="1"/>
  <c r="CN138" i="36" s="1"/>
  <c r="CN139" i="36" s="1"/>
  <c r="CN140" i="36" s="1"/>
  <c r="CN141" i="36" s="1"/>
  <c r="CO135" i="36"/>
  <c r="CO136" i="36" s="1"/>
  <c r="CO137" i="36" s="1"/>
  <c r="CO138" i="36" s="1"/>
  <c r="CO139" i="36" s="1"/>
  <c r="CO140" i="36" s="1"/>
  <c r="CO141" i="36" s="1"/>
  <c r="CP135" i="36"/>
  <c r="CP136" i="36" s="1"/>
  <c r="CP137" i="36" s="1"/>
  <c r="CP138" i="36" s="1"/>
  <c r="CP139" i="36" s="1"/>
  <c r="CP140" i="36" s="1"/>
  <c r="CP141" i="36" s="1"/>
  <c r="CQ135" i="36"/>
  <c r="CQ136" i="36" s="1"/>
  <c r="CQ137" i="36" s="1"/>
  <c r="CQ138" i="36" s="1"/>
  <c r="CQ139" i="36" s="1"/>
  <c r="CQ140" i="36" s="1"/>
  <c r="CQ141" i="36" s="1"/>
  <c r="CR135" i="36"/>
  <c r="CR136" i="36" s="1"/>
  <c r="CR137" i="36" s="1"/>
  <c r="CR138" i="36" s="1"/>
  <c r="CR139" i="36" s="1"/>
  <c r="CR140" i="36" s="1"/>
  <c r="CR141" i="36" s="1"/>
  <c r="CS135" i="36"/>
  <c r="CS136" i="36" s="1"/>
  <c r="CS137" i="36" s="1"/>
  <c r="CS138" i="36" s="1"/>
  <c r="CS139" i="36" s="1"/>
  <c r="CS140" i="36" s="1"/>
  <c r="CS141" i="36" s="1"/>
  <c r="CT135" i="36"/>
  <c r="CT136" i="36" s="1"/>
  <c r="CT137" i="36" s="1"/>
  <c r="CT138" i="36" s="1"/>
  <c r="CT139" i="36" s="1"/>
  <c r="CT140" i="36" s="1"/>
  <c r="CT141" i="36" s="1"/>
  <c r="CW135" i="36"/>
  <c r="CW136" i="36" s="1"/>
  <c r="CW137" i="36" s="1"/>
  <c r="CW138" i="36" s="1"/>
  <c r="CW139" i="36" s="1"/>
  <c r="CW140" i="36" s="1"/>
  <c r="CW141" i="36" s="1"/>
  <c r="CX135" i="36"/>
  <c r="CX136" i="36" s="1"/>
  <c r="CX137" i="36" s="1"/>
  <c r="CX138" i="36" s="1"/>
  <c r="CX139" i="36" s="1"/>
  <c r="CX140" i="36" s="1"/>
  <c r="CX141" i="36" s="1"/>
  <c r="CY135" i="36"/>
  <c r="CY136" i="36" s="1"/>
  <c r="CY137" i="36" s="1"/>
  <c r="CY138" i="36" s="1"/>
  <c r="CY139" i="36" s="1"/>
  <c r="CY140" i="36" s="1"/>
  <c r="CY141" i="36" s="1"/>
  <c r="CZ135" i="36"/>
  <c r="CZ136" i="36" s="1"/>
  <c r="CZ137" i="36" s="1"/>
  <c r="CZ138" i="36" s="1"/>
  <c r="CZ139" i="36" s="1"/>
  <c r="CZ140" i="36" s="1"/>
  <c r="CZ141" i="36" s="1"/>
  <c r="DA135" i="36"/>
  <c r="DA136" i="36" s="1"/>
  <c r="DA137" i="36" s="1"/>
  <c r="DA138" i="36" s="1"/>
  <c r="DA139" i="36" s="1"/>
  <c r="DA140" i="36" s="1"/>
  <c r="DA141" i="36" s="1"/>
  <c r="BH135" i="36"/>
  <c r="BH136" i="36" s="1"/>
  <c r="BH137" i="36" s="1"/>
  <c r="BH138" i="36" s="1"/>
  <c r="BH139" i="36" s="1"/>
  <c r="BH140" i="36" s="1"/>
  <c r="BH141" i="36" s="1"/>
  <c r="BA135" i="36"/>
  <c r="BA136" i="36" s="1"/>
  <c r="BA137" i="36" s="1"/>
  <c r="BA138" i="36" s="1"/>
  <c r="BA139" i="36" s="1"/>
  <c r="BA140" i="36" s="1"/>
  <c r="BA141" i="36" s="1"/>
  <c r="AZ135" i="36"/>
  <c r="AZ136" i="36" s="1"/>
  <c r="AZ137" i="36" s="1"/>
  <c r="AZ138" i="36" s="1"/>
  <c r="AZ139" i="36" s="1"/>
  <c r="AZ140" i="36" s="1"/>
  <c r="AZ141" i="36" s="1"/>
  <c r="AY135" i="36"/>
  <c r="AY136" i="36" s="1"/>
  <c r="AY137" i="36" s="1"/>
  <c r="AY138" i="36" s="1"/>
  <c r="AY139" i="36" s="1"/>
  <c r="AY140" i="36" s="1"/>
  <c r="AY141" i="36" s="1"/>
  <c r="AX135" i="36"/>
  <c r="AX136" i="36" s="1"/>
  <c r="AX137" i="36" s="1"/>
  <c r="AX138" i="36" s="1"/>
  <c r="AX139" i="36" s="1"/>
  <c r="AX140" i="36" s="1"/>
  <c r="AX141" i="36" s="1"/>
  <c r="AW135" i="36"/>
  <c r="AW136" i="36" s="1"/>
  <c r="AW137" i="36" s="1"/>
  <c r="AW138" i="36" s="1"/>
  <c r="AW139" i="36" s="1"/>
  <c r="AW140" i="36" s="1"/>
  <c r="AW141" i="36" s="1"/>
  <c r="AV135" i="36"/>
  <c r="AV136" i="36" s="1"/>
  <c r="AV137" i="36" s="1"/>
  <c r="AV138" i="36" s="1"/>
  <c r="AV139" i="36" s="1"/>
  <c r="AV140" i="36" s="1"/>
  <c r="AV141" i="36" s="1"/>
  <c r="AU135" i="36"/>
  <c r="AU136" i="36" s="1"/>
  <c r="AU137" i="36" s="1"/>
  <c r="AU138" i="36" s="1"/>
  <c r="AU139" i="36" s="1"/>
  <c r="AU140" i="36" s="1"/>
  <c r="AU141" i="36" s="1"/>
  <c r="AT135" i="36"/>
  <c r="AT136" i="36" s="1"/>
  <c r="AT137" i="36" s="1"/>
  <c r="AT138" i="36" s="1"/>
  <c r="AT139" i="36" s="1"/>
  <c r="AT140" i="36" s="1"/>
  <c r="AT141" i="36" s="1"/>
  <c r="AQ135" i="36"/>
  <c r="AQ136" i="36" s="1"/>
  <c r="AQ137" i="36" s="1"/>
  <c r="AQ138" i="36" s="1"/>
  <c r="AQ139" i="36" s="1"/>
  <c r="AQ140" i="36" s="1"/>
  <c r="AQ141" i="36" s="1"/>
  <c r="AP135" i="36"/>
  <c r="AP136" i="36" s="1"/>
  <c r="AP137" i="36" s="1"/>
  <c r="AP138" i="36" s="1"/>
  <c r="AP139" i="36" s="1"/>
  <c r="AP140" i="36" s="1"/>
  <c r="AP141" i="36" s="1"/>
  <c r="AO135" i="36"/>
  <c r="AO136" i="36" s="1"/>
  <c r="AO137" i="36" s="1"/>
  <c r="AO138" i="36" s="1"/>
  <c r="AO139" i="36" s="1"/>
  <c r="AO140" i="36" s="1"/>
  <c r="AO141" i="36" s="1"/>
  <c r="AN135" i="36"/>
  <c r="AN136" i="36" s="1"/>
  <c r="AN137" i="36" s="1"/>
  <c r="AN138" i="36" s="1"/>
  <c r="AN139" i="36" s="1"/>
  <c r="AN140" i="36" s="1"/>
  <c r="AN141" i="36" s="1"/>
  <c r="AM135" i="36"/>
  <c r="AM136" i="36" s="1"/>
  <c r="AM137" i="36" s="1"/>
  <c r="AM138" i="36" s="1"/>
  <c r="AM139" i="36" s="1"/>
  <c r="AM140" i="36" s="1"/>
  <c r="AM141" i="36" s="1"/>
  <c r="AL135" i="36"/>
  <c r="AL136" i="36" s="1"/>
  <c r="AL137" i="36" s="1"/>
  <c r="AL138" i="36" s="1"/>
  <c r="AL139" i="36" s="1"/>
  <c r="AL140" i="36" s="1"/>
  <c r="AL141" i="36" s="1"/>
  <c r="AK135" i="36"/>
  <c r="AK136" i="36" s="1"/>
  <c r="AK137" i="36" s="1"/>
  <c r="AK138" i="36" s="1"/>
  <c r="AK139" i="36" s="1"/>
  <c r="AK140" i="36" s="1"/>
  <c r="AK141" i="36" s="1"/>
  <c r="AJ135" i="36"/>
  <c r="AJ136" i="36" s="1"/>
  <c r="AJ137" i="36" s="1"/>
  <c r="AJ138" i="36" s="1"/>
  <c r="AJ139" i="36" s="1"/>
  <c r="AJ140" i="36" s="1"/>
  <c r="AJ141" i="36" s="1"/>
  <c r="AI135" i="36"/>
  <c r="AI136" i="36" s="1"/>
  <c r="AI137" i="36" s="1"/>
  <c r="AI138" i="36" s="1"/>
  <c r="AI139" i="36" s="1"/>
  <c r="AI140" i="36" s="1"/>
  <c r="AI141" i="36" s="1"/>
  <c r="AH135" i="36"/>
  <c r="AH136" i="36" s="1"/>
  <c r="AH137" i="36" s="1"/>
  <c r="AH138" i="36" s="1"/>
  <c r="AH139" i="36" s="1"/>
  <c r="AH140" i="36" s="1"/>
  <c r="AH141" i="36" s="1"/>
  <c r="AG135" i="36"/>
  <c r="AG136" i="36" s="1"/>
  <c r="AG137" i="36" s="1"/>
  <c r="AG138" i="36" s="1"/>
  <c r="AG139" i="36" s="1"/>
  <c r="AG140" i="36" s="1"/>
  <c r="AG141" i="36" s="1"/>
  <c r="AF135" i="36"/>
  <c r="AF136" i="36" s="1"/>
  <c r="AF137" i="36" s="1"/>
  <c r="AF138" i="36" s="1"/>
  <c r="AF139" i="36" s="1"/>
  <c r="AF140" i="36" s="1"/>
  <c r="AF141" i="36" s="1"/>
  <c r="AE135" i="36"/>
  <c r="AE136" i="36" s="1"/>
  <c r="AE137" i="36" s="1"/>
  <c r="AE138" i="36" s="1"/>
  <c r="AE139" i="36" s="1"/>
  <c r="AE140" i="36" s="1"/>
  <c r="AE141" i="36" s="1"/>
  <c r="AD135" i="36"/>
  <c r="AD136" i="36" s="1"/>
  <c r="AD137" i="36" s="1"/>
  <c r="AD138" i="36" s="1"/>
  <c r="AD139" i="36" s="1"/>
  <c r="AD140" i="36" s="1"/>
  <c r="AD141" i="36" s="1"/>
  <c r="AC135" i="36"/>
  <c r="AC136" i="36" s="1"/>
  <c r="AC137" i="36" s="1"/>
  <c r="AC138" i="36" s="1"/>
  <c r="AC139" i="36" s="1"/>
  <c r="AC140" i="36" s="1"/>
  <c r="AC141" i="36" s="1"/>
  <c r="R135" i="36"/>
  <c r="R136" i="36" s="1"/>
  <c r="R137" i="36" s="1"/>
  <c r="R138" i="36" s="1"/>
  <c r="R139" i="36" s="1"/>
  <c r="R140" i="36" s="1"/>
  <c r="R141" i="36" s="1"/>
  <c r="Q135" i="36"/>
  <c r="Q136" i="36" s="1"/>
  <c r="Q137" i="36" s="1"/>
  <c r="Q138" i="36" s="1"/>
  <c r="Q139" i="36" s="1"/>
  <c r="Q140" i="36" s="1"/>
  <c r="Q141" i="36" s="1"/>
  <c r="P135" i="36"/>
  <c r="P136" i="36" s="1"/>
  <c r="P137" i="36" s="1"/>
  <c r="P138" i="36" s="1"/>
  <c r="P139" i="36" s="1"/>
  <c r="P140" i="36" s="1"/>
  <c r="P141" i="36" s="1"/>
  <c r="O135" i="36"/>
  <c r="O136" i="36" s="1"/>
  <c r="O137" i="36" s="1"/>
  <c r="O138" i="36" s="1"/>
  <c r="O139" i="36" s="1"/>
  <c r="O140" i="36" s="1"/>
  <c r="O141" i="36" s="1"/>
  <c r="N135" i="36"/>
  <c r="N136" i="36" s="1"/>
  <c r="N137" i="36" s="1"/>
  <c r="N138" i="36" s="1"/>
  <c r="N139" i="36" s="1"/>
  <c r="N140" i="36" s="1"/>
  <c r="N141" i="36" s="1"/>
  <c r="M135" i="36"/>
  <c r="M136" i="36" s="1"/>
  <c r="M137" i="36" s="1"/>
  <c r="M138" i="36" s="1"/>
  <c r="M139" i="36" s="1"/>
  <c r="M140" i="36" s="1"/>
  <c r="M141" i="36" s="1"/>
  <c r="L135" i="36"/>
  <c r="L136" i="36" s="1"/>
  <c r="L137" i="36" s="1"/>
  <c r="L138" i="36" s="1"/>
  <c r="L139" i="36" s="1"/>
  <c r="L140" i="36" s="1"/>
  <c r="L141" i="36" s="1"/>
  <c r="K135" i="36"/>
  <c r="K136" i="36" s="1"/>
  <c r="K137" i="36" s="1"/>
  <c r="K138" i="36" s="1"/>
  <c r="K139" i="36" s="1"/>
  <c r="K140" i="36" s="1"/>
  <c r="K141" i="36" s="1"/>
  <c r="J135" i="36"/>
  <c r="J136" i="36" s="1"/>
  <c r="J137" i="36" s="1"/>
  <c r="J138" i="36" s="1"/>
  <c r="J139" i="36" s="1"/>
  <c r="J140" i="36" s="1"/>
  <c r="J141" i="36" s="1"/>
  <c r="I135" i="36"/>
  <c r="I136" i="36" s="1"/>
  <c r="I137" i="36" s="1"/>
  <c r="I138" i="36" s="1"/>
  <c r="I139" i="36" s="1"/>
  <c r="I140" i="36" s="1"/>
  <c r="I141" i="36" s="1"/>
  <c r="G135" i="36"/>
  <c r="G136" i="36" s="1"/>
  <c r="G137" i="36" s="1"/>
  <c r="G138" i="36" s="1"/>
  <c r="G139" i="36" s="1"/>
  <c r="G140" i="36" s="1"/>
  <c r="G141" i="36" s="1"/>
  <c r="F135" i="36"/>
  <c r="F136" i="36" s="1"/>
  <c r="F137" i="36" s="1"/>
  <c r="F138" i="36" s="1"/>
  <c r="F139" i="36" s="1"/>
  <c r="F140" i="36" s="1"/>
  <c r="F141" i="36" s="1"/>
  <c r="E135" i="36"/>
  <c r="E136" i="36" s="1"/>
  <c r="E137" i="36" s="1"/>
  <c r="E138" i="36" s="1"/>
  <c r="E139" i="36" s="1"/>
  <c r="E140" i="36" s="1"/>
  <c r="E141" i="36" s="1"/>
  <c r="C135" i="36"/>
  <c r="C136" i="36" s="1"/>
  <c r="C137" i="36" s="1"/>
  <c r="C138" i="36" s="1"/>
  <c r="C139" i="36" s="1"/>
  <c r="C140" i="36" s="1"/>
  <c r="C141" i="36" s="1"/>
  <c r="CV134" i="36"/>
  <c r="CV135" i="36" s="1"/>
  <c r="CV136" i="36" s="1"/>
  <c r="CV137" i="36" s="1"/>
  <c r="CV138" i="36" s="1"/>
  <c r="CV139" i="36" s="1"/>
  <c r="CV140" i="36" s="1"/>
  <c r="CV141" i="36" s="1"/>
  <c r="BM200" i="36"/>
  <c r="BM201" i="36" s="1"/>
  <c r="BM202" i="36" s="1"/>
  <c r="BM203" i="36" s="1"/>
  <c r="BM204" i="36" s="1"/>
  <c r="BM205" i="36" s="1"/>
  <c r="BM206" i="36" s="1"/>
  <c r="BN200" i="36"/>
  <c r="BN201" i="36" s="1"/>
  <c r="BN202" i="36" s="1"/>
  <c r="BN203" i="36" s="1"/>
  <c r="BN204" i="36" s="1"/>
  <c r="BN205" i="36" s="1"/>
  <c r="BN206" i="36" s="1"/>
  <c r="BO200" i="36"/>
  <c r="BO201" i="36" s="1"/>
  <c r="BO202" i="36" s="1"/>
  <c r="BO203" i="36" s="1"/>
  <c r="BO204" i="36" s="1"/>
  <c r="BO205" i="36" s="1"/>
  <c r="BO206" i="36" s="1"/>
  <c r="BP200" i="36"/>
  <c r="BP201" i="36" s="1"/>
  <c r="BP202" i="36" s="1"/>
  <c r="BP203" i="36" s="1"/>
  <c r="BP204" i="36" s="1"/>
  <c r="BP205" i="36" s="1"/>
  <c r="BP206" i="36" s="1"/>
  <c r="BQ200" i="36"/>
  <c r="BQ201" i="36" s="1"/>
  <c r="BQ202" i="36" s="1"/>
  <c r="BQ203" i="36" s="1"/>
  <c r="BQ204" i="36" s="1"/>
  <c r="BQ205" i="36" s="1"/>
  <c r="BQ206" i="36" s="1"/>
  <c r="BR200" i="36"/>
  <c r="BR201" i="36" s="1"/>
  <c r="BR202" i="36" s="1"/>
  <c r="BR203" i="36" s="1"/>
  <c r="BR204" i="36" s="1"/>
  <c r="BR205" i="36" s="1"/>
  <c r="BR206" i="36" s="1"/>
  <c r="BS200" i="36"/>
  <c r="BS201" i="36" s="1"/>
  <c r="BS202" i="36" s="1"/>
  <c r="BS203" i="36" s="1"/>
  <c r="BS204" i="36" s="1"/>
  <c r="BS205" i="36" s="1"/>
  <c r="BS206" i="36" s="1"/>
  <c r="BT200" i="36"/>
  <c r="BT201" i="36" s="1"/>
  <c r="BT202" i="36" s="1"/>
  <c r="BT203" i="36" s="1"/>
  <c r="BT204" i="36" s="1"/>
  <c r="BT205" i="36" s="1"/>
  <c r="BT206" i="36" s="1"/>
  <c r="BU200" i="36"/>
  <c r="BU201" i="36" s="1"/>
  <c r="BU202" i="36" s="1"/>
  <c r="BU203" i="36" s="1"/>
  <c r="BU204" i="36" s="1"/>
  <c r="BU205" i="36" s="1"/>
  <c r="BU206" i="36" s="1"/>
  <c r="BV200" i="36"/>
  <c r="BV201" i="36" s="1"/>
  <c r="BV202" i="36" s="1"/>
  <c r="BV203" i="36" s="1"/>
  <c r="BV204" i="36" s="1"/>
  <c r="BV205" i="36" s="1"/>
  <c r="BV206" i="36" s="1"/>
  <c r="BW200" i="36"/>
  <c r="BW201" i="36" s="1"/>
  <c r="BW202" i="36" s="1"/>
  <c r="BW203" i="36" s="1"/>
  <c r="BW204" i="36" s="1"/>
  <c r="BW205" i="36" s="1"/>
  <c r="BW206" i="36" s="1"/>
  <c r="BX200" i="36"/>
  <c r="BX201" i="36" s="1"/>
  <c r="BX202" i="36" s="1"/>
  <c r="BX203" i="36" s="1"/>
  <c r="BX204" i="36" s="1"/>
  <c r="BX205" i="36" s="1"/>
  <c r="BX206" i="36" s="1"/>
  <c r="BY200" i="36"/>
  <c r="BY201" i="36" s="1"/>
  <c r="BY202" i="36" s="1"/>
  <c r="BY203" i="36" s="1"/>
  <c r="BY204" i="36" s="1"/>
  <c r="BY205" i="36" s="1"/>
  <c r="BY206" i="36" s="1"/>
  <c r="BZ200" i="36"/>
  <c r="BZ201" i="36" s="1"/>
  <c r="BZ202" i="36" s="1"/>
  <c r="BZ203" i="36" s="1"/>
  <c r="BZ204" i="36" s="1"/>
  <c r="BZ205" i="36" s="1"/>
  <c r="BZ206" i="36" s="1"/>
  <c r="CB200" i="36"/>
  <c r="CB201" i="36" s="1"/>
  <c r="CB202" i="36" s="1"/>
  <c r="CB203" i="36" s="1"/>
  <c r="CB204" i="36" s="1"/>
  <c r="CB205" i="36" s="1"/>
  <c r="CB206" i="36" s="1"/>
  <c r="CC200" i="36"/>
  <c r="CC201" i="36" s="1"/>
  <c r="CC202" i="36" s="1"/>
  <c r="CC203" i="36" s="1"/>
  <c r="CC204" i="36" s="1"/>
  <c r="CC205" i="36" s="1"/>
  <c r="CC206" i="36" s="1"/>
  <c r="CD200" i="36"/>
  <c r="CD201" i="36" s="1"/>
  <c r="CD202" i="36" s="1"/>
  <c r="CD203" i="36" s="1"/>
  <c r="CD204" i="36" s="1"/>
  <c r="CD205" i="36" s="1"/>
  <c r="CD206" i="36" s="1"/>
  <c r="CE200" i="36"/>
  <c r="CE201" i="36" s="1"/>
  <c r="CE202" i="36" s="1"/>
  <c r="CE203" i="36" s="1"/>
  <c r="CE204" i="36" s="1"/>
  <c r="CE205" i="36" s="1"/>
  <c r="CE206" i="36" s="1"/>
  <c r="CF200" i="36"/>
  <c r="CF201" i="36" s="1"/>
  <c r="CF202" i="36" s="1"/>
  <c r="CF203" i="36" s="1"/>
  <c r="CF204" i="36" s="1"/>
  <c r="CF205" i="36" s="1"/>
  <c r="CF206" i="36" s="1"/>
  <c r="CG200" i="36"/>
  <c r="CG201" i="36" s="1"/>
  <c r="CG202" i="36" s="1"/>
  <c r="CG203" i="36" s="1"/>
  <c r="CG204" i="36" s="1"/>
  <c r="CG205" i="36" s="1"/>
  <c r="CG206" i="36" s="1"/>
  <c r="CH200" i="36"/>
  <c r="CH201" i="36" s="1"/>
  <c r="CH202" i="36" s="1"/>
  <c r="CH203" i="36" s="1"/>
  <c r="CH204" i="36" s="1"/>
  <c r="CH205" i="36" s="1"/>
  <c r="CH206" i="36" s="1"/>
  <c r="CI200" i="36"/>
  <c r="CI201" i="36" s="1"/>
  <c r="CI202" i="36" s="1"/>
  <c r="CI203" i="36" s="1"/>
  <c r="CI204" i="36" s="1"/>
  <c r="CI205" i="36" s="1"/>
  <c r="CI206" i="36" s="1"/>
  <c r="CJ200" i="36"/>
  <c r="CJ201" i="36" s="1"/>
  <c r="CJ202" i="36" s="1"/>
  <c r="CJ203" i="36" s="1"/>
  <c r="CJ204" i="36" s="1"/>
  <c r="CJ205" i="36" s="1"/>
  <c r="CJ206" i="36" s="1"/>
  <c r="CK200" i="36"/>
  <c r="CK201" i="36" s="1"/>
  <c r="CK202" i="36" s="1"/>
  <c r="CK203" i="36" s="1"/>
  <c r="CK204" i="36" s="1"/>
  <c r="CK205" i="36" s="1"/>
  <c r="CK206" i="36" s="1"/>
  <c r="CN200" i="36"/>
  <c r="CN201" i="36" s="1"/>
  <c r="CN202" i="36" s="1"/>
  <c r="CN203" i="36" s="1"/>
  <c r="CN204" i="36" s="1"/>
  <c r="CN205" i="36" s="1"/>
  <c r="CN206" i="36" s="1"/>
  <c r="CP200" i="36"/>
  <c r="CP201" i="36" s="1"/>
  <c r="CP202" i="36" s="1"/>
  <c r="CP203" i="36" s="1"/>
  <c r="CP204" i="36" s="1"/>
  <c r="CP205" i="36" s="1"/>
  <c r="CP206" i="36" s="1"/>
  <c r="CR200" i="36"/>
  <c r="CR201" i="36" s="1"/>
  <c r="CR202" i="36" s="1"/>
  <c r="CR203" i="36" s="1"/>
  <c r="CR204" i="36" s="1"/>
  <c r="CR205" i="36" s="1"/>
  <c r="CR206" i="36" s="1"/>
  <c r="CS200" i="36"/>
  <c r="CS201" i="36" s="1"/>
  <c r="CS202" i="36" s="1"/>
  <c r="CS203" i="36" s="1"/>
  <c r="CS204" i="36" s="1"/>
  <c r="CS205" i="36" s="1"/>
  <c r="CS206" i="36" s="1"/>
  <c r="CT200" i="36"/>
  <c r="CT201" i="36" s="1"/>
  <c r="CT202" i="36" s="1"/>
  <c r="CT203" i="36" s="1"/>
  <c r="CT204" i="36" s="1"/>
  <c r="CT205" i="36" s="1"/>
  <c r="CT206" i="36" s="1"/>
  <c r="CW200" i="36"/>
  <c r="CW201" i="36" s="1"/>
  <c r="CW202" i="36" s="1"/>
  <c r="CW203" i="36" s="1"/>
  <c r="CW204" i="36" s="1"/>
  <c r="CW205" i="36" s="1"/>
  <c r="CW206" i="36" s="1"/>
  <c r="CX200" i="36"/>
  <c r="CX201" i="36" s="1"/>
  <c r="CX202" i="36" s="1"/>
  <c r="CX203" i="36" s="1"/>
  <c r="CX204" i="36" s="1"/>
  <c r="CX205" i="36" s="1"/>
  <c r="CX206" i="36" s="1"/>
  <c r="CY200" i="36"/>
  <c r="CY201" i="36" s="1"/>
  <c r="CY202" i="36" s="1"/>
  <c r="CY203" i="36" s="1"/>
  <c r="CY204" i="36" s="1"/>
  <c r="CY205" i="36" s="1"/>
  <c r="CY206" i="36" s="1"/>
  <c r="CZ200" i="36"/>
  <c r="CZ201" i="36" s="1"/>
  <c r="CZ202" i="36" s="1"/>
  <c r="CZ203" i="36" s="1"/>
  <c r="CZ204" i="36" s="1"/>
  <c r="CZ205" i="36" s="1"/>
  <c r="CZ206" i="36" s="1"/>
  <c r="DA200" i="36"/>
  <c r="DA201" i="36" s="1"/>
  <c r="DA202" i="36" s="1"/>
  <c r="DA203" i="36" s="1"/>
  <c r="DA204" i="36" s="1"/>
  <c r="DA205" i="36" s="1"/>
  <c r="DA206" i="36" s="1"/>
  <c r="BH200" i="36"/>
  <c r="BH201" i="36" s="1"/>
  <c r="BH202" i="36" s="1"/>
  <c r="BH203" i="36" s="1"/>
  <c r="BH204" i="36" s="1"/>
  <c r="BH205" i="36" s="1"/>
  <c r="BH206" i="36" s="1"/>
  <c r="AA200" i="36"/>
  <c r="AA201" i="36" s="1"/>
  <c r="AA202" i="36" s="1"/>
  <c r="AA203" i="36" s="1"/>
  <c r="AA204" i="36" s="1"/>
  <c r="AA205" i="36" s="1"/>
  <c r="AA206" i="36" s="1"/>
  <c r="AB200" i="36"/>
  <c r="AB201" i="36" s="1"/>
  <c r="AB202" i="36" s="1"/>
  <c r="AB203" i="36" s="1"/>
  <c r="AB204" i="36" s="1"/>
  <c r="AB205" i="36" s="1"/>
  <c r="AB206" i="36" s="1"/>
  <c r="AC200" i="36"/>
  <c r="AC201" i="36" s="1"/>
  <c r="AC202" i="36" s="1"/>
  <c r="AC203" i="36" s="1"/>
  <c r="AC204" i="36" s="1"/>
  <c r="AC205" i="36" s="1"/>
  <c r="AC206" i="36" s="1"/>
  <c r="AD200" i="36"/>
  <c r="AD201" i="36" s="1"/>
  <c r="AD202" i="36" s="1"/>
  <c r="AD203" i="36" s="1"/>
  <c r="AD204" i="36" s="1"/>
  <c r="AD205" i="36" s="1"/>
  <c r="AD206" i="36" s="1"/>
  <c r="AE200" i="36"/>
  <c r="AE201" i="36" s="1"/>
  <c r="AE202" i="36" s="1"/>
  <c r="AE203" i="36" s="1"/>
  <c r="AE204" i="36" s="1"/>
  <c r="AE205" i="36" s="1"/>
  <c r="AE206" i="36" s="1"/>
  <c r="AF200" i="36"/>
  <c r="AF201" i="36" s="1"/>
  <c r="AF202" i="36" s="1"/>
  <c r="AF203" i="36" s="1"/>
  <c r="AF204" i="36" s="1"/>
  <c r="AF205" i="36" s="1"/>
  <c r="AF206" i="36" s="1"/>
  <c r="AG200" i="36"/>
  <c r="AG201" i="36" s="1"/>
  <c r="AG202" i="36" s="1"/>
  <c r="AG203" i="36" s="1"/>
  <c r="AG204" i="36" s="1"/>
  <c r="AG205" i="36" s="1"/>
  <c r="AG206" i="36" s="1"/>
  <c r="AH200" i="36"/>
  <c r="AH201" i="36" s="1"/>
  <c r="AH202" i="36" s="1"/>
  <c r="AH203" i="36" s="1"/>
  <c r="AH204" i="36" s="1"/>
  <c r="AH205" i="36" s="1"/>
  <c r="AH206" i="36" s="1"/>
  <c r="AI200" i="36"/>
  <c r="AI201" i="36" s="1"/>
  <c r="AI202" i="36" s="1"/>
  <c r="AI203" i="36" s="1"/>
  <c r="AI204" i="36" s="1"/>
  <c r="AI205" i="36" s="1"/>
  <c r="AI206" i="36" s="1"/>
  <c r="AJ200" i="36"/>
  <c r="AJ201" i="36" s="1"/>
  <c r="AJ202" i="36" s="1"/>
  <c r="AJ203" i="36" s="1"/>
  <c r="AJ204" i="36" s="1"/>
  <c r="AJ205" i="36" s="1"/>
  <c r="AJ206" i="36" s="1"/>
  <c r="AK200" i="36"/>
  <c r="AK201" i="36" s="1"/>
  <c r="AK202" i="36" s="1"/>
  <c r="AK203" i="36" s="1"/>
  <c r="AK204" i="36" s="1"/>
  <c r="AK205" i="36" s="1"/>
  <c r="AK206" i="36" s="1"/>
  <c r="AL200" i="36"/>
  <c r="AL201" i="36" s="1"/>
  <c r="AL202" i="36" s="1"/>
  <c r="AL203" i="36" s="1"/>
  <c r="AL204" i="36" s="1"/>
  <c r="AL205" i="36" s="1"/>
  <c r="AL206" i="36" s="1"/>
  <c r="AM200" i="36"/>
  <c r="AM201" i="36" s="1"/>
  <c r="AM202" i="36" s="1"/>
  <c r="AM203" i="36" s="1"/>
  <c r="AM204" i="36" s="1"/>
  <c r="AM205" i="36" s="1"/>
  <c r="AM206" i="36" s="1"/>
  <c r="AQ200" i="36"/>
  <c r="AQ201" i="36" s="1"/>
  <c r="AQ202" i="36" s="1"/>
  <c r="AQ203" i="36" s="1"/>
  <c r="AQ204" i="36" s="1"/>
  <c r="AQ205" i="36" s="1"/>
  <c r="AQ206" i="36" s="1"/>
  <c r="AT200" i="36"/>
  <c r="AT201" i="36" s="1"/>
  <c r="AT202" i="36" s="1"/>
  <c r="AT203" i="36" s="1"/>
  <c r="AT204" i="36" s="1"/>
  <c r="AT205" i="36" s="1"/>
  <c r="AT206" i="36" s="1"/>
  <c r="AU200" i="36"/>
  <c r="AU201" i="36" s="1"/>
  <c r="AU202" i="36" s="1"/>
  <c r="AU203" i="36" s="1"/>
  <c r="AU204" i="36" s="1"/>
  <c r="AU205" i="36" s="1"/>
  <c r="AU206" i="36" s="1"/>
  <c r="AV200" i="36"/>
  <c r="AV201" i="36" s="1"/>
  <c r="AV202" i="36" s="1"/>
  <c r="AV203" i="36" s="1"/>
  <c r="AV204" i="36" s="1"/>
  <c r="AV205" i="36" s="1"/>
  <c r="AV206" i="36" s="1"/>
  <c r="AW200" i="36"/>
  <c r="AW201" i="36" s="1"/>
  <c r="AW202" i="36" s="1"/>
  <c r="AW203" i="36" s="1"/>
  <c r="AW204" i="36" s="1"/>
  <c r="AW205" i="36" s="1"/>
  <c r="AW206" i="36" s="1"/>
  <c r="AX200" i="36"/>
  <c r="AX201" i="36" s="1"/>
  <c r="AX202" i="36" s="1"/>
  <c r="AX203" i="36" s="1"/>
  <c r="AX204" i="36" s="1"/>
  <c r="AX205" i="36" s="1"/>
  <c r="AX206" i="36" s="1"/>
  <c r="AY200" i="36"/>
  <c r="AY201" i="36" s="1"/>
  <c r="AY202" i="36" s="1"/>
  <c r="AY203" i="36" s="1"/>
  <c r="AY204" i="36" s="1"/>
  <c r="AY205" i="36" s="1"/>
  <c r="AY206" i="36" s="1"/>
  <c r="AZ200" i="36"/>
  <c r="AZ201" i="36" s="1"/>
  <c r="AZ202" i="36" s="1"/>
  <c r="AZ203" i="36" s="1"/>
  <c r="AZ204" i="36" s="1"/>
  <c r="AZ205" i="36" s="1"/>
  <c r="AZ206" i="36" s="1"/>
  <c r="BA200" i="36"/>
  <c r="BA201" i="36" s="1"/>
  <c r="BA202" i="36" s="1"/>
  <c r="BA203" i="36" s="1"/>
  <c r="BA204" i="36" s="1"/>
  <c r="BA205" i="36" s="1"/>
  <c r="BA206" i="36" s="1"/>
  <c r="O200" i="36"/>
  <c r="O201" i="36" s="1"/>
  <c r="O202" i="36" s="1"/>
  <c r="O203" i="36" s="1"/>
  <c r="O204" i="36" s="1"/>
  <c r="O205" i="36" s="1"/>
  <c r="O206" i="36" s="1"/>
  <c r="P200" i="36"/>
  <c r="P201" i="36" s="1"/>
  <c r="P202" i="36" s="1"/>
  <c r="P203" i="36" s="1"/>
  <c r="P204" i="36" s="1"/>
  <c r="P205" i="36" s="1"/>
  <c r="P206" i="36" s="1"/>
  <c r="Q200" i="36"/>
  <c r="Q201" i="36" s="1"/>
  <c r="Q202" i="36" s="1"/>
  <c r="Q203" i="36" s="1"/>
  <c r="Q204" i="36" s="1"/>
  <c r="Q205" i="36" s="1"/>
  <c r="Q206" i="36" s="1"/>
  <c r="R200" i="36"/>
  <c r="R201" i="36" s="1"/>
  <c r="R202" i="36" s="1"/>
  <c r="R203" i="36" s="1"/>
  <c r="R204" i="36" s="1"/>
  <c r="R205" i="36" s="1"/>
  <c r="R206" i="36" s="1"/>
  <c r="N200" i="36"/>
  <c r="N201" i="36" s="1"/>
  <c r="N202" i="36" s="1"/>
  <c r="N203" i="36" s="1"/>
  <c r="N204" i="36" s="1"/>
  <c r="N205" i="36" s="1"/>
  <c r="N206" i="36" s="1"/>
  <c r="M200" i="36"/>
  <c r="M201" i="36" s="1"/>
  <c r="M202" i="36" s="1"/>
  <c r="M203" i="36" s="1"/>
  <c r="M204" i="36" s="1"/>
  <c r="M205" i="36" s="1"/>
  <c r="M206" i="36" s="1"/>
  <c r="L200" i="36"/>
  <c r="L201" i="36" s="1"/>
  <c r="L202" i="36" s="1"/>
  <c r="L203" i="36" s="1"/>
  <c r="L204" i="36" s="1"/>
  <c r="L205" i="36" s="1"/>
  <c r="L206" i="36" s="1"/>
  <c r="K200" i="36"/>
  <c r="K201" i="36" s="1"/>
  <c r="K202" i="36" s="1"/>
  <c r="K203" i="36" s="1"/>
  <c r="K204" i="36" s="1"/>
  <c r="K205" i="36" s="1"/>
  <c r="K206" i="36" s="1"/>
  <c r="J200" i="36"/>
  <c r="J201" i="36" s="1"/>
  <c r="J202" i="36" s="1"/>
  <c r="J203" i="36" s="1"/>
  <c r="J204" i="36" s="1"/>
  <c r="J205" i="36" s="1"/>
  <c r="J206" i="36" s="1"/>
  <c r="I200" i="36"/>
  <c r="I201" i="36" s="1"/>
  <c r="I202" i="36" s="1"/>
  <c r="I203" i="36" s="1"/>
  <c r="I204" i="36" s="1"/>
  <c r="I205" i="36" s="1"/>
  <c r="I206" i="36" s="1"/>
  <c r="G200" i="36"/>
  <c r="G201" i="36" s="1"/>
  <c r="G202" i="36" s="1"/>
  <c r="G203" i="36" s="1"/>
  <c r="G204" i="36" s="1"/>
  <c r="G205" i="36" s="1"/>
  <c r="G206" i="36" s="1"/>
  <c r="F200" i="36"/>
  <c r="F201" i="36" s="1"/>
  <c r="F202" i="36" s="1"/>
  <c r="F203" i="36" s="1"/>
  <c r="F204" i="36" s="1"/>
  <c r="F205" i="36" s="1"/>
  <c r="F206" i="36" s="1"/>
  <c r="E200" i="36"/>
  <c r="E201" i="36" s="1"/>
  <c r="E202" i="36" s="1"/>
  <c r="E203" i="36" s="1"/>
  <c r="E204" i="36" s="1"/>
  <c r="E205" i="36" s="1"/>
  <c r="E206" i="36" s="1"/>
  <c r="C200" i="36"/>
  <c r="C201" i="36" s="1"/>
  <c r="C202" i="36" s="1"/>
  <c r="C203" i="36" s="1"/>
  <c r="C204" i="36" s="1"/>
  <c r="C205" i="36" s="1"/>
  <c r="C206" i="36" s="1"/>
  <c r="BM184" i="36"/>
  <c r="BN184" i="36"/>
  <c r="BN185" i="36" s="1"/>
  <c r="BN186" i="36" s="1"/>
  <c r="BN187" i="36" s="1"/>
  <c r="BN188" i="36" s="1"/>
  <c r="BN189" i="36" s="1"/>
  <c r="BN190" i="36" s="1"/>
  <c r="BO184" i="36"/>
  <c r="BO185" i="36" s="1"/>
  <c r="BO186" i="36" s="1"/>
  <c r="BO187" i="36" s="1"/>
  <c r="BO188" i="36" s="1"/>
  <c r="BO189" i="36" s="1"/>
  <c r="BO190" i="36" s="1"/>
  <c r="BP184" i="36"/>
  <c r="BP185" i="36" s="1"/>
  <c r="BP186" i="36" s="1"/>
  <c r="BP187" i="36" s="1"/>
  <c r="BP188" i="36" s="1"/>
  <c r="BP189" i="36" s="1"/>
  <c r="BP190" i="36" s="1"/>
  <c r="BQ184" i="36"/>
  <c r="BQ185" i="36" s="1"/>
  <c r="BQ186" i="36" s="1"/>
  <c r="BQ187" i="36" s="1"/>
  <c r="BQ188" i="36" s="1"/>
  <c r="BQ189" i="36" s="1"/>
  <c r="BQ190" i="36" s="1"/>
  <c r="BR184" i="36"/>
  <c r="BR185" i="36" s="1"/>
  <c r="BR186" i="36" s="1"/>
  <c r="BR187" i="36" s="1"/>
  <c r="BR188" i="36" s="1"/>
  <c r="BR189" i="36" s="1"/>
  <c r="BR190" i="36" s="1"/>
  <c r="BS184" i="36"/>
  <c r="BS185" i="36" s="1"/>
  <c r="BS186" i="36" s="1"/>
  <c r="BS187" i="36" s="1"/>
  <c r="BS188" i="36" s="1"/>
  <c r="BS189" i="36" s="1"/>
  <c r="BS190" i="36" s="1"/>
  <c r="BT184" i="36"/>
  <c r="BT185" i="36" s="1"/>
  <c r="BT186" i="36" s="1"/>
  <c r="BT187" i="36" s="1"/>
  <c r="BT188" i="36" s="1"/>
  <c r="BT189" i="36" s="1"/>
  <c r="BT190" i="36" s="1"/>
  <c r="BU184" i="36"/>
  <c r="BU185" i="36" s="1"/>
  <c r="BU186" i="36" s="1"/>
  <c r="BU187" i="36" s="1"/>
  <c r="BU188" i="36" s="1"/>
  <c r="BU189" i="36" s="1"/>
  <c r="BU190" i="36" s="1"/>
  <c r="BV184" i="36"/>
  <c r="BV185" i="36" s="1"/>
  <c r="BV186" i="36" s="1"/>
  <c r="BV187" i="36" s="1"/>
  <c r="BV188" i="36" s="1"/>
  <c r="BV189" i="36" s="1"/>
  <c r="BV190" i="36" s="1"/>
  <c r="BW184" i="36"/>
  <c r="BW185" i="36" s="1"/>
  <c r="BW186" i="36" s="1"/>
  <c r="BW187" i="36" s="1"/>
  <c r="BW188" i="36" s="1"/>
  <c r="BW189" i="36" s="1"/>
  <c r="BW190" i="36" s="1"/>
  <c r="BX184" i="36"/>
  <c r="BX185" i="36" s="1"/>
  <c r="BX186" i="36" s="1"/>
  <c r="BX187" i="36" s="1"/>
  <c r="BX188" i="36" s="1"/>
  <c r="BX189" i="36" s="1"/>
  <c r="BX190" i="36" s="1"/>
  <c r="BY184" i="36"/>
  <c r="BY185" i="36" s="1"/>
  <c r="BY186" i="36" s="1"/>
  <c r="BY187" i="36" s="1"/>
  <c r="BY188" i="36" s="1"/>
  <c r="BY189" i="36" s="1"/>
  <c r="BY190" i="36" s="1"/>
  <c r="BZ184" i="36"/>
  <c r="BZ185" i="36" s="1"/>
  <c r="BZ186" i="36" s="1"/>
  <c r="BZ187" i="36" s="1"/>
  <c r="BZ188" i="36" s="1"/>
  <c r="BZ189" i="36" s="1"/>
  <c r="BZ190" i="36" s="1"/>
  <c r="CB184" i="36"/>
  <c r="CB185" i="36" s="1"/>
  <c r="CB186" i="36" s="1"/>
  <c r="CB187" i="36" s="1"/>
  <c r="CB188" i="36" s="1"/>
  <c r="CB189" i="36" s="1"/>
  <c r="CB190" i="36" s="1"/>
  <c r="CC184" i="36"/>
  <c r="CC185" i="36" s="1"/>
  <c r="CC186" i="36" s="1"/>
  <c r="CC187" i="36" s="1"/>
  <c r="CC188" i="36" s="1"/>
  <c r="CC189" i="36" s="1"/>
  <c r="CC190" i="36" s="1"/>
  <c r="CD184" i="36"/>
  <c r="CD185" i="36" s="1"/>
  <c r="CD186" i="36" s="1"/>
  <c r="CD187" i="36" s="1"/>
  <c r="CD188" i="36" s="1"/>
  <c r="CD189" i="36" s="1"/>
  <c r="CD190" i="36" s="1"/>
  <c r="CE184" i="36"/>
  <c r="CE185" i="36" s="1"/>
  <c r="CE186" i="36" s="1"/>
  <c r="CE187" i="36" s="1"/>
  <c r="CE188" i="36" s="1"/>
  <c r="CE189" i="36" s="1"/>
  <c r="CE190" i="36" s="1"/>
  <c r="CF184" i="36"/>
  <c r="CF185" i="36" s="1"/>
  <c r="CF186" i="36" s="1"/>
  <c r="CF187" i="36" s="1"/>
  <c r="CF188" i="36" s="1"/>
  <c r="CF189" i="36" s="1"/>
  <c r="CF190" i="36" s="1"/>
  <c r="CG184" i="36"/>
  <c r="CG185" i="36" s="1"/>
  <c r="CG186" i="36" s="1"/>
  <c r="CG187" i="36" s="1"/>
  <c r="CG188" i="36" s="1"/>
  <c r="CG189" i="36" s="1"/>
  <c r="CG190" i="36" s="1"/>
  <c r="CH184" i="36"/>
  <c r="CH185" i="36" s="1"/>
  <c r="CH186" i="36" s="1"/>
  <c r="CH187" i="36" s="1"/>
  <c r="CH188" i="36" s="1"/>
  <c r="CH189" i="36" s="1"/>
  <c r="CH190" i="36" s="1"/>
  <c r="CI184" i="36"/>
  <c r="CI185" i="36" s="1"/>
  <c r="CI186" i="36" s="1"/>
  <c r="CI187" i="36" s="1"/>
  <c r="CI188" i="36" s="1"/>
  <c r="CI189" i="36" s="1"/>
  <c r="CI190" i="36" s="1"/>
  <c r="CJ184" i="36"/>
  <c r="CJ185" i="36" s="1"/>
  <c r="CJ186" i="36" s="1"/>
  <c r="CJ187" i="36" s="1"/>
  <c r="CJ188" i="36" s="1"/>
  <c r="CJ189" i="36" s="1"/>
  <c r="CJ190" i="36" s="1"/>
  <c r="CK184" i="36"/>
  <c r="CK185" i="36" s="1"/>
  <c r="CK186" i="36" s="1"/>
  <c r="CK187" i="36" s="1"/>
  <c r="CK188" i="36" s="1"/>
  <c r="CK189" i="36" s="1"/>
  <c r="CK190" i="36" s="1"/>
  <c r="CN184" i="36"/>
  <c r="CN185" i="36" s="1"/>
  <c r="CN186" i="36" s="1"/>
  <c r="CN187" i="36" s="1"/>
  <c r="CN188" i="36" s="1"/>
  <c r="CN189" i="36" s="1"/>
  <c r="CN190" i="36" s="1"/>
  <c r="CO184" i="36"/>
  <c r="CO185" i="36" s="1"/>
  <c r="CO186" i="36" s="1"/>
  <c r="CO187" i="36" s="1"/>
  <c r="CO188" i="36" s="1"/>
  <c r="CO189" i="36" s="1"/>
  <c r="CO190" i="36" s="1"/>
  <c r="CP184" i="36"/>
  <c r="CP185" i="36" s="1"/>
  <c r="CP186" i="36" s="1"/>
  <c r="CP187" i="36" s="1"/>
  <c r="CP188" i="36" s="1"/>
  <c r="CP189" i="36" s="1"/>
  <c r="CP190" i="36" s="1"/>
  <c r="CQ184" i="36"/>
  <c r="CQ185" i="36" s="1"/>
  <c r="CQ186" i="36" s="1"/>
  <c r="CQ187" i="36" s="1"/>
  <c r="CQ188" i="36" s="1"/>
  <c r="CQ189" i="36" s="1"/>
  <c r="CQ190" i="36" s="1"/>
  <c r="CR184" i="36"/>
  <c r="CR185" i="36" s="1"/>
  <c r="CR186" i="36" s="1"/>
  <c r="CR187" i="36" s="1"/>
  <c r="CR188" i="36" s="1"/>
  <c r="CR189" i="36" s="1"/>
  <c r="CR190" i="36" s="1"/>
  <c r="CS184" i="36"/>
  <c r="CS185" i="36" s="1"/>
  <c r="CS186" i="36" s="1"/>
  <c r="CS187" i="36" s="1"/>
  <c r="CS188" i="36" s="1"/>
  <c r="CS189" i="36" s="1"/>
  <c r="CS190" i="36" s="1"/>
  <c r="CT184" i="36"/>
  <c r="CT185" i="36" s="1"/>
  <c r="CT186" i="36" s="1"/>
  <c r="CT187" i="36" s="1"/>
  <c r="CT188" i="36" s="1"/>
  <c r="CT189" i="36" s="1"/>
  <c r="CT190" i="36" s="1"/>
  <c r="CW184" i="36"/>
  <c r="CW185" i="36" s="1"/>
  <c r="CW186" i="36" s="1"/>
  <c r="CW187" i="36" s="1"/>
  <c r="CW188" i="36" s="1"/>
  <c r="CW189" i="36" s="1"/>
  <c r="CW190" i="36" s="1"/>
  <c r="CX184" i="36"/>
  <c r="CX185" i="36" s="1"/>
  <c r="CX186" i="36" s="1"/>
  <c r="CX187" i="36" s="1"/>
  <c r="CX188" i="36" s="1"/>
  <c r="CX189" i="36" s="1"/>
  <c r="CX190" i="36" s="1"/>
  <c r="CY184" i="36"/>
  <c r="CY185" i="36" s="1"/>
  <c r="CY186" i="36" s="1"/>
  <c r="CY187" i="36" s="1"/>
  <c r="CY188" i="36" s="1"/>
  <c r="CY189" i="36" s="1"/>
  <c r="CY190" i="36" s="1"/>
  <c r="CZ184" i="36"/>
  <c r="CZ185" i="36" s="1"/>
  <c r="CZ186" i="36" s="1"/>
  <c r="CZ187" i="36" s="1"/>
  <c r="CZ188" i="36" s="1"/>
  <c r="CZ189" i="36" s="1"/>
  <c r="CZ190" i="36" s="1"/>
  <c r="DA184" i="36"/>
  <c r="DA185" i="36" s="1"/>
  <c r="DA186" i="36" s="1"/>
  <c r="DA187" i="36" s="1"/>
  <c r="DA188" i="36" s="1"/>
  <c r="DA189" i="36" s="1"/>
  <c r="DA190" i="36" s="1"/>
  <c r="BM185" i="36"/>
  <c r="BM186" i="36" s="1"/>
  <c r="BM187" i="36" s="1"/>
  <c r="BM188" i="36" s="1"/>
  <c r="BM189" i="36" s="1"/>
  <c r="BM190" i="36" s="1"/>
  <c r="BH184" i="36"/>
  <c r="BH185" i="36" s="1"/>
  <c r="BH186" i="36" s="1"/>
  <c r="BH187" i="36" s="1"/>
  <c r="BH188" i="36" s="1"/>
  <c r="BH189" i="36" s="1"/>
  <c r="BH190" i="36" s="1"/>
  <c r="BG184" i="36"/>
  <c r="BG185" i="36" s="1"/>
  <c r="BG186" i="36" s="1"/>
  <c r="BG187" i="36" s="1"/>
  <c r="BG188" i="36" s="1"/>
  <c r="BG189" i="36" s="1"/>
  <c r="BG190" i="36" s="1"/>
  <c r="BF184" i="36"/>
  <c r="BF185" i="36" s="1"/>
  <c r="BF186" i="36" s="1"/>
  <c r="BF187" i="36" s="1"/>
  <c r="BF188" i="36" s="1"/>
  <c r="BF189" i="36" s="1"/>
  <c r="BF190" i="36" s="1"/>
  <c r="BE184" i="36"/>
  <c r="BE185" i="36" s="1"/>
  <c r="BE186" i="36" s="1"/>
  <c r="BE187" i="36" s="1"/>
  <c r="BE188" i="36" s="1"/>
  <c r="BE189" i="36" s="1"/>
  <c r="BE190" i="36" s="1"/>
  <c r="BD184" i="36"/>
  <c r="BD185" i="36" s="1"/>
  <c r="BD186" i="36" s="1"/>
  <c r="BD187" i="36" s="1"/>
  <c r="BD188" i="36" s="1"/>
  <c r="BD189" i="36" s="1"/>
  <c r="BD190" i="36" s="1"/>
  <c r="BC184" i="36"/>
  <c r="BC185" i="36" s="1"/>
  <c r="BC186" i="36" s="1"/>
  <c r="BC187" i="36" s="1"/>
  <c r="BC188" i="36" s="1"/>
  <c r="BC189" i="36" s="1"/>
  <c r="BC190" i="36" s="1"/>
  <c r="BB184" i="36"/>
  <c r="BB185" i="36" s="1"/>
  <c r="BB186" i="36" s="1"/>
  <c r="BB187" i="36" s="1"/>
  <c r="BB188" i="36" s="1"/>
  <c r="BB189" i="36" s="1"/>
  <c r="BB190" i="36" s="1"/>
  <c r="BA184" i="36"/>
  <c r="BA185" i="36" s="1"/>
  <c r="BA186" i="36" s="1"/>
  <c r="BA187" i="36" s="1"/>
  <c r="BA188" i="36" s="1"/>
  <c r="BA189" i="36" s="1"/>
  <c r="BA190" i="36" s="1"/>
  <c r="AZ184" i="36"/>
  <c r="AZ185" i="36" s="1"/>
  <c r="AZ186" i="36" s="1"/>
  <c r="AZ187" i="36" s="1"/>
  <c r="AZ188" i="36" s="1"/>
  <c r="AZ189" i="36" s="1"/>
  <c r="AZ190" i="36" s="1"/>
  <c r="AY184" i="36"/>
  <c r="AY185" i="36" s="1"/>
  <c r="AY186" i="36" s="1"/>
  <c r="AY187" i="36" s="1"/>
  <c r="AY188" i="36" s="1"/>
  <c r="AY189" i="36" s="1"/>
  <c r="AY190" i="36" s="1"/>
  <c r="AX184" i="36"/>
  <c r="AX185" i="36" s="1"/>
  <c r="AX186" i="36" s="1"/>
  <c r="AX187" i="36" s="1"/>
  <c r="AX188" i="36" s="1"/>
  <c r="AX189" i="36" s="1"/>
  <c r="AX190" i="36" s="1"/>
  <c r="AW184" i="36"/>
  <c r="AW185" i="36" s="1"/>
  <c r="AW186" i="36" s="1"/>
  <c r="AW187" i="36" s="1"/>
  <c r="AW188" i="36" s="1"/>
  <c r="AW189" i="36" s="1"/>
  <c r="AW190" i="36" s="1"/>
  <c r="AV184" i="36"/>
  <c r="AV185" i="36" s="1"/>
  <c r="AV186" i="36" s="1"/>
  <c r="AV187" i="36" s="1"/>
  <c r="AV188" i="36" s="1"/>
  <c r="AV189" i="36" s="1"/>
  <c r="AV190" i="36" s="1"/>
  <c r="AU184" i="36"/>
  <c r="AU185" i="36" s="1"/>
  <c r="AU186" i="36" s="1"/>
  <c r="AU187" i="36" s="1"/>
  <c r="AU188" i="36" s="1"/>
  <c r="AU189" i="36" s="1"/>
  <c r="AU190" i="36" s="1"/>
  <c r="AT184" i="36"/>
  <c r="AT185" i="36" s="1"/>
  <c r="AT186" i="36" s="1"/>
  <c r="AT187" i="36" s="1"/>
  <c r="AT188" i="36" s="1"/>
  <c r="AT189" i="36" s="1"/>
  <c r="AT190" i="36" s="1"/>
  <c r="AQ184" i="36"/>
  <c r="AQ185" i="36" s="1"/>
  <c r="AQ186" i="36" s="1"/>
  <c r="AQ187" i="36" s="1"/>
  <c r="AQ188" i="36" s="1"/>
  <c r="AQ189" i="36" s="1"/>
  <c r="AQ190" i="36" s="1"/>
  <c r="AP184" i="36"/>
  <c r="AP185" i="36" s="1"/>
  <c r="AP186" i="36" s="1"/>
  <c r="AP187" i="36" s="1"/>
  <c r="AP188" i="36" s="1"/>
  <c r="AP189" i="36" s="1"/>
  <c r="AP190" i="36" s="1"/>
  <c r="AO184" i="36"/>
  <c r="AO185" i="36" s="1"/>
  <c r="AO186" i="36" s="1"/>
  <c r="AO187" i="36" s="1"/>
  <c r="AO188" i="36" s="1"/>
  <c r="AO189" i="36" s="1"/>
  <c r="AO190" i="36" s="1"/>
  <c r="AN184" i="36"/>
  <c r="AN185" i="36" s="1"/>
  <c r="AN186" i="36" s="1"/>
  <c r="AN187" i="36" s="1"/>
  <c r="AN188" i="36" s="1"/>
  <c r="AN189" i="36" s="1"/>
  <c r="AN190" i="36" s="1"/>
  <c r="AM184" i="36"/>
  <c r="AM185" i="36" s="1"/>
  <c r="AM186" i="36" s="1"/>
  <c r="AM187" i="36" s="1"/>
  <c r="AM188" i="36" s="1"/>
  <c r="AM189" i="36" s="1"/>
  <c r="AM190" i="36" s="1"/>
  <c r="AL184" i="36"/>
  <c r="AL185" i="36" s="1"/>
  <c r="AL186" i="36" s="1"/>
  <c r="AL187" i="36" s="1"/>
  <c r="AL188" i="36" s="1"/>
  <c r="AL189" i="36" s="1"/>
  <c r="AL190" i="36" s="1"/>
  <c r="AK184" i="36"/>
  <c r="AK185" i="36" s="1"/>
  <c r="AK186" i="36" s="1"/>
  <c r="AK187" i="36" s="1"/>
  <c r="AK188" i="36" s="1"/>
  <c r="AK189" i="36" s="1"/>
  <c r="AK190" i="36" s="1"/>
  <c r="AJ184" i="36"/>
  <c r="AJ185" i="36" s="1"/>
  <c r="AJ186" i="36" s="1"/>
  <c r="AJ187" i="36" s="1"/>
  <c r="AJ188" i="36" s="1"/>
  <c r="AJ189" i="36" s="1"/>
  <c r="AJ190" i="36" s="1"/>
  <c r="AI184" i="36"/>
  <c r="AI185" i="36" s="1"/>
  <c r="AI186" i="36" s="1"/>
  <c r="AI187" i="36" s="1"/>
  <c r="AI188" i="36" s="1"/>
  <c r="AI189" i="36" s="1"/>
  <c r="AI190" i="36" s="1"/>
  <c r="AH184" i="36"/>
  <c r="AH185" i="36" s="1"/>
  <c r="AH186" i="36" s="1"/>
  <c r="AH187" i="36" s="1"/>
  <c r="AH188" i="36" s="1"/>
  <c r="AH189" i="36" s="1"/>
  <c r="AH190" i="36" s="1"/>
  <c r="AG184" i="36"/>
  <c r="AG185" i="36" s="1"/>
  <c r="AG186" i="36" s="1"/>
  <c r="AG187" i="36" s="1"/>
  <c r="AG188" i="36" s="1"/>
  <c r="AG189" i="36" s="1"/>
  <c r="AG190" i="36" s="1"/>
  <c r="AF184" i="36"/>
  <c r="AF185" i="36" s="1"/>
  <c r="AF186" i="36" s="1"/>
  <c r="AF187" i="36" s="1"/>
  <c r="AF188" i="36" s="1"/>
  <c r="AF189" i="36" s="1"/>
  <c r="AF190" i="36" s="1"/>
  <c r="AE184" i="36"/>
  <c r="AE185" i="36" s="1"/>
  <c r="AE186" i="36" s="1"/>
  <c r="AE187" i="36" s="1"/>
  <c r="AE188" i="36" s="1"/>
  <c r="AE189" i="36" s="1"/>
  <c r="AE190" i="36" s="1"/>
  <c r="AD184" i="36"/>
  <c r="AD185" i="36" s="1"/>
  <c r="AD186" i="36" s="1"/>
  <c r="AD187" i="36" s="1"/>
  <c r="AD188" i="36" s="1"/>
  <c r="AD189" i="36" s="1"/>
  <c r="AD190" i="36" s="1"/>
  <c r="AC184" i="36"/>
  <c r="AC185" i="36" s="1"/>
  <c r="AC186" i="36" s="1"/>
  <c r="AC187" i="36" s="1"/>
  <c r="AC188" i="36" s="1"/>
  <c r="AC189" i="36" s="1"/>
  <c r="AC190" i="36" s="1"/>
  <c r="AB184" i="36"/>
  <c r="AB185" i="36" s="1"/>
  <c r="AB186" i="36" s="1"/>
  <c r="AB187" i="36" s="1"/>
  <c r="AB188" i="36" s="1"/>
  <c r="AB189" i="36" s="1"/>
  <c r="AB190" i="36" s="1"/>
  <c r="AA184" i="36"/>
  <c r="AA185" i="36" s="1"/>
  <c r="AA186" i="36" s="1"/>
  <c r="AA187" i="36" s="1"/>
  <c r="AA188" i="36" s="1"/>
  <c r="AA189" i="36" s="1"/>
  <c r="AA190" i="36" s="1"/>
  <c r="Z184" i="36"/>
  <c r="Z185" i="36" s="1"/>
  <c r="Z186" i="36" s="1"/>
  <c r="Z187" i="36" s="1"/>
  <c r="Z188" i="36" s="1"/>
  <c r="Z189" i="36" s="1"/>
  <c r="Z190" i="36" s="1"/>
  <c r="Y184" i="36"/>
  <c r="Y185" i="36" s="1"/>
  <c r="Y186" i="36" s="1"/>
  <c r="Y187" i="36" s="1"/>
  <c r="Y188" i="36" s="1"/>
  <c r="Y189" i="36" s="1"/>
  <c r="Y190" i="36" s="1"/>
  <c r="X184" i="36"/>
  <c r="X185" i="36" s="1"/>
  <c r="X186" i="36" s="1"/>
  <c r="X187" i="36" s="1"/>
  <c r="X188" i="36" s="1"/>
  <c r="X189" i="36" s="1"/>
  <c r="X190" i="36" s="1"/>
  <c r="W184" i="36"/>
  <c r="W185" i="36" s="1"/>
  <c r="W186" i="36" s="1"/>
  <c r="W187" i="36" s="1"/>
  <c r="W188" i="36" s="1"/>
  <c r="W189" i="36" s="1"/>
  <c r="W190" i="36" s="1"/>
  <c r="V184" i="36"/>
  <c r="V185" i="36" s="1"/>
  <c r="V186" i="36" s="1"/>
  <c r="V187" i="36" s="1"/>
  <c r="V188" i="36" s="1"/>
  <c r="V189" i="36" s="1"/>
  <c r="V190" i="36" s="1"/>
  <c r="U184" i="36"/>
  <c r="U185" i="36" s="1"/>
  <c r="U186" i="36" s="1"/>
  <c r="U187" i="36" s="1"/>
  <c r="U188" i="36" s="1"/>
  <c r="U189" i="36" s="1"/>
  <c r="U190" i="36" s="1"/>
  <c r="R184" i="36"/>
  <c r="R185" i="36" s="1"/>
  <c r="R186" i="36" s="1"/>
  <c r="R187" i="36" s="1"/>
  <c r="R188" i="36" s="1"/>
  <c r="R189" i="36" s="1"/>
  <c r="R190" i="36" s="1"/>
  <c r="Q184" i="36"/>
  <c r="Q185" i="36" s="1"/>
  <c r="Q186" i="36" s="1"/>
  <c r="Q187" i="36" s="1"/>
  <c r="Q188" i="36" s="1"/>
  <c r="Q189" i="36" s="1"/>
  <c r="Q190" i="36" s="1"/>
  <c r="P184" i="36"/>
  <c r="P185" i="36" s="1"/>
  <c r="P186" i="36" s="1"/>
  <c r="P187" i="36" s="1"/>
  <c r="P188" i="36" s="1"/>
  <c r="P189" i="36" s="1"/>
  <c r="P190" i="36" s="1"/>
  <c r="O184" i="36"/>
  <c r="O185" i="36" s="1"/>
  <c r="O186" i="36" s="1"/>
  <c r="O187" i="36" s="1"/>
  <c r="O188" i="36" s="1"/>
  <c r="O189" i="36" s="1"/>
  <c r="O190" i="36" s="1"/>
  <c r="N184" i="36"/>
  <c r="N185" i="36" s="1"/>
  <c r="N186" i="36" s="1"/>
  <c r="N187" i="36" s="1"/>
  <c r="N188" i="36" s="1"/>
  <c r="N189" i="36" s="1"/>
  <c r="N190" i="36" s="1"/>
  <c r="M184" i="36"/>
  <c r="M185" i="36" s="1"/>
  <c r="M186" i="36" s="1"/>
  <c r="M187" i="36" s="1"/>
  <c r="M188" i="36" s="1"/>
  <c r="M189" i="36" s="1"/>
  <c r="M190" i="36" s="1"/>
  <c r="L184" i="36"/>
  <c r="L185" i="36" s="1"/>
  <c r="L186" i="36" s="1"/>
  <c r="L187" i="36" s="1"/>
  <c r="L188" i="36" s="1"/>
  <c r="L189" i="36" s="1"/>
  <c r="L190" i="36" s="1"/>
  <c r="K184" i="36"/>
  <c r="K185" i="36" s="1"/>
  <c r="K186" i="36" s="1"/>
  <c r="K187" i="36" s="1"/>
  <c r="K188" i="36" s="1"/>
  <c r="K189" i="36" s="1"/>
  <c r="K190" i="36" s="1"/>
  <c r="J184" i="36"/>
  <c r="J185" i="36" s="1"/>
  <c r="J186" i="36" s="1"/>
  <c r="J187" i="36" s="1"/>
  <c r="J188" i="36" s="1"/>
  <c r="J189" i="36" s="1"/>
  <c r="J190" i="36" s="1"/>
  <c r="I184" i="36"/>
  <c r="I185" i="36" s="1"/>
  <c r="I186" i="36" s="1"/>
  <c r="I187" i="36" s="1"/>
  <c r="I188" i="36" s="1"/>
  <c r="I189" i="36" s="1"/>
  <c r="I190" i="36" s="1"/>
  <c r="G184" i="36"/>
  <c r="G185" i="36" s="1"/>
  <c r="G186" i="36" s="1"/>
  <c r="G187" i="36" s="1"/>
  <c r="G188" i="36" s="1"/>
  <c r="G189" i="36" s="1"/>
  <c r="G190" i="36" s="1"/>
  <c r="F184" i="36"/>
  <c r="F185" i="36" s="1"/>
  <c r="F186" i="36" s="1"/>
  <c r="F187" i="36" s="1"/>
  <c r="F188" i="36" s="1"/>
  <c r="F189" i="36" s="1"/>
  <c r="F190" i="36" s="1"/>
  <c r="E184" i="36"/>
  <c r="E185" i="36" s="1"/>
  <c r="E186" i="36" s="1"/>
  <c r="E187" i="36" s="1"/>
  <c r="E188" i="36" s="1"/>
  <c r="E189" i="36" s="1"/>
  <c r="E190" i="36" s="1"/>
  <c r="C184" i="36"/>
  <c r="C185" i="36" s="1"/>
  <c r="C186" i="36" s="1"/>
  <c r="C187" i="36" s="1"/>
  <c r="C188" i="36" s="1"/>
  <c r="C189" i="36" s="1"/>
  <c r="C190" i="36" s="1"/>
  <c r="BM271" i="36"/>
  <c r="BM272" i="36" s="1"/>
  <c r="BN271" i="36"/>
  <c r="BN272" i="36" s="1"/>
  <c r="BO271" i="36"/>
  <c r="BO272" i="36" s="1"/>
  <c r="BP271" i="36"/>
  <c r="BP272" i="36" s="1"/>
  <c r="BQ271" i="36"/>
  <c r="BQ272" i="36" s="1"/>
  <c r="BR271" i="36"/>
  <c r="BR272" i="36" s="1"/>
  <c r="BS271" i="36"/>
  <c r="BS272" i="36" s="1"/>
  <c r="BT271" i="36"/>
  <c r="BT272" i="36" s="1"/>
  <c r="BU271" i="36"/>
  <c r="BU272" i="36" s="1"/>
  <c r="BV271" i="36"/>
  <c r="BV272" i="36" s="1"/>
  <c r="BW271" i="36"/>
  <c r="BW272" i="36" s="1"/>
  <c r="BX271" i="36"/>
  <c r="BX272" i="36" s="1"/>
  <c r="BY271" i="36"/>
  <c r="BY272" i="36" s="1"/>
  <c r="BZ271" i="36"/>
  <c r="BZ272" i="36" s="1"/>
  <c r="CB271" i="36"/>
  <c r="CB272" i="36" s="1"/>
  <c r="CC271" i="36"/>
  <c r="CC272" i="36" s="1"/>
  <c r="CD271" i="36"/>
  <c r="CD272" i="36" s="1"/>
  <c r="CE271" i="36"/>
  <c r="CE272" i="36" s="1"/>
  <c r="CF271" i="36"/>
  <c r="CF272" i="36" s="1"/>
  <c r="CG271" i="36"/>
  <c r="CG272" i="36" s="1"/>
  <c r="CH271" i="36"/>
  <c r="CH272" i="36" s="1"/>
  <c r="CI271" i="36"/>
  <c r="CI272" i="36" s="1"/>
  <c r="CJ271" i="36"/>
  <c r="CJ272" i="36" s="1"/>
  <c r="CK271" i="36"/>
  <c r="CK272" i="36" s="1"/>
  <c r="CM271" i="36"/>
  <c r="CM272" i="36" s="1"/>
  <c r="CN271" i="36"/>
  <c r="CN272" i="36" s="1"/>
  <c r="CO271" i="36"/>
  <c r="CO272" i="36" s="1"/>
  <c r="CP271" i="36"/>
  <c r="CP272" i="36" s="1"/>
  <c r="CQ271" i="36"/>
  <c r="CQ272" i="36" s="1"/>
  <c r="CR271" i="36"/>
  <c r="CR272" i="36" s="1"/>
  <c r="CS271" i="36"/>
  <c r="CS272" i="36" s="1"/>
  <c r="CT271" i="36"/>
  <c r="CT272" i="36" s="1"/>
  <c r="CV271" i="36"/>
  <c r="CV272" i="36" s="1"/>
  <c r="CW271" i="36"/>
  <c r="CW272" i="36" s="1"/>
  <c r="CX271" i="36"/>
  <c r="CX272" i="36" s="1"/>
  <c r="CY271" i="36"/>
  <c r="CY272" i="36" s="1"/>
  <c r="CZ271" i="36"/>
  <c r="CZ272" i="36" s="1"/>
  <c r="DA271" i="36"/>
  <c r="DA272" i="36" s="1"/>
  <c r="BH271" i="36"/>
  <c r="BH272" i="36" s="1"/>
  <c r="BC271" i="36"/>
  <c r="BC272" i="36" s="1"/>
  <c r="BD271" i="36"/>
  <c r="BD272" i="36" s="1"/>
  <c r="BE271" i="36"/>
  <c r="BE272" i="36" s="1"/>
  <c r="BF271" i="36"/>
  <c r="BF272" i="36" s="1"/>
  <c r="BG271" i="36"/>
  <c r="BG272" i="36" s="1"/>
  <c r="BB271" i="36"/>
  <c r="BB272" i="36" s="1"/>
  <c r="AZ271" i="36"/>
  <c r="AZ272" i="36" s="1"/>
  <c r="AY271" i="36"/>
  <c r="AY272" i="36" s="1"/>
  <c r="AX271" i="36"/>
  <c r="AX272" i="36" s="1"/>
  <c r="AQ271" i="36"/>
  <c r="AQ272" i="36" s="1"/>
  <c r="AP271" i="36"/>
  <c r="AP272" i="36" s="1"/>
  <c r="AO271" i="36"/>
  <c r="AO272" i="36" s="1"/>
  <c r="AN271" i="36"/>
  <c r="AN272" i="36" s="1"/>
  <c r="AM271" i="36"/>
  <c r="AM272" i="36" s="1"/>
  <c r="AL271" i="36"/>
  <c r="AL272" i="36" s="1"/>
  <c r="AK271" i="36"/>
  <c r="AK272" i="36" s="1"/>
  <c r="AJ271" i="36"/>
  <c r="AJ272" i="36" s="1"/>
  <c r="AI271" i="36"/>
  <c r="AI272" i="36" s="1"/>
  <c r="AH271" i="36"/>
  <c r="AH272" i="36" s="1"/>
  <c r="AG271" i="36"/>
  <c r="AG272" i="36" s="1"/>
  <c r="AF271" i="36"/>
  <c r="AF272" i="36" s="1"/>
  <c r="AE271" i="36"/>
  <c r="AE272" i="36" s="1"/>
  <c r="AD271" i="36"/>
  <c r="AD272" i="36" s="1"/>
  <c r="AC271" i="36"/>
  <c r="AC272" i="36" s="1"/>
  <c r="AB271" i="36"/>
  <c r="AB272" i="36" s="1"/>
  <c r="AA271" i="36"/>
  <c r="AA272" i="36" s="1"/>
  <c r="Z271" i="36"/>
  <c r="Z272" i="36" s="1"/>
  <c r="Y271" i="36"/>
  <c r="Y272" i="36" s="1"/>
  <c r="X271" i="36"/>
  <c r="X272" i="36" s="1"/>
  <c r="R271" i="36"/>
  <c r="R272" i="36" s="1"/>
  <c r="Q271" i="36"/>
  <c r="Q272" i="36" s="1"/>
  <c r="P271" i="36"/>
  <c r="P272" i="36" s="1"/>
  <c r="O271" i="36"/>
  <c r="O272" i="36" s="1"/>
  <c r="N271" i="36"/>
  <c r="N272" i="36" s="1"/>
  <c r="M271" i="36"/>
  <c r="M272" i="36" s="1"/>
  <c r="L271" i="36"/>
  <c r="L272" i="36" s="1"/>
  <c r="K271" i="36"/>
  <c r="K272" i="36" s="1"/>
  <c r="J271" i="36"/>
  <c r="J272" i="36" s="1"/>
  <c r="I271" i="36"/>
  <c r="I272" i="36" s="1"/>
  <c r="G271" i="36"/>
  <c r="G272" i="36" s="1"/>
  <c r="F271" i="36"/>
  <c r="F272" i="36" s="1"/>
  <c r="E271" i="36"/>
  <c r="E272" i="36" s="1"/>
  <c r="C271" i="36"/>
  <c r="C272" i="36" s="1"/>
  <c r="BM249" i="36"/>
  <c r="BM250" i="36" s="1"/>
  <c r="BM251" i="36" s="1"/>
  <c r="BM252" i="36" s="1"/>
  <c r="BM253" i="36" s="1"/>
  <c r="BN249" i="36"/>
  <c r="BN250" i="36" s="1"/>
  <c r="BN251" i="36" s="1"/>
  <c r="BN252" i="36" s="1"/>
  <c r="BN253" i="36" s="1"/>
  <c r="BO249" i="36"/>
  <c r="BO250" i="36" s="1"/>
  <c r="BO251" i="36" s="1"/>
  <c r="BO252" i="36" s="1"/>
  <c r="BO253" i="36" s="1"/>
  <c r="BP249" i="36"/>
  <c r="BP250" i="36" s="1"/>
  <c r="BP251" i="36" s="1"/>
  <c r="BP252" i="36" s="1"/>
  <c r="BP253" i="36" s="1"/>
  <c r="BQ249" i="36"/>
  <c r="BQ250" i="36" s="1"/>
  <c r="BQ251" i="36" s="1"/>
  <c r="BQ252" i="36" s="1"/>
  <c r="BQ253" i="36" s="1"/>
  <c r="BR249" i="36"/>
  <c r="BR250" i="36" s="1"/>
  <c r="BR251" i="36" s="1"/>
  <c r="BR252" i="36" s="1"/>
  <c r="BR253" i="36" s="1"/>
  <c r="BS249" i="36"/>
  <c r="BS250" i="36" s="1"/>
  <c r="BS251" i="36" s="1"/>
  <c r="BS252" i="36" s="1"/>
  <c r="BS253" i="36" s="1"/>
  <c r="BT249" i="36"/>
  <c r="BT250" i="36" s="1"/>
  <c r="BT251" i="36" s="1"/>
  <c r="BT252" i="36" s="1"/>
  <c r="BT253" i="36" s="1"/>
  <c r="BU249" i="36"/>
  <c r="BU250" i="36" s="1"/>
  <c r="BU251" i="36" s="1"/>
  <c r="BU252" i="36" s="1"/>
  <c r="BU253" i="36" s="1"/>
  <c r="BV249" i="36"/>
  <c r="BV250" i="36" s="1"/>
  <c r="BV251" i="36" s="1"/>
  <c r="BV252" i="36" s="1"/>
  <c r="BV253" i="36" s="1"/>
  <c r="BW249" i="36"/>
  <c r="BW250" i="36" s="1"/>
  <c r="BW251" i="36" s="1"/>
  <c r="BW252" i="36" s="1"/>
  <c r="BW253" i="36" s="1"/>
  <c r="BX249" i="36"/>
  <c r="BX250" i="36" s="1"/>
  <c r="BX251" i="36" s="1"/>
  <c r="BX252" i="36" s="1"/>
  <c r="BX253" i="36" s="1"/>
  <c r="BY249" i="36"/>
  <c r="BY250" i="36" s="1"/>
  <c r="BY251" i="36" s="1"/>
  <c r="BY252" i="36" s="1"/>
  <c r="BY253" i="36" s="1"/>
  <c r="BZ249" i="36"/>
  <c r="BZ250" i="36" s="1"/>
  <c r="BZ251" i="36" s="1"/>
  <c r="BZ252" i="36" s="1"/>
  <c r="BZ253" i="36" s="1"/>
  <c r="CB249" i="36"/>
  <c r="CB250" i="36" s="1"/>
  <c r="CB251" i="36" s="1"/>
  <c r="CB252" i="36" s="1"/>
  <c r="CB253" i="36" s="1"/>
  <c r="CC249" i="36"/>
  <c r="CC250" i="36" s="1"/>
  <c r="CC251" i="36" s="1"/>
  <c r="CC252" i="36" s="1"/>
  <c r="CC253" i="36" s="1"/>
  <c r="CD249" i="36"/>
  <c r="CD250" i="36" s="1"/>
  <c r="CD251" i="36" s="1"/>
  <c r="CD252" i="36" s="1"/>
  <c r="CD253" i="36" s="1"/>
  <c r="CE249" i="36"/>
  <c r="CE250" i="36" s="1"/>
  <c r="CE251" i="36" s="1"/>
  <c r="CE252" i="36" s="1"/>
  <c r="CE253" i="36" s="1"/>
  <c r="CF249" i="36"/>
  <c r="CF250" i="36" s="1"/>
  <c r="CF251" i="36" s="1"/>
  <c r="CF252" i="36" s="1"/>
  <c r="CF253" i="36" s="1"/>
  <c r="CG249" i="36"/>
  <c r="CG250" i="36" s="1"/>
  <c r="CG251" i="36" s="1"/>
  <c r="CG252" i="36" s="1"/>
  <c r="CG253" i="36" s="1"/>
  <c r="CH249" i="36"/>
  <c r="CH250" i="36" s="1"/>
  <c r="CH251" i="36" s="1"/>
  <c r="CH252" i="36" s="1"/>
  <c r="CH253" i="36" s="1"/>
  <c r="CI249" i="36"/>
  <c r="CI250" i="36" s="1"/>
  <c r="CI251" i="36" s="1"/>
  <c r="CI252" i="36" s="1"/>
  <c r="CI253" i="36" s="1"/>
  <c r="CJ249" i="36"/>
  <c r="CJ250" i="36" s="1"/>
  <c r="CJ251" i="36" s="1"/>
  <c r="CJ252" i="36" s="1"/>
  <c r="CJ253" i="36" s="1"/>
  <c r="CK249" i="36"/>
  <c r="CK250" i="36" s="1"/>
  <c r="CK251" i="36" s="1"/>
  <c r="CK252" i="36" s="1"/>
  <c r="CK253" i="36" s="1"/>
  <c r="CM249" i="36"/>
  <c r="CM250" i="36" s="1"/>
  <c r="CM251" i="36" s="1"/>
  <c r="CM252" i="36" s="1"/>
  <c r="CM253" i="36" s="1"/>
  <c r="CN249" i="36"/>
  <c r="CN250" i="36" s="1"/>
  <c r="CN251" i="36" s="1"/>
  <c r="CN252" i="36" s="1"/>
  <c r="CN253" i="36" s="1"/>
  <c r="CO249" i="36"/>
  <c r="CO250" i="36" s="1"/>
  <c r="CO251" i="36" s="1"/>
  <c r="CO252" i="36" s="1"/>
  <c r="CO253" i="36" s="1"/>
  <c r="CP249" i="36"/>
  <c r="CP250" i="36" s="1"/>
  <c r="CP251" i="36" s="1"/>
  <c r="CP252" i="36" s="1"/>
  <c r="CP253" i="36" s="1"/>
  <c r="CQ249" i="36"/>
  <c r="CQ250" i="36" s="1"/>
  <c r="CQ251" i="36" s="1"/>
  <c r="CQ252" i="36" s="1"/>
  <c r="CQ253" i="36" s="1"/>
  <c r="CR249" i="36"/>
  <c r="CR250" i="36" s="1"/>
  <c r="CR251" i="36" s="1"/>
  <c r="CR252" i="36" s="1"/>
  <c r="CR253" i="36" s="1"/>
  <c r="CS249" i="36"/>
  <c r="CS250" i="36" s="1"/>
  <c r="CS251" i="36" s="1"/>
  <c r="CS252" i="36" s="1"/>
  <c r="CS253" i="36" s="1"/>
  <c r="CT249" i="36"/>
  <c r="CT250" i="36" s="1"/>
  <c r="CT251" i="36" s="1"/>
  <c r="CT252" i="36" s="1"/>
  <c r="CT253" i="36" s="1"/>
  <c r="CV249" i="36"/>
  <c r="CV250" i="36" s="1"/>
  <c r="CV251" i="36" s="1"/>
  <c r="CV252" i="36" s="1"/>
  <c r="CV253" i="36" s="1"/>
  <c r="CW249" i="36"/>
  <c r="CW250" i="36" s="1"/>
  <c r="CW251" i="36" s="1"/>
  <c r="CW252" i="36" s="1"/>
  <c r="CW253" i="36" s="1"/>
  <c r="CX249" i="36"/>
  <c r="CX250" i="36" s="1"/>
  <c r="CX251" i="36" s="1"/>
  <c r="CX252" i="36" s="1"/>
  <c r="CX253" i="36" s="1"/>
  <c r="CY249" i="36"/>
  <c r="CY250" i="36" s="1"/>
  <c r="CY251" i="36" s="1"/>
  <c r="CY252" i="36" s="1"/>
  <c r="CY253" i="36" s="1"/>
  <c r="CZ249" i="36"/>
  <c r="CZ250" i="36" s="1"/>
  <c r="CZ251" i="36" s="1"/>
  <c r="CZ252" i="36" s="1"/>
  <c r="CZ253" i="36" s="1"/>
  <c r="DA249" i="36"/>
  <c r="DA250" i="36" s="1"/>
  <c r="DA251" i="36" s="1"/>
  <c r="DA252" i="36" s="1"/>
  <c r="DA253" i="36" s="1"/>
  <c r="BH249" i="36"/>
  <c r="BH250" i="36" s="1"/>
  <c r="BH251" i="36" s="1"/>
  <c r="BH252" i="36" s="1"/>
  <c r="BH253" i="36" s="1"/>
  <c r="BC249" i="36"/>
  <c r="BC250" i="36" s="1"/>
  <c r="BC251" i="36" s="1"/>
  <c r="BC252" i="36" s="1"/>
  <c r="BC253" i="36" s="1"/>
  <c r="BD249" i="36"/>
  <c r="BD250" i="36" s="1"/>
  <c r="BD251" i="36" s="1"/>
  <c r="BD252" i="36" s="1"/>
  <c r="BD253" i="36" s="1"/>
  <c r="BE249" i="36"/>
  <c r="BE250" i="36" s="1"/>
  <c r="BE251" i="36" s="1"/>
  <c r="BE252" i="36" s="1"/>
  <c r="BE253" i="36" s="1"/>
  <c r="BF249" i="36"/>
  <c r="BF250" i="36" s="1"/>
  <c r="BF251" i="36" s="1"/>
  <c r="BF252" i="36" s="1"/>
  <c r="BF253" i="36" s="1"/>
  <c r="BG249" i="36"/>
  <c r="BG250" i="36" s="1"/>
  <c r="BG251" i="36" s="1"/>
  <c r="BG252" i="36" s="1"/>
  <c r="BG253" i="36" s="1"/>
  <c r="BB249" i="36"/>
  <c r="BB250" i="36" s="1"/>
  <c r="BB251" i="36" s="1"/>
  <c r="BB252" i="36" s="1"/>
  <c r="BB253" i="36" s="1"/>
  <c r="BA249" i="36"/>
  <c r="BA250" i="36" s="1"/>
  <c r="BA251" i="36" s="1"/>
  <c r="BA252" i="36" s="1"/>
  <c r="BA253" i="36" s="1"/>
  <c r="AZ249" i="36"/>
  <c r="AZ250" i="36" s="1"/>
  <c r="AZ251" i="36" s="1"/>
  <c r="AZ252" i="36" s="1"/>
  <c r="AZ253" i="36" s="1"/>
  <c r="AY249" i="36"/>
  <c r="AY250" i="36" s="1"/>
  <c r="AY251" i="36" s="1"/>
  <c r="AY252" i="36" s="1"/>
  <c r="AY253" i="36" s="1"/>
  <c r="AX249" i="36"/>
  <c r="AX250" i="36" s="1"/>
  <c r="AX251" i="36" s="1"/>
  <c r="AX252" i="36" s="1"/>
  <c r="AX253" i="36" s="1"/>
  <c r="AW249" i="36"/>
  <c r="AW250" i="36" s="1"/>
  <c r="AW251" i="36" s="1"/>
  <c r="AW252" i="36" s="1"/>
  <c r="AW253" i="36" s="1"/>
  <c r="AV249" i="36"/>
  <c r="AV250" i="36" s="1"/>
  <c r="AV251" i="36" s="1"/>
  <c r="AV252" i="36" s="1"/>
  <c r="AV253" i="36" s="1"/>
  <c r="AQ249" i="36"/>
  <c r="AQ250" i="36" s="1"/>
  <c r="AQ251" i="36" s="1"/>
  <c r="AQ252" i="36" s="1"/>
  <c r="AQ253" i="36" s="1"/>
  <c r="AP249" i="36"/>
  <c r="AP250" i="36" s="1"/>
  <c r="AP251" i="36" s="1"/>
  <c r="AP252" i="36" s="1"/>
  <c r="AP253" i="36" s="1"/>
  <c r="AO249" i="36"/>
  <c r="AO250" i="36" s="1"/>
  <c r="AO251" i="36" s="1"/>
  <c r="AO252" i="36" s="1"/>
  <c r="AO253" i="36" s="1"/>
  <c r="AN249" i="36"/>
  <c r="AN250" i="36" s="1"/>
  <c r="AN251" i="36" s="1"/>
  <c r="AN252" i="36" s="1"/>
  <c r="AN253" i="36" s="1"/>
  <c r="AM249" i="36"/>
  <c r="AM250" i="36" s="1"/>
  <c r="AM251" i="36" s="1"/>
  <c r="AM252" i="36" s="1"/>
  <c r="AM253" i="36" s="1"/>
  <c r="AL249" i="36"/>
  <c r="AL250" i="36" s="1"/>
  <c r="AL251" i="36" s="1"/>
  <c r="AL252" i="36" s="1"/>
  <c r="AL253" i="36" s="1"/>
  <c r="AK249" i="36"/>
  <c r="AK250" i="36" s="1"/>
  <c r="AK251" i="36" s="1"/>
  <c r="AK252" i="36" s="1"/>
  <c r="AK253" i="36" s="1"/>
  <c r="AJ249" i="36"/>
  <c r="AJ250" i="36" s="1"/>
  <c r="AJ251" i="36" s="1"/>
  <c r="AJ252" i="36" s="1"/>
  <c r="AJ253" i="36" s="1"/>
  <c r="AI249" i="36"/>
  <c r="AI250" i="36" s="1"/>
  <c r="AI251" i="36" s="1"/>
  <c r="AI252" i="36" s="1"/>
  <c r="AI253" i="36" s="1"/>
  <c r="AH249" i="36"/>
  <c r="AH250" i="36" s="1"/>
  <c r="AH251" i="36" s="1"/>
  <c r="AH252" i="36" s="1"/>
  <c r="AH253" i="36" s="1"/>
  <c r="AG249" i="36"/>
  <c r="AG250" i="36" s="1"/>
  <c r="AG251" i="36" s="1"/>
  <c r="AG252" i="36" s="1"/>
  <c r="AG253" i="36" s="1"/>
  <c r="AF249" i="36"/>
  <c r="AF250" i="36" s="1"/>
  <c r="AF251" i="36" s="1"/>
  <c r="AF252" i="36" s="1"/>
  <c r="AF253" i="36" s="1"/>
  <c r="AE249" i="36"/>
  <c r="AE250" i="36" s="1"/>
  <c r="AE251" i="36" s="1"/>
  <c r="AE252" i="36" s="1"/>
  <c r="AE253" i="36" s="1"/>
  <c r="AD249" i="36"/>
  <c r="AD250" i="36" s="1"/>
  <c r="AD251" i="36" s="1"/>
  <c r="AD252" i="36" s="1"/>
  <c r="AD253" i="36" s="1"/>
  <c r="AC249" i="36"/>
  <c r="AC250" i="36" s="1"/>
  <c r="AC251" i="36" s="1"/>
  <c r="AC252" i="36" s="1"/>
  <c r="AC253" i="36" s="1"/>
  <c r="AB249" i="36"/>
  <c r="AB250" i="36" s="1"/>
  <c r="AB251" i="36" s="1"/>
  <c r="AB252" i="36" s="1"/>
  <c r="AB253" i="36" s="1"/>
  <c r="AA249" i="36"/>
  <c r="AA250" i="36" s="1"/>
  <c r="AA251" i="36" s="1"/>
  <c r="AA252" i="36" s="1"/>
  <c r="AA253" i="36" s="1"/>
  <c r="Z249" i="36"/>
  <c r="Z250" i="36" s="1"/>
  <c r="Z251" i="36" s="1"/>
  <c r="Z252" i="36" s="1"/>
  <c r="Z253" i="36" s="1"/>
  <c r="Y249" i="36"/>
  <c r="Y250" i="36" s="1"/>
  <c r="Y251" i="36" s="1"/>
  <c r="Y252" i="36" s="1"/>
  <c r="Y253" i="36" s="1"/>
  <c r="X249" i="36"/>
  <c r="X250" i="36" s="1"/>
  <c r="X251" i="36" s="1"/>
  <c r="X252" i="36" s="1"/>
  <c r="X253" i="36" s="1"/>
  <c r="W249" i="36"/>
  <c r="W250" i="36" s="1"/>
  <c r="W251" i="36" s="1"/>
  <c r="W252" i="36" s="1"/>
  <c r="W253" i="36" s="1"/>
  <c r="V249" i="36"/>
  <c r="V250" i="36" s="1"/>
  <c r="V251" i="36" s="1"/>
  <c r="V252" i="36" s="1"/>
  <c r="V253" i="36" s="1"/>
  <c r="U249" i="36"/>
  <c r="U250" i="36" s="1"/>
  <c r="U251" i="36" s="1"/>
  <c r="U252" i="36" s="1"/>
  <c r="U253" i="36" s="1"/>
  <c r="R249" i="36"/>
  <c r="R250" i="36" s="1"/>
  <c r="R251" i="36" s="1"/>
  <c r="R252" i="36" s="1"/>
  <c r="R253" i="36" s="1"/>
  <c r="Q249" i="36"/>
  <c r="Q250" i="36" s="1"/>
  <c r="Q251" i="36" s="1"/>
  <c r="Q252" i="36" s="1"/>
  <c r="Q253" i="36" s="1"/>
  <c r="P249" i="36"/>
  <c r="P250" i="36" s="1"/>
  <c r="P251" i="36" s="1"/>
  <c r="P252" i="36" s="1"/>
  <c r="P253" i="36" s="1"/>
  <c r="O249" i="36"/>
  <c r="O250" i="36" s="1"/>
  <c r="O251" i="36" s="1"/>
  <c r="O252" i="36" s="1"/>
  <c r="O253" i="36" s="1"/>
  <c r="N249" i="36"/>
  <c r="N250" i="36" s="1"/>
  <c r="N251" i="36" s="1"/>
  <c r="N252" i="36" s="1"/>
  <c r="N253" i="36" s="1"/>
  <c r="M249" i="36"/>
  <c r="M250" i="36" s="1"/>
  <c r="M251" i="36" s="1"/>
  <c r="M252" i="36" s="1"/>
  <c r="M253" i="36" s="1"/>
  <c r="L249" i="36"/>
  <c r="L250" i="36" s="1"/>
  <c r="L251" i="36" s="1"/>
  <c r="L252" i="36" s="1"/>
  <c r="L253" i="36" s="1"/>
  <c r="K249" i="36"/>
  <c r="K250" i="36" s="1"/>
  <c r="K251" i="36" s="1"/>
  <c r="K252" i="36" s="1"/>
  <c r="K253" i="36" s="1"/>
  <c r="J249" i="36"/>
  <c r="J250" i="36" s="1"/>
  <c r="J251" i="36" s="1"/>
  <c r="J252" i="36" s="1"/>
  <c r="J253" i="36" s="1"/>
  <c r="I249" i="36"/>
  <c r="I250" i="36" s="1"/>
  <c r="I251" i="36" s="1"/>
  <c r="I252" i="36" s="1"/>
  <c r="I253" i="36" s="1"/>
  <c r="G249" i="36"/>
  <c r="G250" i="36" s="1"/>
  <c r="G251" i="36" s="1"/>
  <c r="G252" i="36" s="1"/>
  <c r="G253" i="36" s="1"/>
  <c r="F249" i="36"/>
  <c r="F250" i="36" s="1"/>
  <c r="F251" i="36" s="1"/>
  <c r="F252" i="36" s="1"/>
  <c r="F253" i="36" s="1"/>
  <c r="E249" i="36"/>
  <c r="E250" i="36" s="1"/>
  <c r="E251" i="36" s="1"/>
  <c r="E252" i="36" s="1"/>
  <c r="E253" i="36" s="1"/>
  <c r="C249" i="36"/>
  <c r="C250" i="36" s="1"/>
  <c r="C251" i="36" s="1"/>
  <c r="C252" i="36" s="1"/>
  <c r="C253" i="36" s="1"/>
  <c r="BN180" i="36"/>
  <c r="BO180" i="36"/>
  <c r="BP180" i="36"/>
  <c r="BQ180" i="36"/>
  <c r="BR180" i="36"/>
  <c r="BS180" i="36"/>
  <c r="BT180" i="36"/>
  <c r="BU180" i="36"/>
  <c r="BV180" i="36"/>
  <c r="BW180" i="36"/>
  <c r="BX180" i="36"/>
  <c r="BY180" i="36"/>
  <c r="BZ180" i="36"/>
  <c r="CB180" i="36"/>
  <c r="CC180" i="36"/>
  <c r="CD180" i="36"/>
  <c r="CE180" i="36"/>
  <c r="CF180" i="36"/>
  <c r="CG180" i="36"/>
  <c r="CH180" i="36"/>
  <c r="CI180" i="36"/>
  <c r="CJ180" i="36"/>
  <c r="CK180" i="36"/>
  <c r="CN180" i="36"/>
  <c r="CO180" i="36"/>
  <c r="CP180" i="36"/>
  <c r="CQ180" i="36"/>
  <c r="CR180" i="36"/>
  <c r="CS180" i="36"/>
  <c r="CT180" i="36"/>
  <c r="CW180" i="36"/>
  <c r="CX180" i="36"/>
  <c r="CY180" i="36"/>
  <c r="CZ180" i="36"/>
  <c r="DA180" i="36"/>
  <c r="BH180" i="36"/>
  <c r="D180" i="36"/>
  <c r="E180" i="36"/>
  <c r="F180" i="36"/>
  <c r="G180" i="36"/>
  <c r="I180" i="36"/>
  <c r="J180" i="36"/>
  <c r="K180" i="36"/>
  <c r="L180" i="36"/>
  <c r="M180" i="36"/>
  <c r="N180" i="36"/>
  <c r="O180" i="36"/>
  <c r="P180" i="36"/>
  <c r="Q180" i="36"/>
  <c r="R180" i="36"/>
  <c r="U180" i="36"/>
  <c r="V180" i="36"/>
  <c r="W180" i="36"/>
  <c r="X180" i="36"/>
  <c r="Y180" i="36"/>
  <c r="Z180" i="36"/>
  <c r="AA180" i="36"/>
  <c r="AB180" i="36"/>
  <c r="AC180" i="36"/>
  <c r="AD180" i="36"/>
  <c r="AE180" i="36"/>
  <c r="AF180" i="36"/>
  <c r="AG180" i="36"/>
  <c r="AH180" i="36"/>
  <c r="AI180" i="36"/>
  <c r="AJ180" i="36"/>
  <c r="AK180" i="36"/>
  <c r="AL180" i="36"/>
  <c r="AM180" i="36"/>
  <c r="AN180" i="36"/>
  <c r="AO180" i="36"/>
  <c r="AP180" i="36"/>
  <c r="AQ180" i="36"/>
  <c r="AU180" i="36"/>
  <c r="C180" i="36"/>
  <c r="BM178" i="36"/>
  <c r="BN178" i="36"/>
  <c r="BO178" i="36"/>
  <c r="BP178" i="36"/>
  <c r="BQ178" i="36"/>
  <c r="BR178" i="36"/>
  <c r="BS178" i="36"/>
  <c r="BT178" i="36"/>
  <c r="BU178" i="36"/>
  <c r="BV178" i="36"/>
  <c r="BW178" i="36"/>
  <c r="BX178" i="36"/>
  <c r="BY178" i="36"/>
  <c r="BZ178" i="36"/>
  <c r="CB178" i="36"/>
  <c r="CC178" i="36"/>
  <c r="CD178" i="36"/>
  <c r="CE178" i="36"/>
  <c r="CF178" i="36"/>
  <c r="CG178" i="36"/>
  <c r="CH178" i="36"/>
  <c r="CI178" i="36"/>
  <c r="CJ178" i="36"/>
  <c r="CK178" i="36"/>
  <c r="CM178" i="36"/>
  <c r="CN178" i="36"/>
  <c r="CO178" i="36"/>
  <c r="CP178" i="36"/>
  <c r="CQ178" i="36"/>
  <c r="CR178" i="36"/>
  <c r="CS178" i="36"/>
  <c r="CT178" i="36"/>
  <c r="CV178" i="36"/>
  <c r="CW178" i="36"/>
  <c r="CX178" i="36"/>
  <c r="CY178" i="36"/>
  <c r="CZ178" i="36"/>
  <c r="DA178" i="36"/>
  <c r="BH178" i="36"/>
  <c r="F178" i="36"/>
  <c r="G178" i="36"/>
  <c r="I178" i="36"/>
  <c r="J178" i="36"/>
  <c r="K178" i="36"/>
  <c r="L178" i="36"/>
  <c r="M178" i="36"/>
  <c r="N178" i="36"/>
  <c r="O178" i="36"/>
  <c r="P178" i="36"/>
  <c r="Q178" i="36"/>
  <c r="R178" i="36"/>
  <c r="W178" i="36"/>
  <c r="X178" i="36"/>
  <c r="Y178" i="36"/>
  <c r="Z178" i="36"/>
  <c r="AA178" i="36"/>
  <c r="AB178" i="36"/>
  <c r="AC178" i="36"/>
  <c r="AD178" i="36"/>
  <c r="AE178" i="36"/>
  <c r="AF178" i="36"/>
  <c r="AG178" i="36"/>
  <c r="AH178" i="36"/>
  <c r="AI178" i="36"/>
  <c r="AJ178" i="36"/>
  <c r="AK178" i="36"/>
  <c r="AL178" i="36"/>
  <c r="AM178" i="36"/>
  <c r="AN178" i="36"/>
  <c r="AO178" i="36"/>
  <c r="AP178" i="36"/>
  <c r="AQ178" i="36"/>
  <c r="AU178" i="36"/>
  <c r="AV178" i="36"/>
  <c r="E178" i="36"/>
  <c r="C178" i="36"/>
  <c r="BM174" i="36" l="1"/>
  <c r="BM175" i="36" s="1"/>
  <c r="BM176" i="36" s="1"/>
  <c r="BN174" i="36"/>
  <c r="BN175" i="36" s="1"/>
  <c r="BN176" i="36" s="1"/>
  <c r="BO174" i="36"/>
  <c r="BO175" i="36" s="1"/>
  <c r="BO176" i="36" s="1"/>
  <c r="BP174" i="36"/>
  <c r="BP175" i="36" s="1"/>
  <c r="BP176" i="36" s="1"/>
  <c r="BQ174" i="36"/>
  <c r="BQ175" i="36" s="1"/>
  <c r="BQ176" i="36" s="1"/>
  <c r="BR174" i="36"/>
  <c r="BR175" i="36" s="1"/>
  <c r="BR176" i="36" s="1"/>
  <c r="BS174" i="36"/>
  <c r="BS175" i="36" s="1"/>
  <c r="BS176" i="36" s="1"/>
  <c r="BT174" i="36"/>
  <c r="BT175" i="36" s="1"/>
  <c r="BT176" i="36" s="1"/>
  <c r="BU174" i="36"/>
  <c r="BU175" i="36" s="1"/>
  <c r="BU176" i="36" s="1"/>
  <c r="BV174" i="36"/>
  <c r="BV175" i="36" s="1"/>
  <c r="BV176" i="36" s="1"/>
  <c r="BW174" i="36"/>
  <c r="BW175" i="36" s="1"/>
  <c r="BW176" i="36" s="1"/>
  <c r="BX174" i="36"/>
  <c r="BX175" i="36" s="1"/>
  <c r="BX176" i="36" s="1"/>
  <c r="BY174" i="36"/>
  <c r="BY175" i="36" s="1"/>
  <c r="BY176" i="36" s="1"/>
  <c r="BZ174" i="36"/>
  <c r="BZ175" i="36" s="1"/>
  <c r="BZ176" i="36" s="1"/>
  <c r="CB174" i="36"/>
  <c r="CB175" i="36" s="1"/>
  <c r="CB176" i="36" s="1"/>
  <c r="CC174" i="36"/>
  <c r="CC175" i="36" s="1"/>
  <c r="CC176" i="36" s="1"/>
  <c r="CD174" i="36"/>
  <c r="CD175" i="36" s="1"/>
  <c r="CD176" i="36" s="1"/>
  <c r="CE174" i="36"/>
  <c r="CE175" i="36" s="1"/>
  <c r="CE176" i="36" s="1"/>
  <c r="CF174" i="36"/>
  <c r="CF175" i="36" s="1"/>
  <c r="CF176" i="36" s="1"/>
  <c r="CG174" i="36"/>
  <c r="CG175" i="36" s="1"/>
  <c r="CG176" i="36" s="1"/>
  <c r="CH174" i="36"/>
  <c r="CH175" i="36" s="1"/>
  <c r="CH176" i="36" s="1"/>
  <c r="CI174" i="36"/>
  <c r="CI175" i="36" s="1"/>
  <c r="CI176" i="36" s="1"/>
  <c r="CJ174" i="36"/>
  <c r="CJ175" i="36" s="1"/>
  <c r="CJ176" i="36" s="1"/>
  <c r="CK174" i="36"/>
  <c r="CK175" i="36" s="1"/>
  <c r="CK176" i="36" s="1"/>
  <c r="CM174" i="36"/>
  <c r="CM175" i="36" s="1"/>
  <c r="CM176" i="36" s="1"/>
  <c r="CN174" i="36"/>
  <c r="CN175" i="36" s="1"/>
  <c r="CN176" i="36" s="1"/>
  <c r="CO174" i="36"/>
  <c r="CO175" i="36" s="1"/>
  <c r="CO176" i="36" s="1"/>
  <c r="CP174" i="36"/>
  <c r="CP175" i="36" s="1"/>
  <c r="CP176" i="36" s="1"/>
  <c r="CQ174" i="36"/>
  <c r="CQ175" i="36" s="1"/>
  <c r="CQ176" i="36" s="1"/>
  <c r="CR174" i="36"/>
  <c r="CR175" i="36" s="1"/>
  <c r="CR176" i="36" s="1"/>
  <c r="CS174" i="36"/>
  <c r="CS175" i="36" s="1"/>
  <c r="CS176" i="36" s="1"/>
  <c r="CT174" i="36"/>
  <c r="CT175" i="36" s="1"/>
  <c r="CT176" i="36" s="1"/>
  <c r="CV174" i="36"/>
  <c r="CV175" i="36" s="1"/>
  <c r="CV176" i="36" s="1"/>
  <c r="CW174" i="36"/>
  <c r="CW175" i="36" s="1"/>
  <c r="CW176" i="36" s="1"/>
  <c r="CX174" i="36"/>
  <c r="CX175" i="36" s="1"/>
  <c r="CX176" i="36" s="1"/>
  <c r="CY174" i="36"/>
  <c r="CY175" i="36" s="1"/>
  <c r="CY176" i="36" s="1"/>
  <c r="CZ174" i="36"/>
  <c r="CZ175" i="36" s="1"/>
  <c r="CZ176" i="36" s="1"/>
  <c r="DA174" i="36"/>
  <c r="DA175" i="36" s="1"/>
  <c r="DA176" i="36" s="1"/>
  <c r="BH174" i="36"/>
  <c r="BH175" i="36" s="1"/>
  <c r="BH176" i="36" s="1"/>
  <c r="BC174" i="36"/>
  <c r="BC175" i="36" s="1"/>
  <c r="BC176" i="36" s="1"/>
  <c r="BD174" i="36"/>
  <c r="BD175" i="36" s="1"/>
  <c r="BD176" i="36" s="1"/>
  <c r="BE174" i="36"/>
  <c r="BE175" i="36" s="1"/>
  <c r="BE176" i="36" s="1"/>
  <c r="BF174" i="36"/>
  <c r="BF175" i="36" s="1"/>
  <c r="BF176" i="36" s="1"/>
  <c r="BG174" i="36"/>
  <c r="BG175" i="36" s="1"/>
  <c r="BG176" i="36" s="1"/>
  <c r="BB174" i="36"/>
  <c r="BB175" i="36" s="1"/>
  <c r="BB176" i="36" s="1"/>
  <c r="BA174" i="36"/>
  <c r="BA175" i="36" s="1"/>
  <c r="BA176" i="36" s="1"/>
  <c r="AZ174" i="36"/>
  <c r="AZ175" i="36" s="1"/>
  <c r="AZ176" i="36" s="1"/>
  <c r="AY174" i="36"/>
  <c r="AY175" i="36" s="1"/>
  <c r="AY176" i="36" s="1"/>
  <c r="AX174" i="36"/>
  <c r="AX175" i="36" s="1"/>
  <c r="AX176" i="36" s="1"/>
  <c r="AW174" i="36"/>
  <c r="AW175" i="36" s="1"/>
  <c r="AW176" i="36" s="1"/>
  <c r="AV174" i="36"/>
  <c r="AV175" i="36" s="1"/>
  <c r="AV176" i="36" s="1"/>
  <c r="AU174" i="36"/>
  <c r="AU175" i="36" s="1"/>
  <c r="AU176" i="36" s="1"/>
  <c r="AQ174" i="36"/>
  <c r="AQ175" i="36" s="1"/>
  <c r="AQ176" i="36" s="1"/>
  <c r="AP174" i="36"/>
  <c r="AP175" i="36" s="1"/>
  <c r="AP176" i="36" s="1"/>
  <c r="AO174" i="36"/>
  <c r="AO175" i="36" s="1"/>
  <c r="AO176" i="36" s="1"/>
  <c r="AN174" i="36"/>
  <c r="AN175" i="36" s="1"/>
  <c r="AN176" i="36" s="1"/>
  <c r="AM174" i="36"/>
  <c r="AM175" i="36" s="1"/>
  <c r="AM176" i="36" s="1"/>
  <c r="AL174" i="36"/>
  <c r="AL175" i="36" s="1"/>
  <c r="AL176" i="36" s="1"/>
  <c r="AK174" i="36"/>
  <c r="AK175" i="36" s="1"/>
  <c r="AK176" i="36" s="1"/>
  <c r="AJ174" i="36"/>
  <c r="AJ175" i="36" s="1"/>
  <c r="AJ176" i="36" s="1"/>
  <c r="R174" i="36"/>
  <c r="R175" i="36" s="1"/>
  <c r="R176" i="36" s="1"/>
  <c r="Q174" i="36"/>
  <c r="Q175" i="36" s="1"/>
  <c r="Q176" i="36" s="1"/>
  <c r="P174" i="36"/>
  <c r="P175" i="36" s="1"/>
  <c r="P176" i="36" s="1"/>
  <c r="O174" i="36"/>
  <c r="O175" i="36" s="1"/>
  <c r="O176" i="36" s="1"/>
  <c r="N174" i="36"/>
  <c r="N175" i="36" s="1"/>
  <c r="N176" i="36" s="1"/>
  <c r="M174" i="36"/>
  <c r="M175" i="36" s="1"/>
  <c r="M176" i="36" s="1"/>
  <c r="L174" i="36"/>
  <c r="L175" i="36" s="1"/>
  <c r="L176" i="36" s="1"/>
  <c r="K174" i="36"/>
  <c r="K175" i="36" s="1"/>
  <c r="K176" i="36" s="1"/>
  <c r="J174" i="36"/>
  <c r="J175" i="36" s="1"/>
  <c r="J176" i="36" s="1"/>
  <c r="I174" i="36"/>
  <c r="I175" i="36" s="1"/>
  <c r="I176" i="36" s="1"/>
  <c r="G174" i="36"/>
  <c r="G175" i="36" s="1"/>
  <c r="G176" i="36" s="1"/>
  <c r="F174" i="36"/>
  <c r="F175" i="36" s="1"/>
  <c r="F176" i="36" s="1"/>
  <c r="E174" i="36"/>
  <c r="E175" i="36" s="1"/>
  <c r="E176" i="36" s="1"/>
  <c r="C174" i="36"/>
  <c r="C175" i="36" s="1"/>
  <c r="C176" i="36" s="1"/>
  <c r="BM70" i="36"/>
  <c r="BM71" i="36" s="1"/>
  <c r="BM72" i="36" s="1"/>
  <c r="BM73" i="36" s="1"/>
  <c r="BM74" i="36" s="1"/>
  <c r="BM75" i="36" s="1"/>
  <c r="BM76" i="36" s="1"/>
  <c r="BN70" i="36"/>
  <c r="BN71" i="36" s="1"/>
  <c r="BN72" i="36" s="1"/>
  <c r="BN73" i="36" s="1"/>
  <c r="BN74" i="36" s="1"/>
  <c r="BN75" i="36" s="1"/>
  <c r="BN76" i="36" s="1"/>
  <c r="BO70" i="36"/>
  <c r="BP70" i="36"/>
  <c r="BP71" i="36" s="1"/>
  <c r="BP72" i="36" s="1"/>
  <c r="BP73" i="36" s="1"/>
  <c r="BP74" i="36" s="1"/>
  <c r="BP75" i="36" s="1"/>
  <c r="BP76" i="36" s="1"/>
  <c r="BQ70" i="36"/>
  <c r="BQ71" i="36" s="1"/>
  <c r="BQ72" i="36" s="1"/>
  <c r="BQ73" i="36" s="1"/>
  <c r="BQ74" i="36" s="1"/>
  <c r="BQ75" i="36" s="1"/>
  <c r="BQ76" i="36" s="1"/>
  <c r="BR70" i="36"/>
  <c r="BR71" i="36" s="1"/>
  <c r="BR72" i="36" s="1"/>
  <c r="BR73" i="36" s="1"/>
  <c r="BR74" i="36" s="1"/>
  <c r="BR75" i="36" s="1"/>
  <c r="BR76" i="36" s="1"/>
  <c r="BS70" i="36"/>
  <c r="BS71" i="36" s="1"/>
  <c r="BS72" i="36" s="1"/>
  <c r="BS73" i="36" s="1"/>
  <c r="BS74" i="36" s="1"/>
  <c r="BS75" i="36" s="1"/>
  <c r="BS76" i="36" s="1"/>
  <c r="BT70" i="36"/>
  <c r="BT71" i="36" s="1"/>
  <c r="BT72" i="36" s="1"/>
  <c r="BT73" i="36" s="1"/>
  <c r="BT74" i="36" s="1"/>
  <c r="BT75" i="36" s="1"/>
  <c r="BT76" i="36" s="1"/>
  <c r="BU70" i="36"/>
  <c r="BU71" i="36" s="1"/>
  <c r="BU72" i="36" s="1"/>
  <c r="BU73" i="36" s="1"/>
  <c r="BU74" i="36" s="1"/>
  <c r="BU75" i="36" s="1"/>
  <c r="BU76" i="36" s="1"/>
  <c r="BV70" i="36"/>
  <c r="BV71" i="36" s="1"/>
  <c r="BV72" i="36" s="1"/>
  <c r="BV73" i="36" s="1"/>
  <c r="BV74" i="36" s="1"/>
  <c r="BV75" i="36" s="1"/>
  <c r="BV76" i="36" s="1"/>
  <c r="BW70" i="36"/>
  <c r="BW71" i="36" s="1"/>
  <c r="BW72" i="36" s="1"/>
  <c r="BW73" i="36" s="1"/>
  <c r="BW74" i="36" s="1"/>
  <c r="BW75" i="36" s="1"/>
  <c r="BW76" i="36" s="1"/>
  <c r="BX70" i="36"/>
  <c r="BX71" i="36" s="1"/>
  <c r="BX72" i="36" s="1"/>
  <c r="BX73" i="36" s="1"/>
  <c r="BX74" i="36" s="1"/>
  <c r="BX75" i="36" s="1"/>
  <c r="BX76" i="36" s="1"/>
  <c r="BY70" i="36"/>
  <c r="BY71" i="36" s="1"/>
  <c r="BY72" i="36" s="1"/>
  <c r="BY73" i="36" s="1"/>
  <c r="BY74" i="36" s="1"/>
  <c r="BY75" i="36" s="1"/>
  <c r="BY76" i="36" s="1"/>
  <c r="BZ70" i="36"/>
  <c r="BZ71" i="36" s="1"/>
  <c r="BZ72" i="36" s="1"/>
  <c r="BZ73" i="36" s="1"/>
  <c r="BZ74" i="36" s="1"/>
  <c r="BZ75" i="36" s="1"/>
  <c r="BZ76" i="36" s="1"/>
  <c r="CB70" i="36"/>
  <c r="CB71" i="36" s="1"/>
  <c r="CB72" i="36" s="1"/>
  <c r="CB73" i="36" s="1"/>
  <c r="CB74" i="36" s="1"/>
  <c r="CB75" i="36" s="1"/>
  <c r="CB76" i="36" s="1"/>
  <c r="CC70" i="36"/>
  <c r="CC71" i="36" s="1"/>
  <c r="CC72" i="36" s="1"/>
  <c r="CC73" i="36" s="1"/>
  <c r="CC74" i="36" s="1"/>
  <c r="CC75" i="36" s="1"/>
  <c r="CC76" i="36" s="1"/>
  <c r="CD70" i="36"/>
  <c r="CD71" i="36" s="1"/>
  <c r="CD72" i="36" s="1"/>
  <c r="CD73" i="36" s="1"/>
  <c r="CD74" i="36" s="1"/>
  <c r="CD75" i="36" s="1"/>
  <c r="CD76" i="36" s="1"/>
  <c r="CE70" i="36"/>
  <c r="CE71" i="36" s="1"/>
  <c r="CE72" i="36" s="1"/>
  <c r="CE73" i="36" s="1"/>
  <c r="CE74" i="36" s="1"/>
  <c r="CE75" i="36" s="1"/>
  <c r="CE76" i="36" s="1"/>
  <c r="CF70" i="36"/>
  <c r="CF71" i="36" s="1"/>
  <c r="CF72" i="36" s="1"/>
  <c r="CF73" i="36" s="1"/>
  <c r="CF74" i="36" s="1"/>
  <c r="CF75" i="36" s="1"/>
  <c r="CF76" i="36" s="1"/>
  <c r="CG70" i="36"/>
  <c r="CG71" i="36" s="1"/>
  <c r="CG72" i="36" s="1"/>
  <c r="CG73" i="36" s="1"/>
  <c r="CG74" i="36" s="1"/>
  <c r="CG75" i="36" s="1"/>
  <c r="CG76" i="36" s="1"/>
  <c r="CH70" i="36"/>
  <c r="CH71" i="36" s="1"/>
  <c r="CH72" i="36" s="1"/>
  <c r="CH73" i="36" s="1"/>
  <c r="CH74" i="36" s="1"/>
  <c r="CH75" i="36" s="1"/>
  <c r="CH76" i="36" s="1"/>
  <c r="CI70" i="36"/>
  <c r="CI71" i="36" s="1"/>
  <c r="CI72" i="36" s="1"/>
  <c r="CI73" i="36" s="1"/>
  <c r="CI74" i="36" s="1"/>
  <c r="CI75" i="36" s="1"/>
  <c r="CI76" i="36" s="1"/>
  <c r="CJ70" i="36"/>
  <c r="CJ71" i="36" s="1"/>
  <c r="CJ72" i="36" s="1"/>
  <c r="CJ73" i="36" s="1"/>
  <c r="CJ74" i="36" s="1"/>
  <c r="CJ75" i="36" s="1"/>
  <c r="CJ76" i="36" s="1"/>
  <c r="CK70" i="36"/>
  <c r="CK71" i="36" s="1"/>
  <c r="CK72" i="36" s="1"/>
  <c r="CK73" i="36" s="1"/>
  <c r="CK74" i="36" s="1"/>
  <c r="CK75" i="36" s="1"/>
  <c r="CK76" i="36" s="1"/>
  <c r="CM70" i="36"/>
  <c r="CM71" i="36" s="1"/>
  <c r="CM72" i="36" s="1"/>
  <c r="CM73" i="36" s="1"/>
  <c r="CM74" i="36" s="1"/>
  <c r="CM75" i="36" s="1"/>
  <c r="CM76" i="36" s="1"/>
  <c r="CN70" i="36"/>
  <c r="CN71" i="36" s="1"/>
  <c r="CN72" i="36" s="1"/>
  <c r="CN73" i="36" s="1"/>
  <c r="CN74" i="36" s="1"/>
  <c r="CN75" i="36" s="1"/>
  <c r="CN76" i="36" s="1"/>
  <c r="CO70" i="36"/>
  <c r="CO71" i="36" s="1"/>
  <c r="CO72" i="36" s="1"/>
  <c r="CO73" i="36" s="1"/>
  <c r="CO74" i="36" s="1"/>
  <c r="CO75" i="36" s="1"/>
  <c r="CO76" i="36" s="1"/>
  <c r="CP70" i="36"/>
  <c r="CP71" i="36" s="1"/>
  <c r="CP72" i="36" s="1"/>
  <c r="CP73" i="36" s="1"/>
  <c r="CP74" i="36" s="1"/>
  <c r="CP75" i="36" s="1"/>
  <c r="CP76" i="36" s="1"/>
  <c r="CQ70" i="36"/>
  <c r="CQ71" i="36" s="1"/>
  <c r="CQ72" i="36" s="1"/>
  <c r="CQ73" i="36" s="1"/>
  <c r="CQ74" i="36" s="1"/>
  <c r="CQ75" i="36" s="1"/>
  <c r="CQ76" i="36" s="1"/>
  <c r="CR70" i="36"/>
  <c r="CR71" i="36" s="1"/>
  <c r="CR72" i="36" s="1"/>
  <c r="CR73" i="36" s="1"/>
  <c r="CR74" i="36" s="1"/>
  <c r="CR75" i="36" s="1"/>
  <c r="CR76" i="36" s="1"/>
  <c r="CS70" i="36"/>
  <c r="CS71" i="36" s="1"/>
  <c r="CS72" i="36" s="1"/>
  <c r="CS73" i="36" s="1"/>
  <c r="CS74" i="36" s="1"/>
  <c r="CS75" i="36" s="1"/>
  <c r="CS76" i="36" s="1"/>
  <c r="CT70" i="36"/>
  <c r="CT71" i="36" s="1"/>
  <c r="CT72" i="36" s="1"/>
  <c r="CT73" i="36" s="1"/>
  <c r="CT74" i="36" s="1"/>
  <c r="CT75" i="36" s="1"/>
  <c r="CT76" i="36" s="1"/>
  <c r="CV70" i="36"/>
  <c r="CV71" i="36" s="1"/>
  <c r="CV72" i="36" s="1"/>
  <c r="CV73" i="36" s="1"/>
  <c r="CV74" i="36" s="1"/>
  <c r="CV75" i="36" s="1"/>
  <c r="CV76" i="36" s="1"/>
  <c r="CW70" i="36"/>
  <c r="CW71" i="36" s="1"/>
  <c r="CW72" i="36" s="1"/>
  <c r="CW73" i="36" s="1"/>
  <c r="CW74" i="36" s="1"/>
  <c r="CW75" i="36" s="1"/>
  <c r="CW76" i="36" s="1"/>
  <c r="CX70" i="36"/>
  <c r="CX71" i="36" s="1"/>
  <c r="CX72" i="36" s="1"/>
  <c r="CX73" i="36" s="1"/>
  <c r="CX74" i="36" s="1"/>
  <c r="CX75" i="36" s="1"/>
  <c r="CX76" i="36" s="1"/>
  <c r="CY70" i="36"/>
  <c r="CY71" i="36" s="1"/>
  <c r="CY72" i="36" s="1"/>
  <c r="CY73" i="36" s="1"/>
  <c r="CY74" i="36" s="1"/>
  <c r="CY75" i="36" s="1"/>
  <c r="CY76" i="36" s="1"/>
  <c r="CZ70" i="36"/>
  <c r="CZ71" i="36" s="1"/>
  <c r="CZ72" i="36" s="1"/>
  <c r="CZ73" i="36" s="1"/>
  <c r="CZ74" i="36" s="1"/>
  <c r="CZ75" i="36" s="1"/>
  <c r="CZ76" i="36" s="1"/>
  <c r="DA70" i="36"/>
  <c r="DA71" i="36" s="1"/>
  <c r="DA72" i="36" s="1"/>
  <c r="DA73" i="36" s="1"/>
  <c r="DA74" i="36" s="1"/>
  <c r="DA75" i="36" s="1"/>
  <c r="DA76" i="36" s="1"/>
  <c r="BO71" i="36"/>
  <c r="BO72" i="36" s="1"/>
  <c r="BO73" i="36" s="1"/>
  <c r="BO74" i="36" s="1"/>
  <c r="BO75" i="36" s="1"/>
  <c r="BO76" i="36" s="1"/>
  <c r="BH71" i="36"/>
  <c r="BH72" i="36" s="1"/>
  <c r="BH73" i="36" s="1"/>
  <c r="BH74" i="36" s="1"/>
  <c r="BH75" i="36" s="1"/>
  <c r="BH76" i="36" s="1"/>
  <c r="AQ71" i="36"/>
  <c r="AQ72" i="36" s="1"/>
  <c r="AQ73" i="36" s="1"/>
  <c r="AQ74" i="36" s="1"/>
  <c r="AQ75" i="36" s="1"/>
  <c r="AQ76" i="36" s="1"/>
  <c r="AP71" i="36"/>
  <c r="AP72" i="36" s="1"/>
  <c r="AP73" i="36" s="1"/>
  <c r="AP74" i="36" s="1"/>
  <c r="AP75" i="36" s="1"/>
  <c r="AP76" i="36" s="1"/>
  <c r="AO71" i="36"/>
  <c r="AO72" i="36" s="1"/>
  <c r="AO73" i="36" s="1"/>
  <c r="AO74" i="36" s="1"/>
  <c r="AO75" i="36" s="1"/>
  <c r="AO76" i="36" s="1"/>
  <c r="AN71" i="36"/>
  <c r="AN72" i="36" s="1"/>
  <c r="AN73" i="36" s="1"/>
  <c r="AN74" i="36" s="1"/>
  <c r="AN75" i="36" s="1"/>
  <c r="AN76" i="36" s="1"/>
  <c r="AM71" i="36"/>
  <c r="AM72" i="36" s="1"/>
  <c r="AM73" i="36" s="1"/>
  <c r="AM74" i="36" s="1"/>
  <c r="AM75" i="36" s="1"/>
  <c r="AM76" i="36" s="1"/>
  <c r="AL71" i="36"/>
  <c r="AL72" i="36" s="1"/>
  <c r="AL73" i="36" s="1"/>
  <c r="AL74" i="36" s="1"/>
  <c r="AL75" i="36" s="1"/>
  <c r="AL76" i="36" s="1"/>
  <c r="AK71" i="36"/>
  <c r="AK72" i="36" s="1"/>
  <c r="AK73" i="36" s="1"/>
  <c r="AK74" i="36" s="1"/>
  <c r="AK75" i="36" s="1"/>
  <c r="AK76" i="36" s="1"/>
  <c r="AJ71" i="36"/>
  <c r="AJ72" i="36" s="1"/>
  <c r="AJ73" i="36" s="1"/>
  <c r="AJ74" i="36" s="1"/>
  <c r="AJ75" i="36" s="1"/>
  <c r="AJ76" i="36" s="1"/>
  <c r="AI71" i="36"/>
  <c r="AI72" i="36" s="1"/>
  <c r="AI73" i="36" s="1"/>
  <c r="AI74" i="36" s="1"/>
  <c r="AI75" i="36" s="1"/>
  <c r="AI76" i="36" s="1"/>
  <c r="AH71" i="36"/>
  <c r="AH72" i="36" s="1"/>
  <c r="AH73" i="36" s="1"/>
  <c r="AH74" i="36" s="1"/>
  <c r="AH75" i="36" s="1"/>
  <c r="AH76" i="36" s="1"/>
  <c r="AG71" i="36"/>
  <c r="AG72" i="36" s="1"/>
  <c r="AG73" i="36" s="1"/>
  <c r="AG74" i="36" s="1"/>
  <c r="AG75" i="36" s="1"/>
  <c r="AG76" i="36" s="1"/>
  <c r="AF71" i="36"/>
  <c r="AF72" i="36" s="1"/>
  <c r="AF73" i="36" s="1"/>
  <c r="AF74" i="36" s="1"/>
  <c r="AF75" i="36" s="1"/>
  <c r="AF76" i="36" s="1"/>
  <c r="AE71" i="36"/>
  <c r="AE72" i="36" s="1"/>
  <c r="AE73" i="36" s="1"/>
  <c r="AE74" i="36" s="1"/>
  <c r="AE75" i="36" s="1"/>
  <c r="AE76" i="36" s="1"/>
  <c r="AD71" i="36"/>
  <c r="AD72" i="36" s="1"/>
  <c r="AD73" i="36" s="1"/>
  <c r="AD74" i="36" s="1"/>
  <c r="AD75" i="36" s="1"/>
  <c r="AD76" i="36" s="1"/>
  <c r="AC71" i="36"/>
  <c r="AC72" i="36" s="1"/>
  <c r="AC73" i="36" s="1"/>
  <c r="AC74" i="36" s="1"/>
  <c r="AC75" i="36" s="1"/>
  <c r="AC76" i="36" s="1"/>
  <c r="AB71" i="36"/>
  <c r="AB72" i="36" s="1"/>
  <c r="AB73" i="36" s="1"/>
  <c r="AB74" i="36" s="1"/>
  <c r="AB75" i="36" s="1"/>
  <c r="AB76" i="36" s="1"/>
  <c r="AA71" i="36"/>
  <c r="AA72" i="36" s="1"/>
  <c r="AA73" i="36" s="1"/>
  <c r="AA74" i="36" s="1"/>
  <c r="AA75" i="36" s="1"/>
  <c r="AA76" i="36" s="1"/>
  <c r="R71" i="36"/>
  <c r="R72" i="36" s="1"/>
  <c r="R73" i="36" s="1"/>
  <c r="R74" i="36" s="1"/>
  <c r="R75" i="36" s="1"/>
  <c r="R76" i="36" s="1"/>
  <c r="Q71" i="36"/>
  <c r="Q72" i="36" s="1"/>
  <c r="Q73" i="36" s="1"/>
  <c r="Q74" i="36" s="1"/>
  <c r="Q75" i="36" s="1"/>
  <c r="Q76" i="36" s="1"/>
  <c r="P71" i="36"/>
  <c r="P72" i="36" s="1"/>
  <c r="P73" i="36" s="1"/>
  <c r="P74" i="36" s="1"/>
  <c r="P75" i="36" s="1"/>
  <c r="P76" i="36" s="1"/>
  <c r="O71" i="36"/>
  <c r="O72" i="36" s="1"/>
  <c r="O73" i="36" s="1"/>
  <c r="O74" i="36" s="1"/>
  <c r="O75" i="36" s="1"/>
  <c r="O76" i="36" s="1"/>
  <c r="N71" i="36"/>
  <c r="N72" i="36" s="1"/>
  <c r="N73" i="36" s="1"/>
  <c r="N74" i="36" s="1"/>
  <c r="N75" i="36" s="1"/>
  <c r="N76" i="36" s="1"/>
  <c r="M71" i="36"/>
  <c r="M72" i="36" s="1"/>
  <c r="M73" i="36" s="1"/>
  <c r="M74" i="36" s="1"/>
  <c r="M75" i="36" s="1"/>
  <c r="M76" i="36" s="1"/>
  <c r="L71" i="36"/>
  <c r="L72" i="36" s="1"/>
  <c r="L73" i="36" s="1"/>
  <c r="L74" i="36" s="1"/>
  <c r="L75" i="36" s="1"/>
  <c r="L76" i="36" s="1"/>
  <c r="K71" i="36"/>
  <c r="K72" i="36" s="1"/>
  <c r="K73" i="36" s="1"/>
  <c r="K74" i="36" s="1"/>
  <c r="K75" i="36" s="1"/>
  <c r="K76" i="36" s="1"/>
  <c r="J71" i="36"/>
  <c r="J72" i="36" s="1"/>
  <c r="J73" i="36" s="1"/>
  <c r="J74" i="36" s="1"/>
  <c r="J75" i="36" s="1"/>
  <c r="J76" i="36" s="1"/>
  <c r="I71" i="36"/>
  <c r="I72" i="36" s="1"/>
  <c r="I73" i="36" s="1"/>
  <c r="I74" i="36" s="1"/>
  <c r="I75" i="36" s="1"/>
  <c r="I76" i="36" s="1"/>
  <c r="G71" i="36"/>
  <c r="G72" i="36" s="1"/>
  <c r="G73" i="36" s="1"/>
  <c r="G74" i="36" s="1"/>
  <c r="G75" i="36" s="1"/>
  <c r="G76" i="36" s="1"/>
  <c r="F71" i="36"/>
  <c r="F72" i="36" s="1"/>
  <c r="F73" i="36" s="1"/>
  <c r="F74" i="36" s="1"/>
  <c r="F75" i="36" s="1"/>
  <c r="F76" i="36" s="1"/>
  <c r="E71" i="36"/>
  <c r="E72" i="36" s="1"/>
  <c r="E73" i="36" s="1"/>
  <c r="E74" i="36" s="1"/>
  <c r="E75" i="36" s="1"/>
  <c r="E76" i="36" s="1"/>
  <c r="C71" i="36"/>
  <c r="C72" i="36" s="1"/>
  <c r="C73" i="36" s="1"/>
  <c r="C74" i="36" s="1"/>
  <c r="C75" i="36" s="1"/>
  <c r="C76" i="36" s="1"/>
  <c r="DD41" i="69"/>
  <c r="CQ41" i="69"/>
  <c r="CD41" i="69"/>
  <c r="DQ40" i="69"/>
  <c r="DD40" i="69"/>
  <c r="CQ40" i="69"/>
  <c r="CD40" i="69"/>
  <c r="BQ40" i="69"/>
  <c r="BD40" i="69"/>
  <c r="AQ40" i="69"/>
  <c r="AD40" i="69"/>
  <c r="BM54" i="36"/>
  <c r="BM55" i="36" s="1"/>
  <c r="BM56" i="36" s="1"/>
  <c r="BM57" i="36" s="1"/>
  <c r="BM58" i="36" s="1"/>
  <c r="BM59" i="36" s="1"/>
  <c r="BM60" i="36" s="1"/>
  <c r="BN54" i="36"/>
  <c r="BN55" i="36" s="1"/>
  <c r="BN56" i="36" s="1"/>
  <c r="BN57" i="36" s="1"/>
  <c r="BN58" i="36" s="1"/>
  <c r="BN59" i="36" s="1"/>
  <c r="BN60" i="36" s="1"/>
  <c r="BO54" i="36"/>
  <c r="BO55" i="36" s="1"/>
  <c r="BO56" i="36" s="1"/>
  <c r="BO57" i="36" s="1"/>
  <c r="BO58" i="36" s="1"/>
  <c r="BO59" i="36" s="1"/>
  <c r="BO60" i="36" s="1"/>
  <c r="BP54" i="36"/>
  <c r="BP55" i="36" s="1"/>
  <c r="BP56" i="36" s="1"/>
  <c r="BP57" i="36" s="1"/>
  <c r="BP58" i="36" s="1"/>
  <c r="BP59" i="36" s="1"/>
  <c r="BP60" i="36" s="1"/>
  <c r="BQ54" i="36"/>
  <c r="BQ55" i="36" s="1"/>
  <c r="BQ56" i="36" s="1"/>
  <c r="BQ57" i="36" s="1"/>
  <c r="BQ58" i="36" s="1"/>
  <c r="BQ59" i="36" s="1"/>
  <c r="BQ60" i="36" s="1"/>
  <c r="BR54" i="36"/>
  <c r="BR55" i="36" s="1"/>
  <c r="BR56" i="36" s="1"/>
  <c r="BR57" i="36" s="1"/>
  <c r="BR58" i="36" s="1"/>
  <c r="BR59" i="36" s="1"/>
  <c r="BR60" i="36" s="1"/>
  <c r="BS54" i="36"/>
  <c r="BS55" i="36" s="1"/>
  <c r="BS56" i="36" s="1"/>
  <c r="BS57" i="36" s="1"/>
  <c r="BS58" i="36" s="1"/>
  <c r="BS59" i="36" s="1"/>
  <c r="BS60" i="36" s="1"/>
  <c r="BT54" i="36"/>
  <c r="BT55" i="36" s="1"/>
  <c r="BT56" i="36" s="1"/>
  <c r="BT57" i="36" s="1"/>
  <c r="BT58" i="36" s="1"/>
  <c r="BT59" i="36" s="1"/>
  <c r="BT60" i="36" s="1"/>
  <c r="BU54" i="36"/>
  <c r="BU55" i="36" s="1"/>
  <c r="BU56" i="36" s="1"/>
  <c r="BU57" i="36" s="1"/>
  <c r="BU58" i="36" s="1"/>
  <c r="BU59" i="36" s="1"/>
  <c r="BU60" i="36" s="1"/>
  <c r="BV54" i="36"/>
  <c r="BV55" i="36" s="1"/>
  <c r="BV56" i="36" s="1"/>
  <c r="BV57" i="36" s="1"/>
  <c r="BV58" i="36" s="1"/>
  <c r="BV59" i="36" s="1"/>
  <c r="BV60" i="36" s="1"/>
  <c r="BW54" i="36"/>
  <c r="BW55" i="36" s="1"/>
  <c r="BW56" i="36" s="1"/>
  <c r="BW57" i="36" s="1"/>
  <c r="BW58" i="36" s="1"/>
  <c r="BW59" i="36" s="1"/>
  <c r="BW60" i="36" s="1"/>
  <c r="BX54" i="36"/>
  <c r="BX55" i="36" s="1"/>
  <c r="BX56" i="36" s="1"/>
  <c r="BX57" i="36" s="1"/>
  <c r="BX58" i="36" s="1"/>
  <c r="BX59" i="36" s="1"/>
  <c r="BX60" i="36" s="1"/>
  <c r="BY54" i="36"/>
  <c r="BY55" i="36" s="1"/>
  <c r="BY56" i="36" s="1"/>
  <c r="BY57" i="36" s="1"/>
  <c r="BY58" i="36" s="1"/>
  <c r="BY59" i="36" s="1"/>
  <c r="BY60" i="36" s="1"/>
  <c r="BZ54" i="36"/>
  <c r="BZ55" i="36" s="1"/>
  <c r="BZ56" i="36" s="1"/>
  <c r="BZ57" i="36" s="1"/>
  <c r="BZ58" i="36" s="1"/>
  <c r="BZ59" i="36" s="1"/>
  <c r="BZ60" i="36" s="1"/>
  <c r="CB54" i="36"/>
  <c r="CB55" i="36" s="1"/>
  <c r="CB56" i="36" s="1"/>
  <c r="CB57" i="36" s="1"/>
  <c r="CB58" i="36" s="1"/>
  <c r="CB59" i="36" s="1"/>
  <c r="CB60" i="36" s="1"/>
  <c r="CC54" i="36"/>
  <c r="CC55" i="36" s="1"/>
  <c r="CC56" i="36" s="1"/>
  <c r="CC57" i="36" s="1"/>
  <c r="CC58" i="36" s="1"/>
  <c r="CC59" i="36" s="1"/>
  <c r="CC60" i="36" s="1"/>
  <c r="CD54" i="36"/>
  <c r="CD55" i="36" s="1"/>
  <c r="CD56" i="36" s="1"/>
  <c r="CD57" i="36" s="1"/>
  <c r="CD58" i="36" s="1"/>
  <c r="CD59" i="36" s="1"/>
  <c r="CD60" i="36" s="1"/>
  <c r="CE54" i="36"/>
  <c r="CE55" i="36" s="1"/>
  <c r="CE56" i="36" s="1"/>
  <c r="CE57" i="36" s="1"/>
  <c r="CE58" i="36" s="1"/>
  <c r="CE59" i="36" s="1"/>
  <c r="CE60" i="36" s="1"/>
  <c r="CF54" i="36"/>
  <c r="CF55" i="36" s="1"/>
  <c r="CF56" i="36" s="1"/>
  <c r="CF57" i="36" s="1"/>
  <c r="CF58" i="36" s="1"/>
  <c r="CF59" i="36" s="1"/>
  <c r="CF60" i="36" s="1"/>
  <c r="CG54" i="36"/>
  <c r="CG55" i="36" s="1"/>
  <c r="CG56" i="36" s="1"/>
  <c r="CG57" i="36" s="1"/>
  <c r="CG58" i="36" s="1"/>
  <c r="CG59" i="36" s="1"/>
  <c r="CG60" i="36" s="1"/>
  <c r="CH54" i="36"/>
  <c r="CH55" i="36" s="1"/>
  <c r="CH56" i="36" s="1"/>
  <c r="CH57" i="36" s="1"/>
  <c r="CH58" i="36" s="1"/>
  <c r="CH59" i="36" s="1"/>
  <c r="CH60" i="36" s="1"/>
  <c r="CI54" i="36"/>
  <c r="CI55" i="36" s="1"/>
  <c r="CI56" i="36" s="1"/>
  <c r="CI57" i="36" s="1"/>
  <c r="CI58" i="36" s="1"/>
  <c r="CI59" i="36" s="1"/>
  <c r="CI60" i="36" s="1"/>
  <c r="CJ54" i="36"/>
  <c r="CJ55" i="36" s="1"/>
  <c r="CJ56" i="36" s="1"/>
  <c r="CJ57" i="36" s="1"/>
  <c r="CJ58" i="36" s="1"/>
  <c r="CJ59" i="36" s="1"/>
  <c r="CJ60" i="36" s="1"/>
  <c r="CK54" i="36"/>
  <c r="CK55" i="36" s="1"/>
  <c r="CK56" i="36" s="1"/>
  <c r="CK57" i="36" s="1"/>
  <c r="CK58" i="36" s="1"/>
  <c r="CK59" i="36" s="1"/>
  <c r="CK60" i="36" s="1"/>
  <c r="CM54" i="36"/>
  <c r="CM55" i="36" s="1"/>
  <c r="CM56" i="36" s="1"/>
  <c r="CM57" i="36" s="1"/>
  <c r="CM58" i="36" s="1"/>
  <c r="CM59" i="36" s="1"/>
  <c r="CM60" i="36" s="1"/>
  <c r="CN54" i="36"/>
  <c r="CN55" i="36" s="1"/>
  <c r="CN56" i="36" s="1"/>
  <c r="CN57" i="36" s="1"/>
  <c r="CN58" i="36" s="1"/>
  <c r="CN59" i="36" s="1"/>
  <c r="CN60" i="36" s="1"/>
  <c r="CO54" i="36"/>
  <c r="CO55" i="36" s="1"/>
  <c r="CO56" i="36" s="1"/>
  <c r="CO57" i="36" s="1"/>
  <c r="CO58" i="36" s="1"/>
  <c r="CO59" i="36" s="1"/>
  <c r="CO60" i="36" s="1"/>
  <c r="CP54" i="36"/>
  <c r="CP55" i="36" s="1"/>
  <c r="CP56" i="36" s="1"/>
  <c r="CP57" i="36" s="1"/>
  <c r="CP58" i="36" s="1"/>
  <c r="CP59" i="36" s="1"/>
  <c r="CP60" i="36" s="1"/>
  <c r="CQ54" i="36"/>
  <c r="CQ55" i="36" s="1"/>
  <c r="CQ56" i="36" s="1"/>
  <c r="CQ57" i="36" s="1"/>
  <c r="CQ58" i="36" s="1"/>
  <c r="CQ59" i="36" s="1"/>
  <c r="CQ60" i="36" s="1"/>
  <c r="CR54" i="36"/>
  <c r="CR55" i="36" s="1"/>
  <c r="CR56" i="36" s="1"/>
  <c r="CR57" i="36" s="1"/>
  <c r="CR58" i="36" s="1"/>
  <c r="CR59" i="36" s="1"/>
  <c r="CR60" i="36" s="1"/>
  <c r="CS54" i="36"/>
  <c r="CS55" i="36" s="1"/>
  <c r="CS56" i="36" s="1"/>
  <c r="CS57" i="36" s="1"/>
  <c r="CS58" i="36" s="1"/>
  <c r="CS59" i="36" s="1"/>
  <c r="CS60" i="36" s="1"/>
  <c r="CT54" i="36"/>
  <c r="CT55" i="36" s="1"/>
  <c r="CT56" i="36" s="1"/>
  <c r="CT57" i="36" s="1"/>
  <c r="CT58" i="36" s="1"/>
  <c r="CT59" i="36" s="1"/>
  <c r="CT60" i="36" s="1"/>
  <c r="CV54" i="36"/>
  <c r="CV55" i="36" s="1"/>
  <c r="CV56" i="36" s="1"/>
  <c r="CV57" i="36" s="1"/>
  <c r="CV58" i="36" s="1"/>
  <c r="CV59" i="36" s="1"/>
  <c r="CV60" i="36" s="1"/>
  <c r="CW54" i="36"/>
  <c r="CW55" i="36" s="1"/>
  <c r="CW56" i="36" s="1"/>
  <c r="CW57" i="36" s="1"/>
  <c r="CW58" i="36" s="1"/>
  <c r="CW59" i="36" s="1"/>
  <c r="CW60" i="36" s="1"/>
  <c r="CX54" i="36"/>
  <c r="CX55" i="36" s="1"/>
  <c r="CX56" i="36" s="1"/>
  <c r="CX57" i="36" s="1"/>
  <c r="CX58" i="36" s="1"/>
  <c r="CX59" i="36" s="1"/>
  <c r="CX60" i="36" s="1"/>
  <c r="CY54" i="36"/>
  <c r="CY55" i="36" s="1"/>
  <c r="CY56" i="36" s="1"/>
  <c r="CY57" i="36" s="1"/>
  <c r="CY58" i="36" s="1"/>
  <c r="CY59" i="36" s="1"/>
  <c r="CY60" i="36" s="1"/>
  <c r="CZ54" i="36"/>
  <c r="CZ55" i="36" s="1"/>
  <c r="CZ56" i="36" s="1"/>
  <c r="CZ57" i="36" s="1"/>
  <c r="CZ58" i="36" s="1"/>
  <c r="CZ59" i="36" s="1"/>
  <c r="CZ60" i="36" s="1"/>
  <c r="DA54" i="36"/>
  <c r="DA55" i="36" s="1"/>
  <c r="DA56" i="36" s="1"/>
  <c r="DA57" i="36" s="1"/>
  <c r="DA58" i="36" s="1"/>
  <c r="DA59" i="36" s="1"/>
  <c r="DA60" i="36" s="1"/>
  <c r="BH54" i="36"/>
  <c r="BH55" i="36" s="1"/>
  <c r="BH56" i="36" s="1"/>
  <c r="BH57" i="36" s="1"/>
  <c r="BH58" i="36" s="1"/>
  <c r="BH59" i="36" s="1"/>
  <c r="BH60" i="36" s="1"/>
  <c r="BG54" i="36"/>
  <c r="BG55" i="36" s="1"/>
  <c r="BG56" i="36" s="1"/>
  <c r="BG57" i="36" s="1"/>
  <c r="BG58" i="36" s="1"/>
  <c r="BG59" i="36" s="1"/>
  <c r="BG60" i="36" s="1"/>
  <c r="BF54" i="36"/>
  <c r="BF55" i="36" s="1"/>
  <c r="BF56" i="36" s="1"/>
  <c r="BF57" i="36" s="1"/>
  <c r="BF58" i="36" s="1"/>
  <c r="BF59" i="36" s="1"/>
  <c r="BF60" i="36" s="1"/>
  <c r="BE54" i="36"/>
  <c r="BE55" i="36" s="1"/>
  <c r="BE56" i="36" s="1"/>
  <c r="BE57" i="36" s="1"/>
  <c r="BE58" i="36" s="1"/>
  <c r="BE59" i="36" s="1"/>
  <c r="BE60" i="36" s="1"/>
  <c r="BD54" i="36"/>
  <c r="BD55" i="36" s="1"/>
  <c r="BD56" i="36" s="1"/>
  <c r="BD57" i="36" s="1"/>
  <c r="BD58" i="36" s="1"/>
  <c r="BD59" i="36" s="1"/>
  <c r="BD60" i="36" s="1"/>
  <c r="BC54" i="36"/>
  <c r="BC55" i="36" s="1"/>
  <c r="BC56" i="36" s="1"/>
  <c r="BC57" i="36" s="1"/>
  <c r="BC58" i="36" s="1"/>
  <c r="BC59" i="36" s="1"/>
  <c r="BC60" i="36" s="1"/>
  <c r="BB54" i="36"/>
  <c r="BB55" i="36" s="1"/>
  <c r="BB56" i="36" s="1"/>
  <c r="BB57" i="36" s="1"/>
  <c r="BB58" i="36" s="1"/>
  <c r="BB59" i="36" s="1"/>
  <c r="BB60" i="36" s="1"/>
  <c r="BA54" i="36"/>
  <c r="BA55" i="36" s="1"/>
  <c r="BA56" i="36" s="1"/>
  <c r="BA57" i="36" s="1"/>
  <c r="BA58" i="36" s="1"/>
  <c r="BA59" i="36" s="1"/>
  <c r="BA60" i="36" s="1"/>
  <c r="AZ54" i="36"/>
  <c r="AZ55" i="36" s="1"/>
  <c r="AZ56" i="36" s="1"/>
  <c r="AZ57" i="36" s="1"/>
  <c r="AZ58" i="36" s="1"/>
  <c r="AZ59" i="36" s="1"/>
  <c r="AZ60" i="36" s="1"/>
  <c r="AY54" i="36"/>
  <c r="AY55" i="36" s="1"/>
  <c r="AY56" i="36" s="1"/>
  <c r="AY57" i="36" s="1"/>
  <c r="AY58" i="36" s="1"/>
  <c r="AY59" i="36" s="1"/>
  <c r="AY60" i="36" s="1"/>
  <c r="AX54" i="36"/>
  <c r="AX55" i="36" s="1"/>
  <c r="AX56" i="36" s="1"/>
  <c r="AX57" i="36" s="1"/>
  <c r="AX58" i="36" s="1"/>
  <c r="AX59" i="36" s="1"/>
  <c r="AX60" i="36" s="1"/>
  <c r="AW54" i="36"/>
  <c r="AW55" i="36" s="1"/>
  <c r="AW56" i="36" s="1"/>
  <c r="AW57" i="36" s="1"/>
  <c r="AW58" i="36" s="1"/>
  <c r="AW59" i="36" s="1"/>
  <c r="AW60" i="36" s="1"/>
  <c r="AV54" i="36"/>
  <c r="AV55" i="36" s="1"/>
  <c r="AV56" i="36" s="1"/>
  <c r="AV57" i="36" s="1"/>
  <c r="AV58" i="36" s="1"/>
  <c r="AV59" i="36" s="1"/>
  <c r="AV60" i="36" s="1"/>
  <c r="AU54" i="36"/>
  <c r="AU55" i="36" s="1"/>
  <c r="AU56" i="36" s="1"/>
  <c r="AU57" i="36" s="1"/>
  <c r="AU58" i="36" s="1"/>
  <c r="AU59" i="36" s="1"/>
  <c r="AU60" i="36" s="1"/>
  <c r="AT54" i="36"/>
  <c r="AT55" i="36" s="1"/>
  <c r="AT56" i="36" s="1"/>
  <c r="AT57" i="36" s="1"/>
  <c r="AT58" i="36" s="1"/>
  <c r="AT59" i="36" s="1"/>
  <c r="AT60" i="36" s="1"/>
  <c r="AS54" i="36"/>
  <c r="AS55" i="36" s="1"/>
  <c r="AS56" i="36" s="1"/>
  <c r="AS57" i="36" s="1"/>
  <c r="AS58" i="36" s="1"/>
  <c r="AS59" i="36" s="1"/>
  <c r="AS60" i="36" s="1"/>
  <c r="AR54" i="36"/>
  <c r="AR55" i="36" s="1"/>
  <c r="AR56" i="36" s="1"/>
  <c r="AR57" i="36" s="1"/>
  <c r="AR58" i="36" s="1"/>
  <c r="AR59" i="36" s="1"/>
  <c r="AR60" i="36" s="1"/>
  <c r="AQ54" i="36"/>
  <c r="AQ55" i="36" s="1"/>
  <c r="AQ56" i="36" s="1"/>
  <c r="AQ57" i="36" s="1"/>
  <c r="AQ58" i="36" s="1"/>
  <c r="AQ59" i="36" s="1"/>
  <c r="AQ60" i="36" s="1"/>
  <c r="AP54" i="36"/>
  <c r="AP55" i="36" s="1"/>
  <c r="AP56" i="36" s="1"/>
  <c r="AP57" i="36" s="1"/>
  <c r="AP58" i="36" s="1"/>
  <c r="AP59" i="36" s="1"/>
  <c r="AP60" i="36" s="1"/>
  <c r="AO54" i="36"/>
  <c r="AO55" i="36" s="1"/>
  <c r="AO56" i="36" s="1"/>
  <c r="AO57" i="36" s="1"/>
  <c r="AO58" i="36" s="1"/>
  <c r="AO59" i="36" s="1"/>
  <c r="AO60" i="36" s="1"/>
  <c r="AN54" i="36"/>
  <c r="AN55" i="36" s="1"/>
  <c r="AN56" i="36" s="1"/>
  <c r="AN57" i="36" s="1"/>
  <c r="AN58" i="36" s="1"/>
  <c r="AN59" i="36" s="1"/>
  <c r="AN60" i="36" s="1"/>
  <c r="AM54" i="36"/>
  <c r="AM55" i="36" s="1"/>
  <c r="AM56" i="36" s="1"/>
  <c r="AM57" i="36" s="1"/>
  <c r="AM58" i="36" s="1"/>
  <c r="AM59" i="36" s="1"/>
  <c r="AM60" i="36" s="1"/>
  <c r="AL54" i="36"/>
  <c r="AL55" i="36" s="1"/>
  <c r="AL56" i="36" s="1"/>
  <c r="AL57" i="36" s="1"/>
  <c r="AL58" i="36" s="1"/>
  <c r="AL59" i="36" s="1"/>
  <c r="AL60" i="36" s="1"/>
  <c r="AK54" i="36"/>
  <c r="AK55" i="36" s="1"/>
  <c r="AK56" i="36" s="1"/>
  <c r="AK57" i="36" s="1"/>
  <c r="AK58" i="36" s="1"/>
  <c r="AK59" i="36" s="1"/>
  <c r="AK60" i="36" s="1"/>
  <c r="AJ54" i="36"/>
  <c r="AJ55" i="36" s="1"/>
  <c r="AJ56" i="36" s="1"/>
  <c r="AJ57" i="36" s="1"/>
  <c r="AJ58" i="36" s="1"/>
  <c r="AJ59" i="36" s="1"/>
  <c r="AJ60" i="36" s="1"/>
  <c r="AI54" i="36"/>
  <c r="AI55" i="36" s="1"/>
  <c r="AI56" i="36" s="1"/>
  <c r="AI57" i="36" s="1"/>
  <c r="AI58" i="36" s="1"/>
  <c r="AI59" i="36" s="1"/>
  <c r="AI60" i="36" s="1"/>
  <c r="AH54" i="36"/>
  <c r="AH55" i="36" s="1"/>
  <c r="AH56" i="36" s="1"/>
  <c r="AH57" i="36" s="1"/>
  <c r="AH58" i="36" s="1"/>
  <c r="AH59" i="36" s="1"/>
  <c r="AH60" i="36" s="1"/>
  <c r="AG54" i="36"/>
  <c r="AG55" i="36" s="1"/>
  <c r="AG56" i="36" s="1"/>
  <c r="AG57" i="36" s="1"/>
  <c r="AG58" i="36" s="1"/>
  <c r="AG59" i="36" s="1"/>
  <c r="AG60" i="36" s="1"/>
  <c r="AF54" i="36"/>
  <c r="AF55" i="36" s="1"/>
  <c r="AF56" i="36" s="1"/>
  <c r="AF57" i="36" s="1"/>
  <c r="AF58" i="36" s="1"/>
  <c r="AF59" i="36" s="1"/>
  <c r="AF60" i="36" s="1"/>
  <c r="AE54" i="36"/>
  <c r="AE55" i="36" s="1"/>
  <c r="AE56" i="36" s="1"/>
  <c r="AE57" i="36" s="1"/>
  <c r="AE58" i="36" s="1"/>
  <c r="AE59" i="36" s="1"/>
  <c r="AE60" i="36" s="1"/>
  <c r="AD54" i="36"/>
  <c r="AD55" i="36" s="1"/>
  <c r="AD56" i="36" s="1"/>
  <c r="AD57" i="36" s="1"/>
  <c r="AD58" i="36" s="1"/>
  <c r="AD59" i="36" s="1"/>
  <c r="AD60" i="36" s="1"/>
  <c r="AC54" i="36"/>
  <c r="AC55" i="36" s="1"/>
  <c r="AC56" i="36" s="1"/>
  <c r="AC57" i="36" s="1"/>
  <c r="AC58" i="36" s="1"/>
  <c r="AC59" i="36" s="1"/>
  <c r="AC60" i="36" s="1"/>
  <c r="AB54" i="36"/>
  <c r="AB55" i="36" s="1"/>
  <c r="AB56" i="36" s="1"/>
  <c r="AB57" i="36" s="1"/>
  <c r="AB58" i="36" s="1"/>
  <c r="AB59" i="36" s="1"/>
  <c r="AB60" i="36" s="1"/>
  <c r="AA54" i="36"/>
  <c r="AA55" i="36" s="1"/>
  <c r="AA56" i="36" s="1"/>
  <c r="AA57" i="36" s="1"/>
  <c r="AA58" i="36" s="1"/>
  <c r="AA59" i="36" s="1"/>
  <c r="AA60" i="36" s="1"/>
  <c r="Z54" i="36"/>
  <c r="Z55" i="36" s="1"/>
  <c r="Z56" i="36" s="1"/>
  <c r="Z57" i="36" s="1"/>
  <c r="Z58" i="36" s="1"/>
  <c r="Z59" i="36" s="1"/>
  <c r="Z60" i="36" s="1"/>
  <c r="Y54" i="36"/>
  <c r="Y55" i="36" s="1"/>
  <c r="Y56" i="36" s="1"/>
  <c r="Y57" i="36" s="1"/>
  <c r="Y58" i="36" s="1"/>
  <c r="Y59" i="36" s="1"/>
  <c r="Y60" i="36" s="1"/>
  <c r="X54" i="36"/>
  <c r="X55" i="36" s="1"/>
  <c r="X56" i="36" s="1"/>
  <c r="X57" i="36" s="1"/>
  <c r="X58" i="36" s="1"/>
  <c r="X59" i="36" s="1"/>
  <c r="X60" i="36" s="1"/>
  <c r="W54" i="36"/>
  <c r="W55" i="36" s="1"/>
  <c r="W56" i="36" s="1"/>
  <c r="W57" i="36" s="1"/>
  <c r="W58" i="36" s="1"/>
  <c r="W59" i="36" s="1"/>
  <c r="W60" i="36" s="1"/>
  <c r="V54" i="36"/>
  <c r="V55" i="36" s="1"/>
  <c r="V56" i="36" s="1"/>
  <c r="V57" i="36" s="1"/>
  <c r="V58" i="36" s="1"/>
  <c r="V59" i="36" s="1"/>
  <c r="V60" i="36" s="1"/>
  <c r="U54" i="36"/>
  <c r="U55" i="36" s="1"/>
  <c r="U56" i="36" s="1"/>
  <c r="U57" i="36" s="1"/>
  <c r="U58" i="36" s="1"/>
  <c r="U59" i="36" s="1"/>
  <c r="U60" i="36" s="1"/>
  <c r="R54" i="36"/>
  <c r="R55" i="36" s="1"/>
  <c r="R56" i="36" s="1"/>
  <c r="R57" i="36" s="1"/>
  <c r="R58" i="36" s="1"/>
  <c r="R59" i="36" s="1"/>
  <c r="R60" i="36" s="1"/>
  <c r="Q54" i="36"/>
  <c r="Q55" i="36" s="1"/>
  <c r="Q56" i="36" s="1"/>
  <c r="Q57" i="36" s="1"/>
  <c r="Q58" i="36" s="1"/>
  <c r="Q59" i="36" s="1"/>
  <c r="Q60" i="36" s="1"/>
  <c r="P54" i="36"/>
  <c r="P55" i="36" s="1"/>
  <c r="P56" i="36" s="1"/>
  <c r="P57" i="36" s="1"/>
  <c r="P58" i="36" s="1"/>
  <c r="P59" i="36" s="1"/>
  <c r="P60" i="36" s="1"/>
  <c r="O54" i="36"/>
  <c r="O55" i="36" s="1"/>
  <c r="O56" i="36" s="1"/>
  <c r="O57" i="36" s="1"/>
  <c r="O58" i="36" s="1"/>
  <c r="O59" i="36" s="1"/>
  <c r="O60" i="36" s="1"/>
  <c r="N54" i="36"/>
  <c r="N55" i="36" s="1"/>
  <c r="N56" i="36" s="1"/>
  <c r="N57" i="36" s="1"/>
  <c r="N58" i="36" s="1"/>
  <c r="N59" i="36" s="1"/>
  <c r="N60" i="36" s="1"/>
  <c r="M54" i="36"/>
  <c r="M55" i="36" s="1"/>
  <c r="M56" i="36" s="1"/>
  <c r="M57" i="36" s="1"/>
  <c r="M58" i="36" s="1"/>
  <c r="M59" i="36" s="1"/>
  <c r="M60" i="36" s="1"/>
  <c r="L54" i="36"/>
  <c r="L55" i="36" s="1"/>
  <c r="L56" i="36" s="1"/>
  <c r="L57" i="36" s="1"/>
  <c r="L58" i="36" s="1"/>
  <c r="L59" i="36" s="1"/>
  <c r="L60" i="36" s="1"/>
  <c r="K54" i="36"/>
  <c r="K55" i="36" s="1"/>
  <c r="K56" i="36" s="1"/>
  <c r="K57" i="36" s="1"/>
  <c r="K58" i="36" s="1"/>
  <c r="K59" i="36" s="1"/>
  <c r="K60" i="36" s="1"/>
  <c r="J54" i="36"/>
  <c r="J55" i="36" s="1"/>
  <c r="J56" i="36" s="1"/>
  <c r="J57" i="36" s="1"/>
  <c r="J58" i="36" s="1"/>
  <c r="J59" i="36" s="1"/>
  <c r="J60" i="36" s="1"/>
  <c r="I54" i="36"/>
  <c r="I55" i="36" s="1"/>
  <c r="I56" i="36" s="1"/>
  <c r="I57" i="36" s="1"/>
  <c r="I58" i="36" s="1"/>
  <c r="I59" i="36" s="1"/>
  <c r="I60" i="36" s="1"/>
  <c r="G54" i="36"/>
  <c r="G55" i="36" s="1"/>
  <c r="G56" i="36" s="1"/>
  <c r="G57" i="36" s="1"/>
  <c r="G58" i="36" s="1"/>
  <c r="G59" i="36" s="1"/>
  <c r="G60" i="36" s="1"/>
  <c r="F54" i="36"/>
  <c r="F55" i="36" s="1"/>
  <c r="F56" i="36" s="1"/>
  <c r="F57" i="36" s="1"/>
  <c r="F58" i="36" s="1"/>
  <c r="F59" i="36" s="1"/>
  <c r="F60" i="36" s="1"/>
  <c r="E54" i="36"/>
  <c r="E55" i="36" s="1"/>
  <c r="E56" i="36" s="1"/>
  <c r="E57" i="36" s="1"/>
  <c r="E58" i="36" s="1"/>
  <c r="E59" i="36" s="1"/>
  <c r="E60" i="36" s="1"/>
  <c r="C54" i="36"/>
  <c r="C55" i="36" s="1"/>
  <c r="C56" i="36" s="1"/>
  <c r="C57" i="36" s="1"/>
  <c r="C58" i="36" s="1"/>
  <c r="C59" i="36" s="1"/>
  <c r="C60" i="36" s="1"/>
  <c r="ED63" i="69"/>
  <c r="DQ63" i="69"/>
  <c r="DD63" i="69"/>
  <c r="CQ63" i="69"/>
  <c r="BM263" i="36" l="1"/>
  <c r="BN263" i="36"/>
  <c r="BO263" i="36"/>
  <c r="BP263" i="36"/>
  <c r="BQ263" i="36"/>
  <c r="BR263" i="36"/>
  <c r="BS263" i="36"/>
  <c r="BT263" i="36"/>
  <c r="BU263" i="36"/>
  <c r="BV263" i="36"/>
  <c r="BW263" i="36"/>
  <c r="BX263" i="36"/>
  <c r="BY263" i="36"/>
  <c r="BZ263" i="36"/>
  <c r="CB263" i="36"/>
  <c r="CC263" i="36"/>
  <c r="CD263" i="36"/>
  <c r="CE263" i="36"/>
  <c r="CF263" i="36"/>
  <c r="CG263" i="36"/>
  <c r="CH263" i="36"/>
  <c r="CI263" i="36"/>
  <c r="CJ263" i="36"/>
  <c r="CK263" i="36"/>
  <c r="CM263" i="36"/>
  <c r="CN263" i="36"/>
  <c r="CO263" i="36"/>
  <c r="CP263" i="36"/>
  <c r="CQ263" i="36"/>
  <c r="CR263" i="36"/>
  <c r="CS263" i="36"/>
  <c r="CT263" i="36"/>
  <c r="CV263" i="36"/>
  <c r="CW263" i="36"/>
  <c r="CX263" i="36"/>
  <c r="CY263" i="36"/>
  <c r="CZ263" i="36"/>
  <c r="DA263" i="36"/>
  <c r="AQ263" i="36"/>
  <c r="AW263" i="36"/>
  <c r="BA263" i="36"/>
  <c r="BB263" i="36"/>
  <c r="BC263" i="36"/>
  <c r="BD263" i="36"/>
  <c r="BE263" i="36"/>
  <c r="BF263" i="36"/>
  <c r="BG263" i="36"/>
  <c r="BH263" i="36"/>
  <c r="AM263" i="36"/>
  <c r="AN263" i="36"/>
  <c r="AO263" i="36"/>
  <c r="AP263" i="36"/>
  <c r="AL263" i="36"/>
  <c r="F263" i="36"/>
  <c r="G263" i="36"/>
  <c r="I263" i="36"/>
  <c r="J263" i="36"/>
  <c r="K263" i="36"/>
  <c r="L263" i="36"/>
  <c r="M263" i="36"/>
  <c r="N263" i="36"/>
  <c r="O263" i="36"/>
  <c r="P263" i="36"/>
  <c r="Q263" i="36"/>
  <c r="R263" i="36"/>
  <c r="W263" i="36"/>
  <c r="X263" i="36"/>
  <c r="Y263" i="36"/>
  <c r="Z263" i="36"/>
  <c r="AA263" i="36"/>
  <c r="AB263" i="36"/>
  <c r="AC263" i="36"/>
  <c r="AD263" i="36"/>
  <c r="AE263" i="36"/>
  <c r="AF263" i="36"/>
  <c r="AG263" i="36"/>
  <c r="AH263" i="36"/>
  <c r="AI263" i="36"/>
  <c r="AJ263" i="36"/>
  <c r="AK263" i="36"/>
  <c r="E263" i="36"/>
  <c r="C263" i="36"/>
  <c r="BM261" i="36"/>
  <c r="BN261" i="36"/>
  <c r="BO261" i="36"/>
  <c r="BP261" i="36"/>
  <c r="BQ261" i="36"/>
  <c r="BR261" i="36"/>
  <c r="BS261" i="36"/>
  <c r="BT261" i="36"/>
  <c r="BU261" i="36"/>
  <c r="BV261" i="36"/>
  <c r="BW261" i="36"/>
  <c r="BX261" i="36"/>
  <c r="BY261" i="36"/>
  <c r="BZ261" i="36"/>
  <c r="CB261" i="36"/>
  <c r="CC261" i="36"/>
  <c r="CD261" i="36"/>
  <c r="CE261" i="36"/>
  <c r="CF261" i="36"/>
  <c r="CG261" i="36"/>
  <c r="CH261" i="36"/>
  <c r="CI261" i="36"/>
  <c r="CJ261" i="36"/>
  <c r="CK261" i="36"/>
  <c r="CM261" i="36"/>
  <c r="CN261" i="36"/>
  <c r="CO261" i="36"/>
  <c r="CP261" i="36"/>
  <c r="CQ261" i="36"/>
  <c r="CR261" i="36"/>
  <c r="CS261" i="36"/>
  <c r="CT261" i="36"/>
  <c r="CV261" i="36"/>
  <c r="CW261" i="36"/>
  <c r="CX261" i="36"/>
  <c r="CY261" i="36"/>
  <c r="CZ261" i="36"/>
  <c r="DA261" i="36"/>
  <c r="F261" i="36"/>
  <c r="G261" i="36"/>
  <c r="I261" i="36"/>
  <c r="J261" i="36"/>
  <c r="K261" i="36"/>
  <c r="L261" i="36"/>
  <c r="M261" i="36"/>
  <c r="N261" i="36"/>
  <c r="O261" i="36"/>
  <c r="P261" i="36"/>
  <c r="Q261" i="36"/>
  <c r="R261" i="36"/>
  <c r="W261" i="36"/>
  <c r="X261" i="36"/>
  <c r="Y261" i="36"/>
  <c r="Z261" i="36"/>
  <c r="AA261" i="36"/>
  <c r="AB261" i="36"/>
  <c r="AC261" i="36"/>
  <c r="AD261" i="36"/>
  <c r="AE261" i="36"/>
  <c r="AF261" i="36"/>
  <c r="AG261" i="36"/>
  <c r="AH261" i="36"/>
  <c r="AI261" i="36"/>
  <c r="AJ261" i="36"/>
  <c r="AK261" i="36"/>
  <c r="AL261" i="36"/>
  <c r="AM261" i="36"/>
  <c r="AN261" i="36"/>
  <c r="AO261" i="36"/>
  <c r="AP261" i="36"/>
  <c r="AQ261" i="36"/>
  <c r="AW261" i="36"/>
  <c r="BA261" i="36"/>
  <c r="BB261" i="36"/>
  <c r="BC261" i="36"/>
  <c r="BD261" i="36"/>
  <c r="BE261" i="36"/>
  <c r="BF261" i="36"/>
  <c r="BG261" i="36"/>
  <c r="BH261" i="36"/>
  <c r="E261" i="36"/>
  <c r="C261" i="36"/>
  <c r="MS63" i="69"/>
  <c r="MT63" i="69"/>
  <c r="MR63" i="69"/>
  <c r="MU63" i="69" l="1"/>
  <c r="AB61" i="57"/>
  <c r="AH265" i="36"/>
  <c r="O56" i="57"/>
  <c r="Q40" i="57"/>
  <c r="Q39" i="57"/>
  <c r="Q38" i="57"/>
  <c r="Q37" i="57"/>
  <c r="Q36" i="57"/>
  <c r="Q35" i="57"/>
  <c r="Q34" i="57"/>
  <c r="Q33" i="57"/>
  <c r="Q31" i="57"/>
  <c r="Q30" i="57"/>
  <c r="Q29" i="57"/>
  <c r="V98" i="57"/>
  <c r="AA98" i="57"/>
  <c r="AA94" i="57"/>
  <c r="S265" i="36"/>
  <c r="CW267" i="36"/>
  <c r="CW268" i="36" s="1"/>
  <c r="CW269" i="36" s="1"/>
  <c r="CX267" i="36"/>
  <c r="CX268" i="36" s="1"/>
  <c r="CX269" i="36" s="1"/>
  <c r="CY267" i="36"/>
  <c r="CY268" i="36" s="1"/>
  <c r="CY269" i="36" s="1"/>
  <c r="CZ267" i="36"/>
  <c r="CZ268" i="36" s="1"/>
  <c r="CZ269" i="36" s="1"/>
  <c r="DA267" i="36"/>
  <c r="DA268" i="36" s="1"/>
  <c r="DA269" i="36" s="1"/>
  <c r="BM267" i="36"/>
  <c r="BM268" i="36" s="1"/>
  <c r="BM269" i="36" s="1"/>
  <c r="BN267" i="36"/>
  <c r="BN268" i="36" s="1"/>
  <c r="BN269" i="36" s="1"/>
  <c r="BO267" i="36"/>
  <c r="BO268" i="36" s="1"/>
  <c r="BO269" i="36" s="1"/>
  <c r="BP267" i="36"/>
  <c r="BP268" i="36" s="1"/>
  <c r="BP269" i="36" s="1"/>
  <c r="BQ267" i="36"/>
  <c r="BQ268" i="36" s="1"/>
  <c r="BQ269" i="36" s="1"/>
  <c r="BR267" i="36"/>
  <c r="BR268" i="36" s="1"/>
  <c r="BR269" i="36" s="1"/>
  <c r="BS267" i="36"/>
  <c r="BS268" i="36" s="1"/>
  <c r="BS269" i="36" s="1"/>
  <c r="BT267" i="36"/>
  <c r="BT268" i="36" s="1"/>
  <c r="BT269" i="36" s="1"/>
  <c r="BU267" i="36"/>
  <c r="BU268" i="36" s="1"/>
  <c r="BU269" i="36" s="1"/>
  <c r="BV267" i="36"/>
  <c r="BV268" i="36" s="1"/>
  <c r="BV269" i="36" s="1"/>
  <c r="BW267" i="36"/>
  <c r="BW268" i="36" s="1"/>
  <c r="BW269" i="36" s="1"/>
  <c r="BX267" i="36"/>
  <c r="BX268" i="36" s="1"/>
  <c r="BX269" i="36" s="1"/>
  <c r="BY267" i="36"/>
  <c r="BY268" i="36" s="1"/>
  <c r="BY269" i="36" s="1"/>
  <c r="BZ267" i="36"/>
  <c r="BZ268" i="36" s="1"/>
  <c r="BZ269" i="36" s="1"/>
  <c r="CB267" i="36"/>
  <c r="CB268" i="36" s="1"/>
  <c r="CB269" i="36" s="1"/>
  <c r="CC267" i="36"/>
  <c r="CC268" i="36" s="1"/>
  <c r="CC269" i="36" s="1"/>
  <c r="CD267" i="36"/>
  <c r="CD268" i="36" s="1"/>
  <c r="CD269" i="36" s="1"/>
  <c r="CE267" i="36"/>
  <c r="CE268" i="36" s="1"/>
  <c r="CE269" i="36" s="1"/>
  <c r="CF267" i="36"/>
  <c r="CF268" i="36" s="1"/>
  <c r="CF269" i="36" s="1"/>
  <c r="CG267" i="36"/>
  <c r="CG268" i="36" s="1"/>
  <c r="CG269" i="36" s="1"/>
  <c r="CH267" i="36"/>
  <c r="CH268" i="36" s="1"/>
  <c r="CH269" i="36" s="1"/>
  <c r="CI267" i="36"/>
  <c r="CI268" i="36" s="1"/>
  <c r="CI269" i="36" s="1"/>
  <c r="CJ267" i="36"/>
  <c r="CJ268" i="36" s="1"/>
  <c r="CJ269" i="36" s="1"/>
  <c r="CK267" i="36"/>
  <c r="CK268" i="36" s="1"/>
  <c r="CK269" i="36" s="1"/>
  <c r="CM267" i="36"/>
  <c r="CM268" i="36" s="1"/>
  <c r="CM269" i="36" s="1"/>
  <c r="CN267" i="36"/>
  <c r="CN268" i="36" s="1"/>
  <c r="CN269" i="36" s="1"/>
  <c r="CO267" i="36"/>
  <c r="CO268" i="36" s="1"/>
  <c r="CO269" i="36" s="1"/>
  <c r="CP267" i="36"/>
  <c r="CP268" i="36" s="1"/>
  <c r="CP269" i="36" s="1"/>
  <c r="CQ267" i="36"/>
  <c r="CQ268" i="36" s="1"/>
  <c r="CQ269" i="36" s="1"/>
  <c r="CR267" i="36"/>
  <c r="CR268" i="36" s="1"/>
  <c r="CR269" i="36" s="1"/>
  <c r="CS267" i="36"/>
  <c r="CS268" i="36" s="1"/>
  <c r="CS269" i="36" s="1"/>
  <c r="CT267" i="36"/>
  <c r="CT268" i="36" s="1"/>
  <c r="CT269" i="36" s="1"/>
  <c r="K267" i="36"/>
  <c r="K268" i="36" s="1"/>
  <c r="K269" i="36" s="1"/>
  <c r="L267" i="36"/>
  <c r="L268" i="36" s="1"/>
  <c r="L269" i="36" s="1"/>
  <c r="M267" i="36"/>
  <c r="M268" i="36" s="1"/>
  <c r="M269" i="36" s="1"/>
  <c r="N267" i="36"/>
  <c r="N268" i="36" s="1"/>
  <c r="N269" i="36" s="1"/>
  <c r="O267" i="36"/>
  <c r="O268" i="36" s="1"/>
  <c r="O269" i="36" s="1"/>
  <c r="P267" i="36"/>
  <c r="P268" i="36" s="1"/>
  <c r="P269" i="36" s="1"/>
  <c r="Q267" i="36"/>
  <c r="Q268" i="36" s="1"/>
  <c r="Q269" i="36" s="1"/>
  <c r="R267" i="36"/>
  <c r="R268" i="36" s="1"/>
  <c r="R269" i="36" s="1"/>
  <c r="W267" i="36"/>
  <c r="W268" i="36" s="1"/>
  <c r="W269" i="36" s="1"/>
  <c r="X267" i="36"/>
  <c r="X268" i="36" s="1"/>
  <c r="X269" i="36" s="1"/>
  <c r="Y267" i="36"/>
  <c r="Y268" i="36" s="1"/>
  <c r="Y269" i="36" s="1"/>
  <c r="Z267" i="36"/>
  <c r="Z268" i="36" s="1"/>
  <c r="Z269" i="36" s="1"/>
  <c r="AA267" i="36"/>
  <c r="AA268" i="36" s="1"/>
  <c r="AA269" i="36" s="1"/>
  <c r="AB267" i="36"/>
  <c r="AB268" i="36" s="1"/>
  <c r="AB269" i="36" s="1"/>
  <c r="AC267" i="36"/>
  <c r="AC268" i="36" s="1"/>
  <c r="AC269" i="36" s="1"/>
  <c r="AD267" i="36"/>
  <c r="AD268" i="36" s="1"/>
  <c r="AD269" i="36" s="1"/>
  <c r="AE267" i="36"/>
  <c r="AE268" i="36" s="1"/>
  <c r="AE269" i="36" s="1"/>
  <c r="AF267" i="36"/>
  <c r="AF268" i="36" s="1"/>
  <c r="AF269" i="36" s="1"/>
  <c r="AG267" i="36"/>
  <c r="AG268" i="36" s="1"/>
  <c r="AG269" i="36" s="1"/>
  <c r="AH267" i="36"/>
  <c r="AH268" i="36" s="1"/>
  <c r="AH269" i="36" s="1"/>
  <c r="AI267" i="36"/>
  <c r="AI268" i="36" s="1"/>
  <c r="AI269" i="36" s="1"/>
  <c r="AJ267" i="36"/>
  <c r="AJ268" i="36" s="1"/>
  <c r="AJ269" i="36" s="1"/>
  <c r="AK267" i="36"/>
  <c r="AK268" i="36" s="1"/>
  <c r="AK269" i="36" s="1"/>
  <c r="AL267" i="36"/>
  <c r="AL268" i="36" s="1"/>
  <c r="AL269" i="36" s="1"/>
  <c r="AM267" i="36"/>
  <c r="AM268" i="36" s="1"/>
  <c r="AM269" i="36" s="1"/>
  <c r="AN267" i="36"/>
  <c r="AN268" i="36" s="1"/>
  <c r="AN269" i="36" s="1"/>
  <c r="AO267" i="36"/>
  <c r="AO268" i="36" s="1"/>
  <c r="AO269" i="36" s="1"/>
  <c r="AP267" i="36"/>
  <c r="AP268" i="36" s="1"/>
  <c r="AP269" i="36" s="1"/>
  <c r="AQ267" i="36"/>
  <c r="AQ268" i="36" s="1"/>
  <c r="AQ269" i="36" s="1"/>
  <c r="AX267" i="36"/>
  <c r="AX268" i="36" s="1"/>
  <c r="AX269" i="36" s="1"/>
  <c r="AY267" i="36"/>
  <c r="AY268" i="36" s="1"/>
  <c r="AY269" i="36" s="1"/>
  <c r="AZ267" i="36"/>
  <c r="AZ268" i="36" s="1"/>
  <c r="AZ269" i="36" s="1"/>
  <c r="BA267" i="36"/>
  <c r="BA268" i="36" s="1"/>
  <c r="BA269" i="36" s="1"/>
  <c r="BB267" i="36"/>
  <c r="BB268" i="36" s="1"/>
  <c r="BB269" i="36" s="1"/>
  <c r="BC267" i="36"/>
  <c r="BC268" i="36" s="1"/>
  <c r="BC269" i="36" s="1"/>
  <c r="BD267" i="36"/>
  <c r="BD268" i="36" s="1"/>
  <c r="BD269" i="36" s="1"/>
  <c r="BE267" i="36"/>
  <c r="BE268" i="36" s="1"/>
  <c r="BE269" i="36" s="1"/>
  <c r="BF267" i="36"/>
  <c r="BF268" i="36" s="1"/>
  <c r="BF269" i="36" s="1"/>
  <c r="BG267" i="36"/>
  <c r="BG268" i="36" s="1"/>
  <c r="BG269" i="36" s="1"/>
  <c r="BH267" i="36"/>
  <c r="BH268" i="36" s="1"/>
  <c r="BH269" i="36" s="1"/>
  <c r="J267" i="36"/>
  <c r="J268" i="36" s="1"/>
  <c r="J269" i="36" s="1"/>
  <c r="G267" i="36"/>
  <c r="G268" i="36" s="1"/>
  <c r="G269" i="36" s="1"/>
  <c r="F267" i="36"/>
  <c r="F268" i="36" s="1"/>
  <c r="F269" i="36" s="1"/>
  <c r="E267" i="36"/>
  <c r="E268" i="36" s="1"/>
  <c r="E269" i="36" s="1"/>
  <c r="C267" i="36"/>
  <c r="C268" i="36" s="1"/>
  <c r="C269" i="36" s="1"/>
  <c r="I267" i="36"/>
  <c r="I268" i="36" s="1"/>
  <c r="I269" i="36" s="1"/>
  <c r="CU265" i="36"/>
  <c r="CL265" i="36"/>
  <c r="CA265" i="36"/>
  <c r="BL265" i="36"/>
  <c r="BM110" i="36" l="1"/>
  <c r="BM111" i="36" s="1"/>
  <c r="BM112" i="36" s="1"/>
  <c r="BM113" i="36" s="1"/>
  <c r="BM114" i="36" s="1"/>
  <c r="BM115" i="36" s="1"/>
  <c r="BM116" i="36" s="1"/>
  <c r="BN110" i="36"/>
  <c r="BN111" i="36" s="1"/>
  <c r="BN112" i="36" s="1"/>
  <c r="BN113" i="36" s="1"/>
  <c r="BN114" i="36" s="1"/>
  <c r="BN115" i="36" s="1"/>
  <c r="BN116" i="36" s="1"/>
  <c r="BO110" i="36"/>
  <c r="BO111" i="36" s="1"/>
  <c r="BO112" i="36" s="1"/>
  <c r="BO113" i="36" s="1"/>
  <c r="BO114" i="36" s="1"/>
  <c r="BO115" i="36" s="1"/>
  <c r="BO116" i="36" s="1"/>
  <c r="BP110" i="36"/>
  <c r="BP111" i="36" s="1"/>
  <c r="BP112" i="36" s="1"/>
  <c r="BP113" i="36" s="1"/>
  <c r="BP114" i="36" s="1"/>
  <c r="BP115" i="36" s="1"/>
  <c r="BP116" i="36" s="1"/>
  <c r="BQ110" i="36"/>
  <c r="BQ111" i="36" s="1"/>
  <c r="BQ112" i="36" s="1"/>
  <c r="BQ113" i="36" s="1"/>
  <c r="BQ114" i="36" s="1"/>
  <c r="BQ115" i="36" s="1"/>
  <c r="BQ116" i="36" s="1"/>
  <c r="BR110" i="36"/>
  <c r="BR111" i="36" s="1"/>
  <c r="BR112" i="36" s="1"/>
  <c r="BR113" i="36" s="1"/>
  <c r="BR114" i="36" s="1"/>
  <c r="BR115" i="36" s="1"/>
  <c r="BR116" i="36" s="1"/>
  <c r="BS110" i="36"/>
  <c r="BS111" i="36" s="1"/>
  <c r="BS112" i="36" s="1"/>
  <c r="BS113" i="36" s="1"/>
  <c r="BS114" i="36" s="1"/>
  <c r="BS115" i="36" s="1"/>
  <c r="BS116" i="36" s="1"/>
  <c r="BT110" i="36"/>
  <c r="BT111" i="36" s="1"/>
  <c r="BT112" i="36" s="1"/>
  <c r="BT113" i="36" s="1"/>
  <c r="BT114" i="36" s="1"/>
  <c r="BT115" i="36" s="1"/>
  <c r="BT116" i="36" s="1"/>
  <c r="BU110" i="36"/>
  <c r="BU111" i="36" s="1"/>
  <c r="BU112" i="36" s="1"/>
  <c r="BU113" i="36" s="1"/>
  <c r="BU114" i="36" s="1"/>
  <c r="BU115" i="36" s="1"/>
  <c r="BU116" i="36" s="1"/>
  <c r="BV110" i="36"/>
  <c r="BV111" i="36" s="1"/>
  <c r="BV112" i="36" s="1"/>
  <c r="BV113" i="36" s="1"/>
  <c r="BV114" i="36" s="1"/>
  <c r="BV115" i="36" s="1"/>
  <c r="BV116" i="36" s="1"/>
  <c r="BW110" i="36"/>
  <c r="BW111" i="36" s="1"/>
  <c r="BW112" i="36" s="1"/>
  <c r="BW113" i="36" s="1"/>
  <c r="BW114" i="36" s="1"/>
  <c r="BW115" i="36" s="1"/>
  <c r="BW116" i="36" s="1"/>
  <c r="BX110" i="36"/>
  <c r="BX111" i="36" s="1"/>
  <c r="BX112" i="36" s="1"/>
  <c r="BX113" i="36" s="1"/>
  <c r="BX114" i="36" s="1"/>
  <c r="BX115" i="36" s="1"/>
  <c r="BX116" i="36" s="1"/>
  <c r="BY110" i="36"/>
  <c r="BY111" i="36" s="1"/>
  <c r="BY112" i="36" s="1"/>
  <c r="BY113" i="36" s="1"/>
  <c r="BY114" i="36" s="1"/>
  <c r="BY115" i="36" s="1"/>
  <c r="BY116" i="36" s="1"/>
  <c r="BZ110" i="36"/>
  <c r="BZ111" i="36" s="1"/>
  <c r="BZ112" i="36" s="1"/>
  <c r="BZ113" i="36" s="1"/>
  <c r="BZ114" i="36" s="1"/>
  <c r="BZ115" i="36" s="1"/>
  <c r="BZ116" i="36" s="1"/>
  <c r="CB110" i="36"/>
  <c r="CB111" i="36" s="1"/>
  <c r="CB112" i="36" s="1"/>
  <c r="CB113" i="36" s="1"/>
  <c r="CB114" i="36" s="1"/>
  <c r="CB115" i="36" s="1"/>
  <c r="CB116" i="36" s="1"/>
  <c r="CC110" i="36"/>
  <c r="CC111" i="36" s="1"/>
  <c r="CC112" i="36" s="1"/>
  <c r="CC113" i="36" s="1"/>
  <c r="CC114" i="36" s="1"/>
  <c r="CC115" i="36" s="1"/>
  <c r="CC116" i="36" s="1"/>
  <c r="CD110" i="36"/>
  <c r="CD111" i="36" s="1"/>
  <c r="CD112" i="36" s="1"/>
  <c r="CD113" i="36" s="1"/>
  <c r="CD114" i="36" s="1"/>
  <c r="CD115" i="36" s="1"/>
  <c r="CD116" i="36" s="1"/>
  <c r="CE110" i="36"/>
  <c r="CE111" i="36" s="1"/>
  <c r="CE112" i="36" s="1"/>
  <c r="CE113" i="36" s="1"/>
  <c r="CE114" i="36" s="1"/>
  <c r="CE115" i="36" s="1"/>
  <c r="CE116" i="36" s="1"/>
  <c r="CF110" i="36"/>
  <c r="CF111" i="36" s="1"/>
  <c r="CF112" i="36" s="1"/>
  <c r="CF113" i="36" s="1"/>
  <c r="CF114" i="36" s="1"/>
  <c r="CF115" i="36" s="1"/>
  <c r="CF116" i="36" s="1"/>
  <c r="CG110" i="36"/>
  <c r="CG111" i="36" s="1"/>
  <c r="CG112" i="36" s="1"/>
  <c r="CG113" i="36" s="1"/>
  <c r="CG114" i="36" s="1"/>
  <c r="CG115" i="36" s="1"/>
  <c r="CG116" i="36" s="1"/>
  <c r="CH110" i="36"/>
  <c r="CH111" i="36" s="1"/>
  <c r="CH112" i="36" s="1"/>
  <c r="CH113" i="36" s="1"/>
  <c r="CH114" i="36" s="1"/>
  <c r="CH115" i="36" s="1"/>
  <c r="CH116" i="36" s="1"/>
  <c r="CI110" i="36"/>
  <c r="CI111" i="36" s="1"/>
  <c r="CI112" i="36" s="1"/>
  <c r="CI113" i="36" s="1"/>
  <c r="CI114" i="36" s="1"/>
  <c r="CI115" i="36" s="1"/>
  <c r="CI116" i="36" s="1"/>
  <c r="CJ110" i="36"/>
  <c r="CJ111" i="36" s="1"/>
  <c r="CJ112" i="36" s="1"/>
  <c r="CJ113" i="36" s="1"/>
  <c r="CJ114" i="36" s="1"/>
  <c r="CJ115" i="36" s="1"/>
  <c r="CJ116" i="36" s="1"/>
  <c r="CK110" i="36"/>
  <c r="CK111" i="36" s="1"/>
  <c r="CK112" i="36" s="1"/>
  <c r="CK113" i="36" s="1"/>
  <c r="CK114" i="36" s="1"/>
  <c r="CK115" i="36" s="1"/>
  <c r="CK116" i="36" s="1"/>
  <c r="CM110" i="36"/>
  <c r="CM111" i="36" s="1"/>
  <c r="CM112" i="36" s="1"/>
  <c r="CM113" i="36" s="1"/>
  <c r="CM114" i="36" s="1"/>
  <c r="CM115" i="36" s="1"/>
  <c r="CM116" i="36" s="1"/>
  <c r="CN110" i="36"/>
  <c r="CN111" i="36" s="1"/>
  <c r="CN112" i="36" s="1"/>
  <c r="CN113" i="36" s="1"/>
  <c r="CN114" i="36" s="1"/>
  <c r="CN115" i="36" s="1"/>
  <c r="CN116" i="36" s="1"/>
  <c r="CO110" i="36"/>
  <c r="CO111" i="36" s="1"/>
  <c r="CO112" i="36" s="1"/>
  <c r="CO113" i="36" s="1"/>
  <c r="CO114" i="36" s="1"/>
  <c r="CO115" i="36" s="1"/>
  <c r="CO116" i="36" s="1"/>
  <c r="CP110" i="36"/>
  <c r="CP111" i="36" s="1"/>
  <c r="CP112" i="36" s="1"/>
  <c r="CP113" i="36" s="1"/>
  <c r="CP114" i="36" s="1"/>
  <c r="CP115" i="36" s="1"/>
  <c r="CP116" i="36" s="1"/>
  <c r="CQ110" i="36"/>
  <c r="CQ111" i="36" s="1"/>
  <c r="CQ112" i="36" s="1"/>
  <c r="CQ113" i="36" s="1"/>
  <c r="CQ114" i="36" s="1"/>
  <c r="CQ115" i="36" s="1"/>
  <c r="CQ116" i="36" s="1"/>
  <c r="CR110" i="36"/>
  <c r="CR111" i="36" s="1"/>
  <c r="CR112" i="36" s="1"/>
  <c r="CR113" i="36" s="1"/>
  <c r="CR114" i="36" s="1"/>
  <c r="CR115" i="36" s="1"/>
  <c r="CR116" i="36" s="1"/>
  <c r="CS110" i="36"/>
  <c r="CS111" i="36" s="1"/>
  <c r="CS112" i="36" s="1"/>
  <c r="CS113" i="36" s="1"/>
  <c r="CS114" i="36" s="1"/>
  <c r="CS115" i="36" s="1"/>
  <c r="CS116" i="36" s="1"/>
  <c r="CT110" i="36"/>
  <c r="CT111" i="36" s="1"/>
  <c r="CT112" i="36" s="1"/>
  <c r="CT113" i="36" s="1"/>
  <c r="CT114" i="36" s="1"/>
  <c r="CT115" i="36" s="1"/>
  <c r="CT116" i="36" s="1"/>
  <c r="CV110" i="36"/>
  <c r="CV111" i="36" s="1"/>
  <c r="CV112" i="36" s="1"/>
  <c r="CV113" i="36" s="1"/>
  <c r="CV114" i="36" s="1"/>
  <c r="CV115" i="36" s="1"/>
  <c r="CV116" i="36" s="1"/>
  <c r="CW110" i="36"/>
  <c r="CW111" i="36" s="1"/>
  <c r="CW112" i="36" s="1"/>
  <c r="CW113" i="36" s="1"/>
  <c r="CW114" i="36" s="1"/>
  <c r="CW115" i="36" s="1"/>
  <c r="CW116" i="36" s="1"/>
  <c r="CX110" i="36"/>
  <c r="CX111" i="36" s="1"/>
  <c r="CX112" i="36" s="1"/>
  <c r="CX113" i="36" s="1"/>
  <c r="CX114" i="36" s="1"/>
  <c r="CX115" i="36" s="1"/>
  <c r="CX116" i="36" s="1"/>
  <c r="CY110" i="36"/>
  <c r="CY111" i="36" s="1"/>
  <c r="CY112" i="36" s="1"/>
  <c r="CY113" i="36" s="1"/>
  <c r="CY114" i="36" s="1"/>
  <c r="CY115" i="36" s="1"/>
  <c r="CY116" i="36" s="1"/>
  <c r="CZ110" i="36"/>
  <c r="CZ111" i="36" s="1"/>
  <c r="CZ112" i="36" s="1"/>
  <c r="CZ113" i="36" s="1"/>
  <c r="CZ114" i="36" s="1"/>
  <c r="CZ115" i="36" s="1"/>
  <c r="CZ116" i="36" s="1"/>
  <c r="DA110" i="36"/>
  <c r="DA111" i="36" s="1"/>
  <c r="DA112" i="36" s="1"/>
  <c r="DA113" i="36" s="1"/>
  <c r="DA114" i="36" s="1"/>
  <c r="DA115" i="36" s="1"/>
  <c r="DA116" i="36" s="1"/>
  <c r="BH110" i="36"/>
  <c r="BH111" i="36" s="1"/>
  <c r="BH112" i="36" s="1"/>
  <c r="BH113" i="36" s="1"/>
  <c r="BH114" i="36" s="1"/>
  <c r="BH115" i="36" s="1"/>
  <c r="BH116" i="36" s="1"/>
  <c r="BC110" i="36"/>
  <c r="BC111" i="36" s="1"/>
  <c r="BC112" i="36" s="1"/>
  <c r="BC113" i="36" s="1"/>
  <c r="BC114" i="36" s="1"/>
  <c r="BC115" i="36" s="1"/>
  <c r="BC116" i="36" s="1"/>
  <c r="BD110" i="36"/>
  <c r="BD111" i="36" s="1"/>
  <c r="BD112" i="36" s="1"/>
  <c r="BD113" i="36" s="1"/>
  <c r="BD114" i="36" s="1"/>
  <c r="BD115" i="36" s="1"/>
  <c r="BD116" i="36" s="1"/>
  <c r="BE110" i="36"/>
  <c r="BE111" i="36" s="1"/>
  <c r="BE112" i="36" s="1"/>
  <c r="BE113" i="36" s="1"/>
  <c r="BE114" i="36" s="1"/>
  <c r="BE115" i="36" s="1"/>
  <c r="BE116" i="36" s="1"/>
  <c r="BF110" i="36"/>
  <c r="BF111" i="36" s="1"/>
  <c r="BF112" i="36" s="1"/>
  <c r="BF113" i="36" s="1"/>
  <c r="BF114" i="36" s="1"/>
  <c r="BF115" i="36" s="1"/>
  <c r="BF116" i="36" s="1"/>
  <c r="BG110" i="36"/>
  <c r="BG111" i="36" s="1"/>
  <c r="BG112" i="36" s="1"/>
  <c r="BG113" i="36" s="1"/>
  <c r="BG114" i="36" s="1"/>
  <c r="BG115" i="36" s="1"/>
  <c r="BG116" i="36" s="1"/>
  <c r="BB110" i="36"/>
  <c r="BB111" i="36" s="1"/>
  <c r="BB112" i="36" s="1"/>
  <c r="BB113" i="36" s="1"/>
  <c r="BB114" i="36" s="1"/>
  <c r="BB115" i="36" s="1"/>
  <c r="BB116" i="36" s="1"/>
  <c r="AQ110" i="36"/>
  <c r="AQ111" i="36" s="1"/>
  <c r="AQ112" i="36" s="1"/>
  <c r="AQ113" i="36" s="1"/>
  <c r="AQ114" i="36" s="1"/>
  <c r="AQ115" i="36" s="1"/>
  <c r="AQ116" i="36" s="1"/>
  <c r="AP110" i="36"/>
  <c r="AP111" i="36" s="1"/>
  <c r="AP112" i="36" s="1"/>
  <c r="AP113" i="36" s="1"/>
  <c r="AP114" i="36" s="1"/>
  <c r="AP115" i="36" s="1"/>
  <c r="AP116" i="36" s="1"/>
  <c r="AO110" i="36"/>
  <c r="AO111" i="36" s="1"/>
  <c r="AO112" i="36" s="1"/>
  <c r="AO113" i="36" s="1"/>
  <c r="AO114" i="36" s="1"/>
  <c r="AO115" i="36" s="1"/>
  <c r="AO116" i="36" s="1"/>
  <c r="AN110" i="36"/>
  <c r="AN111" i="36" s="1"/>
  <c r="AN112" i="36" s="1"/>
  <c r="AN113" i="36" s="1"/>
  <c r="AN114" i="36" s="1"/>
  <c r="AN115" i="36" s="1"/>
  <c r="AN116" i="36" s="1"/>
  <c r="AM110" i="36"/>
  <c r="AM111" i="36" s="1"/>
  <c r="AM112" i="36" s="1"/>
  <c r="AM113" i="36" s="1"/>
  <c r="AM114" i="36" s="1"/>
  <c r="AM115" i="36" s="1"/>
  <c r="AM116" i="36" s="1"/>
  <c r="AL110" i="36"/>
  <c r="AL111" i="36" s="1"/>
  <c r="AL112" i="36" s="1"/>
  <c r="AL113" i="36" s="1"/>
  <c r="AL114" i="36" s="1"/>
  <c r="AL115" i="36" s="1"/>
  <c r="AL116" i="36" s="1"/>
  <c r="AK110" i="36"/>
  <c r="AK111" i="36" s="1"/>
  <c r="AK112" i="36" s="1"/>
  <c r="AK113" i="36" s="1"/>
  <c r="AK114" i="36" s="1"/>
  <c r="AK115" i="36" s="1"/>
  <c r="AK116" i="36" s="1"/>
  <c r="AJ110" i="36"/>
  <c r="AJ111" i="36" s="1"/>
  <c r="AJ112" i="36" s="1"/>
  <c r="AJ113" i="36" s="1"/>
  <c r="AJ114" i="36" s="1"/>
  <c r="AJ115" i="36" s="1"/>
  <c r="AJ116" i="36" s="1"/>
  <c r="AI110" i="36"/>
  <c r="AI111" i="36" s="1"/>
  <c r="AI112" i="36" s="1"/>
  <c r="AI113" i="36" s="1"/>
  <c r="AI114" i="36" s="1"/>
  <c r="AI115" i="36" s="1"/>
  <c r="AI116" i="36" s="1"/>
  <c r="AH110" i="36"/>
  <c r="AH111" i="36" s="1"/>
  <c r="AH112" i="36" s="1"/>
  <c r="AH113" i="36" s="1"/>
  <c r="AH114" i="36" s="1"/>
  <c r="AH115" i="36" s="1"/>
  <c r="AH116" i="36" s="1"/>
  <c r="AG110" i="36"/>
  <c r="AG111" i="36" s="1"/>
  <c r="AG112" i="36" s="1"/>
  <c r="AG113" i="36" s="1"/>
  <c r="AG114" i="36" s="1"/>
  <c r="AG115" i="36" s="1"/>
  <c r="AG116" i="36" s="1"/>
  <c r="AF110" i="36"/>
  <c r="AF111" i="36" s="1"/>
  <c r="AF112" i="36" s="1"/>
  <c r="AF113" i="36" s="1"/>
  <c r="AF114" i="36" s="1"/>
  <c r="AF115" i="36" s="1"/>
  <c r="AF116" i="36" s="1"/>
  <c r="AE110" i="36"/>
  <c r="AE111" i="36" s="1"/>
  <c r="AE112" i="36" s="1"/>
  <c r="AE113" i="36" s="1"/>
  <c r="AE114" i="36" s="1"/>
  <c r="AE115" i="36" s="1"/>
  <c r="AE116" i="36" s="1"/>
  <c r="AD110" i="36"/>
  <c r="AD111" i="36" s="1"/>
  <c r="AD112" i="36" s="1"/>
  <c r="AD113" i="36" s="1"/>
  <c r="AD114" i="36" s="1"/>
  <c r="AD115" i="36" s="1"/>
  <c r="AD116" i="36" s="1"/>
  <c r="AC110" i="36"/>
  <c r="AC111" i="36" s="1"/>
  <c r="AC112" i="36" s="1"/>
  <c r="AC113" i="36" s="1"/>
  <c r="AC114" i="36" s="1"/>
  <c r="AC115" i="36" s="1"/>
  <c r="AC116" i="36" s="1"/>
  <c r="AB110" i="36"/>
  <c r="AB111" i="36" s="1"/>
  <c r="AB112" i="36" s="1"/>
  <c r="AB113" i="36" s="1"/>
  <c r="AB114" i="36" s="1"/>
  <c r="AB115" i="36" s="1"/>
  <c r="AB116" i="36" s="1"/>
  <c r="AA110" i="36"/>
  <c r="AA111" i="36" s="1"/>
  <c r="AA112" i="36" s="1"/>
  <c r="AA113" i="36" s="1"/>
  <c r="AA114" i="36" s="1"/>
  <c r="AA115" i="36" s="1"/>
  <c r="AA116" i="36" s="1"/>
  <c r="Z110" i="36"/>
  <c r="Z111" i="36" s="1"/>
  <c r="Z112" i="36" s="1"/>
  <c r="Z113" i="36" s="1"/>
  <c r="Z114" i="36" s="1"/>
  <c r="Z115" i="36" s="1"/>
  <c r="Z116" i="36" s="1"/>
  <c r="R110" i="36"/>
  <c r="R111" i="36" s="1"/>
  <c r="R112" i="36" s="1"/>
  <c r="R113" i="36" s="1"/>
  <c r="R114" i="36" s="1"/>
  <c r="R115" i="36" s="1"/>
  <c r="R116" i="36" s="1"/>
  <c r="Q110" i="36"/>
  <c r="Q111" i="36" s="1"/>
  <c r="Q112" i="36" s="1"/>
  <c r="Q113" i="36" s="1"/>
  <c r="Q114" i="36" s="1"/>
  <c r="Q115" i="36" s="1"/>
  <c r="Q116" i="36" s="1"/>
  <c r="P110" i="36"/>
  <c r="P111" i="36" s="1"/>
  <c r="P112" i="36" s="1"/>
  <c r="P113" i="36" s="1"/>
  <c r="P114" i="36" s="1"/>
  <c r="P115" i="36" s="1"/>
  <c r="P116" i="36" s="1"/>
  <c r="O110" i="36"/>
  <c r="O111" i="36" s="1"/>
  <c r="O112" i="36" s="1"/>
  <c r="O113" i="36" s="1"/>
  <c r="O114" i="36" s="1"/>
  <c r="O115" i="36" s="1"/>
  <c r="O116" i="36" s="1"/>
  <c r="N110" i="36"/>
  <c r="N111" i="36" s="1"/>
  <c r="N112" i="36" s="1"/>
  <c r="N113" i="36" s="1"/>
  <c r="N114" i="36" s="1"/>
  <c r="N115" i="36" s="1"/>
  <c r="N116" i="36" s="1"/>
  <c r="M110" i="36"/>
  <c r="M111" i="36" s="1"/>
  <c r="M112" i="36" s="1"/>
  <c r="M113" i="36" s="1"/>
  <c r="M114" i="36" s="1"/>
  <c r="M115" i="36" s="1"/>
  <c r="M116" i="36" s="1"/>
  <c r="L110" i="36"/>
  <c r="L111" i="36" s="1"/>
  <c r="L112" i="36" s="1"/>
  <c r="L113" i="36" s="1"/>
  <c r="L114" i="36" s="1"/>
  <c r="L115" i="36" s="1"/>
  <c r="L116" i="36" s="1"/>
  <c r="K110" i="36"/>
  <c r="K111" i="36" s="1"/>
  <c r="K112" i="36" s="1"/>
  <c r="K113" i="36" s="1"/>
  <c r="K114" i="36" s="1"/>
  <c r="K115" i="36" s="1"/>
  <c r="K116" i="36" s="1"/>
  <c r="J110" i="36"/>
  <c r="J111" i="36" s="1"/>
  <c r="J112" i="36" s="1"/>
  <c r="J113" i="36" s="1"/>
  <c r="J114" i="36" s="1"/>
  <c r="J115" i="36" s="1"/>
  <c r="J116" i="36" s="1"/>
  <c r="I110" i="36"/>
  <c r="I111" i="36" s="1"/>
  <c r="I112" i="36" s="1"/>
  <c r="I113" i="36" s="1"/>
  <c r="I114" i="36" s="1"/>
  <c r="I115" i="36" s="1"/>
  <c r="I116" i="36" s="1"/>
  <c r="G110" i="36"/>
  <c r="G111" i="36" s="1"/>
  <c r="G112" i="36" s="1"/>
  <c r="G113" i="36" s="1"/>
  <c r="G114" i="36" s="1"/>
  <c r="G115" i="36" s="1"/>
  <c r="G116" i="36" s="1"/>
  <c r="F110" i="36"/>
  <c r="F111" i="36" s="1"/>
  <c r="F112" i="36" s="1"/>
  <c r="F113" i="36" s="1"/>
  <c r="F114" i="36" s="1"/>
  <c r="F115" i="36" s="1"/>
  <c r="F116" i="36" s="1"/>
  <c r="E110" i="36"/>
  <c r="E111" i="36" s="1"/>
  <c r="E112" i="36" s="1"/>
  <c r="E113" i="36" s="1"/>
  <c r="E114" i="36" s="1"/>
  <c r="E115" i="36" s="1"/>
  <c r="E116" i="36" s="1"/>
  <c r="C110" i="36"/>
  <c r="C111" i="36" s="1"/>
  <c r="C112" i="36" s="1"/>
  <c r="C113" i="36" s="1"/>
  <c r="C114" i="36" s="1"/>
  <c r="C115" i="36" s="1"/>
  <c r="C116" i="36" s="1"/>
  <c r="BM86" i="36"/>
  <c r="BM87" i="36" s="1"/>
  <c r="BM88" i="36" s="1"/>
  <c r="BM89" i="36" s="1"/>
  <c r="BM90" i="36" s="1"/>
  <c r="BM91" i="36" s="1"/>
  <c r="BM92" i="36" s="1"/>
  <c r="BN86" i="36"/>
  <c r="BN87" i="36" s="1"/>
  <c r="BN88" i="36" s="1"/>
  <c r="BN89" i="36" s="1"/>
  <c r="BN90" i="36" s="1"/>
  <c r="BN91" i="36" s="1"/>
  <c r="BN92" i="36" s="1"/>
  <c r="BO86" i="36"/>
  <c r="BO87" i="36" s="1"/>
  <c r="BO88" i="36" s="1"/>
  <c r="BO89" i="36" s="1"/>
  <c r="BO90" i="36" s="1"/>
  <c r="BO91" i="36" s="1"/>
  <c r="BO92" i="36" s="1"/>
  <c r="BP86" i="36"/>
  <c r="BP87" i="36" s="1"/>
  <c r="BP88" i="36" s="1"/>
  <c r="BP89" i="36" s="1"/>
  <c r="BP90" i="36" s="1"/>
  <c r="BP91" i="36" s="1"/>
  <c r="BP92" i="36" s="1"/>
  <c r="BQ86" i="36"/>
  <c r="BQ87" i="36" s="1"/>
  <c r="BQ88" i="36" s="1"/>
  <c r="BQ89" i="36" s="1"/>
  <c r="BQ90" i="36" s="1"/>
  <c r="BQ91" i="36" s="1"/>
  <c r="BQ92" i="36" s="1"/>
  <c r="BR86" i="36"/>
  <c r="BR87" i="36" s="1"/>
  <c r="BR88" i="36" s="1"/>
  <c r="BR89" i="36" s="1"/>
  <c r="BR90" i="36" s="1"/>
  <c r="BR91" i="36" s="1"/>
  <c r="BR92" i="36" s="1"/>
  <c r="BS86" i="36"/>
  <c r="BS87" i="36" s="1"/>
  <c r="BS88" i="36" s="1"/>
  <c r="BS89" i="36" s="1"/>
  <c r="BS90" i="36" s="1"/>
  <c r="BS91" i="36" s="1"/>
  <c r="BS92" i="36" s="1"/>
  <c r="BT86" i="36"/>
  <c r="BT87" i="36" s="1"/>
  <c r="BT88" i="36" s="1"/>
  <c r="BT89" i="36" s="1"/>
  <c r="BT90" i="36" s="1"/>
  <c r="BT91" i="36" s="1"/>
  <c r="BT92" i="36" s="1"/>
  <c r="BU86" i="36"/>
  <c r="BU87" i="36" s="1"/>
  <c r="BU88" i="36" s="1"/>
  <c r="BU89" i="36" s="1"/>
  <c r="BU90" i="36" s="1"/>
  <c r="BU91" i="36" s="1"/>
  <c r="BU92" i="36" s="1"/>
  <c r="BV86" i="36"/>
  <c r="BV87" i="36" s="1"/>
  <c r="BV88" i="36" s="1"/>
  <c r="BV89" i="36" s="1"/>
  <c r="BV90" i="36" s="1"/>
  <c r="BV91" i="36" s="1"/>
  <c r="BV92" i="36" s="1"/>
  <c r="BW86" i="36"/>
  <c r="BW87" i="36" s="1"/>
  <c r="BW88" i="36" s="1"/>
  <c r="BW89" i="36" s="1"/>
  <c r="BW90" i="36" s="1"/>
  <c r="BW91" i="36" s="1"/>
  <c r="BW92" i="36" s="1"/>
  <c r="BX86" i="36"/>
  <c r="BX87" i="36" s="1"/>
  <c r="BX88" i="36" s="1"/>
  <c r="BX89" i="36" s="1"/>
  <c r="BX90" i="36" s="1"/>
  <c r="BX91" i="36" s="1"/>
  <c r="BX92" i="36" s="1"/>
  <c r="BY86" i="36"/>
  <c r="BY87" i="36" s="1"/>
  <c r="BY88" i="36" s="1"/>
  <c r="BY89" i="36" s="1"/>
  <c r="BY90" i="36" s="1"/>
  <c r="BY91" i="36" s="1"/>
  <c r="BY92" i="36" s="1"/>
  <c r="BZ86" i="36"/>
  <c r="BZ87" i="36" s="1"/>
  <c r="BZ88" i="36" s="1"/>
  <c r="BZ89" i="36" s="1"/>
  <c r="BZ90" i="36" s="1"/>
  <c r="BZ91" i="36" s="1"/>
  <c r="BZ92" i="36" s="1"/>
  <c r="CB86" i="36"/>
  <c r="CB87" i="36" s="1"/>
  <c r="CB88" i="36" s="1"/>
  <c r="CB89" i="36" s="1"/>
  <c r="CB90" i="36" s="1"/>
  <c r="CB91" i="36" s="1"/>
  <c r="CB92" i="36" s="1"/>
  <c r="CC86" i="36"/>
  <c r="CC87" i="36" s="1"/>
  <c r="CC88" i="36" s="1"/>
  <c r="CC89" i="36" s="1"/>
  <c r="CC90" i="36" s="1"/>
  <c r="CC91" i="36" s="1"/>
  <c r="CC92" i="36" s="1"/>
  <c r="CD86" i="36"/>
  <c r="CD87" i="36" s="1"/>
  <c r="CD88" i="36" s="1"/>
  <c r="CD89" i="36" s="1"/>
  <c r="CD90" i="36" s="1"/>
  <c r="CD91" i="36" s="1"/>
  <c r="CD92" i="36" s="1"/>
  <c r="CE86" i="36"/>
  <c r="CE87" i="36" s="1"/>
  <c r="CE88" i="36" s="1"/>
  <c r="CE89" i="36" s="1"/>
  <c r="CE90" i="36" s="1"/>
  <c r="CE91" i="36" s="1"/>
  <c r="CE92" i="36" s="1"/>
  <c r="CF86" i="36"/>
  <c r="CF87" i="36" s="1"/>
  <c r="CF88" i="36" s="1"/>
  <c r="CF89" i="36" s="1"/>
  <c r="CF90" i="36" s="1"/>
  <c r="CF91" i="36" s="1"/>
  <c r="CF92" i="36" s="1"/>
  <c r="CG86" i="36"/>
  <c r="CG87" i="36" s="1"/>
  <c r="CG88" i="36" s="1"/>
  <c r="CG89" i="36" s="1"/>
  <c r="CG90" i="36" s="1"/>
  <c r="CG91" i="36" s="1"/>
  <c r="CG92" i="36" s="1"/>
  <c r="CH86" i="36"/>
  <c r="CH87" i="36" s="1"/>
  <c r="CH88" i="36" s="1"/>
  <c r="CH89" i="36" s="1"/>
  <c r="CH90" i="36" s="1"/>
  <c r="CH91" i="36" s="1"/>
  <c r="CH92" i="36" s="1"/>
  <c r="CI86" i="36"/>
  <c r="CI87" i="36" s="1"/>
  <c r="CI88" i="36" s="1"/>
  <c r="CI89" i="36" s="1"/>
  <c r="CI90" i="36" s="1"/>
  <c r="CI91" i="36" s="1"/>
  <c r="CI92" i="36" s="1"/>
  <c r="CJ86" i="36"/>
  <c r="CJ87" i="36" s="1"/>
  <c r="CJ88" i="36" s="1"/>
  <c r="CJ89" i="36" s="1"/>
  <c r="CJ90" i="36" s="1"/>
  <c r="CJ91" i="36" s="1"/>
  <c r="CJ92" i="36" s="1"/>
  <c r="CK86" i="36"/>
  <c r="CK87" i="36" s="1"/>
  <c r="CK88" i="36" s="1"/>
  <c r="CK89" i="36" s="1"/>
  <c r="CK90" i="36" s="1"/>
  <c r="CK91" i="36" s="1"/>
  <c r="CK92" i="36" s="1"/>
  <c r="CM86" i="36"/>
  <c r="CM87" i="36" s="1"/>
  <c r="CM88" i="36" s="1"/>
  <c r="CM89" i="36" s="1"/>
  <c r="CM90" i="36" s="1"/>
  <c r="CM91" i="36" s="1"/>
  <c r="CM92" i="36" s="1"/>
  <c r="CN86" i="36"/>
  <c r="CN87" i="36" s="1"/>
  <c r="CN88" i="36" s="1"/>
  <c r="CN89" i="36" s="1"/>
  <c r="CN90" i="36" s="1"/>
  <c r="CN91" i="36" s="1"/>
  <c r="CN92" i="36" s="1"/>
  <c r="CO86" i="36"/>
  <c r="CO87" i="36" s="1"/>
  <c r="CO88" i="36" s="1"/>
  <c r="CO89" i="36" s="1"/>
  <c r="CO90" i="36" s="1"/>
  <c r="CO91" i="36" s="1"/>
  <c r="CO92" i="36" s="1"/>
  <c r="CP86" i="36"/>
  <c r="CP87" i="36" s="1"/>
  <c r="CP88" i="36" s="1"/>
  <c r="CP89" i="36" s="1"/>
  <c r="CP90" i="36" s="1"/>
  <c r="CP91" i="36" s="1"/>
  <c r="CP92" i="36" s="1"/>
  <c r="CQ86" i="36"/>
  <c r="CQ87" i="36" s="1"/>
  <c r="CQ88" i="36" s="1"/>
  <c r="CQ89" i="36" s="1"/>
  <c r="CQ90" i="36" s="1"/>
  <c r="CQ91" i="36" s="1"/>
  <c r="CQ92" i="36" s="1"/>
  <c r="CR86" i="36"/>
  <c r="CR87" i="36" s="1"/>
  <c r="CR88" i="36" s="1"/>
  <c r="CR89" i="36" s="1"/>
  <c r="CR90" i="36" s="1"/>
  <c r="CR91" i="36" s="1"/>
  <c r="CR92" i="36" s="1"/>
  <c r="CS86" i="36"/>
  <c r="CS87" i="36" s="1"/>
  <c r="CS88" i="36" s="1"/>
  <c r="CS89" i="36" s="1"/>
  <c r="CS90" i="36" s="1"/>
  <c r="CS91" i="36" s="1"/>
  <c r="CS92" i="36" s="1"/>
  <c r="CT86" i="36"/>
  <c r="CT87" i="36" s="1"/>
  <c r="CT88" i="36" s="1"/>
  <c r="CT89" i="36" s="1"/>
  <c r="CT90" i="36" s="1"/>
  <c r="CT91" i="36" s="1"/>
  <c r="CT92" i="36" s="1"/>
  <c r="CW86" i="36"/>
  <c r="CW87" i="36" s="1"/>
  <c r="CW88" i="36" s="1"/>
  <c r="CW89" i="36" s="1"/>
  <c r="CW90" i="36" s="1"/>
  <c r="CW91" i="36" s="1"/>
  <c r="CW92" i="36" s="1"/>
  <c r="CX86" i="36"/>
  <c r="CX87" i="36" s="1"/>
  <c r="CX88" i="36" s="1"/>
  <c r="CX89" i="36" s="1"/>
  <c r="CX90" i="36" s="1"/>
  <c r="CX91" i="36" s="1"/>
  <c r="CX92" i="36" s="1"/>
  <c r="CY86" i="36"/>
  <c r="CY87" i="36" s="1"/>
  <c r="CY88" i="36" s="1"/>
  <c r="CY89" i="36" s="1"/>
  <c r="CY90" i="36" s="1"/>
  <c r="CY91" i="36" s="1"/>
  <c r="CY92" i="36" s="1"/>
  <c r="CZ86" i="36"/>
  <c r="CZ87" i="36" s="1"/>
  <c r="CZ88" i="36" s="1"/>
  <c r="CZ89" i="36" s="1"/>
  <c r="CZ90" i="36" s="1"/>
  <c r="CZ91" i="36" s="1"/>
  <c r="CZ92" i="36" s="1"/>
  <c r="DA86" i="36"/>
  <c r="DA87" i="36" s="1"/>
  <c r="DA88" i="36" s="1"/>
  <c r="DA89" i="36" s="1"/>
  <c r="DA90" i="36" s="1"/>
  <c r="DA91" i="36" s="1"/>
  <c r="DA92" i="36" s="1"/>
  <c r="BH86" i="36"/>
  <c r="BH87" i="36" s="1"/>
  <c r="BH88" i="36" s="1"/>
  <c r="BH89" i="36" s="1"/>
  <c r="BH90" i="36" s="1"/>
  <c r="BH91" i="36" s="1"/>
  <c r="BH92" i="36" s="1"/>
  <c r="BC86" i="36"/>
  <c r="BC87" i="36" s="1"/>
  <c r="BC88" i="36" s="1"/>
  <c r="BC89" i="36" s="1"/>
  <c r="BC90" i="36" s="1"/>
  <c r="BC91" i="36" s="1"/>
  <c r="BC92" i="36" s="1"/>
  <c r="BD86" i="36"/>
  <c r="BD87" i="36" s="1"/>
  <c r="BD88" i="36" s="1"/>
  <c r="BD89" i="36" s="1"/>
  <c r="BD90" i="36" s="1"/>
  <c r="BD91" i="36" s="1"/>
  <c r="BD92" i="36" s="1"/>
  <c r="BE86" i="36"/>
  <c r="BE87" i="36" s="1"/>
  <c r="BE88" i="36" s="1"/>
  <c r="BE89" i="36" s="1"/>
  <c r="BE90" i="36" s="1"/>
  <c r="BE91" i="36" s="1"/>
  <c r="BE92" i="36" s="1"/>
  <c r="BF86" i="36"/>
  <c r="BF87" i="36" s="1"/>
  <c r="BF88" i="36" s="1"/>
  <c r="BF89" i="36" s="1"/>
  <c r="BF90" i="36" s="1"/>
  <c r="BF91" i="36" s="1"/>
  <c r="BF92" i="36" s="1"/>
  <c r="BG86" i="36"/>
  <c r="BG87" i="36" s="1"/>
  <c r="BG88" i="36" s="1"/>
  <c r="BG89" i="36" s="1"/>
  <c r="BG90" i="36" s="1"/>
  <c r="BG91" i="36" s="1"/>
  <c r="BG92" i="36" s="1"/>
  <c r="BB86" i="36"/>
  <c r="BB87" i="36" s="1"/>
  <c r="BB88" i="36" s="1"/>
  <c r="BB89" i="36" s="1"/>
  <c r="BB90" i="36" s="1"/>
  <c r="BB91" i="36" s="1"/>
  <c r="BB92" i="36" s="1"/>
  <c r="AQ86" i="36"/>
  <c r="AQ87" i="36" s="1"/>
  <c r="AQ88" i="36" s="1"/>
  <c r="AQ89" i="36" s="1"/>
  <c r="AQ90" i="36" s="1"/>
  <c r="AQ91" i="36" s="1"/>
  <c r="AQ92" i="36" s="1"/>
  <c r="AP86" i="36"/>
  <c r="AP87" i="36" s="1"/>
  <c r="AP88" i="36" s="1"/>
  <c r="AP89" i="36" s="1"/>
  <c r="AP90" i="36" s="1"/>
  <c r="AP91" i="36" s="1"/>
  <c r="AP92" i="36" s="1"/>
  <c r="AO86" i="36"/>
  <c r="AO87" i="36" s="1"/>
  <c r="AO88" i="36" s="1"/>
  <c r="AO89" i="36" s="1"/>
  <c r="AO90" i="36" s="1"/>
  <c r="AO91" i="36" s="1"/>
  <c r="AO92" i="36" s="1"/>
  <c r="AN86" i="36"/>
  <c r="AN87" i="36" s="1"/>
  <c r="AN88" i="36" s="1"/>
  <c r="AN89" i="36" s="1"/>
  <c r="AN90" i="36" s="1"/>
  <c r="AN91" i="36" s="1"/>
  <c r="AN92" i="36" s="1"/>
  <c r="AM86" i="36"/>
  <c r="AM87" i="36" s="1"/>
  <c r="AM88" i="36" s="1"/>
  <c r="AM89" i="36" s="1"/>
  <c r="AM90" i="36" s="1"/>
  <c r="AM91" i="36" s="1"/>
  <c r="AM92" i="36" s="1"/>
  <c r="AL86" i="36"/>
  <c r="AL87" i="36" s="1"/>
  <c r="AL88" i="36" s="1"/>
  <c r="AL89" i="36" s="1"/>
  <c r="AL90" i="36" s="1"/>
  <c r="AL91" i="36" s="1"/>
  <c r="AL92" i="36" s="1"/>
  <c r="AK86" i="36"/>
  <c r="AK87" i="36" s="1"/>
  <c r="AK88" i="36" s="1"/>
  <c r="AK89" i="36" s="1"/>
  <c r="AK90" i="36" s="1"/>
  <c r="AK91" i="36" s="1"/>
  <c r="AK92" i="36" s="1"/>
  <c r="AJ86" i="36"/>
  <c r="AJ87" i="36" s="1"/>
  <c r="AJ88" i="36" s="1"/>
  <c r="AJ89" i="36" s="1"/>
  <c r="AJ90" i="36" s="1"/>
  <c r="AJ91" i="36" s="1"/>
  <c r="AJ92" i="36" s="1"/>
  <c r="AI86" i="36"/>
  <c r="AI87" i="36" s="1"/>
  <c r="AI88" i="36" s="1"/>
  <c r="AI89" i="36" s="1"/>
  <c r="AI90" i="36" s="1"/>
  <c r="AI91" i="36" s="1"/>
  <c r="AI92" i="36" s="1"/>
  <c r="AH86" i="36"/>
  <c r="AH87" i="36" s="1"/>
  <c r="AH88" i="36" s="1"/>
  <c r="AH89" i="36" s="1"/>
  <c r="AH90" i="36" s="1"/>
  <c r="AH91" i="36" s="1"/>
  <c r="AH92" i="36" s="1"/>
  <c r="AG86" i="36"/>
  <c r="AG87" i="36" s="1"/>
  <c r="AG88" i="36" s="1"/>
  <c r="AG89" i="36" s="1"/>
  <c r="AG90" i="36" s="1"/>
  <c r="AG91" i="36" s="1"/>
  <c r="AG92" i="36" s="1"/>
  <c r="AF86" i="36"/>
  <c r="AF87" i="36" s="1"/>
  <c r="AF88" i="36" s="1"/>
  <c r="AF89" i="36" s="1"/>
  <c r="AF90" i="36" s="1"/>
  <c r="AF91" i="36" s="1"/>
  <c r="AF92" i="36" s="1"/>
  <c r="AE86" i="36"/>
  <c r="AE87" i="36" s="1"/>
  <c r="AE88" i="36" s="1"/>
  <c r="AE89" i="36" s="1"/>
  <c r="AE90" i="36" s="1"/>
  <c r="AE91" i="36" s="1"/>
  <c r="AE92" i="36" s="1"/>
  <c r="AD86" i="36"/>
  <c r="AD87" i="36" s="1"/>
  <c r="AD88" i="36" s="1"/>
  <c r="AD89" i="36" s="1"/>
  <c r="AD90" i="36" s="1"/>
  <c r="AD91" i="36" s="1"/>
  <c r="AD92" i="36" s="1"/>
  <c r="AC86" i="36"/>
  <c r="AC87" i="36" s="1"/>
  <c r="AC88" i="36" s="1"/>
  <c r="AC89" i="36" s="1"/>
  <c r="AC90" i="36" s="1"/>
  <c r="AC91" i="36" s="1"/>
  <c r="AC92" i="36" s="1"/>
  <c r="AB86" i="36"/>
  <c r="AB87" i="36" s="1"/>
  <c r="AB88" i="36" s="1"/>
  <c r="AB89" i="36" s="1"/>
  <c r="AB90" i="36" s="1"/>
  <c r="AB91" i="36" s="1"/>
  <c r="AB92" i="36" s="1"/>
  <c r="AA86" i="36"/>
  <c r="AA87" i="36" s="1"/>
  <c r="AA88" i="36" s="1"/>
  <c r="AA89" i="36" s="1"/>
  <c r="AA90" i="36" s="1"/>
  <c r="AA91" i="36" s="1"/>
  <c r="AA92" i="36" s="1"/>
  <c r="Z86" i="36"/>
  <c r="Z87" i="36" s="1"/>
  <c r="Z88" i="36" s="1"/>
  <c r="Z89" i="36" s="1"/>
  <c r="Z90" i="36" s="1"/>
  <c r="Z91" i="36" s="1"/>
  <c r="Z92" i="36" s="1"/>
  <c r="Y86" i="36"/>
  <c r="Y87" i="36" s="1"/>
  <c r="Y88" i="36" s="1"/>
  <c r="Y89" i="36" s="1"/>
  <c r="Y90" i="36" s="1"/>
  <c r="Y91" i="36" s="1"/>
  <c r="Y92" i="36" s="1"/>
  <c r="X86" i="36"/>
  <c r="X87" i="36" s="1"/>
  <c r="X88" i="36" s="1"/>
  <c r="X89" i="36" s="1"/>
  <c r="X90" i="36" s="1"/>
  <c r="X91" i="36" s="1"/>
  <c r="X92" i="36" s="1"/>
  <c r="W86" i="36"/>
  <c r="W87" i="36" s="1"/>
  <c r="W88" i="36" s="1"/>
  <c r="W89" i="36" s="1"/>
  <c r="W90" i="36" s="1"/>
  <c r="W91" i="36" s="1"/>
  <c r="W92" i="36" s="1"/>
  <c r="V86" i="36"/>
  <c r="V87" i="36" s="1"/>
  <c r="V88" i="36" s="1"/>
  <c r="V89" i="36" s="1"/>
  <c r="V90" i="36" s="1"/>
  <c r="V91" i="36" s="1"/>
  <c r="V92" i="36" s="1"/>
  <c r="U86" i="36"/>
  <c r="U87" i="36" s="1"/>
  <c r="U88" i="36" s="1"/>
  <c r="U89" i="36" s="1"/>
  <c r="U90" i="36" s="1"/>
  <c r="U91" i="36" s="1"/>
  <c r="U92" i="36" s="1"/>
  <c r="R86" i="36"/>
  <c r="R87" i="36" s="1"/>
  <c r="R88" i="36" s="1"/>
  <c r="R89" i="36" s="1"/>
  <c r="R90" i="36" s="1"/>
  <c r="R91" i="36" s="1"/>
  <c r="R92" i="36" s="1"/>
  <c r="Q86" i="36"/>
  <c r="Q87" i="36" s="1"/>
  <c r="Q88" i="36" s="1"/>
  <c r="Q89" i="36" s="1"/>
  <c r="Q90" i="36" s="1"/>
  <c r="Q91" i="36" s="1"/>
  <c r="Q92" i="36" s="1"/>
  <c r="P86" i="36"/>
  <c r="P87" i="36" s="1"/>
  <c r="P88" i="36" s="1"/>
  <c r="P89" i="36" s="1"/>
  <c r="P90" i="36" s="1"/>
  <c r="P91" i="36" s="1"/>
  <c r="P92" i="36" s="1"/>
  <c r="O86" i="36"/>
  <c r="O87" i="36" s="1"/>
  <c r="O88" i="36" s="1"/>
  <c r="O89" i="36" s="1"/>
  <c r="O90" i="36" s="1"/>
  <c r="O91" i="36" s="1"/>
  <c r="O92" i="36" s="1"/>
  <c r="N86" i="36"/>
  <c r="N87" i="36" s="1"/>
  <c r="N88" i="36" s="1"/>
  <c r="N89" i="36" s="1"/>
  <c r="N90" i="36" s="1"/>
  <c r="N91" i="36" s="1"/>
  <c r="N92" i="36" s="1"/>
  <c r="M86" i="36"/>
  <c r="M87" i="36" s="1"/>
  <c r="M88" i="36" s="1"/>
  <c r="M89" i="36" s="1"/>
  <c r="M90" i="36" s="1"/>
  <c r="M91" i="36" s="1"/>
  <c r="M92" i="36" s="1"/>
  <c r="L86" i="36"/>
  <c r="L87" i="36" s="1"/>
  <c r="L88" i="36" s="1"/>
  <c r="L89" i="36" s="1"/>
  <c r="L90" i="36" s="1"/>
  <c r="L91" i="36" s="1"/>
  <c r="L92" i="36" s="1"/>
  <c r="K86" i="36"/>
  <c r="K87" i="36" s="1"/>
  <c r="K88" i="36" s="1"/>
  <c r="K89" i="36" s="1"/>
  <c r="K90" i="36" s="1"/>
  <c r="K91" i="36" s="1"/>
  <c r="K92" i="36" s="1"/>
  <c r="J86" i="36"/>
  <c r="J87" i="36" s="1"/>
  <c r="J88" i="36" s="1"/>
  <c r="J89" i="36" s="1"/>
  <c r="J90" i="36" s="1"/>
  <c r="J91" i="36" s="1"/>
  <c r="J92" i="36" s="1"/>
  <c r="I86" i="36"/>
  <c r="I87" i="36" s="1"/>
  <c r="I88" i="36" s="1"/>
  <c r="I89" i="36" s="1"/>
  <c r="I90" i="36" s="1"/>
  <c r="I91" i="36" s="1"/>
  <c r="I92" i="36" s="1"/>
  <c r="G86" i="36"/>
  <c r="G87" i="36" s="1"/>
  <c r="G88" i="36" s="1"/>
  <c r="G89" i="36" s="1"/>
  <c r="G90" i="36" s="1"/>
  <c r="G91" i="36" s="1"/>
  <c r="G92" i="36" s="1"/>
  <c r="F86" i="36"/>
  <c r="F87" i="36" s="1"/>
  <c r="F88" i="36" s="1"/>
  <c r="F89" i="36" s="1"/>
  <c r="F90" i="36" s="1"/>
  <c r="F91" i="36" s="1"/>
  <c r="F92" i="36" s="1"/>
  <c r="E86" i="36"/>
  <c r="E87" i="36" s="1"/>
  <c r="E88" i="36" s="1"/>
  <c r="E89" i="36" s="1"/>
  <c r="E90" i="36" s="1"/>
  <c r="E91" i="36" s="1"/>
  <c r="E92" i="36" s="1"/>
  <c r="C86" i="36"/>
  <c r="C87" i="36" s="1"/>
  <c r="C88" i="36" s="1"/>
  <c r="C89" i="36" s="1"/>
  <c r="C90" i="36" s="1"/>
  <c r="C91" i="36" s="1"/>
  <c r="C92" i="36" s="1"/>
  <c r="BM78" i="36"/>
  <c r="BM79" i="36" s="1"/>
  <c r="BM80" i="36" s="1"/>
  <c r="BM81" i="36" s="1"/>
  <c r="BM82" i="36" s="1"/>
  <c r="BM83" i="36" s="1"/>
  <c r="BM84" i="36" s="1"/>
  <c r="BN78" i="36"/>
  <c r="BN79" i="36" s="1"/>
  <c r="BN80" i="36" s="1"/>
  <c r="BN81" i="36" s="1"/>
  <c r="BN82" i="36" s="1"/>
  <c r="BN83" i="36" s="1"/>
  <c r="BN84" i="36" s="1"/>
  <c r="BO78" i="36"/>
  <c r="BP78" i="36"/>
  <c r="BP79" i="36" s="1"/>
  <c r="BP80" i="36" s="1"/>
  <c r="BP81" i="36" s="1"/>
  <c r="BP82" i="36" s="1"/>
  <c r="BP83" i="36" s="1"/>
  <c r="BP84" i="36" s="1"/>
  <c r="BQ78" i="36"/>
  <c r="BQ79" i="36" s="1"/>
  <c r="BQ80" i="36" s="1"/>
  <c r="BQ81" i="36" s="1"/>
  <c r="BQ82" i="36" s="1"/>
  <c r="BQ83" i="36" s="1"/>
  <c r="BQ84" i="36" s="1"/>
  <c r="BR78" i="36"/>
  <c r="BR79" i="36" s="1"/>
  <c r="BR80" i="36" s="1"/>
  <c r="BR81" i="36" s="1"/>
  <c r="BR82" i="36" s="1"/>
  <c r="BR83" i="36" s="1"/>
  <c r="BR84" i="36" s="1"/>
  <c r="BS78" i="36"/>
  <c r="BS79" i="36" s="1"/>
  <c r="BS80" i="36" s="1"/>
  <c r="BS81" i="36" s="1"/>
  <c r="BS82" i="36" s="1"/>
  <c r="BS83" i="36" s="1"/>
  <c r="BS84" i="36" s="1"/>
  <c r="BT78" i="36"/>
  <c r="BT79" i="36" s="1"/>
  <c r="BT80" i="36" s="1"/>
  <c r="BT81" i="36" s="1"/>
  <c r="BT82" i="36" s="1"/>
  <c r="BT83" i="36" s="1"/>
  <c r="BT84" i="36" s="1"/>
  <c r="BU78" i="36"/>
  <c r="BU79" i="36" s="1"/>
  <c r="BU80" i="36" s="1"/>
  <c r="BU81" i="36" s="1"/>
  <c r="BU82" i="36" s="1"/>
  <c r="BU83" i="36" s="1"/>
  <c r="BU84" i="36" s="1"/>
  <c r="BV78" i="36"/>
  <c r="BV79" i="36" s="1"/>
  <c r="BV80" i="36" s="1"/>
  <c r="BV81" i="36" s="1"/>
  <c r="BV82" i="36" s="1"/>
  <c r="BV83" i="36" s="1"/>
  <c r="BV84" i="36" s="1"/>
  <c r="BW78" i="36"/>
  <c r="BW79" i="36" s="1"/>
  <c r="BW80" i="36" s="1"/>
  <c r="BW81" i="36" s="1"/>
  <c r="BW82" i="36" s="1"/>
  <c r="BW83" i="36" s="1"/>
  <c r="BW84" i="36" s="1"/>
  <c r="BX78" i="36"/>
  <c r="BX79" i="36" s="1"/>
  <c r="BX80" i="36" s="1"/>
  <c r="BX81" i="36" s="1"/>
  <c r="BX82" i="36" s="1"/>
  <c r="BX83" i="36" s="1"/>
  <c r="BX84" i="36" s="1"/>
  <c r="BY78" i="36"/>
  <c r="BY79" i="36" s="1"/>
  <c r="BY80" i="36" s="1"/>
  <c r="BY81" i="36" s="1"/>
  <c r="BY82" i="36" s="1"/>
  <c r="BY83" i="36" s="1"/>
  <c r="BY84" i="36" s="1"/>
  <c r="BZ78" i="36"/>
  <c r="BZ79" i="36" s="1"/>
  <c r="BZ80" i="36" s="1"/>
  <c r="BZ81" i="36" s="1"/>
  <c r="BZ82" i="36" s="1"/>
  <c r="BZ83" i="36" s="1"/>
  <c r="BZ84" i="36" s="1"/>
  <c r="CB78" i="36"/>
  <c r="CB79" i="36" s="1"/>
  <c r="CB80" i="36" s="1"/>
  <c r="CB81" i="36" s="1"/>
  <c r="CB82" i="36" s="1"/>
  <c r="CB83" i="36" s="1"/>
  <c r="CB84" i="36" s="1"/>
  <c r="CC78" i="36"/>
  <c r="CC79" i="36" s="1"/>
  <c r="CC80" i="36" s="1"/>
  <c r="CC81" i="36" s="1"/>
  <c r="CC82" i="36" s="1"/>
  <c r="CC83" i="36" s="1"/>
  <c r="CC84" i="36" s="1"/>
  <c r="CD78" i="36"/>
  <c r="CD79" i="36" s="1"/>
  <c r="CD80" i="36" s="1"/>
  <c r="CD81" i="36" s="1"/>
  <c r="CD82" i="36" s="1"/>
  <c r="CD83" i="36" s="1"/>
  <c r="CD84" i="36" s="1"/>
  <c r="CE78" i="36"/>
  <c r="CE79" i="36" s="1"/>
  <c r="CE80" i="36" s="1"/>
  <c r="CE81" i="36" s="1"/>
  <c r="CE82" i="36" s="1"/>
  <c r="CE83" i="36" s="1"/>
  <c r="CE84" i="36" s="1"/>
  <c r="CF78" i="36"/>
  <c r="CF79" i="36" s="1"/>
  <c r="CF80" i="36" s="1"/>
  <c r="CF81" i="36" s="1"/>
  <c r="CF82" i="36" s="1"/>
  <c r="CF83" i="36" s="1"/>
  <c r="CF84" i="36" s="1"/>
  <c r="CG78" i="36"/>
  <c r="CG79" i="36" s="1"/>
  <c r="CG80" i="36" s="1"/>
  <c r="CG81" i="36" s="1"/>
  <c r="CG82" i="36" s="1"/>
  <c r="CG83" i="36" s="1"/>
  <c r="CG84" i="36" s="1"/>
  <c r="CH78" i="36"/>
  <c r="CH79" i="36" s="1"/>
  <c r="CH80" i="36" s="1"/>
  <c r="CH81" i="36" s="1"/>
  <c r="CH82" i="36" s="1"/>
  <c r="CH83" i="36" s="1"/>
  <c r="CH84" i="36" s="1"/>
  <c r="CI78" i="36"/>
  <c r="CI79" i="36" s="1"/>
  <c r="CI80" i="36" s="1"/>
  <c r="CI81" i="36" s="1"/>
  <c r="CI82" i="36" s="1"/>
  <c r="CI83" i="36" s="1"/>
  <c r="CI84" i="36" s="1"/>
  <c r="CJ78" i="36"/>
  <c r="CJ79" i="36" s="1"/>
  <c r="CJ80" i="36" s="1"/>
  <c r="CJ81" i="36" s="1"/>
  <c r="CJ82" i="36" s="1"/>
  <c r="CJ83" i="36" s="1"/>
  <c r="CJ84" i="36" s="1"/>
  <c r="CK78" i="36"/>
  <c r="CK79" i="36" s="1"/>
  <c r="CK80" i="36" s="1"/>
  <c r="CK81" i="36" s="1"/>
  <c r="CK82" i="36" s="1"/>
  <c r="CK83" i="36" s="1"/>
  <c r="CK84" i="36" s="1"/>
  <c r="CM78" i="36"/>
  <c r="CM79" i="36" s="1"/>
  <c r="CM80" i="36" s="1"/>
  <c r="CM81" i="36" s="1"/>
  <c r="CM82" i="36" s="1"/>
  <c r="CM83" i="36" s="1"/>
  <c r="CM84" i="36" s="1"/>
  <c r="CN78" i="36"/>
  <c r="CN79" i="36" s="1"/>
  <c r="CN80" i="36" s="1"/>
  <c r="CN81" i="36" s="1"/>
  <c r="CN82" i="36" s="1"/>
  <c r="CN83" i="36" s="1"/>
  <c r="CN84" i="36" s="1"/>
  <c r="CO78" i="36"/>
  <c r="CO79" i="36" s="1"/>
  <c r="CO80" i="36" s="1"/>
  <c r="CO81" i="36" s="1"/>
  <c r="CO82" i="36" s="1"/>
  <c r="CO83" i="36" s="1"/>
  <c r="CO84" i="36" s="1"/>
  <c r="CP78" i="36"/>
  <c r="CP79" i="36" s="1"/>
  <c r="CP80" i="36" s="1"/>
  <c r="CP81" i="36" s="1"/>
  <c r="CP82" i="36" s="1"/>
  <c r="CP83" i="36" s="1"/>
  <c r="CP84" i="36" s="1"/>
  <c r="CQ78" i="36"/>
  <c r="CQ79" i="36" s="1"/>
  <c r="CQ80" i="36" s="1"/>
  <c r="CQ81" i="36" s="1"/>
  <c r="CQ82" i="36" s="1"/>
  <c r="CQ83" i="36" s="1"/>
  <c r="CQ84" i="36" s="1"/>
  <c r="CR78" i="36"/>
  <c r="CR79" i="36" s="1"/>
  <c r="CR80" i="36" s="1"/>
  <c r="CR81" i="36" s="1"/>
  <c r="CR82" i="36" s="1"/>
  <c r="CR83" i="36" s="1"/>
  <c r="CR84" i="36" s="1"/>
  <c r="CS78" i="36"/>
  <c r="CS79" i="36" s="1"/>
  <c r="CS80" i="36" s="1"/>
  <c r="CS81" i="36" s="1"/>
  <c r="CS82" i="36" s="1"/>
  <c r="CS83" i="36" s="1"/>
  <c r="CS84" i="36" s="1"/>
  <c r="CT78" i="36"/>
  <c r="CT79" i="36" s="1"/>
  <c r="CT80" i="36" s="1"/>
  <c r="CT81" i="36" s="1"/>
  <c r="CT82" i="36" s="1"/>
  <c r="CT83" i="36" s="1"/>
  <c r="CT84" i="36" s="1"/>
  <c r="CV78" i="36"/>
  <c r="CV79" i="36" s="1"/>
  <c r="CV80" i="36" s="1"/>
  <c r="CV81" i="36" s="1"/>
  <c r="CV82" i="36" s="1"/>
  <c r="CV83" i="36" s="1"/>
  <c r="CV84" i="36" s="1"/>
  <c r="CW78" i="36"/>
  <c r="CW79" i="36" s="1"/>
  <c r="CW80" i="36" s="1"/>
  <c r="CW81" i="36" s="1"/>
  <c r="CW82" i="36" s="1"/>
  <c r="CW83" i="36" s="1"/>
  <c r="CW84" i="36" s="1"/>
  <c r="CX78" i="36"/>
  <c r="CX79" i="36" s="1"/>
  <c r="CX80" i="36" s="1"/>
  <c r="CX81" i="36" s="1"/>
  <c r="CX82" i="36" s="1"/>
  <c r="CX83" i="36" s="1"/>
  <c r="CX84" i="36" s="1"/>
  <c r="CY78" i="36"/>
  <c r="CY79" i="36" s="1"/>
  <c r="CY80" i="36" s="1"/>
  <c r="CY81" i="36" s="1"/>
  <c r="CY82" i="36" s="1"/>
  <c r="CY83" i="36" s="1"/>
  <c r="CY84" i="36" s="1"/>
  <c r="CZ78" i="36"/>
  <c r="CZ79" i="36" s="1"/>
  <c r="CZ80" i="36" s="1"/>
  <c r="CZ81" i="36" s="1"/>
  <c r="CZ82" i="36" s="1"/>
  <c r="CZ83" i="36" s="1"/>
  <c r="CZ84" i="36" s="1"/>
  <c r="DA78" i="36"/>
  <c r="DA79" i="36" s="1"/>
  <c r="DA80" i="36" s="1"/>
  <c r="DA81" i="36" s="1"/>
  <c r="DA82" i="36" s="1"/>
  <c r="DA83" i="36" s="1"/>
  <c r="DA84" i="36" s="1"/>
  <c r="BO79" i="36"/>
  <c r="BO80" i="36" s="1"/>
  <c r="BO81" i="36" s="1"/>
  <c r="BO82" i="36" s="1"/>
  <c r="BO83" i="36" s="1"/>
  <c r="BO84" i="36" s="1"/>
  <c r="BH78" i="36"/>
  <c r="BH79" i="36" s="1"/>
  <c r="BH80" i="36" s="1"/>
  <c r="BH81" i="36" s="1"/>
  <c r="BH82" i="36" s="1"/>
  <c r="BH83" i="36" s="1"/>
  <c r="BH84" i="36" s="1"/>
  <c r="BC78" i="36"/>
  <c r="BC79" i="36" s="1"/>
  <c r="BC80" i="36" s="1"/>
  <c r="BC81" i="36" s="1"/>
  <c r="BC82" i="36" s="1"/>
  <c r="BC83" i="36" s="1"/>
  <c r="BC84" i="36" s="1"/>
  <c r="BD78" i="36"/>
  <c r="BD79" i="36" s="1"/>
  <c r="BD80" i="36" s="1"/>
  <c r="BD81" i="36" s="1"/>
  <c r="BD82" i="36" s="1"/>
  <c r="BD83" i="36" s="1"/>
  <c r="BD84" i="36" s="1"/>
  <c r="BE78" i="36"/>
  <c r="BE79" i="36" s="1"/>
  <c r="BE80" i="36" s="1"/>
  <c r="BE81" i="36" s="1"/>
  <c r="BE82" i="36" s="1"/>
  <c r="BE83" i="36" s="1"/>
  <c r="BE84" i="36" s="1"/>
  <c r="BF78" i="36"/>
  <c r="BF79" i="36" s="1"/>
  <c r="BF80" i="36" s="1"/>
  <c r="BF81" i="36" s="1"/>
  <c r="BF82" i="36" s="1"/>
  <c r="BF83" i="36" s="1"/>
  <c r="BF84" i="36" s="1"/>
  <c r="BG78" i="36"/>
  <c r="BG79" i="36" s="1"/>
  <c r="BG80" i="36" s="1"/>
  <c r="BG81" i="36" s="1"/>
  <c r="BG82" i="36" s="1"/>
  <c r="BG83" i="36" s="1"/>
  <c r="BG84" i="36" s="1"/>
  <c r="BB78" i="36"/>
  <c r="BB79" i="36" s="1"/>
  <c r="BB80" i="36" s="1"/>
  <c r="BB81" i="36" s="1"/>
  <c r="BB82" i="36" s="1"/>
  <c r="BB83" i="36" s="1"/>
  <c r="BB84" i="36" s="1"/>
  <c r="AQ78" i="36"/>
  <c r="AQ79" i="36" s="1"/>
  <c r="AQ80" i="36" s="1"/>
  <c r="AQ81" i="36" s="1"/>
  <c r="AQ82" i="36" s="1"/>
  <c r="AQ83" i="36" s="1"/>
  <c r="AQ84" i="36" s="1"/>
  <c r="AP78" i="36"/>
  <c r="AP79" i="36" s="1"/>
  <c r="AP80" i="36" s="1"/>
  <c r="AP81" i="36" s="1"/>
  <c r="AP82" i="36" s="1"/>
  <c r="AP83" i="36" s="1"/>
  <c r="AP84" i="36" s="1"/>
  <c r="AO78" i="36"/>
  <c r="AO79" i="36" s="1"/>
  <c r="AO80" i="36" s="1"/>
  <c r="AO81" i="36" s="1"/>
  <c r="AO82" i="36" s="1"/>
  <c r="AO83" i="36" s="1"/>
  <c r="AO84" i="36" s="1"/>
  <c r="AN78" i="36"/>
  <c r="AN79" i="36" s="1"/>
  <c r="AN80" i="36" s="1"/>
  <c r="AN81" i="36" s="1"/>
  <c r="AN82" i="36" s="1"/>
  <c r="AN83" i="36" s="1"/>
  <c r="AN84" i="36" s="1"/>
  <c r="AM78" i="36"/>
  <c r="AM79" i="36" s="1"/>
  <c r="AM80" i="36" s="1"/>
  <c r="AM81" i="36" s="1"/>
  <c r="AM82" i="36" s="1"/>
  <c r="AM83" i="36" s="1"/>
  <c r="AM84" i="36" s="1"/>
  <c r="AL78" i="36"/>
  <c r="AL79" i="36" s="1"/>
  <c r="AL80" i="36" s="1"/>
  <c r="AL81" i="36" s="1"/>
  <c r="AL82" i="36" s="1"/>
  <c r="AL83" i="36" s="1"/>
  <c r="AL84" i="36" s="1"/>
  <c r="AK78" i="36"/>
  <c r="AK79" i="36" s="1"/>
  <c r="AK80" i="36" s="1"/>
  <c r="AK81" i="36" s="1"/>
  <c r="AK82" i="36" s="1"/>
  <c r="AK83" i="36" s="1"/>
  <c r="AK84" i="36" s="1"/>
  <c r="AJ78" i="36"/>
  <c r="AJ79" i="36" s="1"/>
  <c r="AJ80" i="36" s="1"/>
  <c r="AJ81" i="36" s="1"/>
  <c r="AJ82" i="36" s="1"/>
  <c r="AJ83" i="36" s="1"/>
  <c r="AJ84" i="36" s="1"/>
  <c r="AI78" i="36"/>
  <c r="AI79" i="36" s="1"/>
  <c r="AI80" i="36" s="1"/>
  <c r="AI81" i="36" s="1"/>
  <c r="AI82" i="36" s="1"/>
  <c r="AI83" i="36" s="1"/>
  <c r="AI84" i="36" s="1"/>
  <c r="AH78" i="36"/>
  <c r="AH79" i="36" s="1"/>
  <c r="AH80" i="36" s="1"/>
  <c r="AH81" i="36" s="1"/>
  <c r="AH82" i="36" s="1"/>
  <c r="AH83" i="36" s="1"/>
  <c r="AH84" i="36" s="1"/>
  <c r="AG78" i="36"/>
  <c r="AG79" i="36" s="1"/>
  <c r="AG80" i="36" s="1"/>
  <c r="AG81" i="36" s="1"/>
  <c r="AG82" i="36" s="1"/>
  <c r="AG83" i="36" s="1"/>
  <c r="AG84" i="36" s="1"/>
  <c r="AF78" i="36"/>
  <c r="AF79" i="36" s="1"/>
  <c r="AF80" i="36" s="1"/>
  <c r="AF81" i="36" s="1"/>
  <c r="AF82" i="36" s="1"/>
  <c r="AF83" i="36" s="1"/>
  <c r="AF84" i="36" s="1"/>
  <c r="AE78" i="36"/>
  <c r="AE79" i="36" s="1"/>
  <c r="AE80" i="36" s="1"/>
  <c r="AE81" i="36" s="1"/>
  <c r="AE82" i="36" s="1"/>
  <c r="AE83" i="36" s="1"/>
  <c r="AE84" i="36" s="1"/>
  <c r="AD78" i="36"/>
  <c r="AD79" i="36" s="1"/>
  <c r="AD80" i="36" s="1"/>
  <c r="AD81" i="36" s="1"/>
  <c r="AD82" i="36" s="1"/>
  <c r="AD83" i="36" s="1"/>
  <c r="AD84" i="36" s="1"/>
  <c r="AC78" i="36"/>
  <c r="AC79" i="36" s="1"/>
  <c r="AC80" i="36" s="1"/>
  <c r="AC81" i="36" s="1"/>
  <c r="AC82" i="36" s="1"/>
  <c r="AC83" i="36" s="1"/>
  <c r="AC84" i="36" s="1"/>
  <c r="AB78" i="36"/>
  <c r="AB79" i="36" s="1"/>
  <c r="AB80" i="36" s="1"/>
  <c r="AB81" i="36" s="1"/>
  <c r="AB82" i="36" s="1"/>
  <c r="AB83" i="36" s="1"/>
  <c r="AB84" i="36" s="1"/>
  <c r="AA78" i="36"/>
  <c r="AA79" i="36" s="1"/>
  <c r="AA80" i="36" s="1"/>
  <c r="AA81" i="36" s="1"/>
  <c r="AA82" i="36" s="1"/>
  <c r="AA83" i="36" s="1"/>
  <c r="AA84" i="36" s="1"/>
  <c r="Z78" i="36"/>
  <c r="Z79" i="36" s="1"/>
  <c r="Z80" i="36" s="1"/>
  <c r="Z81" i="36" s="1"/>
  <c r="Z82" i="36" s="1"/>
  <c r="Z83" i="36" s="1"/>
  <c r="Z84" i="36" s="1"/>
  <c r="Y78" i="36"/>
  <c r="Y79" i="36" s="1"/>
  <c r="Y80" i="36" s="1"/>
  <c r="Y81" i="36" s="1"/>
  <c r="Y82" i="36" s="1"/>
  <c r="Y83" i="36" s="1"/>
  <c r="Y84" i="36" s="1"/>
  <c r="X78" i="36"/>
  <c r="X79" i="36" s="1"/>
  <c r="X80" i="36" s="1"/>
  <c r="X81" i="36" s="1"/>
  <c r="X82" i="36" s="1"/>
  <c r="X83" i="36" s="1"/>
  <c r="X84" i="36" s="1"/>
  <c r="W78" i="36"/>
  <c r="W79" i="36" s="1"/>
  <c r="W80" i="36" s="1"/>
  <c r="W81" i="36" s="1"/>
  <c r="W82" i="36" s="1"/>
  <c r="W83" i="36" s="1"/>
  <c r="W84" i="36" s="1"/>
  <c r="V78" i="36"/>
  <c r="V79" i="36" s="1"/>
  <c r="V80" i="36" s="1"/>
  <c r="V81" i="36" s="1"/>
  <c r="V82" i="36" s="1"/>
  <c r="V83" i="36" s="1"/>
  <c r="V84" i="36" s="1"/>
  <c r="U78" i="36"/>
  <c r="U79" i="36" s="1"/>
  <c r="U80" i="36" s="1"/>
  <c r="U81" i="36" s="1"/>
  <c r="U82" i="36" s="1"/>
  <c r="U83" i="36" s="1"/>
  <c r="U84" i="36" s="1"/>
  <c r="R78" i="36"/>
  <c r="R79" i="36" s="1"/>
  <c r="R80" i="36" s="1"/>
  <c r="R81" i="36" s="1"/>
  <c r="R82" i="36" s="1"/>
  <c r="R83" i="36" s="1"/>
  <c r="R84" i="36" s="1"/>
  <c r="Q78" i="36"/>
  <c r="Q79" i="36" s="1"/>
  <c r="Q80" i="36" s="1"/>
  <c r="Q81" i="36" s="1"/>
  <c r="Q82" i="36" s="1"/>
  <c r="Q83" i="36" s="1"/>
  <c r="Q84" i="36" s="1"/>
  <c r="P78" i="36"/>
  <c r="P79" i="36" s="1"/>
  <c r="P80" i="36" s="1"/>
  <c r="P81" i="36" s="1"/>
  <c r="P82" i="36" s="1"/>
  <c r="P83" i="36" s="1"/>
  <c r="P84" i="36" s="1"/>
  <c r="O78" i="36"/>
  <c r="O79" i="36" s="1"/>
  <c r="O80" i="36" s="1"/>
  <c r="O81" i="36" s="1"/>
  <c r="O82" i="36" s="1"/>
  <c r="O83" i="36" s="1"/>
  <c r="O84" i="36" s="1"/>
  <c r="N78" i="36"/>
  <c r="N79" i="36" s="1"/>
  <c r="N80" i="36" s="1"/>
  <c r="N81" i="36" s="1"/>
  <c r="N82" i="36" s="1"/>
  <c r="N83" i="36" s="1"/>
  <c r="N84" i="36" s="1"/>
  <c r="M78" i="36"/>
  <c r="M79" i="36" s="1"/>
  <c r="M80" i="36" s="1"/>
  <c r="M81" i="36" s="1"/>
  <c r="M82" i="36" s="1"/>
  <c r="M83" i="36" s="1"/>
  <c r="M84" i="36" s="1"/>
  <c r="L78" i="36"/>
  <c r="L79" i="36" s="1"/>
  <c r="L80" i="36" s="1"/>
  <c r="L81" i="36" s="1"/>
  <c r="L82" i="36" s="1"/>
  <c r="L83" i="36" s="1"/>
  <c r="L84" i="36" s="1"/>
  <c r="K78" i="36"/>
  <c r="K79" i="36" s="1"/>
  <c r="K80" i="36" s="1"/>
  <c r="K81" i="36" s="1"/>
  <c r="K82" i="36" s="1"/>
  <c r="K83" i="36" s="1"/>
  <c r="K84" i="36" s="1"/>
  <c r="J78" i="36"/>
  <c r="J79" i="36" s="1"/>
  <c r="J80" i="36" s="1"/>
  <c r="J81" i="36" s="1"/>
  <c r="J82" i="36" s="1"/>
  <c r="J83" i="36" s="1"/>
  <c r="J84" i="36" s="1"/>
  <c r="I78" i="36"/>
  <c r="I79" i="36" s="1"/>
  <c r="I80" i="36" s="1"/>
  <c r="I81" i="36" s="1"/>
  <c r="I82" i="36" s="1"/>
  <c r="I83" i="36" s="1"/>
  <c r="I84" i="36" s="1"/>
  <c r="G78" i="36"/>
  <c r="G79" i="36" s="1"/>
  <c r="G80" i="36" s="1"/>
  <c r="G81" i="36" s="1"/>
  <c r="G82" i="36" s="1"/>
  <c r="G83" i="36" s="1"/>
  <c r="G84" i="36" s="1"/>
  <c r="F78" i="36"/>
  <c r="F79" i="36" s="1"/>
  <c r="F80" i="36" s="1"/>
  <c r="F81" i="36" s="1"/>
  <c r="F82" i="36" s="1"/>
  <c r="F83" i="36" s="1"/>
  <c r="F84" i="36" s="1"/>
  <c r="E78" i="36"/>
  <c r="E79" i="36" s="1"/>
  <c r="E80" i="36" s="1"/>
  <c r="E81" i="36" s="1"/>
  <c r="E82" i="36" s="1"/>
  <c r="E83" i="36" s="1"/>
  <c r="E84" i="36" s="1"/>
  <c r="C78" i="36"/>
  <c r="C79" i="36" s="1"/>
  <c r="C80" i="36" s="1"/>
  <c r="C81" i="36" s="1"/>
  <c r="C82" i="36" s="1"/>
  <c r="C83" i="36" s="1"/>
  <c r="C84" i="36" s="1"/>
  <c r="CW102" i="36"/>
  <c r="CW103" i="36" s="1"/>
  <c r="CW104" i="36" s="1"/>
  <c r="CW105" i="36" s="1"/>
  <c r="CW106" i="36" s="1"/>
  <c r="CW107" i="36" s="1"/>
  <c r="CW108" i="36" s="1"/>
  <c r="CX102" i="36"/>
  <c r="CX103" i="36" s="1"/>
  <c r="CX104" i="36" s="1"/>
  <c r="CX105" i="36" s="1"/>
  <c r="CX106" i="36" s="1"/>
  <c r="CX107" i="36" s="1"/>
  <c r="CX108" i="36" s="1"/>
  <c r="CY102" i="36"/>
  <c r="CY103" i="36" s="1"/>
  <c r="CY104" i="36" s="1"/>
  <c r="CY105" i="36" s="1"/>
  <c r="CY106" i="36" s="1"/>
  <c r="CY107" i="36" s="1"/>
  <c r="CY108" i="36" s="1"/>
  <c r="CZ102" i="36"/>
  <c r="CZ103" i="36" s="1"/>
  <c r="CZ104" i="36" s="1"/>
  <c r="CZ105" i="36" s="1"/>
  <c r="CZ106" i="36" s="1"/>
  <c r="CZ107" i="36" s="1"/>
  <c r="CZ108" i="36" s="1"/>
  <c r="DA102" i="36"/>
  <c r="DA103" i="36" s="1"/>
  <c r="DA104" i="36" s="1"/>
  <c r="DA105" i="36" s="1"/>
  <c r="DA106" i="36" s="1"/>
  <c r="DA107" i="36" s="1"/>
  <c r="DA108" i="36" s="1"/>
  <c r="BM102" i="36" l="1"/>
  <c r="BN102" i="36"/>
  <c r="BN103" i="36" s="1"/>
  <c r="BN104" i="36" s="1"/>
  <c r="BN105" i="36" s="1"/>
  <c r="BN106" i="36" s="1"/>
  <c r="BN107" i="36" s="1"/>
  <c r="BN108" i="36" s="1"/>
  <c r="BO102" i="36"/>
  <c r="BO103" i="36" s="1"/>
  <c r="BO104" i="36" s="1"/>
  <c r="BO105" i="36" s="1"/>
  <c r="BO106" i="36" s="1"/>
  <c r="BO107" i="36" s="1"/>
  <c r="BO108" i="36" s="1"/>
  <c r="BP102" i="36"/>
  <c r="BP103" i="36" s="1"/>
  <c r="BP104" i="36" s="1"/>
  <c r="BP105" i="36" s="1"/>
  <c r="BP106" i="36" s="1"/>
  <c r="BP107" i="36" s="1"/>
  <c r="BP108" i="36" s="1"/>
  <c r="BQ102" i="36"/>
  <c r="BQ103" i="36" s="1"/>
  <c r="BQ104" i="36" s="1"/>
  <c r="BQ105" i="36" s="1"/>
  <c r="BQ106" i="36" s="1"/>
  <c r="BQ107" i="36" s="1"/>
  <c r="BQ108" i="36" s="1"/>
  <c r="BR102" i="36"/>
  <c r="BR103" i="36" s="1"/>
  <c r="BR104" i="36" s="1"/>
  <c r="BR105" i="36" s="1"/>
  <c r="BR106" i="36" s="1"/>
  <c r="BR107" i="36" s="1"/>
  <c r="BR108" i="36" s="1"/>
  <c r="BS102" i="36"/>
  <c r="BS103" i="36" s="1"/>
  <c r="BS104" i="36" s="1"/>
  <c r="BS105" i="36" s="1"/>
  <c r="BS106" i="36" s="1"/>
  <c r="BS107" i="36" s="1"/>
  <c r="BS108" i="36" s="1"/>
  <c r="BT102" i="36"/>
  <c r="BT103" i="36" s="1"/>
  <c r="BT104" i="36" s="1"/>
  <c r="BT105" i="36" s="1"/>
  <c r="BT106" i="36" s="1"/>
  <c r="BT107" i="36" s="1"/>
  <c r="BT108" i="36" s="1"/>
  <c r="BU102" i="36"/>
  <c r="BU103" i="36" s="1"/>
  <c r="BU104" i="36" s="1"/>
  <c r="BU105" i="36" s="1"/>
  <c r="BU106" i="36" s="1"/>
  <c r="BU107" i="36" s="1"/>
  <c r="BU108" i="36" s="1"/>
  <c r="BV102" i="36"/>
  <c r="BV103" i="36" s="1"/>
  <c r="BV104" i="36" s="1"/>
  <c r="BV105" i="36" s="1"/>
  <c r="BV106" i="36" s="1"/>
  <c r="BV107" i="36" s="1"/>
  <c r="BV108" i="36" s="1"/>
  <c r="BW102" i="36"/>
  <c r="BW103" i="36" s="1"/>
  <c r="BW104" i="36" s="1"/>
  <c r="BW105" i="36" s="1"/>
  <c r="BW106" i="36" s="1"/>
  <c r="BW107" i="36" s="1"/>
  <c r="BW108" i="36" s="1"/>
  <c r="BX102" i="36"/>
  <c r="BX103" i="36" s="1"/>
  <c r="BX104" i="36" s="1"/>
  <c r="BX105" i="36" s="1"/>
  <c r="BX106" i="36" s="1"/>
  <c r="BX107" i="36" s="1"/>
  <c r="BX108" i="36" s="1"/>
  <c r="BY102" i="36"/>
  <c r="BY103" i="36" s="1"/>
  <c r="BY104" i="36" s="1"/>
  <c r="BY105" i="36" s="1"/>
  <c r="BY106" i="36" s="1"/>
  <c r="BY107" i="36" s="1"/>
  <c r="BY108" i="36" s="1"/>
  <c r="BZ102" i="36"/>
  <c r="BZ103" i="36" s="1"/>
  <c r="BZ104" i="36" s="1"/>
  <c r="BZ105" i="36" s="1"/>
  <c r="BZ106" i="36" s="1"/>
  <c r="BZ107" i="36" s="1"/>
  <c r="BZ108" i="36" s="1"/>
  <c r="CB102" i="36"/>
  <c r="CB103" i="36" s="1"/>
  <c r="CB104" i="36" s="1"/>
  <c r="CB105" i="36" s="1"/>
  <c r="CB106" i="36" s="1"/>
  <c r="CB107" i="36" s="1"/>
  <c r="CB108" i="36" s="1"/>
  <c r="CC102" i="36"/>
  <c r="CC103" i="36" s="1"/>
  <c r="CC104" i="36" s="1"/>
  <c r="CC105" i="36" s="1"/>
  <c r="CC106" i="36" s="1"/>
  <c r="CC107" i="36" s="1"/>
  <c r="CC108" i="36" s="1"/>
  <c r="CD102" i="36"/>
  <c r="CD103" i="36" s="1"/>
  <c r="CD104" i="36" s="1"/>
  <c r="CD105" i="36" s="1"/>
  <c r="CD106" i="36" s="1"/>
  <c r="CD107" i="36" s="1"/>
  <c r="CD108" i="36" s="1"/>
  <c r="CE102" i="36"/>
  <c r="CE103" i="36" s="1"/>
  <c r="CE104" i="36" s="1"/>
  <c r="CE105" i="36" s="1"/>
  <c r="CE106" i="36" s="1"/>
  <c r="CE107" i="36" s="1"/>
  <c r="CE108" i="36" s="1"/>
  <c r="CF102" i="36"/>
  <c r="CF103" i="36" s="1"/>
  <c r="CF104" i="36" s="1"/>
  <c r="CF105" i="36" s="1"/>
  <c r="CF106" i="36" s="1"/>
  <c r="CF107" i="36" s="1"/>
  <c r="CF108" i="36" s="1"/>
  <c r="CG102" i="36"/>
  <c r="CG103" i="36" s="1"/>
  <c r="CG104" i="36" s="1"/>
  <c r="CG105" i="36" s="1"/>
  <c r="CG106" i="36" s="1"/>
  <c r="CG107" i="36" s="1"/>
  <c r="CG108" i="36" s="1"/>
  <c r="CH102" i="36"/>
  <c r="CH103" i="36" s="1"/>
  <c r="CH104" i="36" s="1"/>
  <c r="CH105" i="36" s="1"/>
  <c r="CH106" i="36" s="1"/>
  <c r="CH107" i="36" s="1"/>
  <c r="CH108" i="36" s="1"/>
  <c r="CI102" i="36"/>
  <c r="CI103" i="36" s="1"/>
  <c r="CI104" i="36" s="1"/>
  <c r="CI105" i="36" s="1"/>
  <c r="CI106" i="36" s="1"/>
  <c r="CI107" i="36" s="1"/>
  <c r="CI108" i="36" s="1"/>
  <c r="CJ102" i="36"/>
  <c r="CJ103" i="36" s="1"/>
  <c r="CJ104" i="36" s="1"/>
  <c r="CJ105" i="36" s="1"/>
  <c r="CJ106" i="36" s="1"/>
  <c r="CJ107" i="36" s="1"/>
  <c r="CJ108" i="36" s="1"/>
  <c r="CK102" i="36"/>
  <c r="CK103" i="36" s="1"/>
  <c r="CK104" i="36" s="1"/>
  <c r="CK105" i="36" s="1"/>
  <c r="CK106" i="36" s="1"/>
  <c r="CK107" i="36" s="1"/>
  <c r="CK108" i="36" s="1"/>
  <c r="CM102" i="36"/>
  <c r="CM103" i="36" s="1"/>
  <c r="CM104" i="36" s="1"/>
  <c r="CM105" i="36" s="1"/>
  <c r="CM106" i="36" s="1"/>
  <c r="CM107" i="36" s="1"/>
  <c r="CM108" i="36" s="1"/>
  <c r="CN102" i="36"/>
  <c r="CN103" i="36" s="1"/>
  <c r="CN104" i="36" s="1"/>
  <c r="CN105" i="36" s="1"/>
  <c r="CN106" i="36" s="1"/>
  <c r="CN107" i="36" s="1"/>
  <c r="CN108" i="36" s="1"/>
  <c r="CO102" i="36"/>
  <c r="CO103" i="36" s="1"/>
  <c r="CO104" i="36" s="1"/>
  <c r="CO105" i="36" s="1"/>
  <c r="CO106" i="36" s="1"/>
  <c r="CO107" i="36" s="1"/>
  <c r="CO108" i="36" s="1"/>
  <c r="CP102" i="36"/>
  <c r="CP103" i="36" s="1"/>
  <c r="CP104" i="36" s="1"/>
  <c r="CP105" i="36" s="1"/>
  <c r="CP106" i="36" s="1"/>
  <c r="CP107" i="36" s="1"/>
  <c r="CP108" i="36" s="1"/>
  <c r="CQ102" i="36"/>
  <c r="CQ103" i="36" s="1"/>
  <c r="CQ104" i="36" s="1"/>
  <c r="CQ105" i="36" s="1"/>
  <c r="CQ106" i="36" s="1"/>
  <c r="CQ107" i="36" s="1"/>
  <c r="CQ108" i="36" s="1"/>
  <c r="CR102" i="36"/>
  <c r="CR103" i="36" s="1"/>
  <c r="CR104" i="36" s="1"/>
  <c r="CR105" i="36" s="1"/>
  <c r="CR106" i="36" s="1"/>
  <c r="CR107" i="36" s="1"/>
  <c r="CR108" i="36" s="1"/>
  <c r="CS102" i="36"/>
  <c r="CS103" i="36" s="1"/>
  <c r="CS104" i="36" s="1"/>
  <c r="CS105" i="36" s="1"/>
  <c r="CS106" i="36" s="1"/>
  <c r="CS107" i="36" s="1"/>
  <c r="CS108" i="36" s="1"/>
  <c r="CT102" i="36"/>
  <c r="CT103" i="36" s="1"/>
  <c r="CT104" i="36" s="1"/>
  <c r="CT105" i="36" s="1"/>
  <c r="CT106" i="36" s="1"/>
  <c r="CT107" i="36" s="1"/>
  <c r="CT108" i="36" s="1"/>
  <c r="BM103" i="36"/>
  <c r="BM104" i="36" s="1"/>
  <c r="BM105" i="36" s="1"/>
  <c r="BM106" i="36" s="1"/>
  <c r="BM107" i="36" s="1"/>
  <c r="BM108" i="36" s="1"/>
  <c r="BH102" i="36"/>
  <c r="BH103" i="36" s="1"/>
  <c r="BH104" i="36" s="1"/>
  <c r="BH105" i="36" s="1"/>
  <c r="BH106" i="36" s="1"/>
  <c r="BH107" i="36" s="1"/>
  <c r="BH108" i="36" s="1"/>
  <c r="BC102" i="36"/>
  <c r="BC103" i="36" s="1"/>
  <c r="BC104" i="36" s="1"/>
  <c r="BC105" i="36" s="1"/>
  <c r="BC106" i="36" s="1"/>
  <c r="BC107" i="36" s="1"/>
  <c r="BC108" i="36" s="1"/>
  <c r="BD102" i="36"/>
  <c r="BD103" i="36" s="1"/>
  <c r="BD104" i="36" s="1"/>
  <c r="BD105" i="36" s="1"/>
  <c r="BD106" i="36" s="1"/>
  <c r="BD107" i="36" s="1"/>
  <c r="BD108" i="36" s="1"/>
  <c r="BE102" i="36"/>
  <c r="BE103" i="36" s="1"/>
  <c r="BE104" i="36" s="1"/>
  <c r="BE105" i="36" s="1"/>
  <c r="BE106" i="36" s="1"/>
  <c r="BE107" i="36" s="1"/>
  <c r="BE108" i="36" s="1"/>
  <c r="BF102" i="36"/>
  <c r="BF103" i="36" s="1"/>
  <c r="BF104" i="36" s="1"/>
  <c r="BF105" i="36" s="1"/>
  <c r="BF106" i="36" s="1"/>
  <c r="BF107" i="36" s="1"/>
  <c r="BF108" i="36" s="1"/>
  <c r="BG102" i="36"/>
  <c r="BG103" i="36" s="1"/>
  <c r="BG104" i="36" s="1"/>
  <c r="BG105" i="36" s="1"/>
  <c r="BG106" i="36" s="1"/>
  <c r="BG107" i="36" s="1"/>
  <c r="BG108" i="36" s="1"/>
  <c r="BB102" i="36"/>
  <c r="BB103" i="36" s="1"/>
  <c r="BB104" i="36" s="1"/>
  <c r="BB105" i="36" s="1"/>
  <c r="BB106" i="36" s="1"/>
  <c r="BB107" i="36" s="1"/>
  <c r="BB108" i="36" s="1"/>
  <c r="N102" i="36"/>
  <c r="N103" i="36" s="1"/>
  <c r="N104" i="36" s="1"/>
  <c r="N105" i="36" s="1"/>
  <c r="N106" i="36" s="1"/>
  <c r="N107" i="36" s="1"/>
  <c r="N108" i="36" s="1"/>
  <c r="O102" i="36"/>
  <c r="O103" i="36" s="1"/>
  <c r="O104" i="36" s="1"/>
  <c r="O105" i="36" s="1"/>
  <c r="O106" i="36" s="1"/>
  <c r="O107" i="36" s="1"/>
  <c r="O108" i="36" s="1"/>
  <c r="P102" i="36"/>
  <c r="P103" i="36" s="1"/>
  <c r="P104" i="36" s="1"/>
  <c r="P105" i="36" s="1"/>
  <c r="P106" i="36" s="1"/>
  <c r="P107" i="36" s="1"/>
  <c r="P108" i="36" s="1"/>
  <c r="Q102" i="36"/>
  <c r="Q103" i="36" s="1"/>
  <c r="Q104" i="36" s="1"/>
  <c r="Q105" i="36" s="1"/>
  <c r="Q106" i="36" s="1"/>
  <c r="Q107" i="36" s="1"/>
  <c r="Q108" i="36" s="1"/>
  <c r="R102" i="36"/>
  <c r="R103" i="36" s="1"/>
  <c r="R104" i="36" s="1"/>
  <c r="R105" i="36" s="1"/>
  <c r="R106" i="36" s="1"/>
  <c r="R107" i="36" s="1"/>
  <c r="R108" i="36" s="1"/>
  <c r="U102" i="36"/>
  <c r="U103" i="36" s="1"/>
  <c r="U104" i="36" s="1"/>
  <c r="U105" i="36" s="1"/>
  <c r="U106" i="36" s="1"/>
  <c r="U107" i="36" s="1"/>
  <c r="U108" i="36" s="1"/>
  <c r="V102" i="36"/>
  <c r="V103" i="36" s="1"/>
  <c r="V104" i="36" s="1"/>
  <c r="V105" i="36" s="1"/>
  <c r="V106" i="36" s="1"/>
  <c r="V107" i="36" s="1"/>
  <c r="V108" i="36" s="1"/>
  <c r="W102" i="36"/>
  <c r="W103" i="36" s="1"/>
  <c r="W104" i="36" s="1"/>
  <c r="W105" i="36" s="1"/>
  <c r="W106" i="36" s="1"/>
  <c r="W107" i="36" s="1"/>
  <c r="W108" i="36" s="1"/>
  <c r="X102" i="36"/>
  <c r="X103" i="36" s="1"/>
  <c r="X104" i="36" s="1"/>
  <c r="X105" i="36" s="1"/>
  <c r="X106" i="36" s="1"/>
  <c r="X107" i="36" s="1"/>
  <c r="X108" i="36" s="1"/>
  <c r="Y102" i="36"/>
  <c r="Y103" i="36" s="1"/>
  <c r="Y104" i="36" s="1"/>
  <c r="Y105" i="36" s="1"/>
  <c r="Y106" i="36" s="1"/>
  <c r="Y107" i="36" s="1"/>
  <c r="Y108" i="36" s="1"/>
  <c r="Z102" i="36"/>
  <c r="Z103" i="36" s="1"/>
  <c r="Z104" i="36" s="1"/>
  <c r="Z105" i="36" s="1"/>
  <c r="Z106" i="36" s="1"/>
  <c r="Z107" i="36" s="1"/>
  <c r="Z108" i="36" s="1"/>
  <c r="AA102" i="36"/>
  <c r="AA103" i="36" s="1"/>
  <c r="AA104" i="36" s="1"/>
  <c r="AA105" i="36" s="1"/>
  <c r="AA106" i="36" s="1"/>
  <c r="AA107" i="36" s="1"/>
  <c r="AA108" i="36" s="1"/>
  <c r="AB102" i="36"/>
  <c r="AB103" i="36" s="1"/>
  <c r="AB104" i="36" s="1"/>
  <c r="AB105" i="36" s="1"/>
  <c r="AB106" i="36" s="1"/>
  <c r="AB107" i="36" s="1"/>
  <c r="AB108" i="36" s="1"/>
  <c r="AC102" i="36"/>
  <c r="AC103" i="36" s="1"/>
  <c r="AC104" i="36" s="1"/>
  <c r="AC105" i="36" s="1"/>
  <c r="AC106" i="36" s="1"/>
  <c r="AC107" i="36" s="1"/>
  <c r="AC108" i="36" s="1"/>
  <c r="AD102" i="36"/>
  <c r="AD103" i="36" s="1"/>
  <c r="AD104" i="36" s="1"/>
  <c r="AD105" i="36" s="1"/>
  <c r="AD106" i="36" s="1"/>
  <c r="AD107" i="36" s="1"/>
  <c r="AD108" i="36" s="1"/>
  <c r="AE102" i="36"/>
  <c r="AE103" i="36" s="1"/>
  <c r="AE104" i="36" s="1"/>
  <c r="AE105" i="36" s="1"/>
  <c r="AE106" i="36" s="1"/>
  <c r="AE107" i="36" s="1"/>
  <c r="AE108" i="36" s="1"/>
  <c r="AF102" i="36"/>
  <c r="AF103" i="36" s="1"/>
  <c r="AF104" i="36" s="1"/>
  <c r="AF105" i="36" s="1"/>
  <c r="AF106" i="36" s="1"/>
  <c r="AF107" i="36" s="1"/>
  <c r="AF108" i="36" s="1"/>
  <c r="AG102" i="36"/>
  <c r="AG103" i="36" s="1"/>
  <c r="AG104" i="36" s="1"/>
  <c r="AG105" i="36" s="1"/>
  <c r="AG106" i="36" s="1"/>
  <c r="AG107" i="36" s="1"/>
  <c r="AG108" i="36" s="1"/>
  <c r="AH102" i="36"/>
  <c r="AH103" i="36" s="1"/>
  <c r="AH104" i="36" s="1"/>
  <c r="AH105" i="36" s="1"/>
  <c r="AH106" i="36" s="1"/>
  <c r="AH107" i="36" s="1"/>
  <c r="AH108" i="36" s="1"/>
  <c r="AI102" i="36"/>
  <c r="AI103" i="36" s="1"/>
  <c r="AI104" i="36" s="1"/>
  <c r="AI105" i="36" s="1"/>
  <c r="AI106" i="36" s="1"/>
  <c r="AI107" i="36" s="1"/>
  <c r="AI108" i="36" s="1"/>
  <c r="AJ102" i="36"/>
  <c r="AJ103" i="36" s="1"/>
  <c r="AJ104" i="36" s="1"/>
  <c r="AJ105" i="36" s="1"/>
  <c r="AJ106" i="36" s="1"/>
  <c r="AJ107" i="36" s="1"/>
  <c r="AJ108" i="36" s="1"/>
  <c r="AK102" i="36"/>
  <c r="AK103" i="36" s="1"/>
  <c r="AK104" i="36" s="1"/>
  <c r="AK105" i="36" s="1"/>
  <c r="AK106" i="36" s="1"/>
  <c r="AK107" i="36" s="1"/>
  <c r="AK108" i="36" s="1"/>
  <c r="AL102" i="36"/>
  <c r="AL103" i="36" s="1"/>
  <c r="AL104" i="36" s="1"/>
  <c r="AL105" i="36" s="1"/>
  <c r="AL106" i="36" s="1"/>
  <c r="AL107" i="36" s="1"/>
  <c r="AL108" i="36" s="1"/>
  <c r="AM102" i="36"/>
  <c r="AM103" i="36" s="1"/>
  <c r="AM104" i="36" s="1"/>
  <c r="AM105" i="36" s="1"/>
  <c r="AM106" i="36" s="1"/>
  <c r="AM107" i="36" s="1"/>
  <c r="AM108" i="36" s="1"/>
  <c r="AN102" i="36"/>
  <c r="AN103" i="36" s="1"/>
  <c r="AN104" i="36" s="1"/>
  <c r="AN105" i="36" s="1"/>
  <c r="AN106" i="36" s="1"/>
  <c r="AN107" i="36" s="1"/>
  <c r="AN108" i="36" s="1"/>
  <c r="AO102" i="36"/>
  <c r="AO103" i="36" s="1"/>
  <c r="AO104" i="36" s="1"/>
  <c r="AO105" i="36" s="1"/>
  <c r="AO106" i="36" s="1"/>
  <c r="AO107" i="36" s="1"/>
  <c r="AO108" i="36" s="1"/>
  <c r="AP102" i="36"/>
  <c r="AP103" i="36" s="1"/>
  <c r="AP104" i="36" s="1"/>
  <c r="AP105" i="36" s="1"/>
  <c r="AP106" i="36" s="1"/>
  <c r="AP107" i="36" s="1"/>
  <c r="AP108" i="36" s="1"/>
  <c r="AQ102" i="36"/>
  <c r="AQ103" i="36" s="1"/>
  <c r="AQ104" i="36" s="1"/>
  <c r="AQ105" i="36" s="1"/>
  <c r="AQ106" i="36" s="1"/>
  <c r="AQ107" i="36" s="1"/>
  <c r="AQ108" i="36" s="1"/>
  <c r="L102" i="36"/>
  <c r="L103" i="36" s="1"/>
  <c r="L104" i="36" s="1"/>
  <c r="L105" i="36" s="1"/>
  <c r="L106" i="36" s="1"/>
  <c r="L107" i="36" s="1"/>
  <c r="L108" i="36" s="1"/>
  <c r="M102" i="36"/>
  <c r="M103" i="36" s="1"/>
  <c r="M104" i="36" s="1"/>
  <c r="M105" i="36" s="1"/>
  <c r="M106" i="36" s="1"/>
  <c r="M107" i="36" s="1"/>
  <c r="M108" i="36" s="1"/>
  <c r="K102" i="36"/>
  <c r="K103" i="36" s="1"/>
  <c r="K104" i="36" s="1"/>
  <c r="K105" i="36" s="1"/>
  <c r="K106" i="36" s="1"/>
  <c r="K107" i="36" s="1"/>
  <c r="K108" i="36" s="1"/>
  <c r="J102" i="36"/>
  <c r="J103" i="36" s="1"/>
  <c r="J104" i="36" s="1"/>
  <c r="J105" i="36" s="1"/>
  <c r="J106" i="36" s="1"/>
  <c r="J107" i="36" s="1"/>
  <c r="J108" i="36" s="1"/>
  <c r="I102" i="36"/>
  <c r="I103" i="36" s="1"/>
  <c r="I104" i="36" s="1"/>
  <c r="I105" i="36" s="1"/>
  <c r="I106" i="36" s="1"/>
  <c r="I107" i="36" s="1"/>
  <c r="I108" i="36" s="1"/>
  <c r="G102" i="36"/>
  <c r="G103" i="36" s="1"/>
  <c r="G104" i="36" s="1"/>
  <c r="G105" i="36" s="1"/>
  <c r="G106" i="36" s="1"/>
  <c r="G107" i="36" s="1"/>
  <c r="G108" i="36" s="1"/>
  <c r="F102" i="36"/>
  <c r="F103" i="36" s="1"/>
  <c r="F104" i="36" s="1"/>
  <c r="F105" i="36" s="1"/>
  <c r="F106" i="36" s="1"/>
  <c r="F107" i="36" s="1"/>
  <c r="F108" i="36" s="1"/>
  <c r="E102" i="36"/>
  <c r="E103" i="36" s="1"/>
  <c r="E104" i="36" s="1"/>
  <c r="E105" i="36" s="1"/>
  <c r="E106" i="36" s="1"/>
  <c r="E107" i="36" s="1"/>
  <c r="E108" i="36" s="1"/>
  <c r="C102" i="36"/>
  <c r="C103" i="36" s="1"/>
  <c r="C104" i="36" s="1"/>
  <c r="C105" i="36" s="1"/>
  <c r="C106" i="36" s="1"/>
  <c r="C107" i="36" s="1"/>
  <c r="C108" i="36" s="1"/>
  <c r="BM62" i="36"/>
  <c r="BM63" i="36" s="1"/>
  <c r="BM64" i="36" s="1"/>
  <c r="BM65" i="36" s="1"/>
  <c r="BM66" i="36" s="1"/>
  <c r="BM67" i="36" s="1"/>
  <c r="BM68" i="36" s="1"/>
  <c r="BN62" i="36"/>
  <c r="BN63" i="36" s="1"/>
  <c r="BN64" i="36" s="1"/>
  <c r="BN65" i="36" s="1"/>
  <c r="BN66" i="36" s="1"/>
  <c r="BN67" i="36" s="1"/>
  <c r="BN68" i="36" s="1"/>
  <c r="BO62" i="36"/>
  <c r="BO63" i="36" s="1"/>
  <c r="BO64" i="36" s="1"/>
  <c r="BO65" i="36" s="1"/>
  <c r="BO66" i="36" s="1"/>
  <c r="BO67" i="36" s="1"/>
  <c r="BO68" i="36" s="1"/>
  <c r="BP62" i="36"/>
  <c r="BP63" i="36" s="1"/>
  <c r="BP64" i="36" s="1"/>
  <c r="BP65" i="36" s="1"/>
  <c r="BP66" i="36" s="1"/>
  <c r="BP67" i="36" s="1"/>
  <c r="BP68" i="36" s="1"/>
  <c r="BQ62" i="36"/>
  <c r="BQ63" i="36" s="1"/>
  <c r="BQ64" i="36" s="1"/>
  <c r="BQ65" i="36" s="1"/>
  <c r="BQ66" i="36" s="1"/>
  <c r="BQ67" i="36" s="1"/>
  <c r="BQ68" i="36" s="1"/>
  <c r="BR62" i="36"/>
  <c r="BR63" i="36" s="1"/>
  <c r="BR64" i="36" s="1"/>
  <c r="BR65" i="36" s="1"/>
  <c r="BR66" i="36" s="1"/>
  <c r="BR67" i="36" s="1"/>
  <c r="BR68" i="36" s="1"/>
  <c r="BS62" i="36"/>
  <c r="BS63" i="36" s="1"/>
  <c r="BS64" i="36" s="1"/>
  <c r="BS65" i="36" s="1"/>
  <c r="BS66" i="36" s="1"/>
  <c r="BS67" i="36" s="1"/>
  <c r="BS68" i="36" s="1"/>
  <c r="BT62" i="36"/>
  <c r="BT63" i="36" s="1"/>
  <c r="BT64" i="36" s="1"/>
  <c r="BT65" i="36" s="1"/>
  <c r="BT66" i="36" s="1"/>
  <c r="BT67" i="36" s="1"/>
  <c r="BT68" i="36" s="1"/>
  <c r="BU62" i="36"/>
  <c r="BU63" i="36" s="1"/>
  <c r="BU64" i="36" s="1"/>
  <c r="BU65" i="36" s="1"/>
  <c r="BU66" i="36" s="1"/>
  <c r="BU67" i="36" s="1"/>
  <c r="BU68" i="36" s="1"/>
  <c r="BV62" i="36"/>
  <c r="BV63" i="36" s="1"/>
  <c r="BV64" i="36" s="1"/>
  <c r="BV65" i="36" s="1"/>
  <c r="BV66" i="36" s="1"/>
  <c r="BV67" i="36" s="1"/>
  <c r="BV68" i="36" s="1"/>
  <c r="BW62" i="36"/>
  <c r="BW63" i="36" s="1"/>
  <c r="BW64" i="36" s="1"/>
  <c r="BW65" i="36" s="1"/>
  <c r="BW66" i="36" s="1"/>
  <c r="BW67" i="36" s="1"/>
  <c r="BW68" i="36" s="1"/>
  <c r="BX62" i="36"/>
  <c r="BX63" i="36" s="1"/>
  <c r="BX64" i="36" s="1"/>
  <c r="BX65" i="36" s="1"/>
  <c r="BX66" i="36" s="1"/>
  <c r="BX67" i="36" s="1"/>
  <c r="BX68" i="36" s="1"/>
  <c r="BY62" i="36"/>
  <c r="BY63" i="36" s="1"/>
  <c r="BY64" i="36" s="1"/>
  <c r="BY65" i="36" s="1"/>
  <c r="BY66" i="36" s="1"/>
  <c r="BY67" i="36" s="1"/>
  <c r="BY68" i="36" s="1"/>
  <c r="BZ62" i="36"/>
  <c r="BZ63" i="36" s="1"/>
  <c r="BZ64" i="36" s="1"/>
  <c r="BZ65" i="36" s="1"/>
  <c r="BZ66" i="36" s="1"/>
  <c r="BZ67" i="36" s="1"/>
  <c r="BZ68" i="36" s="1"/>
  <c r="CB62" i="36"/>
  <c r="CB63" i="36" s="1"/>
  <c r="CB64" i="36" s="1"/>
  <c r="CB65" i="36" s="1"/>
  <c r="CB66" i="36" s="1"/>
  <c r="CB67" i="36" s="1"/>
  <c r="CB68" i="36" s="1"/>
  <c r="CC62" i="36"/>
  <c r="CC63" i="36" s="1"/>
  <c r="CC64" i="36" s="1"/>
  <c r="CC65" i="36" s="1"/>
  <c r="CC66" i="36" s="1"/>
  <c r="CC67" i="36" s="1"/>
  <c r="CC68" i="36" s="1"/>
  <c r="CD62" i="36"/>
  <c r="CD63" i="36" s="1"/>
  <c r="CD64" i="36" s="1"/>
  <c r="CD65" i="36" s="1"/>
  <c r="CD66" i="36" s="1"/>
  <c r="CD67" i="36" s="1"/>
  <c r="CD68" i="36" s="1"/>
  <c r="CE62" i="36"/>
  <c r="CE63" i="36" s="1"/>
  <c r="CE64" i="36" s="1"/>
  <c r="CE65" i="36" s="1"/>
  <c r="CE66" i="36" s="1"/>
  <c r="CE67" i="36" s="1"/>
  <c r="CE68" i="36" s="1"/>
  <c r="CF62" i="36"/>
  <c r="CF63" i="36" s="1"/>
  <c r="CF64" i="36" s="1"/>
  <c r="CF65" i="36" s="1"/>
  <c r="CF66" i="36" s="1"/>
  <c r="CF67" i="36" s="1"/>
  <c r="CF68" i="36" s="1"/>
  <c r="CG62" i="36"/>
  <c r="CG63" i="36" s="1"/>
  <c r="CG64" i="36" s="1"/>
  <c r="CG65" i="36" s="1"/>
  <c r="CG66" i="36" s="1"/>
  <c r="CG67" i="36" s="1"/>
  <c r="CG68" i="36" s="1"/>
  <c r="CH62" i="36"/>
  <c r="CH63" i="36" s="1"/>
  <c r="CH64" i="36" s="1"/>
  <c r="CH65" i="36" s="1"/>
  <c r="CH66" i="36" s="1"/>
  <c r="CH67" i="36" s="1"/>
  <c r="CH68" i="36" s="1"/>
  <c r="CI62" i="36"/>
  <c r="CI63" i="36" s="1"/>
  <c r="CI64" i="36" s="1"/>
  <c r="CI65" i="36" s="1"/>
  <c r="CI66" i="36" s="1"/>
  <c r="CI67" i="36" s="1"/>
  <c r="CI68" i="36" s="1"/>
  <c r="CJ62" i="36"/>
  <c r="CJ63" i="36" s="1"/>
  <c r="CJ64" i="36" s="1"/>
  <c r="CJ65" i="36" s="1"/>
  <c r="CJ66" i="36" s="1"/>
  <c r="CJ67" i="36" s="1"/>
  <c r="CJ68" i="36" s="1"/>
  <c r="CK62" i="36"/>
  <c r="CK63" i="36" s="1"/>
  <c r="CK64" i="36" s="1"/>
  <c r="CK65" i="36" s="1"/>
  <c r="CK66" i="36" s="1"/>
  <c r="CK67" i="36" s="1"/>
  <c r="CK68" i="36" s="1"/>
  <c r="CM62" i="36"/>
  <c r="CM63" i="36" s="1"/>
  <c r="CM64" i="36" s="1"/>
  <c r="CM65" i="36" s="1"/>
  <c r="CM66" i="36" s="1"/>
  <c r="CM67" i="36" s="1"/>
  <c r="CM68" i="36" s="1"/>
  <c r="CN62" i="36"/>
  <c r="CN63" i="36" s="1"/>
  <c r="CN64" i="36" s="1"/>
  <c r="CN65" i="36" s="1"/>
  <c r="CN66" i="36" s="1"/>
  <c r="CN67" i="36" s="1"/>
  <c r="CN68" i="36" s="1"/>
  <c r="CO62" i="36"/>
  <c r="CO63" i="36" s="1"/>
  <c r="CO64" i="36" s="1"/>
  <c r="CO65" i="36" s="1"/>
  <c r="CO66" i="36" s="1"/>
  <c r="CO67" i="36" s="1"/>
  <c r="CO68" i="36" s="1"/>
  <c r="CP62" i="36"/>
  <c r="CP63" i="36" s="1"/>
  <c r="CP64" i="36" s="1"/>
  <c r="CP65" i="36" s="1"/>
  <c r="CP66" i="36" s="1"/>
  <c r="CP67" i="36" s="1"/>
  <c r="CP68" i="36" s="1"/>
  <c r="CQ62" i="36"/>
  <c r="CQ63" i="36" s="1"/>
  <c r="CQ64" i="36" s="1"/>
  <c r="CQ65" i="36" s="1"/>
  <c r="CQ66" i="36" s="1"/>
  <c r="CQ67" i="36" s="1"/>
  <c r="CQ68" i="36" s="1"/>
  <c r="CR62" i="36"/>
  <c r="CR63" i="36" s="1"/>
  <c r="CR64" i="36" s="1"/>
  <c r="CR65" i="36" s="1"/>
  <c r="CR66" i="36" s="1"/>
  <c r="CR67" i="36" s="1"/>
  <c r="CR68" i="36" s="1"/>
  <c r="CS62" i="36"/>
  <c r="CS63" i="36" s="1"/>
  <c r="CS64" i="36" s="1"/>
  <c r="CS65" i="36" s="1"/>
  <c r="CS66" i="36" s="1"/>
  <c r="CS67" i="36" s="1"/>
  <c r="CS68" i="36" s="1"/>
  <c r="CT62" i="36"/>
  <c r="CT63" i="36" s="1"/>
  <c r="CT64" i="36" s="1"/>
  <c r="CT65" i="36" s="1"/>
  <c r="CT66" i="36" s="1"/>
  <c r="CT67" i="36" s="1"/>
  <c r="CT68" i="36" s="1"/>
  <c r="CV62" i="36"/>
  <c r="CV63" i="36" s="1"/>
  <c r="CV64" i="36" s="1"/>
  <c r="CV65" i="36" s="1"/>
  <c r="CV66" i="36" s="1"/>
  <c r="CV67" i="36" s="1"/>
  <c r="CV68" i="36" s="1"/>
  <c r="CW62" i="36"/>
  <c r="CW63" i="36" s="1"/>
  <c r="CW64" i="36" s="1"/>
  <c r="CW65" i="36" s="1"/>
  <c r="CW66" i="36" s="1"/>
  <c r="CW67" i="36" s="1"/>
  <c r="CW68" i="36" s="1"/>
  <c r="CX62" i="36"/>
  <c r="CX63" i="36" s="1"/>
  <c r="CX64" i="36" s="1"/>
  <c r="CX65" i="36" s="1"/>
  <c r="CX66" i="36" s="1"/>
  <c r="CX67" i="36" s="1"/>
  <c r="CX68" i="36" s="1"/>
  <c r="CY62" i="36"/>
  <c r="CY63" i="36" s="1"/>
  <c r="CY64" i="36" s="1"/>
  <c r="CY65" i="36" s="1"/>
  <c r="CY66" i="36" s="1"/>
  <c r="CY67" i="36" s="1"/>
  <c r="CY68" i="36" s="1"/>
  <c r="CZ62" i="36"/>
  <c r="CZ63" i="36" s="1"/>
  <c r="CZ64" i="36" s="1"/>
  <c r="CZ65" i="36" s="1"/>
  <c r="CZ66" i="36" s="1"/>
  <c r="CZ67" i="36" s="1"/>
  <c r="CZ68" i="36" s="1"/>
  <c r="DA62" i="36"/>
  <c r="DA63" i="36" s="1"/>
  <c r="DA64" i="36" s="1"/>
  <c r="DA65" i="36" s="1"/>
  <c r="DA66" i="36" s="1"/>
  <c r="DA67" i="36" s="1"/>
  <c r="DA68" i="36" s="1"/>
  <c r="BH62" i="36"/>
  <c r="BH63" i="36" s="1"/>
  <c r="BH64" i="36" s="1"/>
  <c r="BH65" i="36" s="1"/>
  <c r="BH66" i="36" s="1"/>
  <c r="BH67" i="36" s="1"/>
  <c r="BH68" i="36" s="1"/>
  <c r="AQ62" i="36"/>
  <c r="AQ63" i="36" s="1"/>
  <c r="AQ64" i="36" s="1"/>
  <c r="AQ65" i="36" s="1"/>
  <c r="AQ66" i="36" s="1"/>
  <c r="AQ67" i="36" s="1"/>
  <c r="AQ68" i="36" s="1"/>
  <c r="AL62" i="36"/>
  <c r="AL63" i="36" s="1"/>
  <c r="AL64" i="36" s="1"/>
  <c r="AL65" i="36" s="1"/>
  <c r="AL66" i="36" s="1"/>
  <c r="AL67" i="36" s="1"/>
  <c r="AL68" i="36" s="1"/>
  <c r="AA62" i="36"/>
  <c r="AA63" i="36" s="1"/>
  <c r="AA64" i="36" s="1"/>
  <c r="AA65" i="36" s="1"/>
  <c r="AA66" i="36" s="1"/>
  <c r="AA67" i="36" s="1"/>
  <c r="AA68" i="36" s="1"/>
  <c r="AB62" i="36"/>
  <c r="AB63" i="36" s="1"/>
  <c r="AB64" i="36" s="1"/>
  <c r="AB65" i="36" s="1"/>
  <c r="AB66" i="36" s="1"/>
  <c r="AB67" i="36" s="1"/>
  <c r="AB68" i="36" s="1"/>
  <c r="AC62" i="36"/>
  <c r="AC63" i="36" s="1"/>
  <c r="AC64" i="36" s="1"/>
  <c r="AC65" i="36" s="1"/>
  <c r="AC66" i="36" s="1"/>
  <c r="AC67" i="36" s="1"/>
  <c r="AC68" i="36" s="1"/>
  <c r="AD62" i="36"/>
  <c r="AD63" i="36" s="1"/>
  <c r="AD64" i="36" s="1"/>
  <c r="AD65" i="36" s="1"/>
  <c r="AD66" i="36" s="1"/>
  <c r="AD67" i="36" s="1"/>
  <c r="AD68" i="36" s="1"/>
  <c r="AE62" i="36"/>
  <c r="AE63" i="36" s="1"/>
  <c r="AE64" i="36" s="1"/>
  <c r="AE65" i="36" s="1"/>
  <c r="AE66" i="36" s="1"/>
  <c r="AE67" i="36" s="1"/>
  <c r="AE68" i="36" s="1"/>
  <c r="AF62" i="36"/>
  <c r="AF63" i="36" s="1"/>
  <c r="AF64" i="36" s="1"/>
  <c r="AF65" i="36" s="1"/>
  <c r="AF66" i="36" s="1"/>
  <c r="AF67" i="36" s="1"/>
  <c r="AF68" i="36" s="1"/>
  <c r="AG62" i="36"/>
  <c r="AG63" i="36" s="1"/>
  <c r="AG64" i="36" s="1"/>
  <c r="AG65" i="36" s="1"/>
  <c r="AG66" i="36" s="1"/>
  <c r="AG67" i="36" s="1"/>
  <c r="AG68" i="36" s="1"/>
  <c r="P62" i="36"/>
  <c r="P63" i="36" s="1"/>
  <c r="P64" i="36" s="1"/>
  <c r="P65" i="36" s="1"/>
  <c r="P66" i="36" s="1"/>
  <c r="P67" i="36" s="1"/>
  <c r="P68" i="36" s="1"/>
  <c r="Q62" i="36"/>
  <c r="Q63" i="36" s="1"/>
  <c r="Q64" i="36" s="1"/>
  <c r="Q65" i="36" s="1"/>
  <c r="Q66" i="36" s="1"/>
  <c r="Q67" i="36" s="1"/>
  <c r="Q68" i="36" s="1"/>
  <c r="R62" i="36"/>
  <c r="R63" i="36" s="1"/>
  <c r="R64" i="36" s="1"/>
  <c r="R65" i="36" s="1"/>
  <c r="R66" i="36" s="1"/>
  <c r="R67" i="36" s="1"/>
  <c r="R68" i="36" s="1"/>
  <c r="O62" i="36"/>
  <c r="O63" i="36" s="1"/>
  <c r="O64" i="36" s="1"/>
  <c r="O65" i="36" s="1"/>
  <c r="O66" i="36" s="1"/>
  <c r="O67" i="36" s="1"/>
  <c r="O68" i="36" s="1"/>
  <c r="M62" i="36"/>
  <c r="M63" i="36" s="1"/>
  <c r="M64" i="36" s="1"/>
  <c r="M65" i="36" s="1"/>
  <c r="M66" i="36" s="1"/>
  <c r="M67" i="36" s="1"/>
  <c r="M68" i="36" s="1"/>
  <c r="L62" i="36"/>
  <c r="L63" i="36" s="1"/>
  <c r="L64" i="36" s="1"/>
  <c r="L65" i="36" s="1"/>
  <c r="L66" i="36" s="1"/>
  <c r="L67" i="36" s="1"/>
  <c r="L68" i="36" s="1"/>
  <c r="G62" i="36"/>
  <c r="G63" i="36" s="1"/>
  <c r="G64" i="36" s="1"/>
  <c r="G65" i="36" s="1"/>
  <c r="G66" i="36" s="1"/>
  <c r="G67" i="36" s="1"/>
  <c r="G68" i="36" s="1"/>
  <c r="F62" i="36"/>
  <c r="F63" i="36" s="1"/>
  <c r="F64" i="36" s="1"/>
  <c r="F65" i="36" s="1"/>
  <c r="F66" i="36" s="1"/>
  <c r="F67" i="36" s="1"/>
  <c r="F68" i="36" s="1"/>
  <c r="E62" i="36"/>
  <c r="E63" i="36" s="1"/>
  <c r="E64" i="36" s="1"/>
  <c r="E65" i="36" s="1"/>
  <c r="E66" i="36" s="1"/>
  <c r="E67" i="36" s="1"/>
  <c r="E68" i="36" s="1"/>
  <c r="C62" i="36"/>
  <c r="C63" i="36" s="1"/>
  <c r="C64" i="36" s="1"/>
  <c r="C65" i="36" s="1"/>
  <c r="C66" i="36" s="1"/>
  <c r="C67" i="36" s="1"/>
  <c r="C68" i="36" s="1"/>
  <c r="BM94" i="36"/>
  <c r="BM95" i="36" s="1"/>
  <c r="BM96" i="36" s="1"/>
  <c r="BM97" i="36" s="1"/>
  <c r="BM98" i="36" s="1"/>
  <c r="BM99" i="36" s="1"/>
  <c r="BM100" i="36" s="1"/>
  <c r="BN94" i="36"/>
  <c r="BN95" i="36" s="1"/>
  <c r="BN96" i="36" s="1"/>
  <c r="BN97" i="36" s="1"/>
  <c r="BN98" i="36" s="1"/>
  <c r="BN99" i="36" s="1"/>
  <c r="BN100" i="36" s="1"/>
  <c r="BO94" i="36"/>
  <c r="BP94" i="36"/>
  <c r="BP95" i="36" s="1"/>
  <c r="BP96" i="36" s="1"/>
  <c r="BP97" i="36" s="1"/>
  <c r="BP98" i="36" s="1"/>
  <c r="BP99" i="36" s="1"/>
  <c r="BP100" i="36" s="1"/>
  <c r="BQ94" i="36"/>
  <c r="BQ95" i="36" s="1"/>
  <c r="BQ96" i="36" s="1"/>
  <c r="BQ97" i="36" s="1"/>
  <c r="BQ98" i="36" s="1"/>
  <c r="BQ99" i="36" s="1"/>
  <c r="BQ100" i="36" s="1"/>
  <c r="BR94" i="36"/>
  <c r="BR95" i="36" s="1"/>
  <c r="BR96" i="36" s="1"/>
  <c r="BR97" i="36" s="1"/>
  <c r="BR98" i="36" s="1"/>
  <c r="BR99" i="36" s="1"/>
  <c r="BR100" i="36" s="1"/>
  <c r="BS94" i="36"/>
  <c r="BS95" i="36" s="1"/>
  <c r="BS96" i="36" s="1"/>
  <c r="BS97" i="36" s="1"/>
  <c r="BS98" i="36" s="1"/>
  <c r="BS99" i="36" s="1"/>
  <c r="BS100" i="36" s="1"/>
  <c r="BT94" i="36"/>
  <c r="BT95" i="36" s="1"/>
  <c r="BT96" i="36" s="1"/>
  <c r="BT97" i="36" s="1"/>
  <c r="BT98" i="36" s="1"/>
  <c r="BT99" i="36" s="1"/>
  <c r="BT100" i="36" s="1"/>
  <c r="BU94" i="36"/>
  <c r="BU95" i="36" s="1"/>
  <c r="BU96" i="36" s="1"/>
  <c r="BU97" i="36" s="1"/>
  <c r="BU98" i="36" s="1"/>
  <c r="BU99" i="36" s="1"/>
  <c r="BU100" i="36" s="1"/>
  <c r="BV94" i="36"/>
  <c r="BV95" i="36" s="1"/>
  <c r="BV96" i="36" s="1"/>
  <c r="BV97" i="36" s="1"/>
  <c r="BV98" i="36" s="1"/>
  <c r="BV99" i="36" s="1"/>
  <c r="BV100" i="36" s="1"/>
  <c r="BW94" i="36"/>
  <c r="BW95" i="36" s="1"/>
  <c r="BW96" i="36" s="1"/>
  <c r="BW97" i="36" s="1"/>
  <c r="BW98" i="36" s="1"/>
  <c r="BW99" i="36" s="1"/>
  <c r="BW100" i="36" s="1"/>
  <c r="BX94" i="36"/>
  <c r="BX95" i="36" s="1"/>
  <c r="BX96" i="36" s="1"/>
  <c r="BX97" i="36" s="1"/>
  <c r="BX98" i="36" s="1"/>
  <c r="BX99" i="36" s="1"/>
  <c r="BX100" i="36" s="1"/>
  <c r="BY94" i="36"/>
  <c r="BY95" i="36" s="1"/>
  <c r="BY96" i="36" s="1"/>
  <c r="BY97" i="36" s="1"/>
  <c r="BY98" i="36" s="1"/>
  <c r="BY99" i="36" s="1"/>
  <c r="BY100" i="36" s="1"/>
  <c r="BZ94" i="36"/>
  <c r="BZ95" i="36" s="1"/>
  <c r="BZ96" i="36" s="1"/>
  <c r="BZ97" i="36" s="1"/>
  <c r="BZ98" i="36" s="1"/>
  <c r="BZ99" i="36" s="1"/>
  <c r="BZ100" i="36" s="1"/>
  <c r="CB94" i="36"/>
  <c r="CB95" i="36" s="1"/>
  <c r="CB96" i="36" s="1"/>
  <c r="CB97" i="36" s="1"/>
  <c r="CB98" i="36" s="1"/>
  <c r="CB99" i="36" s="1"/>
  <c r="CB100" i="36" s="1"/>
  <c r="CC94" i="36"/>
  <c r="CC95" i="36" s="1"/>
  <c r="CC96" i="36" s="1"/>
  <c r="CC97" i="36" s="1"/>
  <c r="CC98" i="36" s="1"/>
  <c r="CC99" i="36" s="1"/>
  <c r="CC100" i="36" s="1"/>
  <c r="CD94" i="36"/>
  <c r="CD95" i="36" s="1"/>
  <c r="CD96" i="36" s="1"/>
  <c r="CD97" i="36" s="1"/>
  <c r="CD98" i="36" s="1"/>
  <c r="CD99" i="36" s="1"/>
  <c r="CD100" i="36" s="1"/>
  <c r="CE94" i="36"/>
  <c r="CE95" i="36" s="1"/>
  <c r="CE96" i="36" s="1"/>
  <c r="CE97" i="36" s="1"/>
  <c r="CE98" i="36" s="1"/>
  <c r="CE99" i="36" s="1"/>
  <c r="CE100" i="36" s="1"/>
  <c r="CF94" i="36"/>
  <c r="CF95" i="36" s="1"/>
  <c r="CF96" i="36" s="1"/>
  <c r="CF97" i="36" s="1"/>
  <c r="CF98" i="36" s="1"/>
  <c r="CF99" i="36" s="1"/>
  <c r="CF100" i="36" s="1"/>
  <c r="CG94" i="36"/>
  <c r="CG95" i="36" s="1"/>
  <c r="CG96" i="36" s="1"/>
  <c r="CG97" i="36" s="1"/>
  <c r="CG98" i="36" s="1"/>
  <c r="CG99" i="36" s="1"/>
  <c r="CG100" i="36" s="1"/>
  <c r="CH94" i="36"/>
  <c r="CH95" i="36" s="1"/>
  <c r="CH96" i="36" s="1"/>
  <c r="CH97" i="36" s="1"/>
  <c r="CH98" i="36" s="1"/>
  <c r="CH99" i="36" s="1"/>
  <c r="CH100" i="36" s="1"/>
  <c r="CI94" i="36"/>
  <c r="CI95" i="36" s="1"/>
  <c r="CI96" i="36" s="1"/>
  <c r="CI97" i="36" s="1"/>
  <c r="CI98" i="36" s="1"/>
  <c r="CI99" i="36" s="1"/>
  <c r="CI100" i="36" s="1"/>
  <c r="CJ94" i="36"/>
  <c r="CJ95" i="36" s="1"/>
  <c r="CJ96" i="36" s="1"/>
  <c r="CJ97" i="36" s="1"/>
  <c r="CJ98" i="36" s="1"/>
  <c r="CJ99" i="36" s="1"/>
  <c r="CJ100" i="36" s="1"/>
  <c r="CK94" i="36"/>
  <c r="CK95" i="36" s="1"/>
  <c r="CK96" i="36" s="1"/>
  <c r="CK97" i="36" s="1"/>
  <c r="CK98" i="36" s="1"/>
  <c r="CK99" i="36" s="1"/>
  <c r="CK100" i="36" s="1"/>
  <c r="CM94" i="36"/>
  <c r="CM95" i="36" s="1"/>
  <c r="CM96" i="36" s="1"/>
  <c r="CM97" i="36" s="1"/>
  <c r="CM98" i="36" s="1"/>
  <c r="CM99" i="36" s="1"/>
  <c r="CM100" i="36" s="1"/>
  <c r="CN94" i="36"/>
  <c r="CN95" i="36" s="1"/>
  <c r="CN96" i="36" s="1"/>
  <c r="CN97" i="36" s="1"/>
  <c r="CN98" i="36" s="1"/>
  <c r="CN99" i="36" s="1"/>
  <c r="CN100" i="36" s="1"/>
  <c r="CO94" i="36"/>
  <c r="CO95" i="36" s="1"/>
  <c r="CO96" i="36" s="1"/>
  <c r="CO97" i="36" s="1"/>
  <c r="CO98" i="36" s="1"/>
  <c r="CO99" i="36" s="1"/>
  <c r="CO100" i="36" s="1"/>
  <c r="CP94" i="36"/>
  <c r="CP95" i="36" s="1"/>
  <c r="CP96" i="36" s="1"/>
  <c r="CP97" i="36" s="1"/>
  <c r="CP98" i="36" s="1"/>
  <c r="CP99" i="36" s="1"/>
  <c r="CP100" i="36" s="1"/>
  <c r="CQ94" i="36"/>
  <c r="CQ95" i="36" s="1"/>
  <c r="CQ96" i="36" s="1"/>
  <c r="CQ97" i="36" s="1"/>
  <c r="CQ98" i="36" s="1"/>
  <c r="CQ99" i="36" s="1"/>
  <c r="CQ100" i="36" s="1"/>
  <c r="CR94" i="36"/>
  <c r="CR95" i="36" s="1"/>
  <c r="CR96" i="36" s="1"/>
  <c r="CR97" i="36" s="1"/>
  <c r="CR98" i="36" s="1"/>
  <c r="CR99" i="36" s="1"/>
  <c r="CR100" i="36" s="1"/>
  <c r="CS94" i="36"/>
  <c r="CS95" i="36" s="1"/>
  <c r="CS96" i="36" s="1"/>
  <c r="CS97" i="36" s="1"/>
  <c r="CS98" i="36" s="1"/>
  <c r="CS99" i="36" s="1"/>
  <c r="CS100" i="36" s="1"/>
  <c r="CT94" i="36"/>
  <c r="CT95" i="36" s="1"/>
  <c r="CT96" i="36" s="1"/>
  <c r="CT97" i="36" s="1"/>
  <c r="CT98" i="36" s="1"/>
  <c r="CT99" i="36" s="1"/>
  <c r="CT100" i="36" s="1"/>
  <c r="CV94" i="36"/>
  <c r="CV95" i="36" s="1"/>
  <c r="CV96" i="36" s="1"/>
  <c r="CV97" i="36" s="1"/>
  <c r="CV98" i="36" s="1"/>
  <c r="CV99" i="36" s="1"/>
  <c r="CV100" i="36" s="1"/>
  <c r="CW94" i="36"/>
  <c r="CW95" i="36" s="1"/>
  <c r="CW96" i="36" s="1"/>
  <c r="CW97" i="36" s="1"/>
  <c r="CW98" i="36" s="1"/>
  <c r="CW99" i="36" s="1"/>
  <c r="CW100" i="36" s="1"/>
  <c r="CX94" i="36"/>
  <c r="CX95" i="36" s="1"/>
  <c r="CX96" i="36" s="1"/>
  <c r="CX97" i="36" s="1"/>
  <c r="CX98" i="36" s="1"/>
  <c r="CX99" i="36" s="1"/>
  <c r="CX100" i="36" s="1"/>
  <c r="CY94" i="36"/>
  <c r="CY95" i="36" s="1"/>
  <c r="CY96" i="36" s="1"/>
  <c r="CY97" i="36" s="1"/>
  <c r="CY98" i="36" s="1"/>
  <c r="CY99" i="36" s="1"/>
  <c r="CY100" i="36" s="1"/>
  <c r="CZ94" i="36"/>
  <c r="CZ95" i="36" s="1"/>
  <c r="CZ96" i="36" s="1"/>
  <c r="CZ97" i="36" s="1"/>
  <c r="CZ98" i="36" s="1"/>
  <c r="CZ99" i="36" s="1"/>
  <c r="CZ100" i="36" s="1"/>
  <c r="DA94" i="36"/>
  <c r="DA95" i="36" s="1"/>
  <c r="DA96" i="36" s="1"/>
  <c r="DA97" i="36" s="1"/>
  <c r="DA98" i="36" s="1"/>
  <c r="DA99" i="36" s="1"/>
  <c r="DA100" i="36" s="1"/>
  <c r="BO95" i="36"/>
  <c r="BO96" i="36" s="1"/>
  <c r="BO97" i="36" s="1"/>
  <c r="BO98" i="36" s="1"/>
  <c r="BO99" i="36" s="1"/>
  <c r="BO100" i="36" s="1"/>
  <c r="BH94" i="36"/>
  <c r="BH95" i="36" s="1"/>
  <c r="BH96" i="36" s="1"/>
  <c r="BH97" i="36" s="1"/>
  <c r="BH98" i="36" s="1"/>
  <c r="BH99" i="36" s="1"/>
  <c r="BH100" i="36" s="1"/>
  <c r="BC94" i="36"/>
  <c r="BC95" i="36" s="1"/>
  <c r="BC96" i="36" s="1"/>
  <c r="BC97" i="36" s="1"/>
  <c r="BC98" i="36" s="1"/>
  <c r="BC99" i="36" s="1"/>
  <c r="BC100" i="36" s="1"/>
  <c r="BD94" i="36"/>
  <c r="BD95" i="36" s="1"/>
  <c r="BD96" i="36" s="1"/>
  <c r="BD97" i="36" s="1"/>
  <c r="BD98" i="36" s="1"/>
  <c r="BD99" i="36" s="1"/>
  <c r="BD100" i="36" s="1"/>
  <c r="BE94" i="36"/>
  <c r="BE95" i="36" s="1"/>
  <c r="BE96" i="36" s="1"/>
  <c r="BE97" i="36" s="1"/>
  <c r="BE98" i="36" s="1"/>
  <c r="BE99" i="36" s="1"/>
  <c r="BE100" i="36" s="1"/>
  <c r="BF94" i="36"/>
  <c r="BF95" i="36" s="1"/>
  <c r="BF96" i="36" s="1"/>
  <c r="BF97" i="36" s="1"/>
  <c r="BF98" i="36" s="1"/>
  <c r="BF99" i="36" s="1"/>
  <c r="BF100" i="36" s="1"/>
  <c r="BG94" i="36"/>
  <c r="BG95" i="36" s="1"/>
  <c r="BG96" i="36" s="1"/>
  <c r="BG97" i="36" s="1"/>
  <c r="BG98" i="36" s="1"/>
  <c r="BG99" i="36" s="1"/>
  <c r="BG100" i="36" s="1"/>
  <c r="BB94" i="36"/>
  <c r="BB95" i="36" s="1"/>
  <c r="BB96" i="36" s="1"/>
  <c r="BB97" i="36" s="1"/>
  <c r="BB98" i="36" s="1"/>
  <c r="BB99" i="36" s="1"/>
  <c r="BB100" i="36" s="1"/>
  <c r="AM94" i="36"/>
  <c r="AM95" i="36" s="1"/>
  <c r="AM96" i="36" s="1"/>
  <c r="AM97" i="36" s="1"/>
  <c r="AM98" i="36" s="1"/>
  <c r="AM99" i="36" s="1"/>
  <c r="AM100" i="36" s="1"/>
  <c r="AN94" i="36"/>
  <c r="AN95" i="36" s="1"/>
  <c r="AN96" i="36" s="1"/>
  <c r="AN97" i="36" s="1"/>
  <c r="AN98" i="36" s="1"/>
  <c r="AN99" i="36" s="1"/>
  <c r="AN100" i="36" s="1"/>
  <c r="AO94" i="36"/>
  <c r="AO95" i="36" s="1"/>
  <c r="AO96" i="36" s="1"/>
  <c r="AO97" i="36" s="1"/>
  <c r="AO98" i="36" s="1"/>
  <c r="AO99" i="36" s="1"/>
  <c r="AO100" i="36" s="1"/>
  <c r="AP94" i="36"/>
  <c r="AP95" i="36" s="1"/>
  <c r="AP96" i="36" s="1"/>
  <c r="AP97" i="36" s="1"/>
  <c r="AP98" i="36" s="1"/>
  <c r="AP99" i="36" s="1"/>
  <c r="AP100" i="36" s="1"/>
  <c r="AQ94" i="36"/>
  <c r="AQ95" i="36" s="1"/>
  <c r="AQ96" i="36" s="1"/>
  <c r="AQ97" i="36" s="1"/>
  <c r="AQ98" i="36" s="1"/>
  <c r="AQ99" i="36" s="1"/>
  <c r="AQ100" i="36" s="1"/>
  <c r="AL94" i="36"/>
  <c r="AL95" i="36" s="1"/>
  <c r="AL96" i="36" s="1"/>
  <c r="AL97" i="36" s="1"/>
  <c r="AL98" i="36" s="1"/>
  <c r="AL99" i="36" s="1"/>
  <c r="AL100" i="36" s="1"/>
  <c r="AK94" i="36"/>
  <c r="AK95" i="36" s="1"/>
  <c r="AK96" i="36" s="1"/>
  <c r="AK97" i="36" s="1"/>
  <c r="AK98" i="36" s="1"/>
  <c r="AK99" i="36" s="1"/>
  <c r="AK100" i="36" s="1"/>
  <c r="AJ94" i="36"/>
  <c r="AJ95" i="36" s="1"/>
  <c r="AJ96" i="36" s="1"/>
  <c r="AJ97" i="36" s="1"/>
  <c r="AJ98" i="36" s="1"/>
  <c r="AJ99" i="36" s="1"/>
  <c r="AJ100" i="36" s="1"/>
  <c r="AI94" i="36"/>
  <c r="AI95" i="36" s="1"/>
  <c r="AI96" i="36" s="1"/>
  <c r="AI97" i="36" s="1"/>
  <c r="AI98" i="36" s="1"/>
  <c r="AI99" i="36" s="1"/>
  <c r="AI100" i="36" s="1"/>
  <c r="AH94" i="36"/>
  <c r="AH95" i="36" s="1"/>
  <c r="AH96" i="36" s="1"/>
  <c r="AH97" i="36" s="1"/>
  <c r="AH98" i="36" s="1"/>
  <c r="AH99" i="36" s="1"/>
  <c r="AH100" i="36" s="1"/>
  <c r="AG94" i="36"/>
  <c r="AG95" i="36" s="1"/>
  <c r="AG96" i="36" s="1"/>
  <c r="AG97" i="36" s="1"/>
  <c r="AG98" i="36" s="1"/>
  <c r="AG99" i="36" s="1"/>
  <c r="AG100" i="36" s="1"/>
  <c r="AF94" i="36"/>
  <c r="AF95" i="36" s="1"/>
  <c r="AF96" i="36" s="1"/>
  <c r="AF97" i="36" s="1"/>
  <c r="AF98" i="36" s="1"/>
  <c r="AF99" i="36" s="1"/>
  <c r="AF100" i="36" s="1"/>
  <c r="AE94" i="36"/>
  <c r="AE95" i="36" s="1"/>
  <c r="AE96" i="36" s="1"/>
  <c r="AE97" i="36" s="1"/>
  <c r="AE98" i="36" s="1"/>
  <c r="AE99" i="36" s="1"/>
  <c r="AE100" i="36" s="1"/>
  <c r="AD94" i="36"/>
  <c r="AD95" i="36" s="1"/>
  <c r="AD96" i="36" s="1"/>
  <c r="AD97" i="36" s="1"/>
  <c r="AD98" i="36" s="1"/>
  <c r="AD99" i="36" s="1"/>
  <c r="AD100" i="36" s="1"/>
  <c r="AC94" i="36"/>
  <c r="AC95" i="36" s="1"/>
  <c r="AC96" i="36" s="1"/>
  <c r="AC97" i="36" s="1"/>
  <c r="AC98" i="36" s="1"/>
  <c r="AC99" i="36" s="1"/>
  <c r="AC100" i="36" s="1"/>
  <c r="AB94" i="36"/>
  <c r="AB95" i="36" s="1"/>
  <c r="AB96" i="36" s="1"/>
  <c r="AB97" i="36" s="1"/>
  <c r="AB98" i="36" s="1"/>
  <c r="AB99" i="36" s="1"/>
  <c r="AB100" i="36" s="1"/>
  <c r="AA94" i="36"/>
  <c r="AA95" i="36" s="1"/>
  <c r="AA96" i="36" s="1"/>
  <c r="AA97" i="36" s="1"/>
  <c r="AA98" i="36" s="1"/>
  <c r="AA99" i="36" s="1"/>
  <c r="AA100" i="36" s="1"/>
  <c r="Z94" i="36"/>
  <c r="Z95" i="36" s="1"/>
  <c r="Z96" i="36" s="1"/>
  <c r="Z97" i="36" s="1"/>
  <c r="Z98" i="36" s="1"/>
  <c r="Z99" i="36" s="1"/>
  <c r="Z100" i="36" s="1"/>
  <c r="Y94" i="36"/>
  <c r="Y95" i="36" s="1"/>
  <c r="Y96" i="36" s="1"/>
  <c r="Y97" i="36" s="1"/>
  <c r="Y98" i="36" s="1"/>
  <c r="Y99" i="36" s="1"/>
  <c r="Y100" i="36" s="1"/>
  <c r="X94" i="36"/>
  <c r="X95" i="36" s="1"/>
  <c r="X96" i="36" s="1"/>
  <c r="X97" i="36" s="1"/>
  <c r="X98" i="36" s="1"/>
  <c r="X99" i="36" s="1"/>
  <c r="X100" i="36" s="1"/>
  <c r="W94" i="36"/>
  <c r="W95" i="36" s="1"/>
  <c r="W96" i="36" s="1"/>
  <c r="W97" i="36" s="1"/>
  <c r="W98" i="36" s="1"/>
  <c r="W99" i="36" s="1"/>
  <c r="W100" i="36" s="1"/>
  <c r="R94" i="36"/>
  <c r="R95" i="36" s="1"/>
  <c r="R96" i="36" s="1"/>
  <c r="R97" i="36" s="1"/>
  <c r="R98" i="36" s="1"/>
  <c r="R99" i="36" s="1"/>
  <c r="R100" i="36" s="1"/>
  <c r="Q94" i="36"/>
  <c r="Q95" i="36" s="1"/>
  <c r="Q96" i="36" s="1"/>
  <c r="Q97" i="36" s="1"/>
  <c r="Q98" i="36" s="1"/>
  <c r="Q99" i="36" s="1"/>
  <c r="Q100" i="36" s="1"/>
  <c r="P94" i="36"/>
  <c r="P95" i="36" s="1"/>
  <c r="P96" i="36" s="1"/>
  <c r="P97" i="36" s="1"/>
  <c r="P98" i="36" s="1"/>
  <c r="P99" i="36" s="1"/>
  <c r="P100" i="36" s="1"/>
  <c r="O94" i="36"/>
  <c r="O95" i="36" s="1"/>
  <c r="O96" i="36" s="1"/>
  <c r="O97" i="36" s="1"/>
  <c r="O98" i="36" s="1"/>
  <c r="O99" i="36" s="1"/>
  <c r="O100" i="36" s="1"/>
  <c r="N94" i="36"/>
  <c r="N95" i="36" s="1"/>
  <c r="N96" i="36" s="1"/>
  <c r="N97" i="36" s="1"/>
  <c r="N98" i="36" s="1"/>
  <c r="N99" i="36" s="1"/>
  <c r="N100" i="36" s="1"/>
  <c r="M94" i="36"/>
  <c r="M95" i="36" s="1"/>
  <c r="M96" i="36" s="1"/>
  <c r="M97" i="36" s="1"/>
  <c r="M98" i="36" s="1"/>
  <c r="M99" i="36" s="1"/>
  <c r="M100" i="36" s="1"/>
  <c r="L94" i="36"/>
  <c r="L95" i="36" s="1"/>
  <c r="L96" i="36" s="1"/>
  <c r="L97" i="36" s="1"/>
  <c r="L98" i="36" s="1"/>
  <c r="L99" i="36" s="1"/>
  <c r="L100" i="36" s="1"/>
  <c r="K94" i="36"/>
  <c r="K95" i="36" s="1"/>
  <c r="K96" i="36" s="1"/>
  <c r="K97" i="36" s="1"/>
  <c r="K98" i="36" s="1"/>
  <c r="K99" i="36" s="1"/>
  <c r="K100" i="36" s="1"/>
  <c r="J94" i="36"/>
  <c r="J95" i="36" s="1"/>
  <c r="J96" i="36" s="1"/>
  <c r="J97" i="36" s="1"/>
  <c r="J98" i="36" s="1"/>
  <c r="J99" i="36" s="1"/>
  <c r="J100" i="36" s="1"/>
  <c r="I94" i="36"/>
  <c r="I95" i="36" s="1"/>
  <c r="I96" i="36" s="1"/>
  <c r="I97" i="36" s="1"/>
  <c r="I98" i="36" s="1"/>
  <c r="I99" i="36" s="1"/>
  <c r="I100" i="36" s="1"/>
  <c r="G94" i="36"/>
  <c r="G95" i="36" s="1"/>
  <c r="G96" i="36" s="1"/>
  <c r="G97" i="36" s="1"/>
  <c r="G98" i="36" s="1"/>
  <c r="G99" i="36" s="1"/>
  <c r="G100" i="36" s="1"/>
  <c r="F94" i="36"/>
  <c r="F95" i="36" s="1"/>
  <c r="F96" i="36" s="1"/>
  <c r="F97" i="36" s="1"/>
  <c r="F98" i="36" s="1"/>
  <c r="F99" i="36" s="1"/>
  <c r="F100" i="36" s="1"/>
  <c r="E94" i="36"/>
  <c r="E95" i="36" s="1"/>
  <c r="E96" i="36" s="1"/>
  <c r="E97" i="36" s="1"/>
  <c r="E98" i="36" s="1"/>
  <c r="E99" i="36" s="1"/>
  <c r="E100" i="36" s="1"/>
  <c r="C94" i="36"/>
  <c r="C95" i="36" s="1"/>
  <c r="C96" i="36" s="1"/>
  <c r="C97" i="36" s="1"/>
  <c r="C98" i="36" s="1"/>
  <c r="C99" i="36" s="1"/>
  <c r="C100" i="36" s="1"/>
  <c r="BM45" i="36"/>
  <c r="BM46" i="36" s="1"/>
  <c r="BM47" i="36" s="1"/>
  <c r="BM48" i="36" s="1"/>
  <c r="BM49" i="36" s="1"/>
  <c r="BM50" i="36" s="1"/>
  <c r="BM51" i="36" s="1"/>
  <c r="BN45" i="36"/>
  <c r="BN46" i="36" s="1"/>
  <c r="BN47" i="36" s="1"/>
  <c r="BN48" i="36" s="1"/>
  <c r="BN49" i="36" s="1"/>
  <c r="BN50" i="36" s="1"/>
  <c r="BN51" i="36" s="1"/>
  <c r="BO45" i="36"/>
  <c r="BO46" i="36" s="1"/>
  <c r="BO47" i="36" s="1"/>
  <c r="BO48" i="36" s="1"/>
  <c r="BO49" i="36" s="1"/>
  <c r="BO50" i="36" s="1"/>
  <c r="BO51" i="36" s="1"/>
  <c r="BP45" i="36"/>
  <c r="BP46" i="36" s="1"/>
  <c r="BP47" i="36" s="1"/>
  <c r="BP48" i="36" s="1"/>
  <c r="BP49" i="36" s="1"/>
  <c r="BP50" i="36" s="1"/>
  <c r="BP51" i="36" s="1"/>
  <c r="BQ45" i="36"/>
  <c r="BQ46" i="36" s="1"/>
  <c r="BQ47" i="36" s="1"/>
  <c r="BQ48" i="36" s="1"/>
  <c r="BQ49" i="36" s="1"/>
  <c r="BQ50" i="36" s="1"/>
  <c r="BQ51" i="36" s="1"/>
  <c r="BR45" i="36"/>
  <c r="BR46" i="36" s="1"/>
  <c r="BR47" i="36" s="1"/>
  <c r="BR48" i="36" s="1"/>
  <c r="BR49" i="36" s="1"/>
  <c r="BR50" i="36" s="1"/>
  <c r="BR51" i="36" s="1"/>
  <c r="BS45" i="36"/>
  <c r="BS46" i="36" s="1"/>
  <c r="BS47" i="36" s="1"/>
  <c r="BS48" i="36" s="1"/>
  <c r="BS49" i="36" s="1"/>
  <c r="BS50" i="36" s="1"/>
  <c r="BS51" i="36" s="1"/>
  <c r="BT45" i="36"/>
  <c r="BT46" i="36" s="1"/>
  <c r="BT47" i="36" s="1"/>
  <c r="BT48" i="36" s="1"/>
  <c r="BT49" i="36" s="1"/>
  <c r="BT50" i="36" s="1"/>
  <c r="BT51" i="36" s="1"/>
  <c r="BU45" i="36"/>
  <c r="BU46" i="36" s="1"/>
  <c r="BU47" i="36" s="1"/>
  <c r="BU48" i="36" s="1"/>
  <c r="BU49" i="36" s="1"/>
  <c r="BU50" i="36" s="1"/>
  <c r="BU51" i="36" s="1"/>
  <c r="BV45" i="36"/>
  <c r="BV46" i="36" s="1"/>
  <c r="BV47" i="36" s="1"/>
  <c r="BV48" i="36" s="1"/>
  <c r="BV49" i="36" s="1"/>
  <c r="BV50" i="36" s="1"/>
  <c r="BV51" i="36" s="1"/>
  <c r="BW45" i="36"/>
  <c r="BW46" i="36" s="1"/>
  <c r="BW47" i="36" s="1"/>
  <c r="BW48" i="36" s="1"/>
  <c r="BW49" i="36" s="1"/>
  <c r="BW50" i="36" s="1"/>
  <c r="BW51" i="36" s="1"/>
  <c r="BX45" i="36"/>
  <c r="BX46" i="36" s="1"/>
  <c r="BX47" i="36" s="1"/>
  <c r="BX48" i="36" s="1"/>
  <c r="BX49" i="36" s="1"/>
  <c r="BX50" i="36" s="1"/>
  <c r="BX51" i="36" s="1"/>
  <c r="BY45" i="36"/>
  <c r="BY46" i="36" s="1"/>
  <c r="BY47" i="36" s="1"/>
  <c r="BY48" i="36" s="1"/>
  <c r="BY49" i="36" s="1"/>
  <c r="BY50" i="36" s="1"/>
  <c r="BY51" i="36" s="1"/>
  <c r="BZ45" i="36"/>
  <c r="BZ46" i="36" s="1"/>
  <c r="BZ47" i="36" s="1"/>
  <c r="BZ48" i="36" s="1"/>
  <c r="BZ49" i="36" s="1"/>
  <c r="BZ50" i="36" s="1"/>
  <c r="BZ51" i="36" s="1"/>
  <c r="CB45" i="36"/>
  <c r="CB46" i="36" s="1"/>
  <c r="CB47" i="36" s="1"/>
  <c r="CB48" i="36" s="1"/>
  <c r="CB49" i="36" s="1"/>
  <c r="CB50" i="36" s="1"/>
  <c r="CB51" i="36" s="1"/>
  <c r="CC45" i="36"/>
  <c r="CC46" i="36" s="1"/>
  <c r="CC47" i="36" s="1"/>
  <c r="CC48" i="36" s="1"/>
  <c r="CC49" i="36" s="1"/>
  <c r="CC50" i="36" s="1"/>
  <c r="CC51" i="36" s="1"/>
  <c r="CD45" i="36"/>
  <c r="CD46" i="36" s="1"/>
  <c r="CD47" i="36" s="1"/>
  <c r="CD48" i="36" s="1"/>
  <c r="CD49" i="36" s="1"/>
  <c r="CD50" i="36" s="1"/>
  <c r="CD51" i="36" s="1"/>
  <c r="CE45" i="36"/>
  <c r="CE46" i="36" s="1"/>
  <c r="CE47" i="36" s="1"/>
  <c r="CE48" i="36" s="1"/>
  <c r="CE49" i="36" s="1"/>
  <c r="CE50" i="36" s="1"/>
  <c r="CE51" i="36" s="1"/>
  <c r="CF45" i="36"/>
  <c r="CF46" i="36" s="1"/>
  <c r="CF47" i="36" s="1"/>
  <c r="CF48" i="36" s="1"/>
  <c r="CF49" i="36" s="1"/>
  <c r="CF50" i="36" s="1"/>
  <c r="CF51" i="36" s="1"/>
  <c r="CG45" i="36"/>
  <c r="CG46" i="36" s="1"/>
  <c r="CG47" i="36" s="1"/>
  <c r="CG48" i="36" s="1"/>
  <c r="CG49" i="36" s="1"/>
  <c r="CG50" i="36" s="1"/>
  <c r="CG51" i="36" s="1"/>
  <c r="CH45" i="36"/>
  <c r="CH46" i="36" s="1"/>
  <c r="CH47" i="36" s="1"/>
  <c r="CH48" i="36" s="1"/>
  <c r="CH49" i="36" s="1"/>
  <c r="CH50" i="36" s="1"/>
  <c r="CH51" i="36" s="1"/>
  <c r="CI45" i="36"/>
  <c r="CI46" i="36" s="1"/>
  <c r="CI47" i="36" s="1"/>
  <c r="CI48" i="36" s="1"/>
  <c r="CI49" i="36" s="1"/>
  <c r="CI50" i="36" s="1"/>
  <c r="CI51" i="36" s="1"/>
  <c r="CJ45" i="36"/>
  <c r="CJ46" i="36" s="1"/>
  <c r="CJ47" i="36" s="1"/>
  <c r="CJ48" i="36" s="1"/>
  <c r="CJ49" i="36" s="1"/>
  <c r="CJ50" i="36" s="1"/>
  <c r="CJ51" i="36" s="1"/>
  <c r="CK45" i="36"/>
  <c r="CK46" i="36" s="1"/>
  <c r="CK47" i="36" s="1"/>
  <c r="CK48" i="36" s="1"/>
  <c r="CK49" i="36" s="1"/>
  <c r="CK50" i="36" s="1"/>
  <c r="CK51" i="36" s="1"/>
  <c r="CN45" i="36"/>
  <c r="CN46" i="36" s="1"/>
  <c r="CN47" i="36" s="1"/>
  <c r="CN48" i="36" s="1"/>
  <c r="CN49" i="36" s="1"/>
  <c r="CN50" i="36" s="1"/>
  <c r="CN51" i="36" s="1"/>
  <c r="CP45" i="36"/>
  <c r="CP46" i="36" s="1"/>
  <c r="CP47" i="36" s="1"/>
  <c r="CP48" i="36" s="1"/>
  <c r="CP49" i="36" s="1"/>
  <c r="CP50" i="36" s="1"/>
  <c r="CP51" i="36" s="1"/>
  <c r="CQ45" i="36"/>
  <c r="CQ46" i="36" s="1"/>
  <c r="CQ47" i="36" s="1"/>
  <c r="CQ48" i="36" s="1"/>
  <c r="CQ49" i="36" s="1"/>
  <c r="CQ50" i="36" s="1"/>
  <c r="CQ51" i="36" s="1"/>
  <c r="CR45" i="36"/>
  <c r="CR46" i="36" s="1"/>
  <c r="CR47" i="36" s="1"/>
  <c r="CR48" i="36" s="1"/>
  <c r="CR49" i="36" s="1"/>
  <c r="CR50" i="36" s="1"/>
  <c r="CR51" i="36" s="1"/>
  <c r="CS45" i="36"/>
  <c r="CS46" i="36" s="1"/>
  <c r="CS47" i="36" s="1"/>
  <c r="CS48" i="36" s="1"/>
  <c r="CS49" i="36" s="1"/>
  <c r="CS50" i="36" s="1"/>
  <c r="CS51" i="36" s="1"/>
  <c r="CT45" i="36"/>
  <c r="CT46" i="36" s="1"/>
  <c r="CT47" i="36" s="1"/>
  <c r="CT48" i="36" s="1"/>
  <c r="CT49" i="36" s="1"/>
  <c r="CT50" i="36" s="1"/>
  <c r="CT51" i="36" s="1"/>
  <c r="CW45" i="36"/>
  <c r="CW46" i="36" s="1"/>
  <c r="CW47" i="36" s="1"/>
  <c r="CW48" i="36" s="1"/>
  <c r="CW49" i="36" s="1"/>
  <c r="CW50" i="36" s="1"/>
  <c r="CW51" i="36" s="1"/>
  <c r="CY45" i="36"/>
  <c r="CY46" i="36" s="1"/>
  <c r="CY47" i="36" s="1"/>
  <c r="CY48" i="36" s="1"/>
  <c r="CY49" i="36" s="1"/>
  <c r="CY50" i="36" s="1"/>
  <c r="CY51" i="36" s="1"/>
  <c r="CZ45" i="36"/>
  <c r="CZ46" i="36" s="1"/>
  <c r="CZ47" i="36" s="1"/>
  <c r="CZ48" i="36" s="1"/>
  <c r="CZ49" i="36" s="1"/>
  <c r="CZ50" i="36" s="1"/>
  <c r="CZ51" i="36" s="1"/>
  <c r="DA45" i="36"/>
  <c r="DA46" i="36" s="1"/>
  <c r="DA47" i="36" s="1"/>
  <c r="DA48" i="36" s="1"/>
  <c r="DA49" i="36" s="1"/>
  <c r="DA50" i="36" s="1"/>
  <c r="DA51" i="36" s="1"/>
  <c r="BH45" i="36"/>
  <c r="BH46" i="36" s="1"/>
  <c r="BH47" i="36" s="1"/>
  <c r="BH48" i="36" s="1"/>
  <c r="BH49" i="36" s="1"/>
  <c r="BH50" i="36" s="1"/>
  <c r="BH51" i="36" s="1"/>
  <c r="BC45" i="36"/>
  <c r="BC46" i="36" s="1"/>
  <c r="BC47" i="36" s="1"/>
  <c r="BC48" i="36" s="1"/>
  <c r="BC49" i="36" s="1"/>
  <c r="BC50" i="36" s="1"/>
  <c r="BC51" i="36" s="1"/>
  <c r="BD45" i="36"/>
  <c r="BD46" i="36" s="1"/>
  <c r="BD47" i="36" s="1"/>
  <c r="BD48" i="36" s="1"/>
  <c r="BD49" i="36" s="1"/>
  <c r="BD50" i="36" s="1"/>
  <c r="BD51" i="36" s="1"/>
  <c r="BE45" i="36"/>
  <c r="BE46" i="36" s="1"/>
  <c r="BE47" i="36" s="1"/>
  <c r="BE48" i="36" s="1"/>
  <c r="BE49" i="36" s="1"/>
  <c r="BE50" i="36" s="1"/>
  <c r="BE51" i="36" s="1"/>
  <c r="BF45" i="36"/>
  <c r="BF46" i="36" s="1"/>
  <c r="BF47" i="36" s="1"/>
  <c r="BF48" i="36" s="1"/>
  <c r="BF49" i="36" s="1"/>
  <c r="BF50" i="36" s="1"/>
  <c r="BF51" i="36" s="1"/>
  <c r="BG45" i="36"/>
  <c r="BG46" i="36" s="1"/>
  <c r="BG47" i="36" s="1"/>
  <c r="BG48" i="36" s="1"/>
  <c r="BG49" i="36" s="1"/>
  <c r="BG50" i="36" s="1"/>
  <c r="BG51" i="36" s="1"/>
  <c r="BB45" i="36"/>
  <c r="BB46" i="36" s="1"/>
  <c r="BB47" i="36" s="1"/>
  <c r="BB48" i="36" s="1"/>
  <c r="BB49" i="36" s="1"/>
  <c r="BB50" i="36" s="1"/>
  <c r="BB51" i="36" s="1"/>
  <c r="O45" i="36"/>
  <c r="O46" i="36" s="1"/>
  <c r="O47" i="36" s="1"/>
  <c r="O48" i="36" s="1"/>
  <c r="O49" i="36" s="1"/>
  <c r="O50" i="36" s="1"/>
  <c r="O51" i="36" s="1"/>
  <c r="P45" i="36"/>
  <c r="P46" i="36" s="1"/>
  <c r="P47" i="36" s="1"/>
  <c r="P48" i="36" s="1"/>
  <c r="P49" i="36" s="1"/>
  <c r="P50" i="36" s="1"/>
  <c r="P51" i="36" s="1"/>
  <c r="Q45" i="36"/>
  <c r="Q46" i="36" s="1"/>
  <c r="Q47" i="36" s="1"/>
  <c r="Q48" i="36" s="1"/>
  <c r="Q49" i="36" s="1"/>
  <c r="Q50" i="36" s="1"/>
  <c r="Q51" i="36" s="1"/>
  <c r="R45" i="36"/>
  <c r="R46" i="36" s="1"/>
  <c r="R47" i="36" s="1"/>
  <c r="R48" i="36" s="1"/>
  <c r="R49" i="36" s="1"/>
  <c r="R50" i="36" s="1"/>
  <c r="R51" i="36" s="1"/>
  <c r="X45" i="36"/>
  <c r="X46" i="36" s="1"/>
  <c r="X47" i="36" s="1"/>
  <c r="X48" i="36" s="1"/>
  <c r="X49" i="36" s="1"/>
  <c r="X50" i="36" s="1"/>
  <c r="X51" i="36" s="1"/>
  <c r="Y45" i="36"/>
  <c r="Y46" i="36" s="1"/>
  <c r="Y47" i="36" s="1"/>
  <c r="Y48" i="36" s="1"/>
  <c r="Y49" i="36" s="1"/>
  <c r="Y50" i="36" s="1"/>
  <c r="Y51" i="36" s="1"/>
  <c r="Z45" i="36"/>
  <c r="Z46" i="36" s="1"/>
  <c r="Z47" i="36" s="1"/>
  <c r="Z48" i="36" s="1"/>
  <c r="Z49" i="36" s="1"/>
  <c r="Z50" i="36" s="1"/>
  <c r="Z51" i="36" s="1"/>
  <c r="AA45" i="36"/>
  <c r="AA46" i="36" s="1"/>
  <c r="AA47" i="36" s="1"/>
  <c r="AA48" i="36" s="1"/>
  <c r="AA49" i="36" s="1"/>
  <c r="AA50" i="36" s="1"/>
  <c r="AA51" i="36" s="1"/>
  <c r="AB45" i="36"/>
  <c r="AB46" i="36" s="1"/>
  <c r="AB47" i="36" s="1"/>
  <c r="AB48" i="36" s="1"/>
  <c r="AB49" i="36" s="1"/>
  <c r="AB50" i="36" s="1"/>
  <c r="AB51" i="36" s="1"/>
  <c r="AC45" i="36"/>
  <c r="AC46" i="36" s="1"/>
  <c r="AC47" i="36" s="1"/>
  <c r="AC48" i="36" s="1"/>
  <c r="AC49" i="36" s="1"/>
  <c r="AC50" i="36" s="1"/>
  <c r="AC51" i="36" s="1"/>
  <c r="AD45" i="36"/>
  <c r="AD46" i="36" s="1"/>
  <c r="AD47" i="36" s="1"/>
  <c r="AD48" i="36" s="1"/>
  <c r="AD49" i="36" s="1"/>
  <c r="AD50" i="36" s="1"/>
  <c r="AD51" i="36" s="1"/>
  <c r="AE45" i="36"/>
  <c r="AE46" i="36" s="1"/>
  <c r="AE47" i="36" s="1"/>
  <c r="AE48" i="36" s="1"/>
  <c r="AE49" i="36" s="1"/>
  <c r="AE50" i="36" s="1"/>
  <c r="AE51" i="36" s="1"/>
  <c r="AF45" i="36"/>
  <c r="AF46" i="36" s="1"/>
  <c r="AF47" i="36" s="1"/>
  <c r="AF48" i="36" s="1"/>
  <c r="AF49" i="36" s="1"/>
  <c r="AF50" i="36" s="1"/>
  <c r="AF51" i="36" s="1"/>
  <c r="AG45" i="36"/>
  <c r="AG46" i="36" s="1"/>
  <c r="AG47" i="36" s="1"/>
  <c r="AG48" i="36" s="1"/>
  <c r="AG49" i="36" s="1"/>
  <c r="AG50" i="36" s="1"/>
  <c r="AG51" i="36" s="1"/>
  <c r="AH45" i="36"/>
  <c r="AH46" i="36" s="1"/>
  <c r="AH47" i="36" s="1"/>
  <c r="AH48" i="36" s="1"/>
  <c r="AH49" i="36" s="1"/>
  <c r="AH50" i="36" s="1"/>
  <c r="AH51" i="36" s="1"/>
  <c r="AI45" i="36"/>
  <c r="AI46" i="36" s="1"/>
  <c r="AI47" i="36" s="1"/>
  <c r="AI48" i="36" s="1"/>
  <c r="AI49" i="36" s="1"/>
  <c r="AI50" i="36" s="1"/>
  <c r="AI51" i="36" s="1"/>
  <c r="AJ45" i="36"/>
  <c r="AJ46" i="36" s="1"/>
  <c r="AJ47" i="36" s="1"/>
  <c r="AJ48" i="36" s="1"/>
  <c r="AJ49" i="36" s="1"/>
  <c r="AJ50" i="36" s="1"/>
  <c r="AJ51" i="36" s="1"/>
  <c r="AK45" i="36"/>
  <c r="AK46" i="36" s="1"/>
  <c r="AK47" i="36" s="1"/>
  <c r="AK48" i="36" s="1"/>
  <c r="AK49" i="36" s="1"/>
  <c r="AK50" i="36" s="1"/>
  <c r="AK51" i="36" s="1"/>
  <c r="AL45" i="36"/>
  <c r="AL46" i="36" s="1"/>
  <c r="AL47" i="36" s="1"/>
  <c r="AL48" i="36" s="1"/>
  <c r="AL49" i="36" s="1"/>
  <c r="AL50" i="36" s="1"/>
  <c r="AL51" i="36" s="1"/>
  <c r="AM45" i="36"/>
  <c r="AM46" i="36" s="1"/>
  <c r="AM47" i="36" s="1"/>
  <c r="AM48" i="36" s="1"/>
  <c r="AM49" i="36" s="1"/>
  <c r="AM50" i="36" s="1"/>
  <c r="AM51" i="36" s="1"/>
  <c r="AN45" i="36"/>
  <c r="AN46" i="36" s="1"/>
  <c r="AN47" i="36" s="1"/>
  <c r="AN48" i="36" s="1"/>
  <c r="AN49" i="36" s="1"/>
  <c r="AN50" i="36" s="1"/>
  <c r="AN51" i="36" s="1"/>
  <c r="AO45" i="36"/>
  <c r="AO46" i="36" s="1"/>
  <c r="AO47" i="36" s="1"/>
  <c r="AO48" i="36" s="1"/>
  <c r="AO49" i="36" s="1"/>
  <c r="AO50" i="36" s="1"/>
  <c r="AO51" i="36" s="1"/>
  <c r="AP45" i="36"/>
  <c r="AP46" i="36" s="1"/>
  <c r="AP47" i="36" s="1"/>
  <c r="AP48" i="36" s="1"/>
  <c r="AP49" i="36" s="1"/>
  <c r="AP50" i="36" s="1"/>
  <c r="AP51" i="36" s="1"/>
  <c r="AQ45" i="36"/>
  <c r="AQ46" i="36" s="1"/>
  <c r="AQ47" i="36" s="1"/>
  <c r="AQ48" i="36" s="1"/>
  <c r="AQ49" i="36" s="1"/>
  <c r="AQ50" i="36" s="1"/>
  <c r="AQ51" i="36" s="1"/>
  <c r="N45" i="36"/>
  <c r="N46" i="36" s="1"/>
  <c r="N47" i="36" s="1"/>
  <c r="N48" i="36" s="1"/>
  <c r="N49" i="36" s="1"/>
  <c r="N50" i="36" s="1"/>
  <c r="N51" i="36" s="1"/>
  <c r="F45" i="36"/>
  <c r="F46" i="36" s="1"/>
  <c r="F47" i="36" s="1"/>
  <c r="F48" i="36" s="1"/>
  <c r="F49" i="36" s="1"/>
  <c r="F50" i="36" s="1"/>
  <c r="F51" i="36" s="1"/>
  <c r="G45" i="36"/>
  <c r="G46" i="36" s="1"/>
  <c r="G47" i="36" s="1"/>
  <c r="G48" i="36" s="1"/>
  <c r="G49" i="36" s="1"/>
  <c r="G50" i="36" s="1"/>
  <c r="G51" i="36" s="1"/>
  <c r="I45" i="36"/>
  <c r="I46" i="36" s="1"/>
  <c r="I47" i="36" s="1"/>
  <c r="I48" i="36" s="1"/>
  <c r="I49" i="36" s="1"/>
  <c r="I50" i="36" s="1"/>
  <c r="I51" i="36" s="1"/>
  <c r="J45" i="36"/>
  <c r="J46" i="36" s="1"/>
  <c r="J47" i="36" s="1"/>
  <c r="J48" i="36" s="1"/>
  <c r="J49" i="36" s="1"/>
  <c r="J50" i="36" s="1"/>
  <c r="J51" i="36" s="1"/>
  <c r="K45" i="36"/>
  <c r="K46" i="36" s="1"/>
  <c r="K47" i="36" s="1"/>
  <c r="K48" i="36" s="1"/>
  <c r="K49" i="36" s="1"/>
  <c r="K50" i="36" s="1"/>
  <c r="K51" i="36" s="1"/>
  <c r="L45" i="36"/>
  <c r="L46" i="36" s="1"/>
  <c r="L47" i="36" s="1"/>
  <c r="L48" i="36" s="1"/>
  <c r="L49" i="36" s="1"/>
  <c r="L50" i="36" s="1"/>
  <c r="L51" i="36" s="1"/>
  <c r="M45" i="36"/>
  <c r="M46" i="36" s="1"/>
  <c r="M47" i="36" s="1"/>
  <c r="M48" i="36" s="1"/>
  <c r="M49" i="36" s="1"/>
  <c r="M50" i="36" s="1"/>
  <c r="M51" i="36" s="1"/>
  <c r="E45" i="36"/>
  <c r="E46" i="36" s="1"/>
  <c r="E47" i="36" s="1"/>
  <c r="E48" i="36" s="1"/>
  <c r="E49" i="36" s="1"/>
  <c r="E50" i="36" s="1"/>
  <c r="E51" i="36" s="1"/>
  <c r="C45" i="36"/>
  <c r="C46" i="36" s="1"/>
  <c r="C47" i="36" s="1"/>
  <c r="C48" i="36" s="1"/>
  <c r="C49" i="36" s="1"/>
  <c r="C50" i="36" s="1"/>
  <c r="C51" i="36" s="1"/>
  <c r="BM37" i="36"/>
  <c r="BM38" i="36" s="1"/>
  <c r="BM39" i="36" s="1"/>
  <c r="BM40" i="36" s="1"/>
  <c r="BM41" i="36" s="1"/>
  <c r="BM42" i="36" s="1"/>
  <c r="BM43" i="36" s="1"/>
  <c r="BN37" i="36"/>
  <c r="BN38" i="36" s="1"/>
  <c r="BN39" i="36" s="1"/>
  <c r="BN40" i="36" s="1"/>
  <c r="BN41" i="36" s="1"/>
  <c r="BN42" i="36" s="1"/>
  <c r="BN43" i="36" s="1"/>
  <c r="BO37" i="36"/>
  <c r="BO38" i="36" s="1"/>
  <c r="BO39" i="36" s="1"/>
  <c r="BO40" i="36" s="1"/>
  <c r="BO41" i="36" s="1"/>
  <c r="BO42" i="36" s="1"/>
  <c r="BO43" i="36" s="1"/>
  <c r="BP37" i="36"/>
  <c r="BP38" i="36" s="1"/>
  <c r="BP39" i="36" s="1"/>
  <c r="BP40" i="36" s="1"/>
  <c r="BP41" i="36" s="1"/>
  <c r="BP42" i="36" s="1"/>
  <c r="BP43" i="36" s="1"/>
  <c r="BQ37" i="36"/>
  <c r="BQ38" i="36" s="1"/>
  <c r="BQ39" i="36" s="1"/>
  <c r="BQ40" i="36" s="1"/>
  <c r="BQ41" i="36" s="1"/>
  <c r="BQ42" i="36" s="1"/>
  <c r="BQ43" i="36" s="1"/>
  <c r="BR37" i="36"/>
  <c r="BR38" i="36" s="1"/>
  <c r="BR39" i="36" s="1"/>
  <c r="BR40" i="36" s="1"/>
  <c r="BR41" i="36" s="1"/>
  <c r="BR42" i="36" s="1"/>
  <c r="BR43" i="36" s="1"/>
  <c r="BS37" i="36"/>
  <c r="BS38" i="36" s="1"/>
  <c r="BS39" i="36" s="1"/>
  <c r="BS40" i="36" s="1"/>
  <c r="BS41" i="36" s="1"/>
  <c r="BS42" i="36" s="1"/>
  <c r="BS43" i="36" s="1"/>
  <c r="BT37" i="36"/>
  <c r="BT38" i="36" s="1"/>
  <c r="BT39" i="36" s="1"/>
  <c r="BT40" i="36" s="1"/>
  <c r="BT41" i="36" s="1"/>
  <c r="BT42" i="36" s="1"/>
  <c r="BT43" i="36" s="1"/>
  <c r="BU37" i="36"/>
  <c r="BU38" i="36" s="1"/>
  <c r="BU39" i="36" s="1"/>
  <c r="BU40" i="36" s="1"/>
  <c r="BU41" i="36" s="1"/>
  <c r="BU42" i="36" s="1"/>
  <c r="BU43" i="36" s="1"/>
  <c r="BV37" i="36"/>
  <c r="BV38" i="36" s="1"/>
  <c r="BV39" i="36" s="1"/>
  <c r="BV40" i="36" s="1"/>
  <c r="BV41" i="36" s="1"/>
  <c r="BV42" i="36" s="1"/>
  <c r="BV43" i="36" s="1"/>
  <c r="BW37" i="36"/>
  <c r="BW38" i="36" s="1"/>
  <c r="BW39" i="36" s="1"/>
  <c r="BW40" i="36" s="1"/>
  <c r="BW41" i="36" s="1"/>
  <c r="BW42" i="36" s="1"/>
  <c r="BW43" i="36" s="1"/>
  <c r="BX37" i="36"/>
  <c r="BX38" i="36" s="1"/>
  <c r="BX39" i="36" s="1"/>
  <c r="BX40" i="36" s="1"/>
  <c r="BX41" i="36" s="1"/>
  <c r="BX42" i="36" s="1"/>
  <c r="BX43" i="36" s="1"/>
  <c r="BY37" i="36"/>
  <c r="BY38" i="36" s="1"/>
  <c r="BY39" i="36" s="1"/>
  <c r="BY40" i="36" s="1"/>
  <c r="BY41" i="36" s="1"/>
  <c r="BY42" i="36" s="1"/>
  <c r="BY43" i="36" s="1"/>
  <c r="BZ37" i="36"/>
  <c r="BZ38" i="36" s="1"/>
  <c r="BZ39" i="36" s="1"/>
  <c r="BZ40" i="36" s="1"/>
  <c r="BZ41" i="36" s="1"/>
  <c r="BZ42" i="36" s="1"/>
  <c r="BZ43" i="36" s="1"/>
  <c r="CB37" i="36"/>
  <c r="CB38" i="36" s="1"/>
  <c r="CB39" i="36" s="1"/>
  <c r="CB40" i="36" s="1"/>
  <c r="CB41" i="36" s="1"/>
  <c r="CB42" i="36" s="1"/>
  <c r="CB43" i="36" s="1"/>
  <c r="CC37" i="36"/>
  <c r="CC38" i="36" s="1"/>
  <c r="CC39" i="36" s="1"/>
  <c r="CC40" i="36" s="1"/>
  <c r="CC41" i="36" s="1"/>
  <c r="CC42" i="36" s="1"/>
  <c r="CC43" i="36" s="1"/>
  <c r="CD37" i="36"/>
  <c r="CD38" i="36" s="1"/>
  <c r="CD39" i="36" s="1"/>
  <c r="CD40" i="36" s="1"/>
  <c r="CD41" i="36" s="1"/>
  <c r="CD42" i="36" s="1"/>
  <c r="CD43" i="36" s="1"/>
  <c r="CE37" i="36"/>
  <c r="CE38" i="36" s="1"/>
  <c r="CE39" i="36" s="1"/>
  <c r="CE40" i="36" s="1"/>
  <c r="CE41" i="36" s="1"/>
  <c r="CE42" i="36" s="1"/>
  <c r="CE43" i="36" s="1"/>
  <c r="CF37" i="36"/>
  <c r="CF38" i="36" s="1"/>
  <c r="CF39" i="36" s="1"/>
  <c r="CF40" i="36" s="1"/>
  <c r="CF41" i="36" s="1"/>
  <c r="CF42" i="36" s="1"/>
  <c r="CF43" i="36" s="1"/>
  <c r="CG37" i="36"/>
  <c r="CG38" i="36" s="1"/>
  <c r="CG39" i="36" s="1"/>
  <c r="CG40" i="36" s="1"/>
  <c r="CG41" i="36" s="1"/>
  <c r="CG42" i="36" s="1"/>
  <c r="CG43" i="36" s="1"/>
  <c r="CH37" i="36"/>
  <c r="CH38" i="36" s="1"/>
  <c r="CH39" i="36" s="1"/>
  <c r="CH40" i="36" s="1"/>
  <c r="CH41" i="36" s="1"/>
  <c r="CH42" i="36" s="1"/>
  <c r="CH43" i="36" s="1"/>
  <c r="CI37" i="36"/>
  <c r="CI38" i="36" s="1"/>
  <c r="CI39" i="36" s="1"/>
  <c r="CI40" i="36" s="1"/>
  <c r="CI41" i="36" s="1"/>
  <c r="CI42" i="36" s="1"/>
  <c r="CI43" i="36" s="1"/>
  <c r="CJ37" i="36"/>
  <c r="CJ38" i="36" s="1"/>
  <c r="CJ39" i="36" s="1"/>
  <c r="CJ40" i="36" s="1"/>
  <c r="CJ41" i="36" s="1"/>
  <c r="CJ42" i="36" s="1"/>
  <c r="CJ43" i="36" s="1"/>
  <c r="CK37" i="36"/>
  <c r="CK38" i="36" s="1"/>
  <c r="CK39" i="36" s="1"/>
  <c r="CK40" i="36" s="1"/>
  <c r="CK41" i="36" s="1"/>
  <c r="CK42" i="36" s="1"/>
  <c r="CK43" i="36" s="1"/>
  <c r="CM37" i="36"/>
  <c r="CM38" i="36" s="1"/>
  <c r="CM39" i="36" s="1"/>
  <c r="CM40" i="36" s="1"/>
  <c r="CM41" i="36" s="1"/>
  <c r="CM42" i="36" s="1"/>
  <c r="CM43" i="36" s="1"/>
  <c r="CN37" i="36"/>
  <c r="CN38" i="36" s="1"/>
  <c r="CN39" i="36" s="1"/>
  <c r="CN40" i="36" s="1"/>
  <c r="CN41" i="36" s="1"/>
  <c r="CN42" i="36" s="1"/>
  <c r="CN43" i="36" s="1"/>
  <c r="CO37" i="36"/>
  <c r="CO38" i="36" s="1"/>
  <c r="CO39" i="36" s="1"/>
  <c r="CO40" i="36" s="1"/>
  <c r="CO41" i="36" s="1"/>
  <c r="CO42" i="36" s="1"/>
  <c r="CO43" i="36" s="1"/>
  <c r="CP37" i="36"/>
  <c r="CP38" i="36" s="1"/>
  <c r="CP39" i="36" s="1"/>
  <c r="CP40" i="36" s="1"/>
  <c r="CP41" i="36" s="1"/>
  <c r="CP42" i="36" s="1"/>
  <c r="CP43" i="36" s="1"/>
  <c r="CQ37" i="36"/>
  <c r="CQ38" i="36" s="1"/>
  <c r="CQ39" i="36" s="1"/>
  <c r="CQ40" i="36" s="1"/>
  <c r="CQ41" i="36" s="1"/>
  <c r="CQ42" i="36" s="1"/>
  <c r="CQ43" i="36" s="1"/>
  <c r="CR37" i="36"/>
  <c r="CR38" i="36" s="1"/>
  <c r="CR39" i="36" s="1"/>
  <c r="CR40" i="36" s="1"/>
  <c r="CR41" i="36" s="1"/>
  <c r="CR42" i="36" s="1"/>
  <c r="CR43" i="36" s="1"/>
  <c r="CS37" i="36"/>
  <c r="CS38" i="36" s="1"/>
  <c r="CS39" i="36" s="1"/>
  <c r="CS40" i="36" s="1"/>
  <c r="CS41" i="36" s="1"/>
  <c r="CS42" i="36" s="1"/>
  <c r="CS43" i="36" s="1"/>
  <c r="CT37" i="36"/>
  <c r="CT38" i="36" s="1"/>
  <c r="CT39" i="36" s="1"/>
  <c r="CT40" i="36" s="1"/>
  <c r="CT41" i="36" s="1"/>
  <c r="CT42" i="36" s="1"/>
  <c r="CT43" i="36" s="1"/>
  <c r="CW37" i="36"/>
  <c r="CW38" i="36" s="1"/>
  <c r="CW39" i="36" s="1"/>
  <c r="CW40" i="36" s="1"/>
  <c r="CW41" i="36" s="1"/>
  <c r="CW42" i="36" s="1"/>
  <c r="CW43" i="36" s="1"/>
  <c r="CY37" i="36"/>
  <c r="CY38" i="36" s="1"/>
  <c r="CY39" i="36" s="1"/>
  <c r="CY40" i="36" s="1"/>
  <c r="CY41" i="36" s="1"/>
  <c r="CY42" i="36" s="1"/>
  <c r="CY43" i="36" s="1"/>
  <c r="CZ37" i="36"/>
  <c r="CZ38" i="36" s="1"/>
  <c r="CZ39" i="36" s="1"/>
  <c r="CZ40" i="36" s="1"/>
  <c r="CZ41" i="36" s="1"/>
  <c r="CZ42" i="36" s="1"/>
  <c r="CZ43" i="36" s="1"/>
  <c r="DA37" i="36"/>
  <c r="DA38" i="36" s="1"/>
  <c r="DA39" i="36" s="1"/>
  <c r="DA40" i="36" s="1"/>
  <c r="DA41" i="36" s="1"/>
  <c r="DA42" i="36" s="1"/>
  <c r="DA43" i="36" s="1"/>
  <c r="BH37" i="36"/>
  <c r="BH38" i="36" s="1"/>
  <c r="BH39" i="36" s="1"/>
  <c r="BH40" i="36" s="1"/>
  <c r="BH41" i="36" s="1"/>
  <c r="BH42" i="36" s="1"/>
  <c r="BH43" i="36" s="1"/>
  <c r="BC37" i="36"/>
  <c r="BC38" i="36" s="1"/>
  <c r="BC39" i="36" s="1"/>
  <c r="BC40" i="36" s="1"/>
  <c r="BC41" i="36" s="1"/>
  <c r="BC42" i="36" s="1"/>
  <c r="BC43" i="36" s="1"/>
  <c r="BD37" i="36"/>
  <c r="BD38" i="36" s="1"/>
  <c r="BD39" i="36" s="1"/>
  <c r="BD40" i="36" s="1"/>
  <c r="BD41" i="36" s="1"/>
  <c r="BD42" i="36" s="1"/>
  <c r="BD43" i="36" s="1"/>
  <c r="BE37" i="36"/>
  <c r="BE38" i="36" s="1"/>
  <c r="BE39" i="36" s="1"/>
  <c r="BE40" i="36" s="1"/>
  <c r="BE41" i="36" s="1"/>
  <c r="BE42" i="36" s="1"/>
  <c r="BE43" i="36" s="1"/>
  <c r="BF37" i="36"/>
  <c r="BF38" i="36" s="1"/>
  <c r="BF39" i="36" s="1"/>
  <c r="BF40" i="36" s="1"/>
  <c r="BF41" i="36" s="1"/>
  <c r="BF42" i="36" s="1"/>
  <c r="BF43" i="36" s="1"/>
  <c r="BG37" i="36"/>
  <c r="BG38" i="36" s="1"/>
  <c r="BG39" i="36" s="1"/>
  <c r="BG40" i="36" s="1"/>
  <c r="BG41" i="36" s="1"/>
  <c r="BG42" i="36" s="1"/>
  <c r="BG43" i="36" s="1"/>
  <c r="BB37" i="36"/>
  <c r="BB38" i="36" s="1"/>
  <c r="BB39" i="36" s="1"/>
  <c r="BB40" i="36" s="1"/>
  <c r="BB41" i="36" s="1"/>
  <c r="BB42" i="36" s="1"/>
  <c r="BB43" i="36" s="1"/>
  <c r="J37" i="36"/>
  <c r="J38" i="36" s="1"/>
  <c r="J39" i="36" s="1"/>
  <c r="J40" i="36" s="1"/>
  <c r="J41" i="36" s="1"/>
  <c r="J42" i="36" s="1"/>
  <c r="J43" i="36" s="1"/>
  <c r="K37" i="36"/>
  <c r="K38" i="36" s="1"/>
  <c r="K39" i="36" s="1"/>
  <c r="K40" i="36" s="1"/>
  <c r="K41" i="36" s="1"/>
  <c r="K42" i="36" s="1"/>
  <c r="K43" i="36" s="1"/>
  <c r="L37" i="36"/>
  <c r="L38" i="36" s="1"/>
  <c r="L39" i="36" s="1"/>
  <c r="L40" i="36" s="1"/>
  <c r="L41" i="36" s="1"/>
  <c r="L42" i="36" s="1"/>
  <c r="L43" i="36" s="1"/>
  <c r="M37" i="36"/>
  <c r="M38" i="36" s="1"/>
  <c r="M39" i="36" s="1"/>
  <c r="M40" i="36" s="1"/>
  <c r="M41" i="36" s="1"/>
  <c r="M42" i="36" s="1"/>
  <c r="M43" i="36" s="1"/>
  <c r="N37" i="36"/>
  <c r="N38" i="36" s="1"/>
  <c r="N39" i="36" s="1"/>
  <c r="N40" i="36" s="1"/>
  <c r="N41" i="36" s="1"/>
  <c r="N42" i="36" s="1"/>
  <c r="N43" i="36" s="1"/>
  <c r="O37" i="36"/>
  <c r="O38" i="36" s="1"/>
  <c r="O39" i="36" s="1"/>
  <c r="O40" i="36" s="1"/>
  <c r="O41" i="36" s="1"/>
  <c r="O42" i="36" s="1"/>
  <c r="O43" i="36" s="1"/>
  <c r="P37" i="36"/>
  <c r="P38" i="36" s="1"/>
  <c r="P39" i="36" s="1"/>
  <c r="P40" i="36" s="1"/>
  <c r="P41" i="36" s="1"/>
  <c r="P42" i="36" s="1"/>
  <c r="P43" i="36" s="1"/>
  <c r="Q37" i="36"/>
  <c r="Q38" i="36" s="1"/>
  <c r="Q39" i="36" s="1"/>
  <c r="Q40" i="36" s="1"/>
  <c r="Q41" i="36" s="1"/>
  <c r="Q42" i="36" s="1"/>
  <c r="Q43" i="36" s="1"/>
  <c r="R37" i="36"/>
  <c r="R38" i="36" s="1"/>
  <c r="R39" i="36" s="1"/>
  <c r="R40" i="36" s="1"/>
  <c r="R41" i="36" s="1"/>
  <c r="R42" i="36" s="1"/>
  <c r="R43" i="36" s="1"/>
  <c r="Z37" i="36"/>
  <c r="Z38" i="36" s="1"/>
  <c r="Z39" i="36" s="1"/>
  <c r="Z40" i="36" s="1"/>
  <c r="Z41" i="36" s="1"/>
  <c r="Z42" i="36" s="1"/>
  <c r="Z43" i="36" s="1"/>
  <c r="AA37" i="36"/>
  <c r="AA38" i="36" s="1"/>
  <c r="AA39" i="36" s="1"/>
  <c r="AA40" i="36" s="1"/>
  <c r="AA41" i="36" s="1"/>
  <c r="AA42" i="36" s="1"/>
  <c r="AA43" i="36" s="1"/>
  <c r="AB37" i="36"/>
  <c r="AB38" i="36" s="1"/>
  <c r="AB39" i="36" s="1"/>
  <c r="AB40" i="36" s="1"/>
  <c r="AB41" i="36" s="1"/>
  <c r="AB42" i="36" s="1"/>
  <c r="AB43" i="36" s="1"/>
  <c r="AC37" i="36"/>
  <c r="AC38" i="36" s="1"/>
  <c r="AC39" i="36" s="1"/>
  <c r="AC40" i="36" s="1"/>
  <c r="AC41" i="36" s="1"/>
  <c r="AC42" i="36" s="1"/>
  <c r="AC43" i="36" s="1"/>
  <c r="AD37" i="36"/>
  <c r="AD38" i="36" s="1"/>
  <c r="AD39" i="36" s="1"/>
  <c r="AD40" i="36" s="1"/>
  <c r="AD41" i="36" s="1"/>
  <c r="AD42" i="36" s="1"/>
  <c r="AD43" i="36" s="1"/>
  <c r="AE37" i="36"/>
  <c r="AE38" i="36" s="1"/>
  <c r="AE39" i="36" s="1"/>
  <c r="AE40" i="36" s="1"/>
  <c r="AE41" i="36" s="1"/>
  <c r="AE42" i="36" s="1"/>
  <c r="AE43" i="36" s="1"/>
  <c r="AF37" i="36"/>
  <c r="AF38" i="36" s="1"/>
  <c r="AF39" i="36" s="1"/>
  <c r="AF40" i="36" s="1"/>
  <c r="AF41" i="36" s="1"/>
  <c r="AF42" i="36" s="1"/>
  <c r="AF43" i="36" s="1"/>
  <c r="AG37" i="36"/>
  <c r="AG38" i="36" s="1"/>
  <c r="AG39" i="36" s="1"/>
  <c r="AG40" i="36" s="1"/>
  <c r="AG41" i="36" s="1"/>
  <c r="AG42" i="36" s="1"/>
  <c r="AG43" i="36" s="1"/>
  <c r="AH37" i="36"/>
  <c r="AH38" i="36" s="1"/>
  <c r="AH39" i="36" s="1"/>
  <c r="AH40" i="36" s="1"/>
  <c r="AH41" i="36" s="1"/>
  <c r="AH42" i="36" s="1"/>
  <c r="AH43" i="36" s="1"/>
  <c r="AI37" i="36"/>
  <c r="AI38" i="36" s="1"/>
  <c r="AI39" i="36" s="1"/>
  <c r="AI40" i="36" s="1"/>
  <c r="AI41" i="36" s="1"/>
  <c r="AI42" i="36" s="1"/>
  <c r="AI43" i="36" s="1"/>
  <c r="AJ37" i="36"/>
  <c r="AJ38" i="36" s="1"/>
  <c r="AJ39" i="36" s="1"/>
  <c r="AJ40" i="36" s="1"/>
  <c r="AJ41" i="36" s="1"/>
  <c r="AJ42" i="36" s="1"/>
  <c r="AJ43" i="36" s="1"/>
  <c r="AK37" i="36"/>
  <c r="AK38" i="36" s="1"/>
  <c r="AK39" i="36" s="1"/>
  <c r="AK40" i="36" s="1"/>
  <c r="AK41" i="36" s="1"/>
  <c r="AK42" i="36" s="1"/>
  <c r="AK43" i="36" s="1"/>
  <c r="AL37" i="36"/>
  <c r="AL38" i="36" s="1"/>
  <c r="AL39" i="36" s="1"/>
  <c r="AL40" i="36" s="1"/>
  <c r="AL41" i="36" s="1"/>
  <c r="AL42" i="36" s="1"/>
  <c r="AL43" i="36" s="1"/>
  <c r="AM37" i="36"/>
  <c r="AM38" i="36" s="1"/>
  <c r="AM39" i="36" s="1"/>
  <c r="AM40" i="36" s="1"/>
  <c r="AM41" i="36" s="1"/>
  <c r="AM42" i="36" s="1"/>
  <c r="AM43" i="36" s="1"/>
  <c r="AN37" i="36"/>
  <c r="AN38" i="36" s="1"/>
  <c r="AN39" i="36" s="1"/>
  <c r="AN40" i="36" s="1"/>
  <c r="AN41" i="36" s="1"/>
  <c r="AN42" i="36" s="1"/>
  <c r="AN43" i="36" s="1"/>
  <c r="AO37" i="36"/>
  <c r="AO38" i="36" s="1"/>
  <c r="AO39" i="36" s="1"/>
  <c r="AO40" i="36" s="1"/>
  <c r="AO41" i="36" s="1"/>
  <c r="AO42" i="36" s="1"/>
  <c r="AO43" i="36" s="1"/>
  <c r="AP37" i="36"/>
  <c r="AP38" i="36" s="1"/>
  <c r="AP39" i="36" s="1"/>
  <c r="AP40" i="36" s="1"/>
  <c r="AP41" i="36" s="1"/>
  <c r="AP42" i="36" s="1"/>
  <c r="AP43" i="36" s="1"/>
  <c r="AQ37" i="36"/>
  <c r="AQ38" i="36" s="1"/>
  <c r="AQ39" i="36" s="1"/>
  <c r="AQ40" i="36" s="1"/>
  <c r="AQ41" i="36" s="1"/>
  <c r="AQ42" i="36" s="1"/>
  <c r="AQ43" i="36" s="1"/>
  <c r="I37" i="36"/>
  <c r="G72" i="69" s="1"/>
  <c r="F37" i="36"/>
  <c r="F38" i="36" s="1"/>
  <c r="F39" i="36" s="1"/>
  <c r="F40" i="36" s="1"/>
  <c r="F41" i="36" s="1"/>
  <c r="F42" i="36" s="1"/>
  <c r="F43" i="36" s="1"/>
  <c r="G37" i="36"/>
  <c r="G38" i="36" s="1"/>
  <c r="G39" i="36" s="1"/>
  <c r="G40" i="36" s="1"/>
  <c r="G41" i="36" s="1"/>
  <c r="G42" i="36" s="1"/>
  <c r="G43" i="36" s="1"/>
  <c r="C37" i="36"/>
  <c r="C38" i="36" s="1"/>
  <c r="C39" i="36" s="1"/>
  <c r="C40" i="36" s="1"/>
  <c r="C41" i="36" s="1"/>
  <c r="C42" i="36" s="1"/>
  <c r="C43" i="36" s="1"/>
  <c r="E37" i="36"/>
  <c r="E38" i="36" s="1"/>
  <c r="E39" i="36" s="1"/>
  <c r="E40" i="36" s="1"/>
  <c r="E41" i="36" s="1"/>
  <c r="E42" i="36" s="1"/>
  <c r="E43" i="36" s="1"/>
  <c r="I38" i="36" l="1"/>
  <c r="H8" i="97"/>
  <c r="I8" i="97"/>
  <c r="P8" i="97"/>
  <c r="AG8" i="97"/>
  <c r="H9" i="97"/>
  <c r="I9" i="97"/>
  <c r="P9" i="97"/>
  <c r="AG9" i="97"/>
  <c r="H10" i="97"/>
  <c r="I10" i="97"/>
  <c r="P10" i="97"/>
  <c r="AG10" i="97"/>
  <c r="H11" i="97"/>
  <c r="I11" i="97"/>
  <c r="P11" i="97"/>
  <c r="AG11" i="97"/>
  <c r="H12" i="97"/>
  <c r="I12" i="97"/>
  <c r="P12" i="97"/>
  <c r="AG12" i="97"/>
  <c r="H13" i="97"/>
  <c r="I13" i="97"/>
  <c r="P13" i="97"/>
  <c r="AG13" i="97"/>
  <c r="H14" i="97"/>
  <c r="I14" i="97"/>
  <c r="P14" i="97"/>
  <c r="AG14" i="97"/>
  <c r="H15" i="97"/>
  <c r="I15" i="97"/>
  <c r="P15" i="97"/>
  <c r="AG15" i="97"/>
  <c r="H16" i="97"/>
  <c r="I16" i="97"/>
  <c r="P16" i="97"/>
  <c r="AG16" i="97"/>
  <c r="H17" i="97"/>
  <c r="I17" i="97"/>
  <c r="P17" i="97"/>
  <c r="AG17" i="97"/>
  <c r="H18" i="97"/>
  <c r="I18" i="97"/>
  <c r="P18" i="97"/>
  <c r="AG18" i="97"/>
  <c r="H19" i="97"/>
  <c r="I19" i="97"/>
  <c r="P19" i="97"/>
  <c r="AG19" i="97"/>
  <c r="H20" i="97"/>
  <c r="I20" i="97"/>
  <c r="P20" i="97"/>
  <c r="AG20" i="97"/>
  <c r="I21" i="97"/>
  <c r="P21" i="97"/>
  <c r="AG21" i="97"/>
  <c r="H22" i="97"/>
  <c r="I22" i="97" s="1"/>
  <c r="P22" i="97"/>
  <c r="AG22" i="97"/>
  <c r="F23" i="97"/>
  <c r="I23" i="97" s="1"/>
  <c r="H23" i="97"/>
  <c r="P23" i="97"/>
  <c r="AG23" i="97"/>
  <c r="H24" i="97"/>
  <c r="I24" i="97" s="1"/>
  <c r="P24" i="97"/>
  <c r="AG24" i="97"/>
  <c r="F25" i="97"/>
  <c r="H25" i="97"/>
  <c r="P25" i="97"/>
  <c r="AG25" i="97"/>
  <c r="I26" i="97"/>
  <c r="F27" i="97"/>
  <c r="H27" i="97"/>
  <c r="P27" i="97"/>
  <c r="AG27" i="97"/>
  <c r="F28" i="97"/>
  <c r="H28" i="97"/>
  <c r="P28" i="97"/>
  <c r="AG28" i="97"/>
  <c r="F29" i="97"/>
  <c r="H29" i="97"/>
  <c r="P29" i="97"/>
  <c r="AG29" i="97"/>
  <c r="F30" i="97"/>
  <c r="H30" i="97"/>
  <c r="P30" i="97"/>
  <c r="AG30" i="97"/>
  <c r="H31" i="97"/>
  <c r="I31" i="97" s="1"/>
  <c r="P31" i="97"/>
  <c r="AG31" i="97"/>
  <c r="H32" i="97"/>
  <c r="I32" i="97" s="1"/>
  <c r="P32" i="97"/>
  <c r="AG32" i="97"/>
  <c r="I33" i="97"/>
  <c r="I34" i="97"/>
  <c r="I35" i="97"/>
  <c r="I36" i="97"/>
  <c r="I37" i="97"/>
  <c r="I38" i="97"/>
  <c r="H39" i="97"/>
  <c r="I39" i="97" s="1"/>
  <c r="P39" i="97"/>
  <c r="AG39" i="97"/>
  <c r="H40" i="97"/>
  <c r="I40" i="97" s="1"/>
  <c r="P40" i="97"/>
  <c r="AG40" i="97"/>
  <c r="H41" i="97"/>
  <c r="I41" i="97" s="1"/>
  <c r="P41" i="97"/>
  <c r="AG41" i="97"/>
  <c r="I25" i="97" l="1"/>
  <c r="I30" i="97"/>
  <c r="I29" i="97"/>
  <c r="I39" i="36"/>
  <c r="G130" i="69"/>
  <c r="I28" i="97"/>
  <c r="I27" i="97"/>
  <c r="C39" i="96"/>
  <c r="D39" i="96"/>
  <c r="E39" i="96"/>
  <c r="C40" i="96"/>
  <c r="D40" i="96"/>
  <c r="E40" i="96"/>
  <c r="I40" i="36" l="1"/>
  <c r="G155" i="69"/>
  <c r="C42" i="96"/>
  <c r="C17" i="95"/>
  <c r="E17" i="95" s="1"/>
  <c r="H17" i="95" s="1"/>
  <c r="I17" i="95" s="1"/>
  <c r="C18" i="95"/>
  <c r="E18" i="95" s="1"/>
  <c r="H18" i="95" s="1"/>
  <c r="I18" i="95" s="1"/>
  <c r="G191" i="69" l="1"/>
  <c r="I41" i="36"/>
  <c r="C99" i="85"/>
  <c r="C98" i="85"/>
  <c r="G219" i="69" l="1"/>
  <c r="I42" i="36"/>
  <c r="I43" i="36" l="1"/>
  <c r="G272" i="69" s="1"/>
  <c r="G246" i="69"/>
  <c r="H20" i="78"/>
  <c r="G20" i="78"/>
  <c r="F20" i="78"/>
  <c r="E20" i="78"/>
  <c r="M18" i="78"/>
  <c r="M14" i="78"/>
  <c r="M10" i="78"/>
  <c r="M5" i="78"/>
  <c r="M20" i="78" l="1"/>
  <c r="NK273" i="69" l="1"/>
  <c r="NJ273" i="69"/>
  <c r="MU273" i="69"/>
  <c r="MT273" i="69"/>
  <c r="MS273" i="69"/>
  <c r="MR273" i="69"/>
  <c r="NK247" i="69"/>
  <c r="NJ247" i="69"/>
  <c r="MU247" i="69"/>
  <c r="MT247" i="69"/>
  <c r="MS247" i="69"/>
  <c r="MR247" i="69"/>
  <c r="NK220" i="69"/>
  <c r="NJ220" i="69"/>
  <c r="MU220" i="69"/>
  <c r="MT220" i="69"/>
  <c r="MS220" i="69"/>
  <c r="MR220" i="69"/>
  <c r="NK131" i="69"/>
  <c r="NJ131" i="69"/>
  <c r="MU131" i="69"/>
  <c r="MT131" i="69"/>
  <c r="MS131" i="69"/>
  <c r="MR131" i="69"/>
  <c r="NK116" i="69"/>
  <c r="NJ116" i="69"/>
  <c r="MU116" i="69"/>
  <c r="MT116" i="69"/>
  <c r="BJ128" i="36" s="1"/>
  <c r="MS116" i="69"/>
  <c r="MR116" i="69"/>
  <c r="BI128" i="36" s="1"/>
  <c r="MQ116" i="69"/>
  <c r="MV116" i="69" s="1"/>
  <c r="U127" i="36"/>
  <c r="U128" i="36" s="1"/>
  <c r="U129" i="36" s="1"/>
  <c r="U130" i="36" s="1"/>
  <c r="U131" i="36" s="1"/>
  <c r="U132" i="36" s="1"/>
  <c r="U133" i="36" s="1"/>
  <c r="G116" i="69"/>
  <c r="NK122" i="69"/>
  <c r="NJ122" i="69"/>
  <c r="MU122" i="69"/>
  <c r="MT122" i="69"/>
  <c r="MS122" i="69"/>
  <c r="BK200" i="36" s="1"/>
  <c r="MR122" i="69"/>
  <c r="MQ122" i="69"/>
  <c r="MV122" i="69" s="1"/>
  <c r="G122" i="69"/>
  <c r="NK129" i="69"/>
  <c r="NJ129" i="69"/>
  <c r="NG129" i="69"/>
  <c r="NF129" i="69"/>
  <c r="NE129" i="69"/>
  <c r="ND129" i="69"/>
  <c r="NC129" i="69"/>
  <c r="NB129" i="69"/>
  <c r="NA129" i="69"/>
  <c r="MY129" i="69"/>
  <c r="MX129" i="69"/>
  <c r="BK223" i="36" s="1"/>
  <c r="MQ129" i="69"/>
  <c r="G129" i="69"/>
  <c r="NK126" i="69"/>
  <c r="NJ126" i="69"/>
  <c r="MQ126" i="69"/>
  <c r="MV126" i="69" s="1"/>
  <c r="MR126" i="69"/>
  <c r="BI208" i="36" s="1"/>
  <c r="MS126" i="69"/>
  <c r="MT126" i="69"/>
  <c r="BJ208" i="36" s="1"/>
  <c r="MU126" i="69"/>
  <c r="G126" i="69"/>
  <c r="U207" i="36"/>
  <c r="U208" i="36" s="1"/>
  <c r="U209" i="36" s="1"/>
  <c r="U210" i="36" s="1"/>
  <c r="U211" i="36" s="1"/>
  <c r="U212" i="36" s="1"/>
  <c r="U213" i="36" s="1"/>
  <c r="U214" i="36" s="1"/>
  <c r="NK120" i="69"/>
  <c r="NJ120" i="69"/>
  <c r="MR120" i="69"/>
  <c r="MS120" i="69"/>
  <c r="MT120" i="69"/>
  <c r="MU120" i="69"/>
  <c r="MQ120" i="69"/>
  <c r="MV120" i="69" s="1"/>
  <c r="G120" i="69"/>
  <c r="MU170" i="69"/>
  <c r="MT170" i="69"/>
  <c r="BJ88" i="36" s="1"/>
  <c r="MS170" i="69"/>
  <c r="BK88" i="36" s="1"/>
  <c r="MR170" i="69"/>
  <c r="BI88" i="36" s="1"/>
  <c r="MR44" i="69"/>
  <c r="BI85" i="36" s="1"/>
  <c r="MU36" i="69"/>
  <c r="MT36" i="69"/>
  <c r="BJ44" i="36" s="1"/>
  <c r="BJ45" i="36" s="1"/>
  <c r="BJ46" i="36" s="1"/>
  <c r="BJ47" i="36" s="1"/>
  <c r="BJ48" i="36" s="1"/>
  <c r="BJ49" i="36" s="1"/>
  <c r="BJ50" i="36" s="1"/>
  <c r="BJ51" i="36" s="1"/>
  <c r="MS36" i="69"/>
  <c r="BK44" i="36" s="1"/>
  <c r="BK45" i="36" s="1"/>
  <c r="BK46" i="36" s="1"/>
  <c r="BK47" i="36" s="1"/>
  <c r="BK48" i="36" s="1"/>
  <c r="BK49" i="36" s="1"/>
  <c r="BK50" i="36" s="1"/>
  <c r="BK51" i="36" s="1"/>
  <c r="MR36" i="69"/>
  <c r="BI44" i="36" s="1"/>
  <c r="BI45" i="36" s="1"/>
  <c r="BI46" i="36" s="1"/>
  <c r="BI47" i="36" s="1"/>
  <c r="BI48" i="36" s="1"/>
  <c r="BI49" i="36" s="1"/>
  <c r="BI50" i="36" s="1"/>
  <c r="BI51" i="36" s="1"/>
  <c r="MQ36" i="69"/>
  <c r="MV36" i="69" s="1"/>
  <c r="MU51" i="69"/>
  <c r="MT51" i="69"/>
  <c r="MS51" i="69"/>
  <c r="MR51" i="69"/>
  <c r="NK40" i="69"/>
  <c r="NJ40" i="69"/>
  <c r="MU40" i="69"/>
  <c r="MT40" i="69"/>
  <c r="MS40" i="69"/>
  <c r="MR40" i="69"/>
  <c r="MQ40" i="69"/>
  <c r="MV40" i="69" s="1"/>
  <c r="MU41" i="69"/>
  <c r="MU42" i="69"/>
  <c r="MT41" i="69"/>
  <c r="MT42" i="69"/>
  <c r="MS41" i="69"/>
  <c r="MS42" i="69"/>
  <c r="MR41" i="69"/>
  <c r="MR42" i="69"/>
  <c r="NG299" i="69"/>
  <c r="NF299" i="69"/>
  <c r="NE299" i="69"/>
  <c r="ND299" i="69"/>
  <c r="NC299" i="69"/>
  <c r="NB299" i="69"/>
  <c r="NA299" i="69"/>
  <c r="BK253" i="36" s="1"/>
  <c r="MY299" i="69"/>
  <c r="BJ253" i="36" s="1"/>
  <c r="MX299" i="69"/>
  <c r="BI253" i="36" s="1"/>
  <c r="NG298" i="69"/>
  <c r="NF298" i="69"/>
  <c r="NE298" i="69"/>
  <c r="ND298" i="69"/>
  <c r="NC298" i="69"/>
  <c r="NB298" i="69"/>
  <c r="NA298" i="69"/>
  <c r="BI229" i="36" s="1"/>
  <c r="MY298" i="69"/>
  <c r="MX298" i="69"/>
  <c r="NG297" i="69"/>
  <c r="NF297" i="69"/>
  <c r="NE297" i="69"/>
  <c r="ND297" i="69"/>
  <c r="NC297" i="69"/>
  <c r="NB297" i="69"/>
  <c r="NA297" i="69"/>
  <c r="MY297" i="69"/>
  <c r="MX297" i="69"/>
  <c r="BI247" i="36" s="1"/>
  <c r="NG296" i="69"/>
  <c r="NF296" i="69"/>
  <c r="NE296" i="69"/>
  <c r="ND296" i="69"/>
  <c r="NC296" i="69"/>
  <c r="NB296" i="69"/>
  <c r="NA296" i="69"/>
  <c r="BK241" i="36" s="1"/>
  <c r="MY296" i="69"/>
  <c r="MX296" i="69"/>
  <c r="BI241" i="36" s="1"/>
  <c r="NG295" i="69"/>
  <c r="NF295" i="69"/>
  <c r="NE295" i="69"/>
  <c r="ND295" i="69"/>
  <c r="NC295" i="69"/>
  <c r="NB295" i="69"/>
  <c r="NA295" i="69"/>
  <c r="BK235" i="36" s="1"/>
  <c r="MY295" i="69"/>
  <c r="MX295" i="69"/>
  <c r="BI235" i="36" s="1"/>
  <c r="NG294" i="69"/>
  <c r="NF294" i="69"/>
  <c r="NE294" i="69"/>
  <c r="ND294" i="69"/>
  <c r="NC294" i="69"/>
  <c r="NB294" i="69"/>
  <c r="NA294" i="69"/>
  <c r="BK221" i="36" s="1"/>
  <c r="MY294" i="69"/>
  <c r="MX294" i="69"/>
  <c r="NG286" i="69"/>
  <c r="NF286" i="69"/>
  <c r="NE286" i="69"/>
  <c r="ND286" i="69"/>
  <c r="NC286" i="69"/>
  <c r="NB286" i="69"/>
  <c r="NA286" i="69"/>
  <c r="MY286" i="69"/>
  <c r="MX286" i="69"/>
  <c r="BK190" i="36" s="1"/>
  <c r="NG283" i="69"/>
  <c r="NF283" i="69"/>
  <c r="NE283" i="69"/>
  <c r="ND283" i="69"/>
  <c r="NC283" i="69"/>
  <c r="NB283" i="69"/>
  <c r="NA283" i="69"/>
  <c r="BK116" i="36" s="1"/>
  <c r="MY283" i="69"/>
  <c r="BJ116" i="36" s="1"/>
  <c r="MX283" i="69"/>
  <c r="BI116" i="36" s="1"/>
  <c r="NG281" i="69"/>
  <c r="NF281" i="69"/>
  <c r="NE281" i="69"/>
  <c r="ND281" i="69"/>
  <c r="NC281" i="69"/>
  <c r="NB281" i="69"/>
  <c r="NA281" i="69"/>
  <c r="BK100" i="36" s="1"/>
  <c r="MY281" i="69"/>
  <c r="BJ100" i="36" s="1"/>
  <c r="MX281" i="69"/>
  <c r="BI100" i="36" s="1"/>
  <c r="MR282" i="69"/>
  <c r="BI108" i="36" s="1"/>
  <c r="MS282" i="69"/>
  <c r="BK108" i="36" s="1"/>
  <c r="MT282" i="69"/>
  <c r="BJ108" i="36" s="1"/>
  <c r="MU282" i="69"/>
  <c r="NK265" i="69"/>
  <c r="NK266" i="69"/>
  <c r="NK267" i="69"/>
  <c r="NK268" i="69"/>
  <c r="NK269" i="69"/>
  <c r="NK270" i="69"/>
  <c r="NK271" i="69"/>
  <c r="NK272" i="69"/>
  <c r="NK274" i="69"/>
  <c r="NK275" i="69"/>
  <c r="NJ266" i="69"/>
  <c r="NJ267" i="69"/>
  <c r="NJ268" i="69"/>
  <c r="NJ269" i="69"/>
  <c r="NJ270" i="69"/>
  <c r="NJ271" i="69"/>
  <c r="NJ272" i="69"/>
  <c r="NJ274" i="69"/>
  <c r="NJ275" i="69"/>
  <c r="MQ267" i="69"/>
  <c r="MQ268" i="69"/>
  <c r="MQ269" i="69"/>
  <c r="MQ270" i="69"/>
  <c r="MQ271" i="69"/>
  <c r="MQ272" i="69"/>
  <c r="MQ273" i="69"/>
  <c r="MV273" i="69" s="1"/>
  <c r="MQ274" i="69"/>
  <c r="MV274" i="69" s="1"/>
  <c r="MQ275" i="69"/>
  <c r="MV275" i="69" s="1"/>
  <c r="MQ276" i="69"/>
  <c r="MV276" i="69" s="1"/>
  <c r="NG267" i="69"/>
  <c r="NF267" i="69"/>
  <c r="NE267" i="69"/>
  <c r="ND267" i="69"/>
  <c r="NC267" i="69"/>
  <c r="NB267" i="69"/>
  <c r="NA267" i="69"/>
  <c r="MY267" i="69"/>
  <c r="MX267" i="69"/>
  <c r="BI234" i="36" s="1"/>
  <c r="NG268" i="69"/>
  <c r="NF268" i="69"/>
  <c r="NE268" i="69"/>
  <c r="ND268" i="69"/>
  <c r="NC268" i="69"/>
  <c r="NB268" i="69"/>
  <c r="NA268" i="69"/>
  <c r="BK240" i="36" s="1"/>
  <c r="MY268" i="69"/>
  <c r="MX268" i="69"/>
  <c r="BI240" i="36" s="1"/>
  <c r="NG269" i="69"/>
  <c r="NF269" i="69"/>
  <c r="NE269" i="69"/>
  <c r="ND269" i="69"/>
  <c r="NC269" i="69"/>
  <c r="NB269" i="69"/>
  <c r="NA269" i="69"/>
  <c r="MY269" i="69"/>
  <c r="MX269" i="69"/>
  <c r="BI246" i="36" s="1"/>
  <c r="NG270" i="69"/>
  <c r="NF270" i="69"/>
  <c r="NE270" i="69"/>
  <c r="ND270" i="69"/>
  <c r="NC270" i="69"/>
  <c r="NB270" i="69"/>
  <c r="NA270" i="69"/>
  <c r="BI228" i="36" s="1"/>
  <c r="MY270" i="69"/>
  <c r="MX270" i="69"/>
  <c r="NG271" i="69"/>
  <c r="NF271" i="69"/>
  <c r="NE271" i="69"/>
  <c r="ND271" i="69"/>
  <c r="NC271" i="69"/>
  <c r="NB271" i="69"/>
  <c r="NA271" i="69"/>
  <c r="MY271" i="69"/>
  <c r="BJ252" i="36" s="1"/>
  <c r="MX271" i="69"/>
  <c r="NG272" i="69"/>
  <c r="NF272" i="69"/>
  <c r="NE272" i="69"/>
  <c r="ND272" i="69"/>
  <c r="NC272" i="69"/>
  <c r="NB272" i="69"/>
  <c r="NA272" i="69"/>
  <c r="MY272" i="69"/>
  <c r="BJ43" i="36" s="1"/>
  <c r="MX272" i="69"/>
  <c r="BI43" i="36" s="1"/>
  <c r="NG266" i="69"/>
  <c r="NF266" i="69"/>
  <c r="NE266" i="69"/>
  <c r="ND266" i="69"/>
  <c r="NC266" i="69"/>
  <c r="NB266" i="69"/>
  <c r="NA266" i="69"/>
  <c r="BK220" i="36" s="1"/>
  <c r="MY266" i="69"/>
  <c r="MX266" i="69"/>
  <c r="BI220" i="36" s="1"/>
  <c r="NG260" i="69"/>
  <c r="NF260" i="69"/>
  <c r="NE260" i="69"/>
  <c r="ND260" i="69"/>
  <c r="NC260" i="69"/>
  <c r="NB260" i="69"/>
  <c r="NA260" i="69"/>
  <c r="BI189" i="36" s="1"/>
  <c r="MY260" i="69"/>
  <c r="MX260" i="69"/>
  <c r="BK189" i="36" s="1"/>
  <c r="NG257" i="69"/>
  <c r="NF257" i="69"/>
  <c r="NE257" i="69"/>
  <c r="ND257" i="69"/>
  <c r="NC257" i="69"/>
  <c r="NB257" i="69"/>
  <c r="NA257" i="69"/>
  <c r="BK115" i="36" s="1"/>
  <c r="MY257" i="69"/>
  <c r="BJ115" i="36" s="1"/>
  <c r="MX257" i="69"/>
  <c r="BI115" i="36" s="1"/>
  <c r="NG255" i="69"/>
  <c r="NF255" i="69"/>
  <c r="NE255" i="69"/>
  <c r="ND255" i="69"/>
  <c r="NC255" i="69"/>
  <c r="NB255" i="69"/>
  <c r="NA255" i="69"/>
  <c r="BK99" i="36" s="1"/>
  <c r="MY255" i="69"/>
  <c r="BJ99" i="36" s="1"/>
  <c r="MX255" i="69"/>
  <c r="BI99" i="36" s="1"/>
  <c r="NK241" i="69"/>
  <c r="NK242" i="69"/>
  <c r="NK243" i="69"/>
  <c r="NK244" i="69"/>
  <c r="NK245" i="69"/>
  <c r="NK246" i="69"/>
  <c r="NK248" i="69"/>
  <c r="NJ238" i="69"/>
  <c r="NJ239" i="69"/>
  <c r="NJ240" i="69"/>
  <c r="NJ241" i="69"/>
  <c r="NJ242" i="69"/>
  <c r="NJ243" i="69"/>
  <c r="NJ244" i="69"/>
  <c r="NJ245" i="69"/>
  <c r="NJ246" i="69"/>
  <c r="NJ248" i="69"/>
  <c r="NJ249" i="69"/>
  <c r="MQ243" i="69"/>
  <c r="MQ244" i="69"/>
  <c r="MQ245" i="69"/>
  <c r="MQ246" i="69"/>
  <c r="MQ247" i="69"/>
  <c r="MV247" i="69" s="1"/>
  <c r="NG246" i="69"/>
  <c r="NF246" i="69"/>
  <c r="NE246" i="69"/>
  <c r="ND246" i="69"/>
  <c r="NC246" i="69"/>
  <c r="NB246" i="69"/>
  <c r="NA246" i="69"/>
  <c r="MY246" i="69"/>
  <c r="BJ42" i="36" s="1"/>
  <c r="MX246" i="69"/>
  <c r="NG245" i="69"/>
  <c r="NF245" i="69"/>
  <c r="NE245" i="69"/>
  <c r="ND245" i="69"/>
  <c r="NC245" i="69"/>
  <c r="NB245" i="69"/>
  <c r="NA245" i="69"/>
  <c r="BK251" i="36" s="1"/>
  <c r="MY245" i="69"/>
  <c r="BJ251" i="36" s="1"/>
  <c r="MX245" i="69"/>
  <c r="NG244" i="69"/>
  <c r="NF244" i="69"/>
  <c r="NE244" i="69"/>
  <c r="ND244" i="69"/>
  <c r="NC244" i="69"/>
  <c r="NB244" i="69"/>
  <c r="NA244" i="69"/>
  <c r="MY244" i="69"/>
  <c r="MX244" i="69"/>
  <c r="BK227" i="36" s="1"/>
  <c r="NG243" i="69"/>
  <c r="NF243" i="69"/>
  <c r="NE243" i="69"/>
  <c r="ND243" i="69"/>
  <c r="NC243" i="69"/>
  <c r="NB243" i="69"/>
  <c r="NA243" i="69"/>
  <c r="BK245" i="36" s="1"/>
  <c r="MY243" i="69"/>
  <c r="MX243" i="69"/>
  <c r="BI245" i="36" s="1"/>
  <c r="NG242" i="69"/>
  <c r="NF242" i="69"/>
  <c r="NE242" i="69"/>
  <c r="ND242" i="69"/>
  <c r="NC242" i="69"/>
  <c r="NB242" i="69"/>
  <c r="NA242" i="69"/>
  <c r="BK239" i="36" s="1"/>
  <c r="MY242" i="69"/>
  <c r="MX242" i="69"/>
  <c r="BI239" i="36" s="1"/>
  <c r="NG241" i="69"/>
  <c r="NF241" i="69"/>
  <c r="NE241" i="69"/>
  <c r="ND241" i="69"/>
  <c r="NC241" i="69"/>
  <c r="NB241" i="69"/>
  <c r="NA241" i="69"/>
  <c r="BK233" i="36" s="1"/>
  <c r="MY241" i="69"/>
  <c r="MX241" i="69"/>
  <c r="NG240" i="69"/>
  <c r="NF240" i="69"/>
  <c r="NE240" i="69"/>
  <c r="ND240" i="69"/>
  <c r="NC240" i="69"/>
  <c r="NB240" i="69"/>
  <c r="NA240" i="69"/>
  <c r="MY240" i="69"/>
  <c r="MX240" i="69"/>
  <c r="BI219" i="36" s="1"/>
  <c r="NG233" i="69"/>
  <c r="NF233" i="69"/>
  <c r="NE233" i="69"/>
  <c r="ND233" i="69"/>
  <c r="NC233" i="69"/>
  <c r="NB233" i="69"/>
  <c r="NA233" i="69"/>
  <c r="BI188" i="36" s="1"/>
  <c r="MY233" i="69"/>
  <c r="MX233" i="69"/>
  <c r="BK188" i="36" s="1"/>
  <c r="NG230" i="69"/>
  <c r="NF230" i="69"/>
  <c r="NE230" i="69"/>
  <c r="ND230" i="69"/>
  <c r="NC230" i="69"/>
  <c r="NB230" i="69"/>
  <c r="NA230" i="69"/>
  <c r="BK114" i="36" s="1"/>
  <c r="MY230" i="69"/>
  <c r="MX230" i="69"/>
  <c r="BI114" i="36" s="1"/>
  <c r="NG228" i="69"/>
  <c r="NF228" i="69"/>
  <c r="NE228" i="69"/>
  <c r="ND228" i="69"/>
  <c r="NC228" i="69"/>
  <c r="NB228" i="69"/>
  <c r="NA228" i="69"/>
  <c r="BK98" i="36" s="1"/>
  <c r="MY228" i="69"/>
  <c r="MX228" i="69"/>
  <c r="BI98" i="36" s="1"/>
  <c r="NK219" i="69"/>
  <c r="NJ219" i="69"/>
  <c r="NG219" i="69"/>
  <c r="NF219" i="69"/>
  <c r="NE219" i="69"/>
  <c r="ND219" i="69"/>
  <c r="NC219" i="69"/>
  <c r="NB219" i="69"/>
  <c r="NA219" i="69"/>
  <c r="MY219" i="69"/>
  <c r="BJ41" i="36" s="1"/>
  <c r="MX219" i="69"/>
  <c r="BI41" i="36" s="1"/>
  <c r="MQ219" i="69"/>
  <c r="MQ220" i="69"/>
  <c r="MV220" i="69" s="1"/>
  <c r="NG218" i="69"/>
  <c r="NF218" i="69"/>
  <c r="NE218" i="69"/>
  <c r="ND218" i="69"/>
  <c r="NC218" i="69"/>
  <c r="NB218" i="69"/>
  <c r="NA218" i="69"/>
  <c r="BK250" i="36" s="1"/>
  <c r="MY218" i="69"/>
  <c r="MX218" i="69"/>
  <c r="BI250" i="36" s="1"/>
  <c r="NG217" i="69"/>
  <c r="NF217" i="69"/>
  <c r="NE217" i="69"/>
  <c r="ND217" i="69"/>
  <c r="NC217" i="69"/>
  <c r="NB217" i="69"/>
  <c r="NA217" i="69"/>
  <c r="MY217" i="69"/>
  <c r="MX217" i="69"/>
  <c r="BK226" i="36" s="1"/>
  <c r="NG216" i="69"/>
  <c r="NF216" i="69"/>
  <c r="NE216" i="69"/>
  <c r="ND216" i="69"/>
  <c r="NC216" i="69"/>
  <c r="NB216" i="69"/>
  <c r="NA216" i="69"/>
  <c r="BK244" i="36" s="1"/>
  <c r="MY216" i="69"/>
  <c r="MX216" i="69"/>
  <c r="NG215" i="69"/>
  <c r="NF215" i="69"/>
  <c r="NE215" i="69"/>
  <c r="ND215" i="69"/>
  <c r="NC215" i="69"/>
  <c r="NB215" i="69"/>
  <c r="NA215" i="69"/>
  <c r="MY215" i="69"/>
  <c r="MX215" i="69"/>
  <c r="BI238" i="36" s="1"/>
  <c r="NG214" i="69"/>
  <c r="NF214" i="69"/>
  <c r="NE214" i="69"/>
  <c r="ND214" i="69"/>
  <c r="NC214" i="69"/>
  <c r="NB214" i="69"/>
  <c r="NA214" i="69"/>
  <c r="BK232" i="36" s="1"/>
  <c r="MY214" i="69"/>
  <c r="MX214" i="69"/>
  <c r="NG213" i="69"/>
  <c r="NF213" i="69"/>
  <c r="NE213" i="69"/>
  <c r="ND213" i="69"/>
  <c r="NC213" i="69"/>
  <c r="NB213" i="69"/>
  <c r="NA213" i="69"/>
  <c r="MY213" i="69"/>
  <c r="MX213" i="69"/>
  <c r="BI218" i="36" s="1"/>
  <c r="NG206" i="69"/>
  <c r="NF206" i="69"/>
  <c r="NE206" i="69"/>
  <c r="ND206" i="69"/>
  <c r="NC206" i="69"/>
  <c r="NB206" i="69"/>
  <c r="NA206" i="69"/>
  <c r="BI187" i="36" s="1"/>
  <c r="MY206" i="69"/>
  <c r="MX206" i="69"/>
  <c r="DY204" i="69"/>
  <c r="BY204" i="69"/>
  <c r="NG203" i="69"/>
  <c r="NF203" i="69"/>
  <c r="NE203" i="69"/>
  <c r="ND203" i="69"/>
  <c r="NC203" i="69"/>
  <c r="NB203" i="69"/>
  <c r="NA203" i="69"/>
  <c r="BK113" i="36" s="1"/>
  <c r="MY203" i="69"/>
  <c r="MX203" i="69"/>
  <c r="BI113" i="36" s="1"/>
  <c r="MR202" i="69"/>
  <c r="MS202" i="69"/>
  <c r="BK105" i="36" s="1"/>
  <c r="MT202" i="69"/>
  <c r="MU202" i="69"/>
  <c r="NK106" i="69"/>
  <c r="NK107" i="69"/>
  <c r="NK108" i="69"/>
  <c r="NK109" i="69"/>
  <c r="NK110" i="69"/>
  <c r="NK111" i="69"/>
  <c r="NK113" i="69"/>
  <c r="NJ106" i="69"/>
  <c r="NJ107" i="69"/>
  <c r="NJ108" i="69"/>
  <c r="NJ109" i="69"/>
  <c r="NG201" i="69"/>
  <c r="NF201" i="69"/>
  <c r="NE201" i="69"/>
  <c r="ND201" i="69"/>
  <c r="NC201" i="69"/>
  <c r="NB201" i="69"/>
  <c r="NA201" i="69"/>
  <c r="MY201" i="69"/>
  <c r="BJ97" i="36" s="1"/>
  <c r="MX201" i="69"/>
  <c r="NK193" i="69"/>
  <c r="NJ193" i="69"/>
  <c r="MU193" i="69"/>
  <c r="MT193" i="69"/>
  <c r="BJ264" i="36" s="1"/>
  <c r="MS193" i="69"/>
  <c r="BK264" i="36" s="1"/>
  <c r="MR193" i="69"/>
  <c r="BI264" i="36" s="1"/>
  <c r="MQ193" i="69"/>
  <c r="MV193" i="69" s="1"/>
  <c r="NK192" i="69"/>
  <c r="NJ192" i="69"/>
  <c r="MU192" i="69"/>
  <c r="MT192" i="69"/>
  <c r="MS192" i="69"/>
  <c r="MR192" i="69"/>
  <c r="MQ192" i="69"/>
  <c r="MV192" i="69" s="1"/>
  <c r="NG191" i="69"/>
  <c r="NF191" i="69"/>
  <c r="NE191" i="69"/>
  <c r="ND191" i="69"/>
  <c r="NC191" i="69"/>
  <c r="NB191" i="69"/>
  <c r="NA191" i="69"/>
  <c r="MY191" i="69"/>
  <c r="BJ40" i="36" s="1"/>
  <c r="MX191" i="69"/>
  <c r="BI40" i="36" s="1"/>
  <c r="G185" i="69"/>
  <c r="G186" i="69"/>
  <c r="G187" i="69"/>
  <c r="G188" i="69"/>
  <c r="G189" i="69"/>
  <c r="G190" i="69"/>
  <c r="G177" i="69"/>
  <c r="G178" i="69"/>
  <c r="G179" i="69"/>
  <c r="G180" i="69"/>
  <c r="G181" i="69"/>
  <c r="G182" i="69"/>
  <c r="G183" i="69"/>
  <c r="G184" i="69"/>
  <c r="G299" i="69"/>
  <c r="G298" i="69"/>
  <c r="G297" i="69"/>
  <c r="G296" i="69"/>
  <c r="G295" i="69"/>
  <c r="G294" i="69"/>
  <c r="G293" i="69"/>
  <c r="G292" i="69"/>
  <c r="G291" i="69"/>
  <c r="G290" i="69"/>
  <c r="G289" i="69"/>
  <c r="G288" i="69"/>
  <c r="G287" i="69"/>
  <c r="G286" i="69"/>
  <c r="G285" i="69"/>
  <c r="G284" i="69"/>
  <c r="G283" i="69"/>
  <c r="G282" i="69"/>
  <c r="G281" i="69"/>
  <c r="G280" i="69"/>
  <c r="G279" i="69"/>
  <c r="G278" i="69"/>
  <c r="G277" i="69"/>
  <c r="G276" i="69"/>
  <c r="G275" i="69"/>
  <c r="G274" i="69"/>
  <c r="G273" i="69"/>
  <c r="G271" i="69"/>
  <c r="G270" i="69"/>
  <c r="G269" i="69"/>
  <c r="G268" i="69"/>
  <c r="G267" i="69"/>
  <c r="G266" i="69"/>
  <c r="G265" i="69"/>
  <c r="G264" i="69"/>
  <c r="G263" i="69"/>
  <c r="G262" i="69"/>
  <c r="G261" i="69"/>
  <c r="G260" i="69"/>
  <c r="G259" i="69"/>
  <c r="G258" i="69"/>
  <c r="G257" i="69"/>
  <c r="G256" i="69"/>
  <c r="G255" i="69"/>
  <c r="G254" i="69"/>
  <c r="G253" i="69"/>
  <c r="G252" i="69"/>
  <c r="G251" i="69"/>
  <c r="G250" i="69"/>
  <c r="G249" i="69"/>
  <c r="G248" i="69"/>
  <c r="G247" i="69"/>
  <c r="G245" i="69"/>
  <c r="G244" i="69"/>
  <c r="G243" i="69"/>
  <c r="G242" i="69"/>
  <c r="G241" i="69"/>
  <c r="G240" i="69"/>
  <c r="G239" i="69"/>
  <c r="G238" i="69"/>
  <c r="G237" i="69"/>
  <c r="G236" i="69"/>
  <c r="G235" i="69"/>
  <c r="G234" i="69"/>
  <c r="G233" i="69"/>
  <c r="G232" i="69"/>
  <c r="G231" i="69"/>
  <c r="G230" i="69"/>
  <c r="G229" i="69"/>
  <c r="G228" i="69"/>
  <c r="G227" i="69"/>
  <c r="G226" i="69"/>
  <c r="G225" i="69"/>
  <c r="G224" i="69"/>
  <c r="G223" i="69"/>
  <c r="G222" i="69"/>
  <c r="G221" i="69"/>
  <c r="G220" i="69"/>
  <c r="G218" i="69"/>
  <c r="G217" i="69"/>
  <c r="G216" i="69"/>
  <c r="G215" i="69"/>
  <c r="G214" i="69"/>
  <c r="G213" i="69"/>
  <c r="G212" i="69"/>
  <c r="G211" i="69"/>
  <c r="G210" i="69"/>
  <c r="G209" i="69"/>
  <c r="G208" i="69"/>
  <c r="G207" i="69"/>
  <c r="G206" i="69"/>
  <c r="G205" i="69"/>
  <c r="G204" i="69"/>
  <c r="G203" i="69"/>
  <c r="G202" i="69"/>
  <c r="G201" i="69"/>
  <c r="G200" i="69"/>
  <c r="G199" i="69"/>
  <c r="G198" i="69"/>
  <c r="G197" i="69"/>
  <c r="G196" i="69"/>
  <c r="G195" i="69"/>
  <c r="G194" i="69"/>
  <c r="G193" i="69"/>
  <c r="G192" i="69"/>
  <c r="NG190" i="69"/>
  <c r="NF190" i="69"/>
  <c r="NE190" i="69"/>
  <c r="ND190" i="69"/>
  <c r="NC190" i="69"/>
  <c r="NB190" i="69"/>
  <c r="NA190" i="69"/>
  <c r="MY190" i="69"/>
  <c r="MX190" i="69"/>
  <c r="NG189" i="69"/>
  <c r="NF189" i="69"/>
  <c r="NE189" i="69"/>
  <c r="ND189" i="69"/>
  <c r="NC189" i="69"/>
  <c r="NB189" i="69"/>
  <c r="NA189" i="69"/>
  <c r="MY189" i="69"/>
  <c r="MX189" i="69"/>
  <c r="BK225" i="36" s="1"/>
  <c r="NG188" i="69"/>
  <c r="NF188" i="69"/>
  <c r="NE188" i="69"/>
  <c r="ND188" i="69"/>
  <c r="NC188" i="69"/>
  <c r="NB188" i="69"/>
  <c r="NA188" i="69"/>
  <c r="BK243" i="36" s="1"/>
  <c r="MY188" i="69"/>
  <c r="MX188" i="69"/>
  <c r="NG187" i="69"/>
  <c r="NF187" i="69"/>
  <c r="NE187" i="69"/>
  <c r="ND187" i="69"/>
  <c r="NC187" i="69"/>
  <c r="NB187" i="69"/>
  <c r="NA187" i="69"/>
  <c r="MY187" i="69"/>
  <c r="MX187" i="69"/>
  <c r="BI237" i="36" s="1"/>
  <c r="NG186" i="69"/>
  <c r="NF186" i="69"/>
  <c r="NE186" i="69"/>
  <c r="ND186" i="69"/>
  <c r="NC186" i="69"/>
  <c r="NB186" i="69"/>
  <c r="NA186" i="69"/>
  <c r="BK231" i="36" s="1"/>
  <c r="MY186" i="69"/>
  <c r="MX186" i="69"/>
  <c r="NG185" i="69"/>
  <c r="NF185" i="69"/>
  <c r="NE185" i="69"/>
  <c r="ND185" i="69"/>
  <c r="NC185" i="69"/>
  <c r="NB185" i="69"/>
  <c r="NA185" i="69"/>
  <c r="MY185" i="69"/>
  <c r="MX185" i="69"/>
  <c r="BI217" i="36" s="1"/>
  <c r="NG176" i="69"/>
  <c r="NF176" i="69"/>
  <c r="NE176" i="69"/>
  <c r="ND176" i="69"/>
  <c r="NC176" i="69"/>
  <c r="NB176" i="69"/>
  <c r="NA176" i="69"/>
  <c r="MY176" i="69"/>
  <c r="MX176" i="69"/>
  <c r="BK186" i="36" s="1"/>
  <c r="NG173" i="69"/>
  <c r="NF173" i="69"/>
  <c r="NE173" i="69"/>
  <c r="ND173" i="69"/>
  <c r="NC173" i="69"/>
  <c r="NB173" i="69"/>
  <c r="NA173" i="69"/>
  <c r="BK112" i="36" s="1"/>
  <c r="MY173" i="69"/>
  <c r="MX173" i="69"/>
  <c r="BI112" i="36" s="1"/>
  <c r="NG171" i="69"/>
  <c r="NF171" i="69"/>
  <c r="NE171" i="69"/>
  <c r="ND171" i="69"/>
  <c r="NC171" i="69"/>
  <c r="NB171" i="69"/>
  <c r="NA171" i="69"/>
  <c r="MY171" i="69"/>
  <c r="MX171" i="69"/>
  <c r="NK158" i="69"/>
  <c r="FL157" i="69"/>
  <c r="EY157" i="69"/>
  <c r="EL157" i="69"/>
  <c r="NJ158" i="69"/>
  <c r="NK93" i="69"/>
  <c r="NJ93" i="69"/>
  <c r="NK87" i="69"/>
  <c r="NJ87" i="69"/>
  <c r="NK81" i="69"/>
  <c r="NJ81" i="69"/>
  <c r="MU158" i="69"/>
  <c r="MQ158" i="69"/>
  <c r="MV158" i="69" s="1"/>
  <c r="MU159" i="69"/>
  <c r="MU160" i="69"/>
  <c r="MU161" i="69"/>
  <c r="MU162" i="69"/>
  <c r="MU163" i="69"/>
  <c r="MT159" i="69"/>
  <c r="MT160" i="69"/>
  <c r="MT161" i="69"/>
  <c r="MT162" i="69"/>
  <c r="MT163" i="69"/>
  <c r="MS159" i="69"/>
  <c r="MS160" i="69"/>
  <c r="MS161" i="69"/>
  <c r="MS162" i="69"/>
  <c r="MS163" i="69"/>
  <c r="MR159" i="69"/>
  <c r="MR160" i="69"/>
  <c r="MR161" i="69"/>
  <c r="MR162" i="69"/>
  <c r="MR163" i="69"/>
  <c r="NK75" i="69"/>
  <c r="NJ75" i="69"/>
  <c r="DY164" i="69"/>
  <c r="DL164" i="69"/>
  <c r="CY164" i="69"/>
  <c r="CL164" i="69"/>
  <c r="BY164" i="69"/>
  <c r="MU156" i="69"/>
  <c r="MT156" i="69"/>
  <c r="MS156" i="69"/>
  <c r="MR156" i="69"/>
  <c r="NG155" i="69"/>
  <c r="NF155" i="69"/>
  <c r="NE155" i="69"/>
  <c r="ND155" i="69"/>
  <c r="NC155" i="69"/>
  <c r="NB155" i="69"/>
  <c r="NA155" i="69"/>
  <c r="MY155" i="69"/>
  <c r="MX155" i="69"/>
  <c r="BI39" i="36" s="1"/>
  <c r="NG154" i="69"/>
  <c r="NF154" i="69"/>
  <c r="NE154" i="69"/>
  <c r="ND154" i="69"/>
  <c r="NC154" i="69"/>
  <c r="NB154" i="69"/>
  <c r="NA154" i="69"/>
  <c r="BK248" i="36" s="1"/>
  <c r="MY154" i="69"/>
  <c r="MX154" i="69"/>
  <c r="BI248" i="36" s="1"/>
  <c r="NG153" i="69"/>
  <c r="NF153" i="69"/>
  <c r="NE153" i="69"/>
  <c r="ND153" i="69"/>
  <c r="NC153" i="69"/>
  <c r="NB153" i="69"/>
  <c r="NA153" i="69"/>
  <c r="BI224" i="36" s="1"/>
  <c r="MY153" i="69"/>
  <c r="MX153" i="69"/>
  <c r="NG152" i="69"/>
  <c r="NF152" i="69"/>
  <c r="NE152" i="69"/>
  <c r="ND152" i="69"/>
  <c r="NC152" i="69"/>
  <c r="NB152" i="69"/>
  <c r="NA152" i="69"/>
  <c r="MY152" i="69"/>
  <c r="MX152" i="69"/>
  <c r="NG151" i="69"/>
  <c r="NF151" i="69"/>
  <c r="NE151" i="69"/>
  <c r="ND151" i="69"/>
  <c r="NC151" i="69"/>
  <c r="NB151" i="69"/>
  <c r="NA151" i="69"/>
  <c r="MY151" i="69"/>
  <c r="MX151" i="69"/>
  <c r="NG150" i="69"/>
  <c r="NF150" i="69"/>
  <c r="NE150" i="69"/>
  <c r="ND150" i="69"/>
  <c r="NC150" i="69"/>
  <c r="NB150" i="69"/>
  <c r="NA150" i="69"/>
  <c r="MY150" i="69"/>
  <c r="MX150" i="69"/>
  <c r="BI230" i="36" s="1"/>
  <c r="NG149" i="69"/>
  <c r="NF149" i="69"/>
  <c r="NE149" i="69"/>
  <c r="ND149" i="69"/>
  <c r="NC149" i="69"/>
  <c r="NB149" i="69"/>
  <c r="NA149" i="69"/>
  <c r="BK216" i="36" s="1"/>
  <c r="MY149" i="69"/>
  <c r="MX149" i="69"/>
  <c r="G166" i="69"/>
  <c r="G167" i="69"/>
  <c r="G168" i="69"/>
  <c r="G169" i="69"/>
  <c r="G170" i="69"/>
  <c r="G171" i="69"/>
  <c r="G172" i="69"/>
  <c r="G173" i="69"/>
  <c r="G174" i="69"/>
  <c r="G175" i="69"/>
  <c r="G176" i="69"/>
  <c r="G158" i="69"/>
  <c r="G164" i="69"/>
  <c r="G165" i="69"/>
  <c r="G156" i="69"/>
  <c r="G157" i="69"/>
  <c r="NG143" i="69"/>
  <c r="NF143" i="69"/>
  <c r="NE143" i="69"/>
  <c r="ND143" i="69"/>
  <c r="NC143" i="69"/>
  <c r="NB143" i="69"/>
  <c r="NA143" i="69"/>
  <c r="MY143" i="69"/>
  <c r="MX143" i="69"/>
  <c r="NG141" i="69"/>
  <c r="NF141" i="69"/>
  <c r="NE141" i="69"/>
  <c r="ND141" i="69"/>
  <c r="NC141" i="69"/>
  <c r="NB141" i="69"/>
  <c r="NA141" i="69"/>
  <c r="MY141" i="69"/>
  <c r="MX141" i="69"/>
  <c r="NG139" i="69"/>
  <c r="NF139" i="69"/>
  <c r="NE139" i="69"/>
  <c r="ND139" i="69"/>
  <c r="NC139" i="69"/>
  <c r="NB139" i="69"/>
  <c r="NA139" i="69"/>
  <c r="MY139" i="69"/>
  <c r="MX139" i="69"/>
  <c r="NG130" i="69"/>
  <c r="NF130" i="69"/>
  <c r="NE130" i="69"/>
  <c r="ND130" i="69"/>
  <c r="NC130" i="69"/>
  <c r="NB130" i="69"/>
  <c r="NA130" i="69"/>
  <c r="MY130" i="69"/>
  <c r="BJ38" i="36" s="1"/>
  <c r="MX130" i="69"/>
  <c r="NG128" i="69"/>
  <c r="NF128" i="69"/>
  <c r="NE128" i="69"/>
  <c r="ND128" i="69"/>
  <c r="NC128" i="69"/>
  <c r="NB128" i="69"/>
  <c r="NA128" i="69"/>
  <c r="MY128" i="69"/>
  <c r="MX128" i="69"/>
  <c r="NG127" i="69"/>
  <c r="NF127" i="69"/>
  <c r="NE127" i="69"/>
  <c r="ND127" i="69"/>
  <c r="NC127" i="69"/>
  <c r="NB127" i="69"/>
  <c r="NA127" i="69"/>
  <c r="MY127" i="69"/>
  <c r="MX127" i="69"/>
  <c r="BI215" i="36" s="1"/>
  <c r="NG118" i="69"/>
  <c r="NF118" i="69"/>
  <c r="NE118" i="69"/>
  <c r="ND118" i="69"/>
  <c r="NC118" i="69"/>
  <c r="NB118" i="69"/>
  <c r="NA118" i="69"/>
  <c r="BI184" i="36" s="1"/>
  <c r="MY118" i="69"/>
  <c r="MX118" i="69"/>
  <c r="NG117" i="69"/>
  <c r="NF117" i="69"/>
  <c r="NE117" i="69"/>
  <c r="ND117" i="69"/>
  <c r="NC117" i="69"/>
  <c r="NB117" i="69"/>
  <c r="NA117" i="69"/>
  <c r="MY117" i="69"/>
  <c r="MX117" i="69"/>
  <c r="MQ101" i="69"/>
  <c r="MV101" i="69" s="1"/>
  <c r="MQ102" i="69"/>
  <c r="MV102" i="69" s="1"/>
  <c r="MQ103" i="69"/>
  <c r="MV103" i="69" s="1"/>
  <c r="MQ104" i="69"/>
  <c r="MV104" i="69" s="1"/>
  <c r="MQ105" i="69"/>
  <c r="MV105" i="69" s="1"/>
  <c r="MQ106" i="69"/>
  <c r="MV106" i="69" s="1"/>
  <c r="MQ107" i="69"/>
  <c r="MV107" i="69" s="1"/>
  <c r="MQ108" i="69"/>
  <c r="MV108" i="69" s="1"/>
  <c r="MQ109" i="69"/>
  <c r="MV109" i="69" s="1"/>
  <c r="MQ110" i="69"/>
  <c r="MQ111" i="69"/>
  <c r="MV111" i="69" s="1"/>
  <c r="MQ113" i="69"/>
  <c r="MQ114" i="69"/>
  <c r="MV114" i="69" s="1"/>
  <c r="MQ115" i="69"/>
  <c r="MV115" i="69" s="1"/>
  <c r="MQ117" i="69"/>
  <c r="MQ118" i="69"/>
  <c r="MQ119" i="69"/>
  <c r="MV119" i="69" s="1"/>
  <c r="MQ121" i="69"/>
  <c r="MV121" i="69" s="1"/>
  <c r="MQ123" i="69"/>
  <c r="MV123" i="69" s="1"/>
  <c r="MQ124" i="69"/>
  <c r="MV124" i="69" s="1"/>
  <c r="MQ125" i="69"/>
  <c r="MV125" i="69" s="1"/>
  <c r="MQ127" i="69"/>
  <c r="MQ128" i="69"/>
  <c r="MQ130" i="69"/>
  <c r="MQ131" i="69"/>
  <c r="MV131" i="69" s="1"/>
  <c r="MQ132" i="69"/>
  <c r="MV132" i="69" s="1"/>
  <c r="MQ133" i="69"/>
  <c r="MV133" i="69" s="1"/>
  <c r="MQ134" i="69"/>
  <c r="MV134" i="69" s="1"/>
  <c r="MQ135" i="69"/>
  <c r="MV135" i="69" s="1"/>
  <c r="MQ136" i="69"/>
  <c r="MV136" i="69" s="1"/>
  <c r="MQ137" i="69"/>
  <c r="MV137" i="69" s="1"/>
  <c r="MQ138" i="69"/>
  <c r="MV138" i="69" s="1"/>
  <c r="MQ139" i="69"/>
  <c r="MQ140" i="69"/>
  <c r="MV140" i="69" s="1"/>
  <c r="MQ141" i="69"/>
  <c r="MQ142" i="69"/>
  <c r="MV142" i="69" s="1"/>
  <c r="MQ143" i="69"/>
  <c r="MQ144" i="69"/>
  <c r="MV144" i="69" s="1"/>
  <c r="MQ145" i="69"/>
  <c r="MV145" i="69" s="1"/>
  <c r="MQ146" i="69"/>
  <c r="MV146" i="69" s="1"/>
  <c r="MQ147" i="69"/>
  <c r="MV147" i="69" s="1"/>
  <c r="MQ148" i="69"/>
  <c r="MV148" i="69" s="1"/>
  <c r="MQ149" i="69"/>
  <c r="MQ150" i="69"/>
  <c r="MQ151" i="69"/>
  <c r="MQ152" i="69"/>
  <c r="MQ153" i="69"/>
  <c r="MQ154" i="69"/>
  <c r="MQ155" i="69"/>
  <c r="MQ156" i="69"/>
  <c r="MV156" i="69" s="1"/>
  <c r="MQ157" i="69"/>
  <c r="MV157" i="69" s="1"/>
  <c r="MQ164" i="69"/>
  <c r="MV164" i="69" s="1"/>
  <c r="MQ165" i="69"/>
  <c r="MV165" i="69" s="1"/>
  <c r="MQ166" i="69"/>
  <c r="MV166" i="69" s="1"/>
  <c r="MQ167" i="69"/>
  <c r="MV167" i="69" s="1"/>
  <c r="MQ168" i="69"/>
  <c r="MV168" i="69" s="1"/>
  <c r="MQ169" i="69"/>
  <c r="MV169" i="69" s="1"/>
  <c r="MQ170" i="69"/>
  <c r="MV170" i="69" s="1"/>
  <c r="MQ171" i="69"/>
  <c r="MQ172" i="69"/>
  <c r="MV172" i="69" s="1"/>
  <c r="MQ173" i="69"/>
  <c r="MQ174" i="69"/>
  <c r="MV174" i="69" s="1"/>
  <c r="MQ175" i="69"/>
  <c r="MV175" i="69" s="1"/>
  <c r="MQ176" i="69"/>
  <c r="MQ177" i="69"/>
  <c r="MV177" i="69" s="1"/>
  <c r="MQ178" i="69"/>
  <c r="MV178" i="69" s="1"/>
  <c r="MQ179" i="69"/>
  <c r="MV179" i="69" s="1"/>
  <c r="MQ180" i="69"/>
  <c r="MV180" i="69" s="1"/>
  <c r="MQ181" i="69"/>
  <c r="MV181" i="69" s="1"/>
  <c r="MQ182" i="69"/>
  <c r="MV182" i="69" s="1"/>
  <c r="MQ183" i="69"/>
  <c r="MV183" i="69" s="1"/>
  <c r="MQ184" i="69"/>
  <c r="MV184" i="69" s="1"/>
  <c r="MQ185" i="69"/>
  <c r="MQ186" i="69"/>
  <c r="MQ187" i="69"/>
  <c r="MQ188" i="69"/>
  <c r="MQ189" i="69"/>
  <c r="MQ190" i="69"/>
  <c r="MQ191" i="69"/>
  <c r="MQ194" i="69"/>
  <c r="MV194" i="69" s="1"/>
  <c r="MQ195" i="69"/>
  <c r="MV195" i="69" s="1"/>
  <c r="MQ196" i="69"/>
  <c r="MV196" i="69" s="1"/>
  <c r="MQ197" i="69"/>
  <c r="MV197" i="69" s="1"/>
  <c r="MQ198" i="69"/>
  <c r="MV198" i="69" s="1"/>
  <c r="MQ199" i="69"/>
  <c r="MV199" i="69" s="1"/>
  <c r="MQ200" i="69"/>
  <c r="MV200" i="69" s="1"/>
  <c r="MQ201" i="69"/>
  <c r="MQ202" i="69"/>
  <c r="MV202" i="69" s="1"/>
  <c r="MQ203" i="69"/>
  <c r="MQ204" i="69"/>
  <c r="MV204" i="69" s="1"/>
  <c r="MQ205" i="69"/>
  <c r="MV205" i="69" s="1"/>
  <c r="MQ206" i="69"/>
  <c r="MQ207" i="69"/>
  <c r="MV207" i="69" s="1"/>
  <c r="MQ208" i="69"/>
  <c r="MV208" i="69" s="1"/>
  <c r="MQ209" i="69"/>
  <c r="MV209" i="69" s="1"/>
  <c r="MQ210" i="69"/>
  <c r="MV210" i="69" s="1"/>
  <c r="MQ211" i="69"/>
  <c r="MV211" i="69" s="1"/>
  <c r="MQ212" i="69"/>
  <c r="MV212" i="69" s="1"/>
  <c r="MQ213" i="69"/>
  <c r="MQ214" i="69"/>
  <c r="MQ215" i="69"/>
  <c r="MQ216" i="69"/>
  <c r="MQ217" i="69"/>
  <c r="MQ218" i="69"/>
  <c r="MQ221" i="69"/>
  <c r="MV221" i="69" s="1"/>
  <c r="MQ222" i="69"/>
  <c r="MV222" i="69" s="1"/>
  <c r="MQ223" i="69"/>
  <c r="MV223" i="69" s="1"/>
  <c r="MQ224" i="69"/>
  <c r="MV224" i="69" s="1"/>
  <c r="MQ225" i="69"/>
  <c r="MV225" i="69" s="1"/>
  <c r="MQ226" i="69"/>
  <c r="MV226" i="69" s="1"/>
  <c r="MQ227" i="69"/>
  <c r="MV227" i="69" s="1"/>
  <c r="MQ228" i="69"/>
  <c r="MQ229" i="69"/>
  <c r="MV229" i="69" s="1"/>
  <c r="MQ230" i="69"/>
  <c r="MQ231" i="69"/>
  <c r="MV231" i="69" s="1"/>
  <c r="MQ232" i="69"/>
  <c r="MV232" i="69" s="1"/>
  <c r="MQ233" i="69"/>
  <c r="MQ234" i="69"/>
  <c r="MV234" i="69" s="1"/>
  <c r="MQ235" i="69"/>
  <c r="MV235" i="69" s="1"/>
  <c r="MQ236" i="69"/>
  <c r="MV236" i="69" s="1"/>
  <c r="MQ237" i="69"/>
  <c r="MV237" i="69" s="1"/>
  <c r="MQ238" i="69"/>
  <c r="MV238" i="69" s="1"/>
  <c r="MQ239" i="69"/>
  <c r="MV239" i="69" s="1"/>
  <c r="MQ240" i="69"/>
  <c r="MQ241" i="69"/>
  <c r="MQ242" i="69"/>
  <c r="MQ248" i="69"/>
  <c r="MV248" i="69" s="1"/>
  <c r="MQ249" i="69"/>
  <c r="MV249" i="69" s="1"/>
  <c r="MQ250" i="69"/>
  <c r="MV250" i="69" s="1"/>
  <c r="MQ251" i="69"/>
  <c r="MV251" i="69" s="1"/>
  <c r="MQ252" i="69"/>
  <c r="MV252" i="69" s="1"/>
  <c r="MQ253" i="69"/>
  <c r="MV253" i="69" s="1"/>
  <c r="MQ254" i="69"/>
  <c r="MV254" i="69" s="1"/>
  <c r="MQ255" i="69"/>
  <c r="MQ256" i="69"/>
  <c r="MV256" i="69" s="1"/>
  <c r="MQ257" i="69"/>
  <c r="MQ258" i="69"/>
  <c r="MV258" i="69" s="1"/>
  <c r="MQ259" i="69"/>
  <c r="MV259" i="69" s="1"/>
  <c r="MQ260" i="69"/>
  <c r="MQ261" i="69"/>
  <c r="MV261" i="69" s="1"/>
  <c r="MQ262" i="69"/>
  <c r="MV262" i="69" s="1"/>
  <c r="MQ263" i="69"/>
  <c r="MV263" i="69" s="1"/>
  <c r="MQ264" i="69"/>
  <c r="MV264" i="69" s="1"/>
  <c r="MQ265" i="69"/>
  <c r="MV265" i="69" s="1"/>
  <c r="MQ266" i="69"/>
  <c r="MQ277" i="69"/>
  <c r="MV277" i="69" s="1"/>
  <c r="MQ278" i="69"/>
  <c r="MV278" i="69" s="1"/>
  <c r="MQ279" i="69"/>
  <c r="MV279" i="69" s="1"/>
  <c r="MQ280" i="69"/>
  <c r="MV280" i="69" s="1"/>
  <c r="MQ281" i="69"/>
  <c r="MQ282" i="69"/>
  <c r="MV282" i="69" s="1"/>
  <c r="MQ283" i="69"/>
  <c r="MQ284" i="69"/>
  <c r="MV284" i="69" s="1"/>
  <c r="MQ285" i="69"/>
  <c r="MV285" i="69" s="1"/>
  <c r="MQ286" i="69"/>
  <c r="MQ287" i="69"/>
  <c r="MV287" i="69" s="1"/>
  <c r="MQ288" i="69"/>
  <c r="MV288" i="69" s="1"/>
  <c r="MQ289" i="69"/>
  <c r="MV289" i="69" s="1"/>
  <c r="MQ290" i="69"/>
  <c r="MV290" i="69" s="1"/>
  <c r="MQ291" i="69"/>
  <c r="MV291" i="69" s="1"/>
  <c r="MQ292" i="69"/>
  <c r="MV292" i="69" s="1"/>
  <c r="MQ293" i="69"/>
  <c r="MV293" i="69" s="1"/>
  <c r="MQ294" i="69"/>
  <c r="MQ295" i="69"/>
  <c r="MQ296" i="69"/>
  <c r="MQ297" i="69"/>
  <c r="MQ298" i="69"/>
  <c r="MQ299" i="69"/>
  <c r="MQ100" i="69"/>
  <c r="MV100" i="69" s="1"/>
  <c r="MQ99" i="69"/>
  <c r="MV99" i="69" s="1"/>
  <c r="MQ7" i="69"/>
  <c r="MQ8" i="69"/>
  <c r="MQ9" i="69"/>
  <c r="MV9" i="69" s="1"/>
  <c r="MQ10" i="69"/>
  <c r="MQ11" i="69"/>
  <c r="MQ12" i="69"/>
  <c r="MQ13" i="69"/>
  <c r="MQ14" i="69"/>
  <c r="MQ16" i="69"/>
  <c r="MV16" i="69" s="1"/>
  <c r="MQ17" i="69"/>
  <c r="MQ18" i="69"/>
  <c r="MQ19" i="69"/>
  <c r="MQ20" i="69"/>
  <c r="MQ21" i="69"/>
  <c r="MV21" i="69" s="1"/>
  <c r="MQ22" i="69"/>
  <c r="MQ23" i="69"/>
  <c r="MV23" i="69" s="1"/>
  <c r="MQ24" i="69"/>
  <c r="MQ25" i="69"/>
  <c r="MV25" i="69" s="1"/>
  <c r="MQ26" i="69"/>
  <c r="MQ27" i="69"/>
  <c r="MV27" i="69" s="1"/>
  <c r="MQ28" i="69"/>
  <c r="MV28" i="69" s="1"/>
  <c r="MQ29" i="69"/>
  <c r="MQ30" i="69"/>
  <c r="MQ31" i="69"/>
  <c r="MQ32" i="69"/>
  <c r="MQ33" i="69"/>
  <c r="MV33" i="69" s="1"/>
  <c r="MQ34" i="69"/>
  <c r="MV34" i="69" s="1"/>
  <c r="MQ35" i="69"/>
  <c r="MQ37" i="69"/>
  <c r="MV37" i="69" s="1"/>
  <c r="MQ38" i="69"/>
  <c r="MV38" i="69" s="1"/>
  <c r="MQ39" i="69"/>
  <c r="MV39" i="69" s="1"/>
  <c r="MQ43" i="69"/>
  <c r="MV43" i="69" s="1"/>
  <c r="MQ44" i="69"/>
  <c r="MV44" i="69" s="1"/>
  <c r="MQ45" i="69"/>
  <c r="MQ46" i="69"/>
  <c r="MV46" i="69" s="1"/>
  <c r="MQ47" i="69"/>
  <c r="MQ48" i="69"/>
  <c r="MQ49" i="69"/>
  <c r="MV49" i="69" s="1"/>
  <c r="MQ50" i="69"/>
  <c r="MV50" i="69" s="1"/>
  <c r="MQ52" i="69"/>
  <c r="MV52" i="69" s="1"/>
  <c r="MQ53" i="69"/>
  <c r="MV53" i="69" s="1"/>
  <c r="MQ54" i="69"/>
  <c r="MQ55" i="69"/>
  <c r="MQ56" i="69"/>
  <c r="MV56" i="69" s="1"/>
  <c r="MQ57" i="69"/>
  <c r="MV57" i="69" s="1"/>
  <c r="MQ58" i="69"/>
  <c r="MQ59" i="69"/>
  <c r="MV59" i="69" s="1"/>
  <c r="MQ60" i="69"/>
  <c r="MV60" i="69" s="1"/>
  <c r="MQ61" i="69"/>
  <c r="MV61" i="69" s="1"/>
  <c r="MQ62" i="69"/>
  <c r="MV62" i="69" s="1"/>
  <c r="MQ63" i="69"/>
  <c r="MV63" i="69" s="1"/>
  <c r="MQ64" i="69"/>
  <c r="MV64" i="69" s="1"/>
  <c r="MQ65" i="69"/>
  <c r="MV65" i="69" s="1"/>
  <c r="MQ66" i="69"/>
  <c r="MV66" i="69" s="1"/>
  <c r="MQ67" i="69"/>
  <c r="MV67" i="69" s="1"/>
  <c r="MQ68" i="69"/>
  <c r="MV68" i="69" s="1"/>
  <c r="MQ69" i="69"/>
  <c r="MV69" i="69" s="1"/>
  <c r="MQ70" i="69"/>
  <c r="MV70" i="69" s="1"/>
  <c r="MQ71" i="69"/>
  <c r="MV71" i="69" s="1"/>
  <c r="MQ72" i="69"/>
  <c r="MQ73" i="69"/>
  <c r="MV73" i="69" s="1"/>
  <c r="MQ74" i="69"/>
  <c r="MV74" i="69" s="1"/>
  <c r="MQ75" i="69"/>
  <c r="MV75" i="69" s="1"/>
  <c r="MQ81" i="69"/>
  <c r="MV81" i="69" s="1"/>
  <c r="MQ87" i="69"/>
  <c r="MV87" i="69" s="1"/>
  <c r="MQ93" i="69"/>
  <c r="MV93" i="69" s="1"/>
  <c r="MU115" i="69"/>
  <c r="MU37" i="69"/>
  <c r="MU9" i="69"/>
  <c r="MT9" i="69"/>
  <c r="BJ10" i="36" s="1"/>
  <c r="MS9" i="69"/>
  <c r="BK10" i="36" s="1"/>
  <c r="MR9" i="69"/>
  <c r="BI10" i="36" s="1"/>
  <c r="MQ6" i="69"/>
  <c r="NK7" i="69"/>
  <c r="NK8" i="69"/>
  <c r="NK9" i="69"/>
  <c r="NK10" i="69"/>
  <c r="NK11" i="69"/>
  <c r="NK12" i="69"/>
  <c r="NK13" i="69"/>
  <c r="NK14" i="69"/>
  <c r="NK16" i="69"/>
  <c r="NK17" i="69"/>
  <c r="NK18" i="69"/>
  <c r="NK19" i="69"/>
  <c r="NK20" i="69"/>
  <c r="NK21" i="69"/>
  <c r="NK22" i="69"/>
  <c r="NK23" i="69"/>
  <c r="NK24" i="69"/>
  <c r="NK25" i="69"/>
  <c r="NK26" i="69"/>
  <c r="NK27" i="69"/>
  <c r="NK28" i="69"/>
  <c r="NK29" i="69"/>
  <c r="NK30" i="69"/>
  <c r="NK31" i="69"/>
  <c r="NK32" i="69"/>
  <c r="NK33" i="69"/>
  <c r="NK34" i="69"/>
  <c r="NK35" i="69"/>
  <c r="NK36" i="69"/>
  <c r="NK37" i="69"/>
  <c r="NK38" i="69"/>
  <c r="NK39" i="69"/>
  <c r="NK43" i="69"/>
  <c r="NK44" i="69"/>
  <c r="NK45" i="69"/>
  <c r="NK46" i="69"/>
  <c r="NK47" i="69"/>
  <c r="NK48" i="69"/>
  <c r="NK49" i="69"/>
  <c r="NK50" i="69"/>
  <c r="NK52" i="69"/>
  <c r="NK53" i="69"/>
  <c r="NK54" i="69"/>
  <c r="NK55" i="69"/>
  <c r="NK58" i="69"/>
  <c r="NK59" i="69"/>
  <c r="NK60" i="69"/>
  <c r="NK63" i="69"/>
  <c r="NK64" i="69"/>
  <c r="NK68" i="69"/>
  <c r="NK72" i="69"/>
  <c r="NK73" i="69"/>
  <c r="NK74" i="69"/>
  <c r="NK99" i="69"/>
  <c r="NK100" i="69"/>
  <c r="NK101" i="69"/>
  <c r="NK102" i="69"/>
  <c r="NK103" i="69"/>
  <c r="NK104" i="69"/>
  <c r="NK105" i="69"/>
  <c r="NK114" i="69"/>
  <c r="NK115" i="69"/>
  <c r="NK117" i="69"/>
  <c r="NK118" i="69"/>
  <c r="NK119" i="69"/>
  <c r="NK121" i="69"/>
  <c r="NK123" i="69"/>
  <c r="NK124" i="69"/>
  <c r="NK125" i="69"/>
  <c r="NK127" i="69"/>
  <c r="NK128" i="69"/>
  <c r="NK130" i="69"/>
  <c r="NK132" i="69"/>
  <c r="NK133" i="69"/>
  <c r="NK134" i="69"/>
  <c r="NK135" i="69"/>
  <c r="NK136" i="69"/>
  <c r="NK137" i="69"/>
  <c r="NK138" i="69"/>
  <c r="NK139" i="69"/>
  <c r="NK140" i="69"/>
  <c r="NK141" i="69"/>
  <c r="NK142" i="69"/>
  <c r="NK143" i="69"/>
  <c r="NK144" i="69"/>
  <c r="NK145" i="69"/>
  <c r="NK146" i="69"/>
  <c r="NK147" i="69"/>
  <c r="NK148" i="69"/>
  <c r="NK149" i="69"/>
  <c r="NK150" i="69"/>
  <c r="NK151" i="69"/>
  <c r="NK152" i="69"/>
  <c r="NK153" i="69"/>
  <c r="NK154" i="69"/>
  <c r="NK155" i="69"/>
  <c r="NK156" i="69"/>
  <c r="NK157" i="69"/>
  <c r="NK165" i="69"/>
  <c r="NK166" i="69"/>
  <c r="NK167" i="69"/>
  <c r="NK168" i="69"/>
  <c r="NK169" i="69"/>
  <c r="NK170" i="69"/>
  <c r="NK171" i="69"/>
  <c r="NK172" i="69"/>
  <c r="NK173" i="69"/>
  <c r="NK174" i="69"/>
  <c r="NK175" i="69"/>
  <c r="NK176" i="69"/>
  <c r="NK177" i="69"/>
  <c r="NK178" i="69"/>
  <c r="NK179" i="69"/>
  <c r="NK180" i="69"/>
  <c r="NK181" i="69"/>
  <c r="NK182" i="69"/>
  <c r="NK183" i="69"/>
  <c r="NK184" i="69"/>
  <c r="NK185" i="69"/>
  <c r="NK186" i="69"/>
  <c r="NK187" i="69"/>
  <c r="NK188" i="69"/>
  <c r="NK189" i="69"/>
  <c r="NK190" i="69"/>
  <c r="NK191" i="69"/>
  <c r="NK194" i="69"/>
  <c r="NK195" i="69"/>
  <c r="NK196" i="69"/>
  <c r="NK197" i="69"/>
  <c r="NK198" i="69"/>
  <c r="NK199" i="69"/>
  <c r="NK200" i="69"/>
  <c r="NK201" i="69"/>
  <c r="NK202" i="69"/>
  <c r="NK203" i="69"/>
  <c r="NK205" i="69"/>
  <c r="NK206" i="69"/>
  <c r="NK207" i="69"/>
  <c r="NK208" i="69"/>
  <c r="NK209" i="69"/>
  <c r="NK210" i="69"/>
  <c r="NK211" i="69"/>
  <c r="NK212" i="69"/>
  <c r="NK213" i="69"/>
  <c r="NK214" i="69"/>
  <c r="NK215" i="69"/>
  <c r="NK216" i="69"/>
  <c r="NK217" i="69"/>
  <c r="NK218" i="69"/>
  <c r="NK221" i="69"/>
  <c r="NK222" i="69"/>
  <c r="NK223" i="69"/>
  <c r="NK224" i="69"/>
  <c r="NK225" i="69"/>
  <c r="NK226" i="69"/>
  <c r="NK227" i="69"/>
  <c r="NK228" i="69"/>
  <c r="NK229" i="69"/>
  <c r="NK230" i="69"/>
  <c r="NK231" i="69"/>
  <c r="NK232" i="69"/>
  <c r="NK233" i="69"/>
  <c r="NK234" i="69"/>
  <c r="NK235" i="69"/>
  <c r="NK236" i="69"/>
  <c r="NK237" i="69"/>
  <c r="NK238" i="69"/>
  <c r="NK239" i="69"/>
  <c r="NK240" i="69"/>
  <c r="NK249" i="69"/>
  <c r="NK250" i="69"/>
  <c r="NK251" i="69"/>
  <c r="NK252" i="69"/>
  <c r="NK253" i="69"/>
  <c r="NK254" i="69"/>
  <c r="NK255" i="69"/>
  <c r="NK256" i="69"/>
  <c r="NK257" i="69"/>
  <c r="NK258" i="69"/>
  <c r="NK259" i="69"/>
  <c r="NK260" i="69"/>
  <c r="NK261" i="69"/>
  <c r="NK262" i="69"/>
  <c r="NK263" i="69"/>
  <c r="NK264" i="69"/>
  <c r="NK276" i="69"/>
  <c r="NK277" i="69"/>
  <c r="NK278" i="69"/>
  <c r="NK279" i="69"/>
  <c r="NK280" i="69"/>
  <c r="NK281" i="69"/>
  <c r="NK282" i="69"/>
  <c r="NK283" i="69"/>
  <c r="NK284" i="69"/>
  <c r="NK285" i="69"/>
  <c r="NK286" i="69"/>
  <c r="NK287" i="69"/>
  <c r="NK288" i="69"/>
  <c r="NK289" i="69"/>
  <c r="NK290" i="69"/>
  <c r="NK291" i="69"/>
  <c r="NK292" i="69"/>
  <c r="NK293" i="69"/>
  <c r="NK294" i="69"/>
  <c r="NK295" i="69"/>
  <c r="NK296" i="69"/>
  <c r="NK297" i="69"/>
  <c r="NK298" i="69"/>
  <c r="NK299" i="69"/>
  <c r="NJ7" i="69"/>
  <c r="NJ8" i="69"/>
  <c r="NJ9" i="69"/>
  <c r="NJ10" i="69"/>
  <c r="NJ11" i="69"/>
  <c r="NJ12" i="69"/>
  <c r="NJ13" i="69"/>
  <c r="NJ14" i="69"/>
  <c r="NJ16" i="69"/>
  <c r="NJ17" i="69"/>
  <c r="NJ18" i="69"/>
  <c r="NJ19" i="69"/>
  <c r="NJ20" i="69"/>
  <c r="NJ21" i="69"/>
  <c r="NJ22" i="69"/>
  <c r="NJ23" i="69"/>
  <c r="NJ24" i="69"/>
  <c r="NJ25" i="69"/>
  <c r="NJ26" i="69"/>
  <c r="NJ27" i="69"/>
  <c r="NJ28" i="69"/>
  <c r="NJ29" i="69"/>
  <c r="NJ30" i="69"/>
  <c r="NJ31" i="69"/>
  <c r="NJ32" i="69"/>
  <c r="NJ33" i="69"/>
  <c r="NJ34" i="69"/>
  <c r="NJ35" i="69"/>
  <c r="NJ36" i="69"/>
  <c r="NJ37" i="69"/>
  <c r="NJ38" i="69"/>
  <c r="NJ39" i="69"/>
  <c r="NJ43" i="69"/>
  <c r="NJ44" i="69"/>
  <c r="NJ45" i="69"/>
  <c r="NJ46" i="69"/>
  <c r="NJ47" i="69"/>
  <c r="NJ48" i="69"/>
  <c r="NJ49" i="69"/>
  <c r="NJ50" i="69"/>
  <c r="NJ52" i="69"/>
  <c r="NJ53" i="69"/>
  <c r="NJ54" i="69"/>
  <c r="NJ55" i="69"/>
  <c r="NJ58" i="69"/>
  <c r="NJ59" i="69"/>
  <c r="NJ60" i="69"/>
  <c r="NJ63" i="69"/>
  <c r="NJ64" i="69"/>
  <c r="NJ68" i="69"/>
  <c r="NJ72" i="69"/>
  <c r="NJ73" i="69"/>
  <c r="NJ74" i="69"/>
  <c r="NJ99" i="69"/>
  <c r="NJ100" i="69"/>
  <c r="NJ101" i="69"/>
  <c r="NJ102" i="69"/>
  <c r="NJ103" i="69"/>
  <c r="NJ104" i="69"/>
  <c r="NJ105" i="69"/>
  <c r="NJ110" i="69"/>
  <c r="NJ111" i="69"/>
  <c r="NJ113" i="69"/>
  <c r="NJ114" i="69"/>
  <c r="NJ115" i="69"/>
  <c r="NJ117" i="69"/>
  <c r="NJ118" i="69"/>
  <c r="NJ119" i="69"/>
  <c r="NJ121" i="69"/>
  <c r="NJ123" i="69"/>
  <c r="NJ124" i="69"/>
  <c r="NJ125" i="69"/>
  <c r="NJ127" i="69"/>
  <c r="NJ128" i="69"/>
  <c r="NJ130" i="69"/>
  <c r="NJ132" i="69"/>
  <c r="NJ133" i="69"/>
  <c r="NJ134" i="69"/>
  <c r="NJ135" i="69"/>
  <c r="NJ136" i="69"/>
  <c r="NJ137" i="69"/>
  <c r="NJ138" i="69"/>
  <c r="NJ139" i="69"/>
  <c r="NJ140" i="69"/>
  <c r="NJ141" i="69"/>
  <c r="NJ142" i="69"/>
  <c r="NJ143" i="69"/>
  <c r="NJ144" i="69"/>
  <c r="NJ145" i="69"/>
  <c r="NJ146" i="69"/>
  <c r="NJ147" i="69"/>
  <c r="NJ148" i="69"/>
  <c r="NJ149" i="69"/>
  <c r="NJ150" i="69"/>
  <c r="NJ151" i="69"/>
  <c r="NJ152" i="69"/>
  <c r="NJ153" i="69"/>
  <c r="NJ154" i="69"/>
  <c r="NJ155" i="69"/>
  <c r="NJ156" i="69"/>
  <c r="NJ157" i="69"/>
  <c r="NJ165" i="69"/>
  <c r="NJ166" i="69"/>
  <c r="NJ167" i="69"/>
  <c r="NJ168" i="69"/>
  <c r="NJ169" i="69"/>
  <c r="NJ170" i="69"/>
  <c r="NJ171" i="69"/>
  <c r="NJ172" i="69"/>
  <c r="NJ173" i="69"/>
  <c r="NJ174" i="69"/>
  <c r="NJ175" i="69"/>
  <c r="NJ176" i="69"/>
  <c r="NJ177" i="69"/>
  <c r="NJ178" i="69"/>
  <c r="NJ179" i="69"/>
  <c r="NJ180" i="69"/>
  <c r="NJ181" i="69"/>
  <c r="NJ182" i="69"/>
  <c r="NJ183" i="69"/>
  <c r="NJ184" i="69"/>
  <c r="NJ185" i="69"/>
  <c r="NJ186" i="69"/>
  <c r="NJ187" i="69"/>
  <c r="NJ188" i="69"/>
  <c r="NJ189" i="69"/>
  <c r="NJ190" i="69"/>
  <c r="NJ191" i="69"/>
  <c r="NJ194" i="69"/>
  <c r="NJ195" i="69"/>
  <c r="NJ196" i="69"/>
  <c r="NJ197" i="69"/>
  <c r="NJ198" i="69"/>
  <c r="NJ199" i="69"/>
  <c r="NJ200" i="69"/>
  <c r="NJ201" i="69"/>
  <c r="NJ202" i="69"/>
  <c r="NJ203" i="69"/>
  <c r="NJ205" i="69"/>
  <c r="NJ206" i="69"/>
  <c r="NJ207" i="69"/>
  <c r="NJ208" i="69"/>
  <c r="NJ209" i="69"/>
  <c r="NJ210" i="69"/>
  <c r="NJ211" i="69"/>
  <c r="NJ212" i="69"/>
  <c r="NJ213" i="69"/>
  <c r="NJ214" i="69"/>
  <c r="NJ215" i="69"/>
  <c r="NJ216" i="69"/>
  <c r="NJ217" i="69"/>
  <c r="NJ218" i="69"/>
  <c r="NJ221" i="69"/>
  <c r="NJ222" i="69"/>
  <c r="NJ223" i="69"/>
  <c r="NJ224" i="69"/>
  <c r="NJ225" i="69"/>
  <c r="NJ226" i="69"/>
  <c r="NJ227" i="69"/>
  <c r="NJ228" i="69"/>
  <c r="NJ229" i="69"/>
  <c r="NJ230" i="69"/>
  <c r="NJ231" i="69"/>
  <c r="NJ232" i="69"/>
  <c r="NJ233" i="69"/>
  <c r="NJ234" i="69"/>
  <c r="NJ235" i="69"/>
  <c r="NJ236" i="69"/>
  <c r="NJ237" i="69"/>
  <c r="NJ250" i="69"/>
  <c r="NJ251" i="69"/>
  <c r="NJ252" i="69"/>
  <c r="NJ253" i="69"/>
  <c r="NJ254" i="69"/>
  <c r="NJ255" i="69"/>
  <c r="NJ256" i="69"/>
  <c r="NJ257" i="69"/>
  <c r="NJ258" i="69"/>
  <c r="NJ259" i="69"/>
  <c r="NJ260" i="69"/>
  <c r="NJ261" i="69"/>
  <c r="NJ262" i="69"/>
  <c r="NJ263" i="69"/>
  <c r="NJ264" i="69"/>
  <c r="NJ265" i="69"/>
  <c r="NJ276" i="69"/>
  <c r="NJ277" i="69"/>
  <c r="NJ278" i="69"/>
  <c r="NJ279" i="69"/>
  <c r="NJ280" i="69"/>
  <c r="NJ281" i="69"/>
  <c r="NJ282" i="69"/>
  <c r="NJ283" i="69"/>
  <c r="NJ284" i="69"/>
  <c r="NJ285" i="69"/>
  <c r="NJ286" i="69"/>
  <c r="NJ287" i="69"/>
  <c r="NJ288" i="69"/>
  <c r="NJ289" i="69"/>
  <c r="NJ290" i="69"/>
  <c r="NJ291" i="69"/>
  <c r="NJ292" i="69"/>
  <c r="NJ293" i="69"/>
  <c r="NJ294" i="69"/>
  <c r="NJ295" i="69"/>
  <c r="NJ296" i="69"/>
  <c r="NJ297" i="69"/>
  <c r="NJ298" i="69"/>
  <c r="NJ299" i="69"/>
  <c r="NK6" i="69"/>
  <c r="NJ6" i="69"/>
  <c r="NG45" i="69"/>
  <c r="NG47" i="69"/>
  <c r="NG48" i="69"/>
  <c r="NG54" i="69"/>
  <c r="NG55" i="69"/>
  <c r="NG58" i="69"/>
  <c r="NG72" i="69"/>
  <c r="NG110" i="69"/>
  <c r="NG113" i="69"/>
  <c r="NG11" i="69"/>
  <c r="NG12" i="69"/>
  <c r="NG13" i="69"/>
  <c r="NG14" i="69"/>
  <c r="NG10" i="69"/>
  <c r="NG7" i="69"/>
  <c r="NG8" i="69"/>
  <c r="NG6" i="69"/>
  <c r="G118" i="69"/>
  <c r="MU93" i="69"/>
  <c r="MU94" i="69"/>
  <c r="MU95" i="69"/>
  <c r="MU96" i="69"/>
  <c r="MU97" i="69"/>
  <c r="MU98" i="69"/>
  <c r="MT94" i="69"/>
  <c r="MT95" i="69"/>
  <c r="MT96" i="69"/>
  <c r="MT97" i="69"/>
  <c r="MT98" i="69"/>
  <c r="MS94" i="69"/>
  <c r="MS95" i="69"/>
  <c r="MS96" i="69"/>
  <c r="MS97" i="69"/>
  <c r="MS98" i="69"/>
  <c r="MR94" i="69"/>
  <c r="MR95" i="69"/>
  <c r="MR96" i="69"/>
  <c r="MR97" i="69"/>
  <c r="MR98" i="69"/>
  <c r="MU87" i="69"/>
  <c r="MR92" i="69"/>
  <c r="MS92" i="69"/>
  <c r="MT92" i="69"/>
  <c r="MU92" i="69"/>
  <c r="MR90" i="69"/>
  <c r="MS90" i="69"/>
  <c r="MT90" i="69"/>
  <c r="MU90" i="69"/>
  <c r="MR91" i="69"/>
  <c r="MS91" i="69"/>
  <c r="MT91" i="69"/>
  <c r="MU91" i="69"/>
  <c r="MU89" i="69"/>
  <c r="MT89" i="69"/>
  <c r="MS89" i="69"/>
  <c r="MR89" i="69"/>
  <c r="MU88" i="69"/>
  <c r="MT88" i="69"/>
  <c r="MT87" i="69" s="1"/>
  <c r="BJ171" i="36" s="1"/>
  <c r="MS88" i="69"/>
  <c r="MS87" i="69" s="1"/>
  <c r="MR88" i="69"/>
  <c r="MU81" i="69"/>
  <c r="MV24" i="69"/>
  <c r="MU86" i="69"/>
  <c r="MT86" i="69"/>
  <c r="MS86" i="69"/>
  <c r="MR86" i="69"/>
  <c r="MU85" i="69"/>
  <c r="MT85" i="69"/>
  <c r="MS85" i="69"/>
  <c r="MR85" i="69"/>
  <c r="MU84" i="69"/>
  <c r="MT84" i="69"/>
  <c r="MS84" i="69"/>
  <c r="MR84" i="69"/>
  <c r="MU83" i="69"/>
  <c r="MT83" i="69"/>
  <c r="MS83" i="69"/>
  <c r="MR83" i="69"/>
  <c r="MU82" i="69"/>
  <c r="MT82" i="69"/>
  <c r="MS82" i="69"/>
  <c r="MR82" i="69"/>
  <c r="MU80" i="69"/>
  <c r="MT80" i="69"/>
  <c r="MS80" i="69"/>
  <c r="MR80" i="69"/>
  <c r="MU79" i="69"/>
  <c r="MT79" i="69"/>
  <c r="MS79" i="69"/>
  <c r="MR79" i="69"/>
  <c r="MU78" i="69"/>
  <c r="MT78" i="69"/>
  <c r="MS78" i="69"/>
  <c r="MR78" i="69"/>
  <c r="MU77" i="69"/>
  <c r="MT77" i="69"/>
  <c r="MS77" i="69"/>
  <c r="MR77" i="69"/>
  <c r="MU76" i="69"/>
  <c r="MT76" i="69"/>
  <c r="MS76" i="69"/>
  <c r="MR76" i="69"/>
  <c r="MU73" i="69"/>
  <c r="MT73" i="69"/>
  <c r="MS73" i="69"/>
  <c r="MR73" i="69"/>
  <c r="NF72" i="69"/>
  <c r="NE72" i="69"/>
  <c r="ND72" i="69"/>
  <c r="NC72" i="69"/>
  <c r="NB72" i="69"/>
  <c r="NA72" i="69"/>
  <c r="BK37" i="36" s="1"/>
  <c r="MY72" i="69"/>
  <c r="MX72" i="69"/>
  <c r="BI37" i="36" s="1"/>
  <c r="AL71" i="69"/>
  <c r="NK71" i="69" s="1"/>
  <c r="AY70" i="69"/>
  <c r="NK70" i="69" s="1"/>
  <c r="G73" i="69"/>
  <c r="AY69" i="69"/>
  <c r="NK69" i="69" s="1"/>
  <c r="AY67" i="69"/>
  <c r="NK67" i="69" s="1"/>
  <c r="AY66" i="69"/>
  <c r="NK66" i="69" s="1"/>
  <c r="AY65" i="69"/>
  <c r="NI300" i="69"/>
  <c r="BK159" i="36"/>
  <c r="G63" i="69"/>
  <c r="BY62" i="69"/>
  <c r="NJ62" i="69" s="1"/>
  <c r="Y61" i="69"/>
  <c r="NJ61" i="69" s="1"/>
  <c r="FL57" i="69"/>
  <c r="NK57" i="69" s="1"/>
  <c r="DL56" i="69"/>
  <c r="NJ56" i="69" s="1"/>
  <c r="MU50" i="69"/>
  <c r="MT50" i="69"/>
  <c r="BJ126" i="36" s="1"/>
  <c r="MS50" i="69"/>
  <c r="MR50" i="69"/>
  <c r="BI126" i="36" s="1"/>
  <c r="MU49" i="69"/>
  <c r="MT49" i="69"/>
  <c r="MS49" i="69"/>
  <c r="MR49" i="69"/>
  <c r="NG17" i="69"/>
  <c r="NG18" i="69"/>
  <c r="NG19" i="69"/>
  <c r="NG20" i="69"/>
  <c r="NG22" i="69"/>
  <c r="NG26" i="69"/>
  <c r="NG29" i="69"/>
  <c r="NG30" i="69"/>
  <c r="NG31" i="69"/>
  <c r="NG32" i="69"/>
  <c r="NG35" i="69"/>
  <c r="MX48" i="69"/>
  <c r="MY48" i="69"/>
  <c r="NA48" i="69"/>
  <c r="NB48" i="69"/>
  <c r="NC48" i="69"/>
  <c r="ND48" i="69"/>
  <c r="NE48" i="69"/>
  <c r="BI117" i="36" s="1"/>
  <c r="NF48" i="69"/>
  <c r="BJ117" i="36" s="1"/>
  <c r="NF47" i="69"/>
  <c r="NE47" i="69"/>
  <c r="ND47" i="69"/>
  <c r="NC47" i="69"/>
  <c r="NB47" i="69"/>
  <c r="NA47" i="69"/>
  <c r="MY47" i="69"/>
  <c r="BJ109" i="36" s="1"/>
  <c r="MX47" i="69"/>
  <c r="MU46" i="69"/>
  <c r="MT46" i="69"/>
  <c r="BJ101" i="36" s="1"/>
  <c r="MS46" i="69"/>
  <c r="BK101" i="36" s="1"/>
  <c r="MR46" i="69"/>
  <c r="BI101" i="36" s="1"/>
  <c r="NF45" i="69"/>
  <c r="NE45" i="69"/>
  <c r="ND45" i="69"/>
  <c r="NC45" i="69"/>
  <c r="NB45" i="69"/>
  <c r="NA45" i="69"/>
  <c r="BK93" i="36" s="1"/>
  <c r="MY45" i="69"/>
  <c r="MX45" i="69"/>
  <c r="BI93" i="36" s="1"/>
  <c r="MU44" i="69"/>
  <c r="MT44" i="69"/>
  <c r="BJ85" i="36" s="1"/>
  <c r="MS44" i="69"/>
  <c r="BK85" i="36" s="1"/>
  <c r="MU43" i="69"/>
  <c r="MT43" i="69"/>
  <c r="BJ77" i="36" s="1"/>
  <c r="MS43" i="69"/>
  <c r="BK77" i="36" s="1"/>
  <c r="MR43" i="69"/>
  <c r="BI77" i="36" s="1"/>
  <c r="MU39" i="69"/>
  <c r="MT39" i="69"/>
  <c r="BJ61" i="36" s="1"/>
  <c r="MS39" i="69"/>
  <c r="MR39" i="69"/>
  <c r="MU38" i="69"/>
  <c r="MT38" i="69"/>
  <c r="BJ53" i="36" s="1"/>
  <c r="MS38" i="69"/>
  <c r="BK53" i="36" s="1"/>
  <c r="MR38" i="69"/>
  <c r="BI53" i="36" s="1"/>
  <c r="MT37" i="69"/>
  <c r="BJ52" i="36" s="1"/>
  <c r="MS37" i="69"/>
  <c r="BK52" i="36" s="1"/>
  <c r="MR37" i="69"/>
  <c r="BI52" i="36" s="1"/>
  <c r="G131" i="69"/>
  <c r="G50" i="69"/>
  <c r="G49" i="69"/>
  <c r="G40" i="69"/>
  <c r="G37" i="69"/>
  <c r="NF35" i="69"/>
  <c r="NE35" i="69"/>
  <c r="ND35" i="69"/>
  <c r="NC35" i="69"/>
  <c r="NB35" i="69"/>
  <c r="NA35" i="69"/>
  <c r="MY35" i="69"/>
  <c r="BJ36" i="36" s="1"/>
  <c r="MX35" i="69"/>
  <c r="G35" i="69"/>
  <c r="G36" i="69"/>
  <c r="MU34" i="69"/>
  <c r="MT34" i="69"/>
  <c r="BJ35" i="36" s="1"/>
  <c r="MS34" i="69"/>
  <c r="BK35" i="36" s="1"/>
  <c r="MR34" i="69"/>
  <c r="BI35" i="36" s="1"/>
  <c r="MU33" i="69"/>
  <c r="MT33" i="69"/>
  <c r="MS33" i="69"/>
  <c r="BK34" i="36" s="1"/>
  <c r="MR33" i="69"/>
  <c r="MR28" i="69"/>
  <c r="MS28" i="69"/>
  <c r="MT28" i="69"/>
  <c r="BJ29" i="36" s="1"/>
  <c r="MU28" i="69"/>
  <c r="MU27" i="69"/>
  <c r="MT27" i="69"/>
  <c r="BJ28" i="36" s="1"/>
  <c r="MS27" i="69"/>
  <c r="MR27" i="69"/>
  <c r="BI28" i="36" s="1"/>
  <c r="MU25" i="69"/>
  <c r="MT25" i="69"/>
  <c r="BJ26" i="36" s="1"/>
  <c r="MS25" i="69"/>
  <c r="BK26" i="36" s="1"/>
  <c r="MR25" i="69"/>
  <c r="BI26" i="36" s="1"/>
  <c r="CU77" i="36"/>
  <c r="CU78" i="36" s="1"/>
  <c r="CU79" i="36" s="1"/>
  <c r="CU80" i="36" s="1"/>
  <c r="CU81" i="36" s="1"/>
  <c r="CU82" i="36" s="1"/>
  <c r="CU83" i="36" s="1"/>
  <c r="CU84" i="36" s="1"/>
  <c r="CU93" i="36"/>
  <c r="CU94" i="36" s="1"/>
  <c r="CU95" i="36" s="1"/>
  <c r="CU96" i="36" s="1"/>
  <c r="CU97" i="36" s="1"/>
  <c r="CU98" i="36" s="1"/>
  <c r="CU99" i="36" s="1"/>
  <c r="CU100" i="36" s="1"/>
  <c r="CU109" i="36"/>
  <c r="CU110" i="36" s="1"/>
  <c r="CU111" i="36" s="1"/>
  <c r="CU112" i="36" s="1"/>
  <c r="CU113" i="36" s="1"/>
  <c r="CU114" i="36" s="1"/>
  <c r="CU115" i="36" s="1"/>
  <c r="CU116" i="36" s="1"/>
  <c r="CU117" i="36"/>
  <c r="CU118" i="36"/>
  <c r="CU126" i="36"/>
  <c r="CU127" i="36" s="1"/>
  <c r="CU128" i="36" s="1"/>
  <c r="CU129" i="36" s="1"/>
  <c r="CU130" i="36" s="1"/>
  <c r="CU131" i="36" s="1"/>
  <c r="CU132" i="36" s="1"/>
  <c r="CU133" i="36" s="1"/>
  <c r="CU134" i="36"/>
  <c r="CU135" i="36" s="1"/>
  <c r="CU136" i="36" s="1"/>
  <c r="CU137" i="36" s="1"/>
  <c r="CU138" i="36" s="1"/>
  <c r="CU139" i="36" s="1"/>
  <c r="CU140" i="36" s="1"/>
  <c r="CU141" i="36" s="1"/>
  <c r="CU142" i="36"/>
  <c r="CU143" i="36" s="1"/>
  <c r="CU144" i="36" s="1"/>
  <c r="CU145" i="36" s="1"/>
  <c r="CU146" i="36" s="1"/>
  <c r="CU147" i="36" s="1"/>
  <c r="CU148" i="36" s="1"/>
  <c r="CU149" i="36" s="1"/>
  <c r="CU156" i="36"/>
  <c r="CU157" i="36"/>
  <c r="CU158" i="36"/>
  <c r="CU159" i="36"/>
  <c r="CU160" i="36"/>
  <c r="CU161" i="36"/>
  <c r="CU162" i="36"/>
  <c r="CU163" i="36"/>
  <c r="CU164" i="36"/>
  <c r="CU165" i="36"/>
  <c r="CU166" i="36"/>
  <c r="CU167" i="36"/>
  <c r="CU168" i="36"/>
  <c r="CU169" i="36"/>
  <c r="CU170" i="36"/>
  <c r="CU171" i="36"/>
  <c r="CU172" i="36"/>
  <c r="CU173" i="36"/>
  <c r="CU174" i="36" s="1"/>
  <c r="CU175" i="36" s="1"/>
  <c r="CU176" i="36" s="1"/>
  <c r="CU177" i="36"/>
  <c r="CU178" i="36" s="1"/>
  <c r="CU181" i="36"/>
  <c r="CU182" i="36"/>
  <c r="CU119" i="36"/>
  <c r="CU120" i="36" s="1"/>
  <c r="CU121" i="36" s="1"/>
  <c r="CU122" i="36" s="1"/>
  <c r="CU123" i="36" s="1"/>
  <c r="CU124" i="36" s="1"/>
  <c r="CU125" i="36" s="1"/>
  <c r="CU191" i="36"/>
  <c r="CU192" i="36" s="1"/>
  <c r="CU193" i="36" s="1"/>
  <c r="CU194" i="36" s="1"/>
  <c r="CU195" i="36" s="1"/>
  <c r="CU196" i="36" s="1"/>
  <c r="CU197" i="36" s="1"/>
  <c r="CU198" i="36" s="1"/>
  <c r="CU215" i="36"/>
  <c r="CU216" i="36" s="1"/>
  <c r="CU217" i="36" s="1"/>
  <c r="CU218" i="36" s="1"/>
  <c r="CU219" i="36" s="1"/>
  <c r="CU220" i="36" s="1"/>
  <c r="CU221" i="36" s="1"/>
  <c r="CU230" i="36"/>
  <c r="CU231" i="36" s="1"/>
  <c r="CU232" i="36" s="1"/>
  <c r="CU233" i="36" s="1"/>
  <c r="CU234" i="36" s="1"/>
  <c r="CU235" i="36" s="1"/>
  <c r="CU236" i="36"/>
  <c r="CU237" i="36" s="1"/>
  <c r="CU238" i="36" s="1"/>
  <c r="CU239" i="36" s="1"/>
  <c r="CU240" i="36" s="1"/>
  <c r="CU241" i="36" s="1"/>
  <c r="CU242" i="36"/>
  <c r="CU243" i="36" s="1"/>
  <c r="CU244" i="36" s="1"/>
  <c r="CU245" i="36" s="1"/>
  <c r="CU246" i="36" s="1"/>
  <c r="CU247" i="36" s="1"/>
  <c r="CU248" i="36"/>
  <c r="CU249" i="36" s="1"/>
  <c r="CU250" i="36" s="1"/>
  <c r="CU251" i="36" s="1"/>
  <c r="CU252" i="36" s="1"/>
  <c r="CU253" i="36" s="1"/>
  <c r="CU254" i="36"/>
  <c r="CU255" i="36"/>
  <c r="CU256" i="36"/>
  <c r="CU257" i="36"/>
  <c r="CU258" i="36" s="1"/>
  <c r="CU259" i="36" s="1"/>
  <c r="CU260" i="36"/>
  <c r="CU261" i="36" s="1"/>
  <c r="CU262" i="36"/>
  <c r="CU263" i="36" s="1"/>
  <c r="CU270" i="36"/>
  <c r="CU271" i="36" s="1"/>
  <c r="CU272" i="36" s="1"/>
  <c r="CU21" i="36"/>
  <c r="CU23" i="36"/>
  <c r="CU24" i="36"/>
  <c r="CU25" i="36"/>
  <c r="CU26" i="36"/>
  <c r="CU27" i="36"/>
  <c r="CU28" i="36"/>
  <c r="CU29" i="36"/>
  <c r="CU31" i="36"/>
  <c r="CU34" i="36"/>
  <c r="CU35" i="36"/>
  <c r="CU52" i="36"/>
  <c r="CU53" i="36"/>
  <c r="CU54" i="36" s="1"/>
  <c r="CU55" i="36" s="1"/>
  <c r="CU56" i="36" s="1"/>
  <c r="CU57" i="36" s="1"/>
  <c r="CU58" i="36" s="1"/>
  <c r="CU59" i="36" s="1"/>
  <c r="CU60" i="36" s="1"/>
  <c r="CU61" i="36"/>
  <c r="CU62" i="36" s="1"/>
  <c r="CU63" i="36" s="1"/>
  <c r="CU64" i="36" s="1"/>
  <c r="CU65" i="36" s="1"/>
  <c r="CU66" i="36" s="1"/>
  <c r="CU67" i="36" s="1"/>
  <c r="CU68" i="36" s="1"/>
  <c r="CU69" i="36"/>
  <c r="CU70" i="36" s="1"/>
  <c r="CU71" i="36" s="1"/>
  <c r="CU72" i="36" s="1"/>
  <c r="CU73" i="36" s="1"/>
  <c r="CU74" i="36" s="1"/>
  <c r="CU75" i="36" s="1"/>
  <c r="CU76" i="36" s="1"/>
  <c r="CU9" i="36"/>
  <c r="CU10" i="36"/>
  <c r="CU11" i="36"/>
  <c r="CU12" i="36"/>
  <c r="CU13" i="36"/>
  <c r="CU15" i="36"/>
  <c r="CU16" i="36"/>
  <c r="CU17" i="36"/>
  <c r="CU7" i="36"/>
  <c r="CV32" i="36"/>
  <c r="CM32" i="36"/>
  <c r="CV20" i="36"/>
  <c r="CU20" i="36" s="1"/>
  <c r="CM20" i="36"/>
  <c r="CL20" i="36" s="1"/>
  <c r="MW300" i="69"/>
  <c r="MS52" i="69"/>
  <c r="MT52" i="69"/>
  <c r="MU52" i="69"/>
  <c r="MS53" i="69"/>
  <c r="BK142" i="36" s="1"/>
  <c r="MT53" i="69"/>
  <c r="BJ142" i="36" s="1"/>
  <c r="MU53" i="69"/>
  <c r="MS56" i="69"/>
  <c r="MT56" i="69"/>
  <c r="MU56" i="69"/>
  <c r="MS57" i="69"/>
  <c r="MT57" i="69"/>
  <c r="BJ153" i="36" s="1"/>
  <c r="MU57" i="69"/>
  <c r="MS59" i="69"/>
  <c r="MT59" i="69"/>
  <c r="BJ155" i="36" s="1"/>
  <c r="MU59" i="69"/>
  <c r="MS60" i="69"/>
  <c r="BK156" i="36" s="1"/>
  <c r="MT60" i="69"/>
  <c r="BJ156" i="36" s="1"/>
  <c r="MU60" i="69"/>
  <c r="MS61" i="69"/>
  <c r="BK157" i="36" s="1"/>
  <c r="MT61" i="69"/>
  <c r="MU61" i="69"/>
  <c r="MS62" i="69"/>
  <c r="BK158" i="36" s="1"/>
  <c r="MT62" i="69"/>
  <c r="BJ158" i="36" s="1"/>
  <c r="MU62" i="69"/>
  <c r="MS64" i="69"/>
  <c r="BK160" i="36" s="1"/>
  <c r="MT64" i="69"/>
  <c r="BJ160" i="36" s="1"/>
  <c r="MU64" i="69"/>
  <c r="MS65" i="69"/>
  <c r="MT65" i="69"/>
  <c r="MU65" i="69"/>
  <c r="MS66" i="69"/>
  <c r="MT66" i="69"/>
  <c r="BJ162" i="36" s="1"/>
  <c r="MU66" i="69"/>
  <c r="MS67" i="69"/>
  <c r="MT67" i="69"/>
  <c r="BJ163" i="36" s="1"/>
  <c r="MU67" i="69"/>
  <c r="MS68" i="69"/>
  <c r="BK164" i="36" s="1"/>
  <c r="MT68" i="69"/>
  <c r="BJ164" i="36" s="1"/>
  <c r="MU68" i="69"/>
  <c r="MS69" i="69"/>
  <c r="BK165" i="36" s="1"/>
  <c r="MT69" i="69"/>
  <c r="MU69" i="69"/>
  <c r="MS70" i="69"/>
  <c r="BK166" i="36" s="1"/>
  <c r="MT70" i="69"/>
  <c r="BJ166" i="36" s="1"/>
  <c r="MU70" i="69"/>
  <c r="MS71" i="69"/>
  <c r="MT71" i="69"/>
  <c r="MU71" i="69"/>
  <c r="MS74" i="69"/>
  <c r="BK168" i="36" s="1"/>
  <c r="MT74" i="69"/>
  <c r="BJ168" i="36" s="1"/>
  <c r="MU74" i="69"/>
  <c r="MS75" i="69"/>
  <c r="MT75" i="69"/>
  <c r="MU75" i="69"/>
  <c r="MS99" i="69"/>
  <c r="MT99" i="69"/>
  <c r="BJ173" i="36" s="1"/>
  <c r="MU99" i="69"/>
  <c r="MS100" i="69"/>
  <c r="BK177" i="36" s="1"/>
  <c r="MT100" i="69"/>
  <c r="BJ177" i="36" s="1"/>
  <c r="MU100" i="69"/>
  <c r="MS101" i="69"/>
  <c r="BK179" i="36" s="1"/>
  <c r="MT101" i="69"/>
  <c r="MU101" i="69"/>
  <c r="MS102" i="69"/>
  <c r="BK180" i="36" s="1"/>
  <c r="MT102" i="69"/>
  <c r="BJ180" i="36" s="1"/>
  <c r="MU102" i="69"/>
  <c r="MS103" i="69"/>
  <c r="MT103" i="69"/>
  <c r="BJ181" i="36" s="1"/>
  <c r="MU103" i="69"/>
  <c r="MS104" i="69"/>
  <c r="BK182" i="36" s="1"/>
  <c r="MT104" i="69"/>
  <c r="BJ182" i="36" s="1"/>
  <c r="MU104" i="69"/>
  <c r="MS105" i="69"/>
  <c r="BK54" i="36" s="1"/>
  <c r="MT105" i="69"/>
  <c r="MU105" i="69"/>
  <c r="MS106" i="69"/>
  <c r="BK62" i="36" s="1"/>
  <c r="MT106" i="69"/>
  <c r="BJ62" i="36" s="1"/>
  <c r="MU106" i="69"/>
  <c r="MS107" i="69"/>
  <c r="MT107" i="69"/>
  <c r="BJ70" i="36" s="1"/>
  <c r="MU107" i="69"/>
  <c r="MS108" i="69"/>
  <c r="BK78" i="36" s="1"/>
  <c r="MT108" i="69"/>
  <c r="MU108" i="69"/>
  <c r="MS109" i="69"/>
  <c r="BK86" i="36" s="1"/>
  <c r="MT109" i="69"/>
  <c r="MU109" i="69"/>
  <c r="MS111" i="69"/>
  <c r="BK102" i="36" s="1"/>
  <c r="MT111" i="69"/>
  <c r="BJ102" i="36" s="1"/>
  <c r="MU111" i="69"/>
  <c r="MS114" i="69"/>
  <c r="MT114" i="69"/>
  <c r="BJ119" i="36" s="1"/>
  <c r="MU114" i="69"/>
  <c r="MS115" i="69"/>
  <c r="BK127" i="36" s="1"/>
  <c r="MT115" i="69"/>
  <c r="BJ127" i="36" s="1"/>
  <c r="MS119" i="69"/>
  <c r="BK191" i="36" s="1"/>
  <c r="MT119" i="69"/>
  <c r="BJ191" i="36" s="1"/>
  <c r="MU119" i="69"/>
  <c r="MS121" i="69"/>
  <c r="BK199" i="36" s="1"/>
  <c r="MT121" i="69"/>
  <c r="MU121" i="69"/>
  <c r="MS123" i="69"/>
  <c r="BK135" i="36" s="1"/>
  <c r="MT123" i="69"/>
  <c r="BJ135" i="36" s="1"/>
  <c r="MU123" i="69"/>
  <c r="MS124" i="69"/>
  <c r="MT124" i="69"/>
  <c r="BJ143" i="36" s="1"/>
  <c r="MU124" i="69"/>
  <c r="MS125" i="69"/>
  <c r="BK207" i="36" s="1"/>
  <c r="MT125" i="69"/>
  <c r="MU125" i="69"/>
  <c r="MS132" i="69"/>
  <c r="BK174" i="36" s="1"/>
  <c r="MT132" i="69"/>
  <c r="MU132" i="69"/>
  <c r="MS133" i="69"/>
  <c r="BK178" i="36" s="1"/>
  <c r="MT133" i="69"/>
  <c r="BJ178" i="36" s="1"/>
  <c r="MU133" i="69"/>
  <c r="MS134" i="69"/>
  <c r="MT134" i="69"/>
  <c r="BJ55" i="36" s="1"/>
  <c r="MU134" i="69"/>
  <c r="MS135" i="69"/>
  <c r="BK63" i="36" s="1"/>
  <c r="MT135" i="69"/>
  <c r="BJ63" i="36" s="1"/>
  <c r="MU135" i="69"/>
  <c r="MS136" i="69"/>
  <c r="BK71" i="36" s="1"/>
  <c r="MT136" i="69"/>
  <c r="MU136" i="69"/>
  <c r="MS137" i="69"/>
  <c r="BK79" i="36" s="1"/>
  <c r="MT137" i="69"/>
  <c r="BJ79" i="36" s="1"/>
  <c r="MU137" i="69"/>
  <c r="MS138" i="69"/>
  <c r="MT138" i="69"/>
  <c r="BJ87" i="36" s="1"/>
  <c r="MU138" i="69"/>
  <c r="MS140" i="69"/>
  <c r="BK103" i="36" s="1"/>
  <c r="MT140" i="69"/>
  <c r="MU140" i="69"/>
  <c r="MS142" i="69"/>
  <c r="BK120" i="36" s="1"/>
  <c r="MT142" i="69"/>
  <c r="MU142" i="69"/>
  <c r="MS144" i="69"/>
  <c r="BK193" i="36" s="1"/>
  <c r="MT144" i="69"/>
  <c r="BJ193" i="36" s="1"/>
  <c r="MU144" i="69"/>
  <c r="MS145" i="69"/>
  <c r="MT145" i="69"/>
  <c r="BJ201" i="36" s="1"/>
  <c r="MU145" i="69"/>
  <c r="MS146" i="69"/>
  <c r="BK136" i="36" s="1"/>
  <c r="MT146" i="69"/>
  <c r="BJ136" i="36" s="1"/>
  <c r="MU146" i="69"/>
  <c r="MS147" i="69"/>
  <c r="BK144" i="36" s="1"/>
  <c r="MT147" i="69"/>
  <c r="MU147" i="69"/>
  <c r="MS148" i="69"/>
  <c r="BK209" i="36" s="1"/>
  <c r="MT148" i="69"/>
  <c r="BJ209" i="36" s="1"/>
  <c r="MU148" i="69"/>
  <c r="MS157" i="69"/>
  <c r="MT157" i="69"/>
  <c r="BJ254" i="36" s="1"/>
  <c r="MU157" i="69"/>
  <c r="MS164" i="69"/>
  <c r="BK256" i="36" s="1"/>
  <c r="MT164" i="69"/>
  <c r="MU164" i="69"/>
  <c r="MS165" i="69"/>
  <c r="BK175" i="36" s="1"/>
  <c r="MT165" i="69"/>
  <c r="MU165" i="69"/>
  <c r="MS166" i="69"/>
  <c r="BK56" i="36" s="1"/>
  <c r="MT166" i="69"/>
  <c r="BJ56" i="36" s="1"/>
  <c r="MU166" i="69"/>
  <c r="MS167" i="69"/>
  <c r="MT167" i="69"/>
  <c r="BJ64" i="36" s="1"/>
  <c r="MU167" i="69"/>
  <c r="MS168" i="69"/>
  <c r="BK72" i="36" s="1"/>
  <c r="MT168" i="69"/>
  <c r="BJ72" i="36" s="1"/>
  <c r="MU168" i="69"/>
  <c r="MS169" i="69"/>
  <c r="BK80" i="36" s="1"/>
  <c r="MT169" i="69"/>
  <c r="MU169" i="69"/>
  <c r="MS172" i="69"/>
  <c r="BK104" i="36" s="1"/>
  <c r="MT172" i="69"/>
  <c r="BJ104" i="36" s="1"/>
  <c r="MU172" i="69"/>
  <c r="MS174" i="69"/>
  <c r="MT174" i="69"/>
  <c r="BJ121" i="36" s="1"/>
  <c r="MU174" i="69"/>
  <c r="MS175" i="69"/>
  <c r="BK129" i="36" s="1"/>
  <c r="MT175" i="69"/>
  <c r="MU175" i="69"/>
  <c r="MS177" i="69"/>
  <c r="BK194" i="36" s="1"/>
  <c r="MT177" i="69"/>
  <c r="MU177" i="69"/>
  <c r="MS178" i="69"/>
  <c r="BK202" i="36" s="1"/>
  <c r="MT178" i="69"/>
  <c r="BJ202" i="36" s="1"/>
  <c r="MU178" i="69"/>
  <c r="MS179" i="69"/>
  <c r="MT179" i="69"/>
  <c r="BJ137" i="36" s="1"/>
  <c r="MU179" i="69"/>
  <c r="MS180" i="69"/>
  <c r="BK257" i="36" s="1"/>
  <c r="MT180" i="69"/>
  <c r="BJ257" i="36" s="1"/>
  <c r="MU180" i="69"/>
  <c r="MS181" i="69"/>
  <c r="BK145" i="36" s="1"/>
  <c r="MT181" i="69"/>
  <c r="MU181" i="69"/>
  <c r="MS182" i="69"/>
  <c r="BK210" i="36" s="1"/>
  <c r="MT182" i="69"/>
  <c r="BJ210" i="36" s="1"/>
  <c r="MU182" i="69"/>
  <c r="MS183" i="69"/>
  <c r="MT183" i="69"/>
  <c r="BJ260" i="36" s="1"/>
  <c r="MU183" i="69"/>
  <c r="MS184" i="69"/>
  <c r="BK262" i="36" s="1"/>
  <c r="MT184" i="69"/>
  <c r="MU184" i="69"/>
  <c r="MS194" i="69"/>
  <c r="BK266" i="36" s="1"/>
  <c r="MT194" i="69"/>
  <c r="MU194" i="69"/>
  <c r="MS195" i="69"/>
  <c r="BK270" i="36" s="1"/>
  <c r="MT195" i="69"/>
  <c r="BJ270" i="36" s="1"/>
  <c r="MU195" i="69"/>
  <c r="MS196" i="69"/>
  <c r="MT196" i="69"/>
  <c r="BJ57" i="36" s="1"/>
  <c r="MU196" i="69"/>
  <c r="MS197" i="69"/>
  <c r="BK65" i="36" s="1"/>
  <c r="MT197" i="69"/>
  <c r="BJ65" i="36" s="1"/>
  <c r="MU197" i="69"/>
  <c r="MS198" i="69"/>
  <c r="BK73" i="36" s="1"/>
  <c r="MT198" i="69"/>
  <c r="MU198" i="69"/>
  <c r="MS199" i="69"/>
  <c r="BK81" i="36" s="1"/>
  <c r="MT199" i="69"/>
  <c r="BJ81" i="36" s="1"/>
  <c r="MU199" i="69"/>
  <c r="MS200" i="69"/>
  <c r="MT200" i="69"/>
  <c r="BJ89" i="36" s="1"/>
  <c r="MU200" i="69"/>
  <c r="MS204" i="69"/>
  <c r="BK122" i="36" s="1"/>
  <c r="MT204" i="69"/>
  <c r="MU204" i="69"/>
  <c r="MS205" i="69"/>
  <c r="BK130" i="36" s="1"/>
  <c r="MT205" i="69"/>
  <c r="MU205" i="69"/>
  <c r="MS207" i="69"/>
  <c r="BK195" i="36" s="1"/>
  <c r="MT207" i="69"/>
  <c r="BJ195" i="36" s="1"/>
  <c r="MU207" i="69"/>
  <c r="MS208" i="69"/>
  <c r="MT208" i="69"/>
  <c r="BJ203" i="36" s="1"/>
  <c r="MU208" i="69"/>
  <c r="MS209" i="69"/>
  <c r="BK138" i="36" s="1"/>
  <c r="MT209" i="69"/>
  <c r="BJ138" i="36" s="1"/>
  <c r="MU209" i="69"/>
  <c r="MS210" i="69"/>
  <c r="BK258" i="36" s="1"/>
  <c r="MT210" i="69"/>
  <c r="MU210" i="69"/>
  <c r="MS211" i="69"/>
  <c r="BK146" i="36" s="1"/>
  <c r="MT211" i="69"/>
  <c r="BJ146" i="36" s="1"/>
  <c r="MU211" i="69"/>
  <c r="MS212" i="69"/>
  <c r="MT212" i="69"/>
  <c r="BJ211" i="36" s="1"/>
  <c r="MU212" i="69"/>
  <c r="MS221" i="69"/>
  <c r="BK267" i="36" s="1"/>
  <c r="MT221" i="69"/>
  <c r="MU221" i="69"/>
  <c r="MS222" i="69"/>
  <c r="BK271" i="36" s="1"/>
  <c r="MT222" i="69"/>
  <c r="MU222" i="69"/>
  <c r="MS223" i="69"/>
  <c r="BK58" i="36" s="1"/>
  <c r="MT223" i="69"/>
  <c r="BJ58" i="36" s="1"/>
  <c r="MU223" i="69"/>
  <c r="MS224" i="69"/>
  <c r="MT224" i="69"/>
  <c r="BJ66" i="36" s="1"/>
  <c r="MU224" i="69"/>
  <c r="MS225" i="69"/>
  <c r="BK74" i="36" s="1"/>
  <c r="MT225" i="69"/>
  <c r="BJ74" i="36" s="1"/>
  <c r="MU225" i="69"/>
  <c r="MS226" i="69"/>
  <c r="BK82" i="36" s="1"/>
  <c r="MT226" i="69"/>
  <c r="MU226" i="69"/>
  <c r="MS227" i="69"/>
  <c r="BK90" i="36" s="1"/>
  <c r="MT227" i="69"/>
  <c r="BJ90" i="36" s="1"/>
  <c r="MU227" i="69"/>
  <c r="MS229" i="69"/>
  <c r="MT229" i="69"/>
  <c r="BJ106" i="36" s="1"/>
  <c r="MU229" i="69"/>
  <c r="MS231" i="69"/>
  <c r="BK123" i="36" s="1"/>
  <c r="MT231" i="69"/>
  <c r="MU231" i="69"/>
  <c r="MS232" i="69"/>
  <c r="BK131" i="36" s="1"/>
  <c r="MT232" i="69"/>
  <c r="MU232" i="69"/>
  <c r="MS234" i="69"/>
  <c r="BK196" i="36" s="1"/>
  <c r="MT234" i="69"/>
  <c r="BJ196" i="36" s="1"/>
  <c r="MU234" i="69"/>
  <c r="MS235" i="69"/>
  <c r="MT235" i="69"/>
  <c r="BJ204" i="36" s="1"/>
  <c r="MU235" i="69"/>
  <c r="MS236" i="69"/>
  <c r="BK139" i="36" s="1"/>
  <c r="MT236" i="69"/>
  <c r="BJ139" i="36" s="1"/>
  <c r="MU236" i="69"/>
  <c r="MS237" i="69"/>
  <c r="BK259" i="36" s="1"/>
  <c r="MT237" i="69"/>
  <c r="MU237" i="69"/>
  <c r="MS238" i="69"/>
  <c r="BK147" i="36" s="1"/>
  <c r="MT238" i="69"/>
  <c r="BJ147" i="36" s="1"/>
  <c r="MU238" i="69"/>
  <c r="MS239" i="69"/>
  <c r="MT239" i="69"/>
  <c r="BJ212" i="36" s="1"/>
  <c r="MU239" i="69"/>
  <c r="MS248" i="69"/>
  <c r="BK268" i="36" s="1"/>
  <c r="MT248" i="69"/>
  <c r="MU248" i="69"/>
  <c r="MS249" i="69"/>
  <c r="BK272" i="36" s="1"/>
  <c r="MT249" i="69"/>
  <c r="MU249" i="69"/>
  <c r="MS250" i="69"/>
  <c r="BK59" i="36" s="1"/>
  <c r="MT250" i="69"/>
  <c r="BJ59" i="36" s="1"/>
  <c r="MU250" i="69"/>
  <c r="MS251" i="69"/>
  <c r="MT251" i="69"/>
  <c r="BJ67" i="36" s="1"/>
  <c r="MU251" i="69"/>
  <c r="MS252" i="69"/>
  <c r="BK75" i="36" s="1"/>
  <c r="MT252" i="69"/>
  <c r="BJ75" i="36" s="1"/>
  <c r="MU252" i="69"/>
  <c r="MS253" i="69"/>
  <c r="BK83" i="36" s="1"/>
  <c r="MT253" i="69"/>
  <c r="MU253" i="69"/>
  <c r="MS254" i="69"/>
  <c r="BK91" i="36" s="1"/>
  <c r="MT254" i="69"/>
  <c r="BJ91" i="36" s="1"/>
  <c r="MU254" i="69"/>
  <c r="MS256" i="69"/>
  <c r="BK107" i="36" s="1"/>
  <c r="MT256" i="69"/>
  <c r="BJ107" i="36" s="1"/>
  <c r="MU256" i="69"/>
  <c r="MS258" i="69"/>
  <c r="BK124" i="36" s="1"/>
  <c r="MT258" i="69"/>
  <c r="MU258" i="69"/>
  <c r="MS259" i="69"/>
  <c r="BK132" i="36" s="1"/>
  <c r="MT259" i="69"/>
  <c r="MU259" i="69"/>
  <c r="MS261" i="69"/>
  <c r="BK197" i="36" s="1"/>
  <c r="MT261" i="69"/>
  <c r="BJ197" i="36" s="1"/>
  <c r="MU261" i="69"/>
  <c r="MS262" i="69"/>
  <c r="MT262" i="69"/>
  <c r="BJ205" i="36" s="1"/>
  <c r="MU262" i="69"/>
  <c r="MS263" i="69"/>
  <c r="BK140" i="36" s="1"/>
  <c r="MT263" i="69"/>
  <c r="BJ140" i="36" s="1"/>
  <c r="MU263" i="69"/>
  <c r="MS264" i="69"/>
  <c r="BK148" i="36" s="1"/>
  <c r="MT264" i="69"/>
  <c r="MU264" i="69"/>
  <c r="MS265" i="69"/>
  <c r="BK213" i="36" s="1"/>
  <c r="MT265" i="69"/>
  <c r="BJ213" i="36" s="1"/>
  <c r="MU265" i="69"/>
  <c r="MS274" i="69"/>
  <c r="MT274" i="69"/>
  <c r="BJ269" i="36" s="1"/>
  <c r="MU274" i="69"/>
  <c r="MS275" i="69"/>
  <c r="BK176" i="36" s="1"/>
  <c r="MT275" i="69"/>
  <c r="MU275" i="69"/>
  <c r="MS276" i="69"/>
  <c r="BK60" i="36" s="1"/>
  <c r="MT276" i="69"/>
  <c r="MU276" i="69"/>
  <c r="MS277" i="69"/>
  <c r="BK68" i="36" s="1"/>
  <c r="MT277" i="69"/>
  <c r="BJ68" i="36" s="1"/>
  <c r="MU277" i="69"/>
  <c r="MS278" i="69"/>
  <c r="MT278" i="69"/>
  <c r="BJ76" i="36" s="1"/>
  <c r="MU278" i="69"/>
  <c r="MS279" i="69"/>
  <c r="BK84" i="36" s="1"/>
  <c r="MT279" i="69"/>
  <c r="BJ84" i="36" s="1"/>
  <c r="MU279" i="69"/>
  <c r="MS280" i="69"/>
  <c r="BK92" i="36" s="1"/>
  <c r="MT280" i="69"/>
  <c r="MU280" i="69"/>
  <c r="MS284" i="69"/>
  <c r="BK125" i="36" s="1"/>
  <c r="MT284" i="69"/>
  <c r="BJ125" i="36" s="1"/>
  <c r="MU284" i="69"/>
  <c r="MS285" i="69"/>
  <c r="MT285" i="69"/>
  <c r="BJ133" i="36" s="1"/>
  <c r="MU285" i="69"/>
  <c r="MS287" i="69"/>
  <c r="BK198" i="36" s="1"/>
  <c r="MT287" i="69"/>
  <c r="MU287" i="69"/>
  <c r="MS288" i="69"/>
  <c r="BK206" i="36" s="1"/>
  <c r="MT288" i="69"/>
  <c r="MU288" i="69"/>
  <c r="MS289" i="69"/>
  <c r="BK141" i="36" s="1"/>
  <c r="MT289" i="69"/>
  <c r="BJ141" i="36" s="1"/>
  <c r="MU289" i="69"/>
  <c r="MS290" i="69"/>
  <c r="MT290" i="69"/>
  <c r="BJ149" i="36" s="1"/>
  <c r="MU290" i="69"/>
  <c r="MS291" i="69"/>
  <c r="BK214" i="36" s="1"/>
  <c r="MT291" i="69"/>
  <c r="BJ214" i="36" s="1"/>
  <c r="MU291" i="69"/>
  <c r="MS292" i="69"/>
  <c r="BK261" i="36" s="1"/>
  <c r="MT292" i="69"/>
  <c r="MU292" i="69"/>
  <c r="MS293" i="69"/>
  <c r="BK263" i="36" s="1"/>
  <c r="MT293" i="69"/>
  <c r="BJ263" i="36" s="1"/>
  <c r="MU293" i="69"/>
  <c r="MR52" i="69"/>
  <c r="MR53" i="69"/>
  <c r="BI142" i="36" s="1"/>
  <c r="MR56" i="69"/>
  <c r="MR57" i="69"/>
  <c r="BI153" i="36" s="1"/>
  <c r="MR59" i="69"/>
  <c r="MR60" i="69"/>
  <c r="MR61" i="69"/>
  <c r="MR62" i="69"/>
  <c r="BI158" i="36" s="1"/>
  <c r="MR64" i="69"/>
  <c r="BI160" i="36" s="1"/>
  <c r="MR65" i="69"/>
  <c r="MR66" i="69"/>
  <c r="BI162" i="36" s="1"/>
  <c r="MR67" i="69"/>
  <c r="MR68" i="69"/>
  <c r="MR69" i="69"/>
  <c r="MR70" i="69"/>
  <c r="BI166" i="36" s="1"/>
  <c r="MR71" i="69"/>
  <c r="MR74" i="69"/>
  <c r="BI168" i="36" s="1"/>
  <c r="MR75" i="69"/>
  <c r="MR99" i="69"/>
  <c r="BI173" i="36" s="1"/>
  <c r="MR100" i="69"/>
  <c r="BI177" i="36" s="1"/>
  <c r="MR101" i="69"/>
  <c r="BI179" i="36" s="1"/>
  <c r="MR102" i="69"/>
  <c r="MR103" i="69"/>
  <c r="MR104" i="69"/>
  <c r="MR105" i="69"/>
  <c r="BI54" i="36" s="1"/>
  <c r="MR106" i="69"/>
  <c r="MR107" i="69"/>
  <c r="BI70" i="36" s="1"/>
  <c r="MR108" i="69"/>
  <c r="MR109" i="69"/>
  <c r="BI86" i="36" s="1"/>
  <c r="MR111" i="69"/>
  <c r="MR114" i="69"/>
  <c r="MR115" i="69"/>
  <c r="MR119" i="69"/>
  <c r="BI191" i="36" s="1"/>
  <c r="MR121" i="69"/>
  <c r="MR123" i="69"/>
  <c r="BI135" i="36" s="1"/>
  <c r="MR124" i="69"/>
  <c r="MR125" i="69"/>
  <c r="BI207" i="36" s="1"/>
  <c r="MR132" i="69"/>
  <c r="MR133" i="69"/>
  <c r="MR134" i="69"/>
  <c r="MR135" i="69"/>
  <c r="BI63" i="36" s="1"/>
  <c r="MR136" i="69"/>
  <c r="MR137" i="69"/>
  <c r="BI79" i="36" s="1"/>
  <c r="MR138" i="69"/>
  <c r="MR140" i="69"/>
  <c r="BI103" i="36" s="1"/>
  <c r="MR142" i="69"/>
  <c r="MR144" i="69"/>
  <c r="MR145" i="69"/>
  <c r="MR146" i="69"/>
  <c r="BI136" i="36" s="1"/>
  <c r="MR147" i="69"/>
  <c r="MR148" i="69"/>
  <c r="BI209" i="36" s="1"/>
  <c r="MR157" i="69"/>
  <c r="MR164" i="69"/>
  <c r="BI256" i="36" s="1"/>
  <c r="MR165" i="69"/>
  <c r="MR166" i="69"/>
  <c r="MR167" i="69"/>
  <c r="MR168" i="69"/>
  <c r="BI72" i="36" s="1"/>
  <c r="MR169" i="69"/>
  <c r="MR172" i="69"/>
  <c r="BI104" i="36" s="1"/>
  <c r="MR174" i="69"/>
  <c r="MR175" i="69"/>
  <c r="BI129" i="36" s="1"/>
  <c r="MR177" i="69"/>
  <c r="MR178" i="69"/>
  <c r="MR179" i="69"/>
  <c r="MR180" i="69"/>
  <c r="BI257" i="36" s="1"/>
  <c r="MR181" i="69"/>
  <c r="MR182" i="69"/>
  <c r="BI210" i="36" s="1"/>
  <c r="MR183" i="69"/>
  <c r="MR184" i="69"/>
  <c r="BI262" i="36" s="1"/>
  <c r="MR194" i="69"/>
  <c r="MR195" i="69"/>
  <c r="MR196" i="69"/>
  <c r="MR197" i="69"/>
  <c r="BI65" i="36" s="1"/>
  <c r="MR198" i="69"/>
  <c r="MR199" i="69"/>
  <c r="BI81" i="36" s="1"/>
  <c r="MR200" i="69"/>
  <c r="MR204" i="69"/>
  <c r="BI122" i="36" s="1"/>
  <c r="MR205" i="69"/>
  <c r="MR207" i="69"/>
  <c r="MR208" i="69"/>
  <c r="MR209" i="69"/>
  <c r="BI138" i="36" s="1"/>
  <c r="MR210" i="69"/>
  <c r="MR211" i="69"/>
  <c r="BI146" i="36" s="1"/>
  <c r="MR212" i="69"/>
  <c r="MR221" i="69"/>
  <c r="BI267" i="36" s="1"/>
  <c r="MR222" i="69"/>
  <c r="MR223" i="69"/>
  <c r="MR224" i="69"/>
  <c r="MR225" i="69"/>
  <c r="BI74" i="36" s="1"/>
  <c r="MR226" i="69"/>
  <c r="MR227" i="69"/>
  <c r="BI90" i="36" s="1"/>
  <c r="MR229" i="69"/>
  <c r="MR231" i="69"/>
  <c r="BI123" i="36" s="1"/>
  <c r="MR232" i="69"/>
  <c r="MR234" i="69"/>
  <c r="MR235" i="69"/>
  <c r="MR236" i="69"/>
  <c r="BI139" i="36" s="1"/>
  <c r="MR237" i="69"/>
  <c r="MR238" i="69"/>
  <c r="BI147" i="36" s="1"/>
  <c r="MR239" i="69"/>
  <c r="MR248" i="69"/>
  <c r="BI268" i="36" s="1"/>
  <c r="MR249" i="69"/>
  <c r="MR250" i="69"/>
  <c r="MR251" i="69"/>
  <c r="MR252" i="69"/>
  <c r="BI75" i="36" s="1"/>
  <c r="MR253" i="69"/>
  <c r="MR254" i="69"/>
  <c r="BI91" i="36" s="1"/>
  <c r="MR256" i="69"/>
  <c r="BI107" i="36" s="1"/>
  <c r="MR258" i="69"/>
  <c r="BI124" i="36" s="1"/>
  <c r="MR259" i="69"/>
  <c r="MR261" i="69"/>
  <c r="MR262" i="69"/>
  <c r="BI205" i="36" s="1"/>
  <c r="MR263" i="69"/>
  <c r="MR264" i="69"/>
  <c r="BI148" i="36" s="1"/>
  <c r="MR265" i="69"/>
  <c r="MR274" i="69"/>
  <c r="BI269" i="36" s="1"/>
  <c r="MR275" i="69"/>
  <c r="MR276" i="69"/>
  <c r="BI60" i="36" s="1"/>
  <c r="MR277" i="69"/>
  <c r="MR278" i="69"/>
  <c r="BI76" i="36" s="1"/>
  <c r="MR279" i="69"/>
  <c r="MR280" i="69"/>
  <c r="BI92" i="36" s="1"/>
  <c r="MR284" i="69"/>
  <c r="MR285" i="69"/>
  <c r="BI133" i="36" s="1"/>
  <c r="MR287" i="69"/>
  <c r="MR288" i="69"/>
  <c r="BI206" i="36" s="1"/>
  <c r="MR289" i="69"/>
  <c r="MR290" i="69"/>
  <c r="BI149" i="36" s="1"/>
  <c r="MR291" i="69"/>
  <c r="MR292" i="69"/>
  <c r="BI261" i="36" s="1"/>
  <c r="MR293" i="69"/>
  <c r="NL6" i="69"/>
  <c r="NF113" i="69"/>
  <c r="NF110" i="69"/>
  <c r="NF58" i="69"/>
  <c r="NF55" i="69"/>
  <c r="NF54" i="69"/>
  <c r="NF32" i="69"/>
  <c r="NF31" i="69"/>
  <c r="NF30" i="69"/>
  <c r="NF29" i="69"/>
  <c r="NF26" i="69"/>
  <c r="NF22" i="69"/>
  <c r="NF20" i="69"/>
  <c r="NF19" i="69"/>
  <c r="NF18" i="69"/>
  <c r="NF17" i="69"/>
  <c r="NF14" i="69"/>
  <c r="NF13" i="69"/>
  <c r="NF12" i="69"/>
  <c r="NF11" i="69"/>
  <c r="NF10" i="69"/>
  <c r="NF8" i="69"/>
  <c r="NF7" i="69"/>
  <c r="NF6" i="69"/>
  <c r="NE113" i="69"/>
  <c r="NE110" i="69"/>
  <c r="NE58" i="69"/>
  <c r="NE55" i="69"/>
  <c r="NE54" i="69"/>
  <c r="NE32" i="69"/>
  <c r="NE31" i="69"/>
  <c r="NE30" i="69"/>
  <c r="NE29" i="69"/>
  <c r="NE26" i="69"/>
  <c r="NE22" i="69"/>
  <c r="NE20" i="69"/>
  <c r="NE19" i="69"/>
  <c r="NE18" i="69"/>
  <c r="NE17" i="69"/>
  <c r="NE14" i="69"/>
  <c r="NE13" i="69"/>
  <c r="NE12" i="69"/>
  <c r="NE11" i="69"/>
  <c r="NE10" i="69"/>
  <c r="NE8" i="69"/>
  <c r="NE7" i="69"/>
  <c r="NE6" i="69"/>
  <c r="ND113" i="69"/>
  <c r="ND110" i="69"/>
  <c r="ND58" i="69"/>
  <c r="ND55" i="69"/>
  <c r="ND54" i="69"/>
  <c r="ND32" i="69"/>
  <c r="ND31" i="69"/>
  <c r="ND30" i="69"/>
  <c r="BK31" i="36" s="1"/>
  <c r="ND29" i="69"/>
  <c r="ND26" i="69"/>
  <c r="ND22" i="69"/>
  <c r="ND20" i="69"/>
  <c r="ND19" i="69"/>
  <c r="ND18" i="69"/>
  <c r="ND17" i="69"/>
  <c r="ND14" i="69"/>
  <c r="ND13" i="69"/>
  <c r="ND12" i="69"/>
  <c r="ND11" i="69"/>
  <c r="ND10" i="69"/>
  <c r="ND8" i="69"/>
  <c r="ND7" i="69"/>
  <c r="ND6" i="69"/>
  <c r="NC113" i="69"/>
  <c r="NC110" i="69"/>
  <c r="NC58" i="69"/>
  <c r="NC55" i="69"/>
  <c r="NC54" i="69"/>
  <c r="NC32" i="69"/>
  <c r="NC31" i="69"/>
  <c r="NC30" i="69"/>
  <c r="BJ31" i="36" s="1"/>
  <c r="NC29" i="69"/>
  <c r="NC26" i="69"/>
  <c r="NC22" i="69"/>
  <c r="NC20" i="69"/>
  <c r="NC19" i="69"/>
  <c r="NC18" i="69"/>
  <c r="NC17" i="69"/>
  <c r="NC14" i="69"/>
  <c r="NC13" i="69"/>
  <c r="NC12" i="69"/>
  <c r="NC11" i="69"/>
  <c r="NC10" i="69"/>
  <c r="NC8" i="69"/>
  <c r="NC7" i="69"/>
  <c r="NC6" i="69"/>
  <c r="NB113" i="69"/>
  <c r="NB110" i="69"/>
  <c r="NB58" i="69"/>
  <c r="NB55" i="69"/>
  <c r="NB54" i="69"/>
  <c r="NB32" i="69"/>
  <c r="NB31" i="69"/>
  <c r="NB30" i="69"/>
  <c r="BI31" i="36" s="1"/>
  <c r="NB29" i="69"/>
  <c r="NB26" i="69"/>
  <c r="NB22" i="69"/>
  <c r="NB20" i="69"/>
  <c r="NB19" i="69"/>
  <c r="NB18" i="69"/>
  <c r="NB17" i="69"/>
  <c r="NB14" i="69"/>
  <c r="NB13" i="69"/>
  <c r="NB12" i="69"/>
  <c r="NB11" i="69"/>
  <c r="NB10" i="69"/>
  <c r="NB8" i="69"/>
  <c r="NB7" i="69"/>
  <c r="NB6" i="69"/>
  <c r="NA113" i="69"/>
  <c r="NA110" i="69"/>
  <c r="BK94" i="36" s="1"/>
  <c r="NA58" i="69"/>
  <c r="NA55" i="69"/>
  <c r="BK151" i="36" s="1"/>
  <c r="NA54" i="69"/>
  <c r="NA32" i="69"/>
  <c r="BK33" i="36" s="1"/>
  <c r="NA31" i="69"/>
  <c r="NA30" i="69"/>
  <c r="NA29" i="69"/>
  <c r="BK30" i="36" s="1"/>
  <c r="NA26" i="69"/>
  <c r="BK27" i="36" s="1"/>
  <c r="NA22" i="69"/>
  <c r="NA20" i="69"/>
  <c r="NA19" i="69"/>
  <c r="BK20" i="36" s="1"/>
  <c r="NA18" i="69"/>
  <c r="NA17" i="69"/>
  <c r="BK18" i="36" s="1"/>
  <c r="NA14" i="69"/>
  <c r="NA13" i="69"/>
  <c r="BK14" i="36" s="1"/>
  <c r="NA12" i="69"/>
  <c r="NA11" i="69"/>
  <c r="BK12" i="36" s="1"/>
  <c r="NA10" i="69"/>
  <c r="NA8" i="69"/>
  <c r="BK9" i="36" s="1"/>
  <c r="NA7" i="69"/>
  <c r="NA6" i="69"/>
  <c r="BK7" i="36" s="1"/>
  <c r="MZ14" i="69"/>
  <c r="MZ13" i="69"/>
  <c r="MZ12" i="69"/>
  <c r="MZ11" i="69"/>
  <c r="MZ10" i="69"/>
  <c r="MZ8" i="69"/>
  <c r="MZ7" i="69"/>
  <c r="MZ6" i="69"/>
  <c r="MY113" i="69"/>
  <c r="MY110" i="69"/>
  <c r="MY58" i="69"/>
  <c r="MY55" i="69"/>
  <c r="MY54" i="69"/>
  <c r="MY32" i="69"/>
  <c r="BJ33" i="36" s="1"/>
  <c r="MY31" i="69"/>
  <c r="MY30" i="69"/>
  <c r="MY29" i="69"/>
  <c r="BJ30" i="36" s="1"/>
  <c r="MY26" i="69"/>
  <c r="BJ27" i="36" s="1"/>
  <c r="MY22" i="69"/>
  <c r="MY20" i="69"/>
  <c r="MY19" i="69"/>
  <c r="MY18" i="69"/>
  <c r="MY17" i="69"/>
  <c r="MY14" i="69"/>
  <c r="MY13" i="69"/>
  <c r="MY12" i="69"/>
  <c r="MY11" i="69"/>
  <c r="MY10" i="69"/>
  <c r="MY8" i="69"/>
  <c r="MY7" i="69"/>
  <c r="MY6" i="69"/>
  <c r="MX113" i="69"/>
  <c r="MX110" i="69"/>
  <c r="MX58" i="69"/>
  <c r="MX55" i="69"/>
  <c r="MX54" i="69"/>
  <c r="MX32" i="69"/>
  <c r="MX31" i="69"/>
  <c r="MX30" i="69"/>
  <c r="MX29" i="69"/>
  <c r="BI30" i="36" s="1"/>
  <c r="MX26" i="69"/>
  <c r="BI27" i="36" s="1"/>
  <c r="MX22" i="69"/>
  <c r="MX20" i="69"/>
  <c r="MX19" i="69"/>
  <c r="MX18" i="69"/>
  <c r="MX17" i="69"/>
  <c r="MX14" i="69"/>
  <c r="MX13" i="69"/>
  <c r="MX12" i="69"/>
  <c r="MX11" i="69"/>
  <c r="MX10" i="69"/>
  <c r="MX8" i="69"/>
  <c r="MX7" i="69"/>
  <c r="MX6" i="69"/>
  <c r="MS24" i="69"/>
  <c r="MT24" i="69"/>
  <c r="MU24" i="69"/>
  <c r="MR24" i="69"/>
  <c r="BI25" i="36" s="1"/>
  <c r="MU23" i="69"/>
  <c r="MU21" i="69"/>
  <c r="MU16" i="69"/>
  <c r="MT23" i="69"/>
  <c r="MT21" i="69"/>
  <c r="BJ22" i="36" s="1"/>
  <c r="MT16" i="69"/>
  <c r="BJ17" i="36" s="1"/>
  <c r="MS23" i="69"/>
  <c r="BK24" i="36" s="1"/>
  <c r="MS21" i="69"/>
  <c r="MS16" i="69"/>
  <c r="MR23" i="69"/>
  <c r="MR21" i="69"/>
  <c r="BI22" i="36" s="1"/>
  <c r="MR16" i="69"/>
  <c r="BI17" i="36" s="1"/>
  <c r="CM222" i="36"/>
  <c r="CM183" i="36"/>
  <c r="I79" i="57"/>
  <c r="CV199" i="36"/>
  <c r="BL199" i="36"/>
  <c r="BL200" i="36" s="1"/>
  <c r="BL201" i="36" s="1"/>
  <c r="BL202" i="36" s="1"/>
  <c r="BL203" i="36" s="1"/>
  <c r="BL204" i="36" s="1"/>
  <c r="BL205" i="36" s="1"/>
  <c r="BL206" i="36" s="1"/>
  <c r="CV179" i="36"/>
  <c r="S56" i="57"/>
  <c r="AK24" i="57"/>
  <c r="AH167" i="36"/>
  <c r="T159" i="36"/>
  <c r="Q43" i="57"/>
  <c r="S159" i="36"/>
  <c r="R56" i="57"/>
  <c r="AM61" i="57"/>
  <c r="AH157" i="36"/>
  <c r="AK23" i="57"/>
  <c r="AK22" i="57"/>
  <c r="AI157" i="36"/>
  <c r="AI156" i="36"/>
  <c r="AL61" i="57"/>
  <c r="AK61" i="57"/>
  <c r="AH156" i="36"/>
  <c r="AH155" i="36"/>
  <c r="CV152" i="36"/>
  <c r="P104" i="57"/>
  <c r="P103" i="57"/>
  <c r="V152" i="36"/>
  <c r="U152" i="36"/>
  <c r="L56" i="57"/>
  <c r="K56" i="57"/>
  <c r="J56" i="57"/>
  <c r="I56" i="57"/>
  <c r="L59" i="57"/>
  <c r="K59" i="57"/>
  <c r="J59" i="57"/>
  <c r="I59" i="57"/>
  <c r="L57" i="57"/>
  <c r="K57" i="57"/>
  <c r="J57" i="57"/>
  <c r="I57" i="57"/>
  <c r="O54" i="57"/>
  <c r="AJ54" i="57" s="1"/>
  <c r="S126" i="36"/>
  <c r="S127" i="36" s="1"/>
  <c r="S128" i="36" s="1"/>
  <c r="S129" i="36" s="1"/>
  <c r="S130" i="36" s="1"/>
  <c r="S131" i="36" s="1"/>
  <c r="S132" i="36" s="1"/>
  <c r="S133" i="36" s="1"/>
  <c r="P43" i="57"/>
  <c r="O79" i="57"/>
  <c r="P115" i="57"/>
  <c r="Q50" i="57"/>
  <c r="T69" i="36"/>
  <c r="S69" i="36"/>
  <c r="O49" i="57"/>
  <c r="AJ49" i="57" s="1"/>
  <c r="U52" i="36"/>
  <c r="O45" i="57"/>
  <c r="AJ45" i="57" s="1"/>
  <c r="O44" i="57"/>
  <c r="AJ44" i="57" s="1"/>
  <c r="T52" i="36"/>
  <c r="O43" i="57"/>
  <c r="S52" i="36"/>
  <c r="CQ19" i="36"/>
  <c r="CQ18" i="36"/>
  <c r="CX19" i="36"/>
  <c r="CX18" i="36"/>
  <c r="CX44" i="36"/>
  <c r="CX45" i="36" s="1"/>
  <c r="CX46" i="36" s="1"/>
  <c r="CX47" i="36" s="1"/>
  <c r="CX48" i="36" s="1"/>
  <c r="CX49" i="36" s="1"/>
  <c r="CX50" i="36" s="1"/>
  <c r="CX51" i="36" s="1"/>
  <c r="CV44" i="36"/>
  <c r="CV45" i="36" s="1"/>
  <c r="CV46" i="36" s="1"/>
  <c r="CV47" i="36" s="1"/>
  <c r="CV48" i="36" s="1"/>
  <c r="CV49" i="36" s="1"/>
  <c r="CV50" i="36" s="1"/>
  <c r="CV51" i="36" s="1"/>
  <c r="O116" i="57"/>
  <c r="AJ116" i="57" s="1"/>
  <c r="O114" i="57"/>
  <c r="AJ114" i="57" s="1"/>
  <c r="S112" i="57"/>
  <c r="S111" i="57"/>
  <c r="S110" i="57"/>
  <c r="W44" i="36"/>
  <c r="W45" i="36" s="1"/>
  <c r="W46" i="36" s="1"/>
  <c r="W47" i="36" s="1"/>
  <c r="W48" i="36" s="1"/>
  <c r="W49" i="36" s="1"/>
  <c r="W50" i="36" s="1"/>
  <c r="W51" i="36" s="1"/>
  <c r="V44" i="36"/>
  <c r="V45" i="36" s="1"/>
  <c r="V46" i="36" s="1"/>
  <c r="V47" i="36" s="1"/>
  <c r="V48" i="36" s="1"/>
  <c r="V49" i="36" s="1"/>
  <c r="V50" i="36" s="1"/>
  <c r="V51" i="36" s="1"/>
  <c r="U44" i="36"/>
  <c r="U45" i="36" s="1"/>
  <c r="U46" i="36" s="1"/>
  <c r="U47" i="36" s="1"/>
  <c r="U48" i="36" s="1"/>
  <c r="U49" i="36" s="1"/>
  <c r="U50" i="36" s="1"/>
  <c r="U51" i="36" s="1"/>
  <c r="T44" i="36"/>
  <c r="T45" i="36" s="1"/>
  <c r="T46" i="36" s="1"/>
  <c r="T47" i="36" s="1"/>
  <c r="T48" i="36" s="1"/>
  <c r="T49" i="36" s="1"/>
  <c r="T50" i="36" s="1"/>
  <c r="T51" i="36" s="1"/>
  <c r="S44" i="36"/>
  <c r="S45" i="36" s="1"/>
  <c r="S46" i="36" s="1"/>
  <c r="S47" i="36" s="1"/>
  <c r="S48" i="36" s="1"/>
  <c r="S49" i="36" s="1"/>
  <c r="S50" i="36" s="1"/>
  <c r="S51" i="36" s="1"/>
  <c r="CL14" i="36"/>
  <c r="CV19" i="36"/>
  <c r="CV18" i="36"/>
  <c r="CO19" i="36"/>
  <c r="CO18" i="36"/>
  <c r="O119" i="57"/>
  <c r="AJ119" i="57" s="1"/>
  <c r="O118" i="57"/>
  <c r="AJ118" i="57" s="1"/>
  <c r="O117" i="57"/>
  <c r="AJ117" i="57" s="1"/>
  <c r="O115" i="57"/>
  <c r="R112" i="57"/>
  <c r="R111" i="57"/>
  <c r="R110" i="57"/>
  <c r="Y36" i="36"/>
  <c r="Y37" i="36" s="1"/>
  <c r="Y38" i="36" s="1"/>
  <c r="Y39" i="36" s="1"/>
  <c r="Y40" i="36" s="1"/>
  <c r="Y41" i="36" s="1"/>
  <c r="Y42" i="36" s="1"/>
  <c r="Y43" i="36" s="1"/>
  <c r="X36" i="36"/>
  <c r="X37" i="36" s="1"/>
  <c r="X38" i="36" s="1"/>
  <c r="X39" i="36" s="1"/>
  <c r="X40" i="36" s="1"/>
  <c r="X41" i="36" s="1"/>
  <c r="X42" i="36" s="1"/>
  <c r="X43" i="36" s="1"/>
  <c r="W36" i="36"/>
  <c r="W37" i="36" s="1"/>
  <c r="W38" i="36" s="1"/>
  <c r="W39" i="36" s="1"/>
  <c r="W40" i="36" s="1"/>
  <c r="W41" i="36" s="1"/>
  <c r="W42" i="36" s="1"/>
  <c r="W43" i="36" s="1"/>
  <c r="V36" i="36"/>
  <c r="V37" i="36" s="1"/>
  <c r="V38" i="36" s="1"/>
  <c r="V39" i="36" s="1"/>
  <c r="V40" i="36" s="1"/>
  <c r="V41" i="36" s="1"/>
  <c r="V42" i="36" s="1"/>
  <c r="V43" i="36" s="1"/>
  <c r="U36" i="36"/>
  <c r="U37" i="36" s="1"/>
  <c r="U38" i="36" s="1"/>
  <c r="U39" i="36" s="1"/>
  <c r="U40" i="36" s="1"/>
  <c r="U41" i="36" s="1"/>
  <c r="U42" i="36" s="1"/>
  <c r="U43" i="36" s="1"/>
  <c r="T36" i="36"/>
  <c r="T37" i="36" s="1"/>
  <c r="T38" i="36" s="1"/>
  <c r="T39" i="36" s="1"/>
  <c r="T40" i="36" s="1"/>
  <c r="T41" i="36" s="1"/>
  <c r="T42" i="36" s="1"/>
  <c r="T43" i="36" s="1"/>
  <c r="S36" i="36"/>
  <c r="S37" i="36" s="1"/>
  <c r="S38" i="36" s="1"/>
  <c r="S39" i="36" s="1"/>
  <c r="S40" i="36" s="1"/>
  <c r="S41" i="36" s="1"/>
  <c r="S42" i="36" s="1"/>
  <c r="S43" i="36" s="1"/>
  <c r="I18" i="57"/>
  <c r="BM153" i="36"/>
  <c r="BY34" i="36"/>
  <c r="BM152" i="36"/>
  <c r="BL152" i="36" s="1"/>
  <c r="BW34" i="36"/>
  <c r="BS34" i="36"/>
  <c r="BM159" i="36"/>
  <c r="BL159" i="36" s="1"/>
  <c r="BL33" i="36"/>
  <c r="BM20" i="36"/>
  <c r="BL20" i="36" s="1"/>
  <c r="BM34" i="36"/>
  <c r="CZ32" i="36"/>
  <c r="CQ32" i="36"/>
  <c r="CV33" i="36"/>
  <c r="CM33" i="36"/>
  <c r="CL33" i="36" s="1"/>
  <c r="CX30" i="36"/>
  <c r="CU30" i="36" s="1"/>
  <c r="CX32" i="36"/>
  <c r="CL29" i="36"/>
  <c r="CL31" i="36"/>
  <c r="BL29" i="36"/>
  <c r="CH29" i="36"/>
  <c r="BL27" i="36"/>
  <c r="CH28" i="36"/>
  <c r="CC27" i="36"/>
  <c r="CH26" i="36"/>
  <c r="CH24" i="36"/>
  <c r="CE23" i="36"/>
  <c r="CA22" i="36"/>
  <c r="I9" i="57"/>
  <c r="CX22" i="36"/>
  <c r="CU22" i="36" s="1"/>
  <c r="CM21" i="36"/>
  <c r="CL21" i="36" s="1"/>
  <c r="CH22" i="36"/>
  <c r="BL21" i="36"/>
  <c r="I124" i="57"/>
  <c r="BL169" i="36"/>
  <c r="BL170" i="36"/>
  <c r="BL172" i="36"/>
  <c r="BL173" i="36"/>
  <c r="BL174" i="36" s="1"/>
  <c r="BL175" i="36" s="1"/>
  <c r="BL176" i="36" s="1"/>
  <c r="BL177" i="36"/>
  <c r="BL178" i="36" s="1"/>
  <c r="BL182" i="36"/>
  <c r="BL119" i="36"/>
  <c r="BL120" i="36" s="1"/>
  <c r="BL121" i="36" s="1"/>
  <c r="BL122" i="36" s="1"/>
  <c r="BL123" i="36" s="1"/>
  <c r="BL124" i="36" s="1"/>
  <c r="BL125" i="36" s="1"/>
  <c r="BL183" i="36"/>
  <c r="BL184" i="36" s="1"/>
  <c r="BL185" i="36" s="1"/>
  <c r="BL186" i="36" s="1"/>
  <c r="BL187" i="36" s="1"/>
  <c r="BL188" i="36" s="1"/>
  <c r="BL189" i="36" s="1"/>
  <c r="BL190" i="36" s="1"/>
  <c r="BL191" i="36"/>
  <c r="BL192" i="36" s="1"/>
  <c r="BL193" i="36" s="1"/>
  <c r="BL194" i="36" s="1"/>
  <c r="BL195" i="36" s="1"/>
  <c r="BL196" i="36" s="1"/>
  <c r="BL197" i="36" s="1"/>
  <c r="BL198" i="36" s="1"/>
  <c r="BL215" i="36"/>
  <c r="BL216" i="36" s="1"/>
  <c r="BL217" i="36" s="1"/>
  <c r="BL218" i="36" s="1"/>
  <c r="BL219" i="36" s="1"/>
  <c r="BL220" i="36" s="1"/>
  <c r="BL221" i="36" s="1"/>
  <c r="BL222" i="36"/>
  <c r="BL223" i="36" s="1"/>
  <c r="BL224" i="36" s="1"/>
  <c r="BL225" i="36" s="1"/>
  <c r="BL226" i="36" s="1"/>
  <c r="BL227" i="36" s="1"/>
  <c r="BL228" i="36" s="1"/>
  <c r="BL229" i="36" s="1"/>
  <c r="BL230" i="36"/>
  <c r="BL231" i="36" s="1"/>
  <c r="BL232" i="36" s="1"/>
  <c r="BL233" i="36" s="1"/>
  <c r="BL234" i="36" s="1"/>
  <c r="BL235" i="36" s="1"/>
  <c r="BL236" i="36"/>
  <c r="BL237" i="36" s="1"/>
  <c r="BL238" i="36" s="1"/>
  <c r="BL239" i="36" s="1"/>
  <c r="BL240" i="36" s="1"/>
  <c r="BL241" i="36" s="1"/>
  <c r="BL242" i="36"/>
  <c r="BL243" i="36" s="1"/>
  <c r="BL244" i="36" s="1"/>
  <c r="BL245" i="36" s="1"/>
  <c r="BL246" i="36" s="1"/>
  <c r="BL247" i="36" s="1"/>
  <c r="BL248" i="36"/>
  <c r="BL249" i="36" s="1"/>
  <c r="BL250" i="36" s="1"/>
  <c r="BL251" i="36" s="1"/>
  <c r="BL252" i="36" s="1"/>
  <c r="BL253" i="36" s="1"/>
  <c r="BL255" i="36"/>
  <c r="BL256" i="36"/>
  <c r="BL257" i="36"/>
  <c r="BL258" i="36" s="1"/>
  <c r="BL259" i="36" s="1"/>
  <c r="BL260" i="36"/>
  <c r="BL261" i="36" s="1"/>
  <c r="BL262" i="36"/>
  <c r="BL263" i="36" s="1"/>
  <c r="BL264" i="36"/>
  <c r="BL266" i="36"/>
  <c r="BL267" i="36" s="1"/>
  <c r="BL268" i="36" s="1"/>
  <c r="BL269" i="36" s="1"/>
  <c r="BL270" i="36"/>
  <c r="BL271" i="36" s="1"/>
  <c r="BL272" i="36" s="1"/>
  <c r="BL156" i="36"/>
  <c r="BL157" i="36"/>
  <c r="BL158" i="36"/>
  <c r="BL160" i="36"/>
  <c r="BL161" i="36"/>
  <c r="BL162" i="36"/>
  <c r="BL163" i="36"/>
  <c r="BL164" i="36"/>
  <c r="BL165" i="36"/>
  <c r="BL166" i="36"/>
  <c r="BL167" i="36"/>
  <c r="BL155" i="36"/>
  <c r="BL22" i="36"/>
  <c r="BL36" i="36"/>
  <c r="BL37" i="36" s="1"/>
  <c r="BL38" i="36" s="1"/>
  <c r="BL39" i="36" s="1"/>
  <c r="BL40" i="36" s="1"/>
  <c r="BL41" i="36" s="1"/>
  <c r="BL42" i="36" s="1"/>
  <c r="BL43" i="36" s="1"/>
  <c r="BL44" i="36"/>
  <c r="BL45" i="36" s="1"/>
  <c r="BL46" i="36" s="1"/>
  <c r="BL47" i="36" s="1"/>
  <c r="BL48" i="36" s="1"/>
  <c r="BL49" i="36" s="1"/>
  <c r="BL50" i="36" s="1"/>
  <c r="BL51" i="36" s="1"/>
  <c r="BL52" i="36"/>
  <c r="BL53" i="36"/>
  <c r="BL54" i="36" s="1"/>
  <c r="BL55" i="36" s="1"/>
  <c r="BL56" i="36" s="1"/>
  <c r="BL57" i="36" s="1"/>
  <c r="BL58" i="36" s="1"/>
  <c r="BL59" i="36" s="1"/>
  <c r="BL60" i="36" s="1"/>
  <c r="BL69" i="36"/>
  <c r="BL70" i="36" s="1"/>
  <c r="BL71" i="36" s="1"/>
  <c r="BL72" i="36" s="1"/>
  <c r="BL73" i="36" s="1"/>
  <c r="BL74" i="36" s="1"/>
  <c r="BL75" i="36" s="1"/>
  <c r="BL76" i="36" s="1"/>
  <c r="BL77" i="36"/>
  <c r="BL78" i="36" s="1"/>
  <c r="BL79" i="36" s="1"/>
  <c r="BL80" i="36" s="1"/>
  <c r="BL81" i="36" s="1"/>
  <c r="BL82" i="36" s="1"/>
  <c r="BL83" i="36" s="1"/>
  <c r="BL84" i="36" s="1"/>
  <c r="BL85" i="36"/>
  <c r="BL86" i="36" s="1"/>
  <c r="BL87" i="36" s="1"/>
  <c r="BL88" i="36" s="1"/>
  <c r="BL89" i="36" s="1"/>
  <c r="BL90" i="36" s="1"/>
  <c r="BL91" i="36" s="1"/>
  <c r="BL92" i="36" s="1"/>
  <c r="BL93" i="36"/>
  <c r="BL94" i="36" s="1"/>
  <c r="BL95" i="36" s="1"/>
  <c r="BL96" i="36" s="1"/>
  <c r="BL97" i="36" s="1"/>
  <c r="BL98" i="36" s="1"/>
  <c r="BL99" i="36" s="1"/>
  <c r="BL100" i="36" s="1"/>
  <c r="BL101" i="36"/>
  <c r="BL102" i="36" s="1"/>
  <c r="BL103" i="36" s="1"/>
  <c r="BL104" i="36" s="1"/>
  <c r="BL105" i="36" s="1"/>
  <c r="BL106" i="36" s="1"/>
  <c r="BL107" i="36" s="1"/>
  <c r="BL108" i="36" s="1"/>
  <c r="BL109" i="36"/>
  <c r="BL110" i="36" s="1"/>
  <c r="BL111" i="36" s="1"/>
  <c r="BL112" i="36" s="1"/>
  <c r="BL113" i="36" s="1"/>
  <c r="BL114" i="36" s="1"/>
  <c r="BL115" i="36" s="1"/>
  <c r="BL116" i="36" s="1"/>
  <c r="BL117" i="36"/>
  <c r="BL118" i="36"/>
  <c r="BL126" i="36"/>
  <c r="BL127" i="36" s="1"/>
  <c r="BL128" i="36" s="1"/>
  <c r="BL129" i="36" s="1"/>
  <c r="BL130" i="36" s="1"/>
  <c r="BL131" i="36" s="1"/>
  <c r="BL132" i="36" s="1"/>
  <c r="BL133" i="36" s="1"/>
  <c r="BL151" i="36"/>
  <c r="BL154" i="36"/>
  <c r="BL10" i="36"/>
  <c r="BL11" i="36"/>
  <c r="BL12" i="36"/>
  <c r="BL13" i="36"/>
  <c r="BL15" i="36"/>
  <c r="BL16" i="36"/>
  <c r="BL17" i="36"/>
  <c r="BL18" i="36"/>
  <c r="BL19" i="36"/>
  <c r="BL7" i="36"/>
  <c r="CA19" i="36"/>
  <c r="CL159" i="36"/>
  <c r="CA159" i="36"/>
  <c r="CL126" i="36"/>
  <c r="CL127" i="36" s="1"/>
  <c r="CL128" i="36" s="1"/>
  <c r="CL129" i="36" s="1"/>
  <c r="CL130" i="36" s="1"/>
  <c r="CL131" i="36" s="1"/>
  <c r="CL132" i="36" s="1"/>
  <c r="CL133" i="36" s="1"/>
  <c r="CA126" i="36"/>
  <c r="CA127" i="36" s="1"/>
  <c r="CA128" i="36" s="1"/>
  <c r="CA129" i="36" s="1"/>
  <c r="CA130" i="36" s="1"/>
  <c r="CA131" i="36" s="1"/>
  <c r="CA132" i="36" s="1"/>
  <c r="CA133" i="36" s="1"/>
  <c r="CL118" i="36"/>
  <c r="CA118" i="36"/>
  <c r="U237" i="36"/>
  <c r="U238" i="36" s="1"/>
  <c r="U239" i="36" s="1"/>
  <c r="U240" i="36" s="1"/>
  <c r="U241" i="36" s="1"/>
  <c r="V237" i="36"/>
  <c r="V238" i="36" s="1"/>
  <c r="V239" i="36" s="1"/>
  <c r="V240" i="36" s="1"/>
  <c r="V241" i="36" s="1"/>
  <c r="CL69" i="36"/>
  <c r="CL70" i="36" s="1"/>
  <c r="CL71" i="36" s="1"/>
  <c r="CL72" i="36" s="1"/>
  <c r="CL73" i="36" s="1"/>
  <c r="CL74" i="36" s="1"/>
  <c r="CL75" i="36" s="1"/>
  <c r="CL76" i="36" s="1"/>
  <c r="CA69" i="36"/>
  <c r="CA70" i="36" s="1"/>
  <c r="CA71" i="36" s="1"/>
  <c r="CA72" i="36" s="1"/>
  <c r="CA73" i="36" s="1"/>
  <c r="CA74" i="36" s="1"/>
  <c r="CA75" i="36" s="1"/>
  <c r="CA76" i="36" s="1"/>
  <c r="CO44" i="36"/>
  <c r="CO45" i="36" s="1"/>
  <c r="CO46" i="36" s="1"/>
  <c r="CO47" i="36" s="1"/>
  <c r="CO48" i="36" s="1"/>
  <c r="CO49" i="36" s="1"/>
  <c r="CO50" i="36" s="1"/>
  <c r="CO51" i="36" s="1"/>
  <c r="CM44" i="36"/>
  <c r="CM45" i="36" s="1"/>
  <c r="CM46" i="36" s="1"/>
  <c r="CM47" i="36" s="1"/>
  <c r="CM48" i="36" s="1"/>
  <c r="CM49" i="36" s="1"/>
  <c r="CM50" i="36" s="1"/>
  <c r="CM51" i="36" s="1"/>
  <c r="CA44" i="36"/>
  <c r="CA45" i="36" s="1"/>
  <c r="CA46" i="36" s="1"/>
  <c r="CA47" i="36" s="1"/>
  <c r="CA48" i="36" s="1"/>
  <c r="CA49" i="36" s="1"/>
  <c r="CA50" i="36" s="1"/>
  <c r="CA51" i="36" s="1"/>
  <c r="CX36" i="36"/>
  <c r="CX37" i="36" s="1"/>
  <c r="CX38" i="36" s="1"/>
  <c r="CX39" i="36" s="1"/>
  <c r="CX40" i="36" s="1"/>
  <c r="CX41" i="36" s="1"/>
  <c r="CX42" i="36" s="1"/>
  <c r="CX43" i="36" s="1"/>
  <c r="CV36" i="36"/>
  <c r="CV37" i="36" s="1"/>
  <c r="CV38" i="36" s="1"/>
  <c r="CV39" i="36" s="1"/>
  <c r="CV40" i="36" s="1"/>
  <c r="CV41" i="36" s="1"/>
  <c r="CV42" i="36" s="1"/>
  <c r="CV43" i="36" s="1"/>
  <c r="CL36" i="36"/>
  <c r="CL37" i="36" s="1"/>
  <c r="CL38" i="36" s="1"/>
  <c r="CL39" i="36" s="1"/>
  <c r="CL40" i="36" s="1"/>
  <c r="CL41" i="36" s="1"/>
  <c r="CL42" i="36" s="1"/>
  <c r="CL43" i="36" s="1"/>
  <c r="CA36" i="36"/>
  <c r="CA37" i="36" s="1"/>
  <c r="CA38" i="36" s="1"/>
  <c r="CA39" i="36" s="1"/>
  <c r="CA40" i="36" s="1"/>
  <c r="CA41" i="36" s="1"/>
  <c r="CA42" i="36" s="1"/>
  <c r="CA43" i="36" s="1"/>
  <c r="CH154" i="36"/>
  <c r="CC16" i="36"/>
  <c r="CA16" i="36" s="1"/>
  <c r="CJ14" i="36"/>
  <c r="CM12" i="36"/>
  <c r="CC13" i="36"/>
  <c r="CA13" i="36" s="1"/>
  <c r="CV14" i="36"/>
  <c r="CL8" i="36"/>
  <c r="CL9" i="36"/>
  <c r="CL10" i="36"/>
  <c r="CL15" i="36"/>
  <c r="CL17" i="36"/>
  <c r="CL22" i="36"/>
  <c r="CL23" i="36"/>
  <c r="CL24" i="36"/>
  <c r="CL25" i="36"/>
  <c r="CL26" i="36"/>
  <c r="CL27" i="36"/>
  <c r="CL28" i="36"/>
  <c r="CL34" i="36"/>
  <c r="CL35" i="36"/>
  <c r="CL53" i="36"/>
  <c r="CL54" i="36" s="1"/>
  <c r="CL55" i="36" s="1"/>
  <c r="CL56" i="36" s="1"/>
  <c r="CL57" i="36" s="1"/>
  <c r="CL58" i="36" s="1"/>
  <c r="CL59" i="36" s="1"/>
  <c r="CL60" i="36" s="1"/>
  <c r="CL61" i="36"/>
  <c r="CL62" i="36" s="1"/>
  <c r="CL63" i="36" s="1"/>
  <c r="CL64" i="36" s="1"/>
  <c r="CL65" i="36" s="1"/>
  <c r="CL66" i="36" s="1"/>
  <c r="CL67" i="36" s="1"/>
  <c r="CL68" i="36" s="1"/>
  <c r="CL77" i="36"/>
  <c r="CL78" i="36" s="1"/>
  <c r="CL79" i="36" s="1"/>
  <c r="CL80" i="36" s="1"/>
  <c r="CL81" i="36" s="1"/>
  <c r="CL82" i="36" s="1"/>
  <c r="CL83" i="36" s="1"/>
  <c r="CL84" i="36" s="1"/>
  <c r="CL85" i="36"/>
  <c r="CL86" i="36" s="1"/>
  <c r="CL87" i="36" s="1"/>
  <c r="CL88" i="36" s="1"/>
  <c r="CL89" i="36" s="1"/>
  <c r="CL90" i="36" s="1"/>
  <c r="CL91" i="36" s="1"/>
  <c r="CL92" i="36" s="1"/>
  <c r="CL93" i="36"/>
  <c r="CL94" i="36" s="1"/>
  <c r="CL95" i="36" s="1"/>
  <c r="CL96" i="36" s="1"/>
  <c r="CL97" i="36" s="1"/>
  <c r="CL98" i="36" s="1"/>
  <c r="CL99" i="36" s="1"/>
  <c r="CL100" i="36" s="1"/>
  <c r="CL101" i="36"/>
  <c r="CL102" i="36" s="1"/>
  <c r="CL103" i="36" s="1"/>
  <c r="CL104" i="36" s="1"/>
  <c r="CL105" i="36" s="1"/>
  <c r="CL106" i="36" s="1"/>
  <c r="CL107" i="36" s="1"/>
  <c r="CL108" i="36" s="1"/>
  <c r="CL109" i="36"/>
  <c r="CL110" i="36" s="1"/>
  <c r="CL111" i="36" s="1"/>
  <c r="CL112" i="36" s="1"/>
  <c r="CL113" i="36" s="1"/>
  <c r="CL114" i="36" s="1"/>
  <c r="CL115" i="36" s="1"/>
  <c r="CL116" i="36" s="1"/>
  <c r="CL117" i="36"/>
  <c r="CL134" i="36"/>
  <c r="CL135" i="36" s="1"/>
  <c r="CL136" i="36" s="1"/>
  <c r="CL137" i="36" s="1"/>
  <c r="CL138" i="36" s="1"/>
  <c r="CL139" i="36" s="1"/>
  <c r="CL140" i="36" s="1"/>
  <c r="CL141" i="36" s="1"/>
  <c r="CL142" i="36"/>
  <c r="CL143" i="36" s="1"/>
  <c r="CL144" i="36" s="1"/>
  <c r="CL145" i="36" s="1"/>
  <c r="CL146" i="36" s="1"/>
  <c r="CL147" i="36" s="1"/>
  <c r="CL148" i="36" s="1"/>
  <c r="CL149" i="36" s="1"/>
  <c r="CL150" i="36"/>
  <c r="CL151" i="36"/>
  <c r="CL152" i="36"/>
  <c r="CL153" i="36"/>
  <c r="CL154" i="36"/>
  <c r="CL155" i="36"/>
  <c r="CL156" i="36"/>
  <c r="CL157" i="36"/>
  <c r="CL158" i="36"/>
  <c r="CL160" i="36"/>
  <c r="CL161" i="36"/>
  <c r="CL162" i="36"/>
  <c r="CL163" i="36"/>
  <c r="CL164" i="36"/>
  <c r="CL165" i="36"/>
  <c r="CL166" i="36"/>
  <c r="CL167" i="36"/>
  <c r="CL168" i="36"/>
  <c r="CL169" i="36"/>
  <c r="CL170" i="36"/>
  <c r="CL171" i="36"/>
  <c r="CL172" i="36"/>
  <c r="CL173" i="36"/>
  <c r="CL174" i="36" s="1"/>
  <c r="CL175" i="36" s="1"/>
  <c r="CL176" i="36" s="1"/>
  <c r="CL177" i="36"/>
  <c r="CL178" i="36" s="1"/>
  <c r="CL181" i="36"/>
  <c r="CL182" i="36"/>
  <c r="CL119" i="36"/>
  <c r="CL120" i="36" s="1"/>
  <c r="CL121" i="36" s="1"/>
  <c r="CL122" i="36" s="1"/>
  <c r="CL123" i="36" s="1"/>
  <c r="CL124" i="36" s="1"/>
  <c r="CL125" i="36" s="1"/>
  <c r="CL191" i="36"/>
  <c r="CL192" i="36" s="1"/>
  <c r="CL193" i="36" s="1"/>
  <c r="CL194" i="36" s="1"/>
  <c r="CL195" i="36" s="1"/>
  <c r="CL196" i="36" s="1"/>
  <c r="CL197" i="36" s="1"/>
  <c r="CL198" i="36" s="1"/>
  <c r="CL207" i="36"/>
  <c r="CL208" i="36" s="1"/>
  <c r="CL209" i="36" s="1"/>
  <c r="CL210" i="36" s="1"/>
  <c r="CL211" i="36" s="1"/>
  <c r="CL212" i="36" s="1"/>
  <c r="CL213" i="36" s="1"/>
  <c r="CL214" i="36" s="1"/>
  <c r="CL215" i="36"/>
  <c r="CL216" i="36" s="1"/>
  <c r="CL217" i="36" s="1"/>
  <c r="CL218" i="36" s="1"/>
  <c r="CL219" i="36" s="1"/>
  <c r="CL220" i="36" s="1"/>
  <c r="CL221" i="36" s="1"/>
  <c r="CL236" i="36"/>
  <c r="CL237" i="36" s="1"/>
  <c r="CL238" i="36" s="1"/>
  <c r="CL239" i="36" s="1"/>
  <c r="CL240" i="36" s="1"/>
  <c r="CL241" i="36" s="1"/>
  <c r="CL230" i="36"/>
  <c r="CL231" i="36" s="1"/>
  <c r="CL232" i="36" s="1"/>
  <c r="CL233" i="36" s="1"/>
  <c r="CL234" i="36" s="1"/>
  <c r="CL235" i="36" s="1"/>
  <c r="CL242" i="36"/>
  <c r="CL243" i="36" s="1"/>
  <c r="CL244" i="36" s="1"/>
  <c r="CL245" i="36" s="1"/>
  <c r="CL246" i="36" s="1"/>
  <c r="CL247" i="36" s="1"/>
  <c r="CL248" i="36"/>
  <c r="CL249" i="36" s="1"/>
  <c r="CL250" i="36" s="1"/>
  <c r="CL251" i="36" s="1"/>
  <c r="CL252" i="36" s="1"/>
  <c r="CL253" i="36" s="1"/>
  <c r="CL254" i="36"/>
  <c r="CL255" i="36"/>
  <c r="CL256" i="36"/>
  <c r="CL257" i="36"/>
  <c r="CL258" i="36" s="1"/>
  <c r="CL259" i="36" s="1"/>
  <c r="CL260" i="36"/>
  <c r="CL261" i="36" s="1"/>
  <c r="CL262" i="36"/>
  <c r="CL263" i="36" s="1"/>
  <c r="CL264" i="36"/>
  <c r="CL266" i="36"/>
  <c r="CL267" i="36" s="1"/>
  <c r="CL268" i="36" s="1"/>
  <c r="CL269" i="36" s="1"/>
  <c r="CL270" i="36"/>
  <c r="CL271" i="36" s="1"/>
  <c r="CL272" i="36" s="1"/>
  <c r="CA8" i="36"/>
  <c r="CA9" i="36"/>
  <c r="CA10" i="36"/>
  <c r="CA11" i="36"/>
  <c r="CA14" i="36"/>
  <c r="CA15" i="36"/>
  <c r="CA17" i="36"/>
  <c r="CA18" i="36"/>
  <c r="CA20" i="36"/>
  <c r="CA24" i="36"/>
  <c r="CA25" i="36"/>
  <c r="CA26" i="36"/>
  <c r="CA28" i="36"/>
  <c r="CA29" i="36"/>
  <c r="CA30" i="36"/>
  <c r="CA31" i="36"/>
  <c r="CA32" i="36"/>
  <c r="CA33" i="36"/>
  <c r="CA34" i="36"/>
  <c r="CA35" i="36"/>
  <c r="CA53" i="36"/>
  <c r="CA54" i="36" s="1"/>
  <c r="CA55" i="36" s="1"/>
  <c r="CA56" i="36" s="1"/>
  <c r="CA57" i="36" s="1"/>
  <c r="CA58" i="36" s="1"/>
  <c r="CA59" i="36" s="1"/>
  <c r="CA60" i="36" s="1"/>
  <c r="CA61" i="36"/>
  <c r="CA62" i="36" s="1"/>
  <c r="CA63" i="36" s="1"/>
  <c r="CA64" i="36" s="1"/>
  <c r="CA65" i="36" s="1"/>
  <c r="CA66" i="36" s="1"/>
  <c r="CA67" i="36" s="1"/>
  <c r="CA68" i="36" s="1"/>
  <c r="CA77" i="36"/>
  <c r="CA78" i="36" s="1"/>
  <c r="CA79" i="36" s="1"/>
  <c r="CA80" i="36" s="1"/>
  <c r="CA81" i="36" s="1"/>
  <c r="CA82" i="36" s="1"/>
  <c r="CA83" i="36" s="1"/>
  <c r="CA84" i="36" s="1"/>
  <c r="CA85" i="36"/>
  <c r="CA86" i="36" s="1"/>
  <c r="CA87" i="36" s="1"/>
  <c r="CA88" i="36" s="1"/>
  <c r="CA89" i="36" s="1"/>
  <c r="CA90" i="36" s="1"/>
  <c r="CA91" i="36" s="1"/>
  <c r="CA92" i="36" s="1"/>
  <c r="CA93" i="36"/>
  <c r="CA94" i="36" s="1"/>
  <c r="CA95" i="36" s="1"/>
  <c r="CA96" i="36" s="1"/>
  <c r="CA97" i="36" s="1"/>
  <c r="CA98" i="36" s="1"/>
  <c r="CA99" i="36" s="1"/>
  <c r="CA100" i="36" s="1"/>
  <c r="CA101" i="36"/>
  <c r="CA102" i="36" s="1"/>
  <c r="CA103" i="36" s="1"/>
  <c r="CA104" i="36" s="1"/>
  <c r="CA105" i="36" s="1"/>
  <c r="CA106" i="36" s="1"/>
  <c r="CA107" i="36" s="1"/>
  <c r="CA108" i="36" s="1"/>
  <c r="CA109" i="36"/>
  <c r="CA110" i="36" s="1"/>
  <c r="CA111" i="36" s="1"/>
  <c r="CA112" i="36" s="1"/>
  <c r="CA113" i="36" s="1"/>
  <c r="CA114" i="36" s="1"/>
  <c r="CA115" i="36" s="1"/>
  <c r="CA116" i="36" s="1"/>
  <c r="CA117" i="36"/>
  <c r="CA134" i="36"/>
  <c r="CA135" i="36" s="1"/>
  <c r="CA136" i="36" s="1"/>
  <c r="CA137" i="36" s="1"/>
  <c r="CA138" i="36" s="1"/>
  <c r="CA139" i="36" s="1"/>
  <c r="CA140" i="36" s="1"/>
  <c r="CA141" i="36" s="1"/>
  <c r="CA142" i="36"/>
  <c r="CA143" i="36" s="1"/>
  <c r="CA144" i="36" s="1"/>
  <c r="CA145" i="36" s="1"/>
  <c r="CA146" i="36" s="1"/>
  <c r="CA147" i="36" s="1"/>
  <c r="CA148" i="36" s="1"/>
  <c r="CA149" i="36" s="1"/>
  <c r="CA150" i="36"/>
  <c r="CA151" i="36"/>
  <c r="CA152" i="36"/>
  <c r="CA153" i="36"/>
  <c r="CA154" i="36"/>
  <c r="CA155" i="36"/>
  <c r="CA156" i="36"/>
  <c r="CA157" i="36"/>
  <c r="CA158" i="36"/>
  <c r="CA160" i="36"/>
  <c r="CA161" i="36"/>
  <c r="CA162" i="36"/>
  <c r="CA163" i="36"/>
  <c r="CA164" i="36"/>
  <c r="CA165" i="36"/>
  <c r="CA166" i="36"/>
  <c r="CA167" i="36"/>
  <c r="CA168" i="36"/>
  <c r="CA169" i="36"/>
  <c r="CA170" i="36"/>
  <c r="CA171" i="36"/>
  <c r="CA172" i="36"/>
  <c r="CA173" i="36"/>
  <c r="CA174" i="36" s="1"/>
  <c r="CA175" i="36" s="1"/>
  <c r="CA176" i="36" s="1"/>
  <c r="CA177" i="36"/>
  <c r="CA178" i="36" s="1"/>
  <c r="CA179" i="36"/>
  <c r="CA180" i="36" s="1"/>
  <c r="CA181" i="36"/>
  <c r="CA182" i="36"/>
  <c r="CA119" i="36"/>
  <c r="CA120" i="36" s="1"/>
  <c r="CA121" i="36" s="1"/>
  <c r="CA122" i="36" s="1"/>
  <c r="CA123" i="36" s="1"/>
  <c r="CA124" i="36" s="1"/>
  <c r="CA125" i="36" s="1"/>
  <c r="CA183" i="36"/>
  <c r="CA184" i="36" s="1"/>
  <c r="CA185" i="36" s="1"/>
  <c r="CA186" i="36" s="1"/>
  <c r="CA187" i="36" s="1"/>
  <c r="CA188" i="36" s="1"/>
  <c r="CA189" i="36" s="1"/>
  <c r="CA190" i="36" s="1"/>
  <c r="CA191" i="36"/>
  <c r="CA192" i="36" s="1"/>
  <c r="CA193" i="36" s="1"/>
  <c r="CA194" i="36" s="1"/>
  <c r="CA195" i="36" s="1"/>
  <c r="CA196" i="36" s="1"/>
  <c r="CA197" i="36" s="1"/>
  <c r="CA198" i="36" s="1"/>
  <c r="CA199" i="36"/>
  <c r="CA200" i="36" s="1"/>
  <c r="CA201" i="36" s="1"/>
  <c r="CA202" i="36" s="1"/>
  <c r="CA203" i="36" s="1"/>
  <c r="CA204" i="36" s="1"/>
  <c r="CA205" i="36" s="1"/>
  <c r="CA206" i="36" s="1"/>
  <c r="CA207" i="36"/>
  <c r="CA208" i="36" s="1"/>
  <c r="CA209" i="36" s="1"/>
  <c r="CA210" i="36" s="1"/>
  <c r="CA211" i="36" s="1"/>
  <c r="CA212" i="36" s="1"/>
  <c r="CA213" i="36" s="1"/>
  <c r="CA214" i="36" s="1"/>
  <c r="CA215" i="36"/>
  <c r="CA216" i="36" s="1"/>
  <c r="CA217" i="36" s="1"/>
  <c r="CA218" i="36" s="1"/>
  <c r="CA219" i="36" s="1"/>
  <c r="CA220" i="36" s="1"/>
  <c r="CA221" i="36" s="1"/>
  <c r="CA222" i="36"/>
  <c r="CA223" i="36" s="1"/>
  <c r="CA224" i="36" s="1"/>
  <c r="CA225" i="36" s="1"/>
  <c r="CA226" i="36" s="1"/>
  <c r="CA227" i="36" s="1"/>
  <c r="CA228" i="36" s="1"/>
  <c r="CA229" i="36" s="1"/>
  <c r="CA236" i="36"/>
  <c r="CA237" i="36" s="1"/>
  <c r="CA238" i="36" s="1"/>
  <c r="CA239" i="36" s="1"/>
  <c r="CA240" i="36" s="1"/>
  <c r="CA241" i="36" s="1"/>
  <c r="CA230" i="36"/>
  <c r="CA231" i="36" s="1"/>
  <c r="CA232" i="36" s="1"/>
  <c r="CA233" i="36" s="1"/>
  <c r="CA234" i="36" s="1"/>
  <c r="CA235" i="36" s="1"/>
  <c r="CA242" i="36"/>
  <c r="CA243" i="36" s="1"/>
  <c r="CA244" i="36" s="1"/>
  <c r="CA245" i="36" s="1"/>
  <c r="CA246" i="36" s="1"/>
  <c r="CA247" i="36" s="1"/>
  <c r="CA248" i="36"/>
  <c r="CA249" i="36" s="1"/>
  <c r="CA250" i="36" s="1"/>
  <c r="CA251" i="36" s="1"/>
  <c r="CA252" i="36" s="1"/>
  <c r="CA253" i="36" s="1"/>
  <c r="CA254" i="36"/>
  <c r="CA255" i="36"/>
  <c r="CA256" i="36"/>
  <c r="CA257" i="36"/>
  <c r="CA258" i="36" s="1"/>
  <c r="CA259" i="36" s="1"/>
  <c r="CA260" i="36"/>
  <c r="CA261" i="36" s="1"/>
  <c r="CA262" i="36"/>
  <c r="CA263" i="36" s="1"/>
  <c r="CA264" i="36"/>
  <c r="CA266" i="36"/>
  <c r="CA267" i="36" s="1"/>
  <c r="CA268" i="36" s="1"/>
  <c r="CA269" i="36" s="1"/>
  <c r="CA270" i="36"/>
  <c r="CA271" i="36" s="1"/>
  <c r="CA272" i="36" s="1"/>
  <c r="CV8" i="36"/>
  <c r="CU8" i="36" s="1"/>
  <c r="CO7" i="36"/>
  <c r="CM7" i="36"/>
  <c r="CC7" i="36"/>
  <c r="CA7" i="36" s="1"/>
  <c r="T13" i="36"/>
  <c r="S13" i="36"/>
  <c r="AH119" i="36"/>
  <c r="AH120" i="36" s="1"/>
  <c r="AH121" i="36" s="1"/>
  <c r="AH122" i="36" s="1"/>
  <c r="AH123" i="36" s="1"/>
  <c r="AH124" i="36" s="1"/>
  <c r="AH125" i="36" s="1"/>
  <c r="CM30" i="36"/>
  <c r="CL30" i="36" s="1"/>
  <c r="BO30" i="36"/>
  <c r="U93" i="36"/>
  <c r="U94" i="36" s="1"/>
  <c r="U95" i="36" s="1"/>
  <c r="U96" i="36" s="1"/>
  <c r="U97" i="36" s="1"/>
  <c r="U98" i="36" s="1"/>
  <c r="U99" i="36" s="1"/>
  <c r="U100" i="36" s="1"/>
  <c r="V93" i="36"/>
  <c r="V94" i="36" s="1"/>
  <c r="V95" i="36" s="1"/>
  <c r="V96" i="36" s="1"/>
  <c r="V97" i="36" s="1"/>
  <c r="V98" i="36" s="1"/>
  <c r="V99" i="36" s="1"/>
  <c r="V100" i="36" s="1"/>
  <c r="CM18" i="36"/>
  <c r="X254" i="36"/>
  <c r="Y254" i="36"/>
  <c r="Z254" i="36"/>
  <c r="AA254" i="36"/>
  <c r="AB254" i="36"/>
  <c r="AC254" i="36"/>
  <c r="AD254" i="36"/>
  <c r="AE254" i="36"/>
  <c r="AH254" i="36"/>
  <c r="BM254" i="36"/>
  <c r="BO254" i="36"/>
  <c r="V19" i="36"/>
  <c r="CM19" i="36"/>
  <c r="O152" i="57"/>
  <c r="V215" i="36"/>
  <c r="V216" i="36" s="1"/>
  <c r="V217" i="36" s="1"/>
  <c r="V218" i="36" s="1"/>
  <c r="V219" i="36" s="1"/>
  <c r="V220" i="36" s="1"/>
  <c r="V221" i="36" s="1"/>
  <c r="W243" i="36"/>
  <c r="W244" i="36" s="1"/>
  <c r="W245" i="36" s="1"/>
  <c r="W246" i="36" s="1"/>
  <c r="W247" i="36" s="1"/>
  <c r="T230" i="36"/>
  <c r="R152" i="57"/>
  <c r="Q152" i="57"/>
  <c r="P152" i="57"/>
  <c r="CV154" i="36"/>
  <c r="CU154" i="36" s="1"/>
  <c r="O121" i="57"/>
  <c r="AJ121" i="57" s="1"/>
  <c r="T248" i="36"/>
  <c r="T249" i="36" s="1"/>
  <c r="T250" i="36" s="1"/>
  <c r="T251" i="36" s="1"/>
  <c r="T252" i="36" s="1"/>
  <c r="T253" i="36" s="1"/>
  <c r="O120" i="57"/>
  <c r="AJ120" i="57" s="1"/>
  <c r="S248" i="36"/>
  <c r="S249" i="36" s="1"/>
  <c r="S250" i="36" s="1"/>
  <c r="S251" i="36" s="1"/>
  <c r="S252" i="36" s="1"/>
  <c r="S253" i="36" s="1"/>
  <c r="P13" i="57"/>
  <c r="I17" i="57"/>
  <c r="I16" i="57"/>
  <c r="I15" i="57"/>
  <c r="I14" i="57"/>
  <c r="I13" i="57"/>
  <c r="I12" i="57"/>
  <c r="S154" i="36"/>
  <c r="X152" i="36"/>
  <c r="W152" i="36"/>
  <c r="Q123" i="57"/>
  <c r="P122" i="57"/>
  <c r="Y102" i="57"/>
  <c r="Y101" i="57"/>
  <c r="T152" i="36"/>
  <c r="S152" i="36"/>
  <c r="O151" i="57"/>
  <c r="AJ151" i="57" s="1"/>
  <c r="O150" i="57"/>
  <c r="T183" i="36"/>
  <c r="T184" i="36" s="1"/>
  <c r="T185" i="36" s="1"/>
  <c r="T186" i="36" s="1"/>
  <c r="T187" i="36" s="1"/>
  <c r="T188" i="36" s="1"/>
  <c r="T189" i="36" s="1"/>
  <c r="T190" i="36" s="1"/>
  <c r="S183" i="36"/>
  <c r="S184" i="36" s="1"/>
  <c r="S185" i="36" s="1"/>
  <c r="S186" i="36" s="1"/>
  <c r="S187" i="36" s="1"/>
  <c r="S188" i="36" s="1"/>
  <c r="S189" i="36" s="1"/>
  <c r="S190" i="36" s="1"/>
  <c r="P150" i="57"/>
  <c r="S222" i="36"/>
  <c r="S223" i="36" s="1"/>
  <c r="S224" i="36" s="1"/>
  <c r="S225" i="36" s="1"/>
  <c r="S226" i="36" s="1"/>
  <c r="S227" i="36" s="1"/>
  <c r="S228" i="36" s="1"/>
  <c r="S229" i="36" s="1"/>
  <c r="Q150" i="57"/>
  <c r="T117" i="36"/>
  <c r="S117" i="36"/>
  <c r="O149" i="57"/>
  <c r="AJ149" i="57" s="1"/>
  <c r="O148" i="57"/>
  <c r="AJ148" i="57" s="1"/>
  <c r="U215" i="36"/>
  <c r="U216" i="36" s="1"/>
  <c r="U217" i="36" s="1"/>
  <c r="U218" i="36" s="1"/>
  <c r="U219" i="36" s="1"/>
  <c r="U220" i="36" s="1"/>
  <c r="U221" i="36" s="1"/>
  <c r="T215" i="36"/>
  <c r="T216" i="36" s="1"/>
  <c r="T217" i="36" s="1"/>
  <c r="T218" i="36" s="1"/>
  <c r="T219" i="36" s="1"/>
  <c r="T220" i="36" s="1"/>
  <c r="T221" i="36" s="1"/>
  <c r="O146" i="57"/>
  <c r="AJ146" i="57" s="1"/>
  <c r="O145" i="57"/>
  <c r="AJ145" i="57" s="1"/>
  <c r="S215" i="36"/>
  <c r="S216" i="36" s="1"/>
  <c r="S217" i="36" s="1"/>
  <c r="S218" i="36" s="1"/>
  <c r="S219" i="36" s="1"/>
  <c r="S220" i="36" s="1"/>
  <c r="S221" i="36" s="1"/>
  <c r="P109" i="57"/>
  <c r="O147" i="57"/>
  <c r="AJ147" i="57" s="1"/>
  <c r="S109" i="57"/>
  <c r="V243" i="36"/>
  <c r="V244" i="36" s="1"/>
  <c r="V245" i="36" s="1"/>
  <c r="V246" i="36" s="1"/>
  <c r="V247" i="36" s="1"/>
  <c r="U243" i="36"/>
  <c r="U244" i="36" s="1"/>
  <c r="U245" i="36" s="1"/>
  <c r="U246" i="36" s="1"/>
  <c r="U247" i="36" s="1"/>
  <c r="T243" i="36"/>
  <c r="T244" i="36" s="1"/>
  <c r="T245" i="36" s="1"/>
  <c r="T246" i="36" s="1"/>
  <c r="T247" i="36" s="1"/>
  <c r="S242" i="36"/>
  <c r="S243" i="36" s="1"/>
  <c r="S244" i="36" s="1"/>
  <c r="S245" i="36" s="1"/>
  <c r="S246" i="36" s="1"/>
  <c r="S247" i="36" s="1"/>
  <c r="R109" i="57"/>
  <c r="T237" i="36"/>
  <c r="T238" i="36" s="1"/>
  <c r="T239" i="36" s="1"/>
  <c r="T240" i="36" s="1"/>
  <c r="T241" i="36" s="1"/>
  <c r="S236" i="36"/>
  <c r="S237" i="36" s="1"/>
  <c r="S238" i="36" s="1"/>
  <c r="S239" i="36" s="1"/>
  <c r="S240" i="36" s="1"/>
  <c r="S241" i="36" s="1"/>
  <c r="Q109" i="57"/>
  <c r="U231" i="36"/>
  <c r="U232" i="36" s="1"/>
  <c r="U233" i="36" s="1"/>
  <c r="U234" i="36" s="1"/>
  <c r="U235" i="36" s="1"/>
  <c r="S230" i="36"/>
  <c r="S231" i="36" s="1"/>
  <c r="S232" i="36" s="1"/>
  <c r="S233" i="36" s="1"/>
  <c r="S234" i="36" s="1"/>
  <c r="S235" i="36" s="1"/>
  <c r="O144" i="57"/>
  <c r="AJ144" i="57" s="1"/>
  <c r="O143" i="57"/>
  <c r="AJ143" i="57" s="1"/>
  <c r="O142" i="57"/>
  <c r="AJ142" i="57" s="1"/>
  <c r="O141" i="57"/>
  <c r="AJ141" i="57" s="1"/>
  <c r="O140" i="57"/>
  <c r="AJ140" i="57" s="1"/>
  <c r="O139" i="57"/>
  <c r="AJ139" i="57" s="1"/>
  <c r="I144" i="57"/>
  <c r="I143" i="57"/>
  <c r="I142" i="57"/>
  <c r="I141" i="57"/>
  <c r="I140" i="57"/>
  <c r="I139" i="57"/>
  <c r="Y109" i="36"/>
  <c r="Y110" i="36" s="1"/>
  <c r="Y111" i="36" s="1"/>
  <c r="Y112" i="36" s="1"/>
  <c r="Y113" i="36" s="1"/>
  <c r="Y114" i="36" s="1"/>
  <c r="Y115" i="36" s="1"/>
  <c r="Y116" i="36" s="1"/>
  <c r="X109" i="36"/>
  <c r="X110" i="36" s="1"/>
  <c r="X111" i="36" s="1"/>
  <c r="X112" i="36" s="1"/>
  <c r="X113" i="36" s="1"/>
  <c r="X114" i="36" s="1"/>
  <c r="X115" i="36" s="1"/>
  <c r="X116" i="36" s="1"/>
  <c r="W109" i="36"/>
  <c r="W110" i="36" s="1"/>
  <c r="W111" i="36" s="1"/>
  <c r="W112" i="36" s="1"/>
  <c r="W113" i="36" s="1"/>
  <c r="W114" i="36" s="1"/>
  <c r="W115" i="36" s="1"/>
  <c r="W116" i="36" s="1"/>
  <c r="V109" i="36"/>
  <c r="V110" i="36" s="1"/>
  <c r="V111" i="36" s="1"/>
  <c r="V112" i="36" s="1"/>
  <c r="V113" i="36" s="1"/>
  <c r="V114" i="36" s="1"/>
  <c r="V115" i="36" s="1"/>
  <c r="V116" i="36" s="1"/>
  <c r="U109" i="36"/>
  <c r="U110" i="36" s="1"/>
  <c r="U111" i="36" s="1"/>
  <c r="U112" i="36" s="1"/>
  <c r="U113" i="36" s="1"/>
  <c r="U114" i="36" s="1"/>
  <c r="U115" i="36" s="1"/>
  <c r="U116" i="36" s="1"/>
  <c r="T109" i="36"/>
  <c r="T110" i="36" s="1"/>
  <c r="T111" i="36" s="1"/>
  <c r="T112" i="36" s="1"/>
  <c r="T113" i="36" s="1"/>
  <c r="T114" i="36" s="1"/>
  <c r="T115" i="36" s="1"/>
  <c r="T116" i="36" s="1"/>
  <c r="I136" i="57"/>
  <c r="P136" i="57"/>
  <c r="S109" i="36"/>
  <c r="S110" i="36" s="1"/>
  <c r="S111" i="36" s="1"/>
  <c r="S112" i="36" s="1"/>
  <c r="S113" i="36" s="1"/>
  <c r="S114" i="36" s="1"/>
  <c r="S115" i="36" s="1"/>
  <c r="S116" i="36" s="1"/>
  <c r="T93" i="36"/>
  <c r="T94" i="36" s="1"/>
  <c r="T95" i="36" s="1"/>
  <c r="T96" i="36" s="1"/>
  <c r="T97" i="36" s="1"/>
  <c r="T98" i="36" s="1"/>
  <c r="T99" i="36" s="1"/>
  <c r="T100" i="36" s="1"/>
  <c r="O138" i="57"/>
  <c r="AJ138" i="57" s="1"/>
  <c r="O137" i="57"/>
  <c r="AJ137" i="57" s="1"/>
  <c r="O136" i="57"/>
  <c r="S93" i="36"/>
  <c r="S94" i="36" s="1"/>
  <c r="S95" i="36" s="1"/>
  <c r="S96" i="36" s="1"/>
  <c r="S97" i="36" s="1"/>
  <c r="S98" i="36" s="1"/>
  <c r="S99" i="36" s="1"/>
  <c r="S100" i="36" s="1"/>
  <c r="AA33" i="36"/>
  <c r="O135" i="57"/>
  <c r="AJ135" i="57" s="1"/>
  <c r="Z33" i="36"/>
  <c r="Y33" i="36"/>
  <c r="X33" i="36"/>
  <c r="W33" i="36"/>
  <c r="V33" i="36"/>
  <c r="U33" i="36"/>
  <c r="T33" i="36"/>
  <c r="S33" i="36"/>
  <c r="P133" i="57"/>
  <c r="P132" i="57"/>
  <c r="P123" i="57"/>
  <c r="V102" i="57"/>
  <c r="V101" i="57"/>
  <c r="R100" i="57"/>
  <c r="R99" i="57"/>
  <c r="O134" i="57"/>
  <c r="AJ134" i="57" s="1"/>
  <c r="AH62" i="36"/>
  <c r="AH63" i="36" s="1"/>
  <c r="AH64" i="36" s="1"/>
  <c r="AH65" i="36" s="1"/>
  <c r="AH66" i="36" s="1"/>
  <c r="AH67" i="36" s="1"/>
  <c r="AH68" i="36" s="1"/>
  <c r="W32" i="36"/>
  <c r="O133" i="57"/>
  <c r="I133" i="57"/>
  <c r="V32" i="36"/>
  <c r="O132" i="57"/>
  <c r="AJ132" i="57" s="1"/>
  <c r="I132" i="57"/>
  <c r="N101" i="57"/>
  <c r="N102" i="57"/>
  <c r="I128" i="57"/>
  <c r="P128" i="57"/>
  <c r="U32" i="36"/>
  <c r="T32" i="36"/>
  <c r="S32" i="36"/>
  <c r="U102" i="57"/>
  <c r="U101" i="57"/>
  <c r="S31" i="36"/>
  <c r="Y30" i="36"/>
  <c r="X30" i="36"/>
  <c r="T102" i="57"/>
  <c r="T101" i="57"/>
  <c r="W30" i="36"/>
  <c r="V30" i="36"/>
  <c r="P108" i="57"/>
  <c r="P107" i="57"/>
  <c r="O131" i="57"/>
  <c r="AJ131" i="57" s="1"/>
  <c r="U30" i="36"/>
  <c r="T30" i="36"/>
  <c r="S30" i="36"/>
  <c r="O130" i="57"/>
  <c r="AJ130" i="57" s="1"/>
  <c r="O129" i="57"/>
  <c r="AJ129" i="57" s="1"/>
  <c r="O128" i="57"/>
  <c r="T27" i="36"/>
  <c r="S27" i="36"/>
  <c r="O127" i="57"/>
  <c r="AJ127" i="57" s="1"/>
  <c r="O126" i="57"/>
  <c r="AJ126" i="57" s="1"/>
  <c r="S23" i="36"/>
  <c r="O125" i="57"/>
  <c r="AJ125" i="57" s="1"/>
  <c r="S21" i="36"/>
  <c r="O124" i="57"/>
  <c r="AJ124" i="57" s="1"/>
  <c r="I123" i="57"/>
  <c r="I122" i="57"/>
  <c r="M102" i="57"/>
  <c r="M101" i="57"/>
  <c r="J112" i="57"/>
  <c r="J111" i="57"/>
  <c r="J110" i="57"/>
  <c r="Y20" i="36"/>
  <c r="X20" i="36"/>
  <c r="O123" i="57"/>
  <c r="O122" i="57"/>
  <c r="AJ122" i="57" s="1"/>
  <c r="Q112" i="57"/>
  <c r="W20" i="36"/>
  <c r="V20" i="36"/>
  <c r="U20" i="36"/>
  <c r="Q111" i="57"/>
  <c r="Q110" i="57"/>
  <c r="T20" i="36"/>
  <c r="S20" i="36"/>
  <c r="S102" i="57"/>
  <c r="S101" i="57"/>
  <c r="U19" i="36"/>
  <c r="T19" i="36"/>
  <c r="S19" i="36"/>
  <c r="Q115" i="57"/>
  <c r="P112" i="57"/>
  <c r="P111" i="57"/>
  <c r="P110" i="57"/>
  <c r="V18" i="36"/>
  <c r="I113" i="57"/>
  <c r="O113" i="57"/>
  <c r="AJ113" i="57" s="1"/>
  <c r="U18" i="36"/>
  <c r="T18" i="36"/>
  <c r="S18" i="36"/>
  <c r="O112" i="57"/>
  <c r="I112" i="57"/>
  <c r="I111" i="57"/>
  <c r="I110" i="57"/>
  <c r="O111" i="57"/>
  <c r="O110" i="57"/>
  <c r="S17" i="36"/>
  <c r="O109" i="57"/>
  <c r="T15" i="36"/>
  <c r="S15" i="36"/>
  <c r="O108" i="57"/>
  <c r="O107" i="57"/>
  <c r="I108" i="57"/>
  <c r="I107" i="57"/>
  <c r="P106" i="57"/>
  <c r="X102" i="57"/>
  <c r="X101" i="57"/>
  <c r="T100" i="57"/>
  <c r="T99" i="57"/>
  <c r="W151" i="36"/>
  <c r="W254" i="36"/>
  <c r="V151" i="36"/>
  <c r="V254" i="36"/>
  <c r="U151" i="36"/>
  <c r="U254" i="36"/>
  <c r="T151" i="36"/>
  <c r="S151" i="36"/>
  <c r="V150" i="36"/>
  <c r="U150" i="36"/>
  <c r="W102" i="57"/>
  <c r="W101" i="57"/>
  <c r="L102" i="57"/>
  <c r="L101" i="57"/>
  <c r="I104" i="57"/>
  <c r="I103" i="57"/>
  <c r="K100" i="57"/>
  <c r="K99" i="57"/>
  <c r="J102" i="57"/>
  <c r="J101" i="57"/>
  <c r="J100" i="57"/>
  <c r="J99" i="57"/>
  <c r="R102" i="57"/>
  <c r="R101" i="57"/>
  <c r="T14" i="36"/>
  <c r="S14" i="36"/>
  <c r="O104" i="57"/>
  <c r="O103" i="57"/>
  <c r="AJ103" i="57" s="1"/>
  <c r="K102" i="57"/>
  <c r="K101" i="57"/>
  <c r="Q102" i="57"/>
  <c r="Q101" i="57"/>
  <c r="T12" i="36"/>
  <c r="S12" i="36"/>
  <c r="W11" i="36"/>
  <c r="O106" i="57"/>
  <c r="AJ106" i="57" s="1"/>
  <c r="I100" i="57"/>
  <c r="I99" i="57"/>
  <c r="I101" i="57"/>
  <c r="I102" i="57"/>
  <c r="I105" i="57"/>
  <c r="I106" i="57"/>
  <c r="V11" i="36"/>
  <c r="U11" i="36"/>
  <c r="P102" i="57"/>
  <c r="P101" i="57"/>
  <c r="Q100" i="57"/>
  <c r="Q99" i="57"/>
  <c r="T11" i="36"/>
  <c r="S11" i="36"/>
  <c r="O105" i="57"/>
  <c r="AJ105" i="57" s="1"/>
  <c r="S9" i="36"/>
  <c r="P100" i="57"/>
  <c r="P99" i="57"/>
  <c r="V8" i="36"/>
  <c r="U8" i="36"/>
  <c r="T8" i="36"/>
  <c r="S8" i="36"/>
  <c r="O102" i="57"/>
  <c r="O101" i="57"/>
  <c r="T150" i="36"/>
  <c r="T7" i="36"/>
  <c r="S100" i="57"/>
  <c r="O100" i="57"/>
  <c r="S150" i="36"/>
  <c r="S7" i="36"/>
  <c r="S99" i="57"/>
  <c r="O99" i="57"/>
  <c r="O6" i="57"/>
  <c r="P6" i="57"/>
  <c r="Q6" i="57"/>
  <c r="R6" i="57"/>
  <c r="S6" i="57"/>
  <c r="T6" i="57"/>
  <c r="W6" i="57"/>
  <c r="X6" i="57"/>
  <c r="Y6" i="57"/>
  <c r="Z6" i="57"/>
  <c r="AA6" i="57"/>
  <c r="AB6" i="57"/>
  <c r="AC6" i="57"/>
  <c r="AD6" i="57"/>
  <c r="AE6" i="57"/>
  <c r="AF6" i="57"/>
  <c r="AG6" i="57"/>
  <c r="AH6" i="57"/>
  <c r="AI6" i="57"/>
  <c r="U6" i="57"/>
  <c r="V6" i="57"/>
  <c r="V267" i="36"/>
  <c r="V268" i="36" s="1"/>
  <c r="V269" i="36" s="1"/>
  <c r="U267" i="36"/>
  <c r="U268" i="36" s="1"/>
  <c r="U269" i="36" s="1"/>
  <c r="T267" i="36"/>
  <c r="T268" i="36" s="1"/>
  <c r="T269" i="36" s="1"/>
  <c r="BM35" i="36"/>
  <c r="BL35" i="36" s="1"/>
  <c r="BO34" i="36"/>
  <c r="BQ15" i="69"/>
  <c r="BD15" i="69"/>
  <c r="AQ15" i="69"/>
  <c r="AD15" i="69"/>
  <c r="Q15" i="69"/>
  <c r="BM181" i="36"/>
  <c r="BQ26" i="36"/>
  <c r="NM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8" i="69"/>
  <c r="G39" i="69"/>
  <c r="G43" i="69"/>
  <c r="G44" i="69"/>
  <c r="G45" i="69"/>
  <c r="G46" i="69"/>
  <c r="G47" i="69"/>
  <c r="G48" i="69"/>
  <c r="G52" i="69"/>
  <c r="G53" i="69"/>
  <c r="G54" i="69"/>
  <c r="G55" i="69"/>
  <c r="G56" i="69"/>
  <c r="G57" i="69"/>
  <c r="G58" i="69"/>
  <c r="G59" i="69"/>
  <c r="G60" i="69"/>
  <c r="G61" i="69"/>
  <c r="G62" i="69"/>
  <c r="G64" i="69"/>
  <c r="G65" i="69"/>
  <c r="G66" i="69"/>
  <c r="G67" i="69"/>
  <c r="G68" i="69"/>
  <c r="G69" i="69"/>
  <c r="G70" i="69"/>
  <c r="G71" i="69"/>
  <c r="G74" i="69"/>
  <c r="G75" i="69"/>
  <c r="G81" i="69"/>
  <c r="G87" i="69"/>
  <c r="G93" i="69"/>
  <c r="G99" i="69"/>
  <c r="G100" i="69"/>
  <c r="G101" i="69"/>
  <c r="G102" i="69"/>
  <c r="G103" i="69"/>
  <c r="G104" i="69"/>
  <c r="G105" i="69"/>
  <c r="G106" i="69"/>
  <c r="G107" i="69"/>
  <c r="G108" i="69"/>
  <c r="G109" i="69"/>
  <c r="G110" i="69"/>
  <c r="G111" i="69"/>
  <c r="G113" i="69"/>
  <c r="G114" i="69"/>
  <c r="G115" i="69"/>
  <c r="G117" i="69"/>
  <c r="G119" i="69"/>
  <c r="G121" i="69"/>
  <c r="G123" i="69"/>
  <c r="G124" i="69"/>
  <c r="G125" i="69"/>
  <c r="G127" i="69"/>
  <c r="G128"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6" i="69"/>
  <c r="BQ31" i="36"/>
  <c r="BQ28" i="36"/>
  <c r="BO32" i="36"/>
  <c r="CO32" i="36"/>
  <c r="BM32" i="36"/>
  <c r="BO31" i="36"/>
  <c r="BM30" i="36"/>
  <c r="BM28" i="36"/>
  <c r="BQ25" i="36"/>
  <c r="BO181" i="36"/>
  <c r="AC61" i="57"/>
  <c r="U56" i="57"/>
  <c r="R40" i="57"/>
  <c r="R39" i="57"/>
  <c r="R38" i="57"/>
  <c r="R37" i="57"/>
  <c r="R36" i="57"/>
  <c r="R35" i="57"/>
  <c r="R34" i="57"/>
  <c r="R33" i="57"/>
  <c r="R31" i="57"/>
  <c r="R30" i="57"/>
  <c r="W258" i="36"/>
  <c r="W259" i="36" s="1"/>
  <c r="AD168" i="36"/>
  <c r="P40" i="57"/>
  <c r="P39" i="57"/>
  <c r="P38" i="57"/>
  <c r="P37" i="57"/>
  <c r="P36" i="57"/>
  <c r="P35" i="57"/>
  <c r="P34" i="57"/>
  <c r="AC168" i="36"/>
  <c r="AB168" i="36"/>
  <c r="AA168" i="36"/>
  <c r="Z168" i="36"/>
  <c r="Y168" i="36"/>
  <c r="X168" i="36"/>
  <c r="W168" i="36"/>
  <c r="P33" i="57"/>
  <c r="V168" i="36"/>
  <c r="P31" i="57"/>
  <c r="P30" i="57"/>
  <c r="P29" i="57"/>
  <c r="U168" i="36"/>
  <c r="T168" i="36"/>
  <c r="S168" i="36"/>
  <c r="O61" i="57"/>
  <c r="AE168" i="36"/>
  <c r="BM168" i="36"/>
  <c r="T119" i="36"/>
  <c r="T120" i="36" s="1"/>
  <c r="T121" i="36" s="1"/>
  <c r="T122" i="36" s="1"/>
  <c r="T123" i="36" s="1"/>
  <c r="T124" i="36" s="1"/>
  <c r="T125" i="36" s="1"/>
  <c r="S119" i="36"/>
  <c r="S120" i="36" s="1"/>
  <c r="S121" i="36" s="1"/>
  <c r="S122" i="36" s="1"/>
  <c r="S123" i="36" s="1"/>
  <c r="S124" i="36" s="1"/>
  <c r="S125" i="36" s="1"/>
  <c r="W271" i="36"/>
  <c r="W272" i="36" s="1"/>
  <c r="BU34" i="36"/>
  <c r="BM171" i="36"/>
  <c r="BO171" i="36"/>
  <c r="R29" i="57"/>
  <c r="T254" i="36"/>
  <c r="P86" i="57"/>
  <c r="S254" i="36"/>
  <c r="CV183" i="36"/>
  <c r="CV222" i="36"/>
  <c r="CV264" i="36"/>
  <c r="CU264" i="36" s="1"/>
  <c r="CV266" i="36"/>
  <c r="BM25" i="36"/>
  <c r="Z127" i="36"/>
  <c r="Z128" i="36" s="1"/>
  <c r="Z129" i="36" s="1"/>
  <c r="Z130" i="36" s="1"/>
  <c r="Z131" i="36" s="1"/>
  <c r="Z132" i="36" s="1"/>
  <c r="Z133" i="36" s="1"/>
  <c r="W127" i="36"/>
  <c r="W128" i="36" s="1"/>
  <c r="W129" i="36" s="1"/>
  <c r="W130" i="36" s="1"/>
  <c r="W131" i="36" s="1"/>
  <c r="W132" i="36" s="1"/>
  <c r="W133" i="36" s="1"/>
  <c r="V127" i="36"/>
  <c r="V128" i="36" s="1"/>
  <c r="V129" i="36" s="1"/>
  <c r="V130" i="36" s="1"/>
  <c r="V131" i="36" s="1"/>
  <c r="V132" i="36" s="1"/>
  <c r="V133" i="36" s="1"/>
  <c r="T127" i="36"/>
  <c r="T128" i="36" s="1"/>
  <c r="T129" i="36" s="1"/>
  <c r="T130" i="36" s="1"/>
  <c r="T131" i="36" s="1"/>
  <c r="T132" i="36" s="1"/>
  <c r="T133" i="36" s="1"/>
  <c r="Y120" i="36"/>
  <c r="Y121" i="36" s="1"/>
  <c r="Y122" i="36" s="1"/>
  <c r="Y123" i="36" s="1"/>
  <c r="Y124" i="36" s="1"/>
  <c r="Y125" i="36" s="1"/>
  <c r="W119" i="36"/>
  <c r="W120" i="36" s="1"/>
  <c r="W121" i="36" s="1"/>
  <c r="W122" i="36" s="1"/>
  <c r="W123" i="36" s="1"/>
  <c r="W124" i="36" s="1"/>
  <c r="W125" i="36" s="1"/>
  <c r="O60" i="57"/>
  <c r="AJ60" i="57" s="1"/>
  <c r="BO207" i="36"/>
  <c r="BO208" i="36" s="1"/>
  <c r="BO209" i="36" s="1"/>
  <c r="BO210" i="36" s="1"/>
  <c r="BO211" i="36" s="1"/>
  <c r="BO212" i="36" s="1"/>
  <c r="BO213" i="36" s="1"/>
  <c r="BO214" i="36" s="1"/>
  <c r="CO199" i="36"/>
  <c r="CO200" i="36" s="1"/>
  <c r="CO201" i="36" s="1"/>
  <c r="CO202" i="36" s="1"/>
  <c r="CO203" i="36" s="1"/>
  <c r="CO204" i="36" s="1"/>
  <c r="CO205" i="36" s="1"/>
  <c r="CO206" i="36" s="1"/>
  <c r="BM207" i="36"/>
  <c r="BM208" i="36" s="1"/>
  <c r="BM209" i="36" s="1"/>
  <c r="BM210" i="36" s="1"/>
  <c r="BM211" i="36" s="1"/>
  <c r="BM212" i="36" s="1"/>
  <c r="BM213" i="36" s="1"/>
  <c r="BM214" i="36" s="1"/>
  <c r="CM199" i="36"/>
  <c r="CM200" i="36" s="1"/>
  <c r="CM201" i="36" s="1"/>
  <c r="CM202" i="36" s="1"/>
  <c r="CM203" i="36" s="1"/>
  <c r="CM204" i="36" s="1"/>
  <c r="CM205" i="36" s="1"/>
  <c r="CM206" i="36" s="1"/>
  <c r="BM179" i="36"/>
  <c r="CM179" i="36"/>
  <c r="CV153" i="36"/>
  <c r="CU153" i="36" s="1"/>
  <c r="CV155" i="36"/>
  <c r="CU155" i="36" s="1"/>
  <c r="AJ142" i="36"/>
  <c r="AJ143" i="36" s="1"/>
  <c r="AJ144" i="36" s="1"/>
  <c r="AJ145" i="36" s="1"/>
  <c r="AJ146" i="36" s="1"/>
  <c r="AJ147" i="36" s="1"/>
  <c r="AJ148" i="36" s="1"/>
  <c r="AJ149" i="36" s="1"/>
  <c r="O89" i="57"/>
  <c r="AJ89" i="57" s="1"/>
  <c r="AI142" i="36"/>
  <c r="AI143" i="36" s="1"/>
  <c r="AI144" i="36" s="1"/>
  <c r="AI145" i="36" s="1"/>
  <c r="AI146" i="36" s="1"/>
  <c r="AI147" i="36" s="1"/>
  <c r="AI148" i="36" s="1"/>
  <c r="AI149" i="36" s="1"/>
  <c r="O88" i="57"/>
  <c r="AJ88" i="57" s="1"/>
  <c r="AK57" i="57"/>
  <c r="AH142" i="36"/>
  <c r="AH143" i="36" s="1"/>
  <c r="AH144" i="36" s="1"/>
  <c r="AH145" i="36" s="1"/>
  <c r="AH146" i="36" s="1"/>
  <c r="AH147" i="36" s="1"/>
  <c r="AH148" i="36" s="1"/>
  <c r="AH149" i="36" s="1"/>
  <c r="BM142" i="36"/>
  <c r="BM134" i="36"/>
  <c r="CV207" i="36"/>
  <c r="CQ199" i="36"/>
  <c r="CQ200" i="36" s="1"/>
  <c r="CQ201" i="36" s="1"/>
  <c r="CQ202" i="36" s="1"/>
  <c r="CQ203" i="36" s="1"/>
  <c r="CQ204" i="36" s="1"/>
  <c r="CQ205" i="36" s="1"/>
  <c r="CQ206" i="36" s="1"/>
  <c r="R50" i="57"/>
  <c r="T101" i="36"/>
  <c r="T102" i="36" s="1"/>
  <c r="T103" i="36" s="1"/>
  <c r="T104" i="36" s="1"/>
  <c r="T105" i="36" s="1"/>
  <c r="T106" i="36" s="1"/>
  <c r="T107" i="36" s="1"/>
  <c r="T108" i="36" s="1"/>
  <c r="S101" i="36"/>
  <c r="S102" i="36" s="1"/>
  <c r="S103" i="36" s="1"/>
  <c r="S104" i="36" s="1"/>
  <c r="S105" i="36" s="1"/>
  <c r="S106" i="36" s="1"/>
  <c r="S107" i="36" s="1"/>
  <c r="S108" i="36" s="1"/>
  <c r="O53" i="57"/>
  <c r="AJ53" i="57" s="1"/>
  <c r="CV101" i="36"/>
  <c r="CV85" i="36"/>
  <c r="T85" i="36"/>
  <c r="T86" i="36" s="1"/>
  <c r="T87" i="36" s="1"/>
  <c r="T88" i="36" s="1"/>
  <c r="T89" i="36" s="1"/>
  <c r="T90" i="36" s="1"/>
  <c r="T91" i="36" s="1"/>
  <c r="T92" i="36" s="1"/>
  <c r="S85" i="36"/>
  <c r="S86" i="36" s="1"/>
  <c r="S87" i="36" s="1"/>
  <c r="S88" i="36" s="1"/>
  <c r="S89" i="36" s="1"/>
  <c r="S90" i="36" s="1"/>
  <c r="S91" i="36" s="1"/>
  <c r="S92" i="36" s="1"/>
  <c r="O52" i="57"/>
  <c r="AJ52" i="57" s="1"/>
  <c r="O51" i="57"/>
  <c r="AJ51" i="57" s="1"/>
  <c r="BL61" i="36"/>
  <c r="BL62" i="36" s="1"/>
  <c r="BL63" i="36" s="1"/>
  <c r="BL64" i="36" s="1"/>
  <c r="BL65" i="36" s="1"/>
  <c r="BL66" i="36" s="1"/>
  <c r="BL67" i="36" s="1"/>
  <c r="BL68" i="36" s="1"/>
  <c r="O27" i="57"/>
  <c r="AJ27" i="57" s="1"/>
  <c r="BM31" i="36"/>
  <c r="BO28" i="36"/>
  <c r="BO25" i="36"/>
  <c r="BO24" i="36"/>
  <c r="BM26" i="36"/>
  <c r="BM24" i="36"/>
  <c r="BM23" i="36"/>
  <c r="BL23" i="36" s="1"/>
  <c r="BM9" i="36"/>
  <c r="BL9" i="36" s="1"/>
  <c r="X16" i="36"/>
  <c r="W16" i="36"/>
  <c r="V16" i="36"/>
  <c r="U16" i="36"/>
  <c r="T16" i="36"/>
  <c r="Y16" i="36"/>
  <c r="CM13" i="36"/>
  <c r="CO12" i="36"/>
  <c r="CM11" i="36"/>
  <c r="CL11" i="36" s="1"/>
  <c r="CC12" i="36"/>
  <c r="CA12" i="36" s="1"/>
  <c r="CQ13" i="36"/>
  <c r="CO13" i="36"/>
  <c r="BL14" i="36"/>
  <c r="O17" i="57"/>
  <c r="AJ17" i="57" s="1"/>
  <c r="O16" i="57"/>
  <c r="AJ16" i="57" s="1"/>
  <c r="O15" i="57"/>
  <c r="AJ15" i="57" s="1"/>
  <c r="O14" i="57"/>
  <c r="AJ14" i="57" s="1"/>
  <c r="O13" i="57"/>
  <c r="O12" i="57"/>
  <c r="AJ12" i="57" s="1"/>
  <c r="S34" i="36"/>
  <c r="T26" i="36"/>
  <c r="S26" i="36"/>
  <c r="O21" i="57"/>
  <c r="AJ21" i="57" s="1"/>
  <c r="O20" i="57"/>
  <c r="AJ20" i="57" s="1"/>
  <c r="BO26" i="36"/>
  <c r="T34" i="36"/>
  <c r="Z98" i="57"/>
  <c r="Z63" i="36"/>
  <c r="Z64" i="36" s="1"/>
  <c r="Z65" i="36" s="1"/>
  <c r="Z66" i="36" s="1"/>
  <c r="Z67" i="36" s="1"/>
  <c r="Z68" i="36" s="1"/>
  <c r="Y98" i="57"/>
  <c r="V263" i="36"/>
  <c r="V261" i="36"/>
  <c r="U262" i="36"/>
  <c r="U263" i="36" s="1"/>
  <c r="U260" i="36"/>
  <c r="U261" i="36" s="1"/>
  <c r="X98" i="57"/>
  <c r="W98" i="57"/>
  <c r="Y63" i="36"/>
  <c r="Y64" i="36" s="1"/>
  <c r="Y65" i="36" s="1"/>
  <c r="Y66" i="36" s="1"/>
  <c r="Y67" i="36" s="1"/>
  <c r="Y68" i="36" s="1"/>
  <c r="U98" i="57"/>
  <c r="Z208" i="36"/>
  <c r="Z209" i="36" s="1"/>
  <c r="Z210" i="36" s="1"/>
  <c r="Z211" i="36" s="1"/>
  <c r="Z212" i="36" s="1"/>
  <c r="Z213" i="36" s="1"/>
  <c r="Z214" i="36" s="1"/>
  <c r="Y208" i="36"/>
  <c r="Y209" i="36" s="1"/>
  <c r="Y210" i="36" s="1"/>
  <c r="Y211" i="36" s="1"/>
  <c r="Y212" i="36" s="1"/>
  <c r="Y213" i="36" s="1"/>
  <c r="Y214" i="36" s="1"/>
  <c r="X208" i="36"/>
  <c r="X209" i="36" s="1"/>
  <c r="X210" i="36" s="1"/>
  <c r="X211" i="36" s="1"/>
  <c r="X212" i="36" s="1"/>
  <c r="X213" i="36" s="1"/>
  <c r="X214" i="36" s="1"/>
  <c r="T98" i="57"/>
  <c r="AA143" i="36"/>
  <c r="AA144" i="36" s="1"/>
  <c r="AA145" i="36" s="1"/>
  <c r="AA146" i="36" s="1"/>
  <c r="AA147" i="36" s="1"/>
  <c r="AA148" i="36" s="1"/>
  <c r="AA149" i="36" s="1"/>
  <c r="Z143" i="36"/>
  <c r="Z144" i="36" s="1"/>
  <c r="Z145" i="36" s="1"/>
  <c r="Z146" i="36" s="1"/>
  <c r="Z147" i="36" s="1"/>
  <c r="Z148" i="36" s="1"/>
  <c r="Z149" i="36" s="1"/>
  <c r="Y143" i="36"/>
  <c r="Y144" i="36" s="1"/>
  <c r="Y145" i="36" s="1"/>
  <c r="Y146" i="36" s="1"/>
  <c r="Y147" i="36" s="1"/>
  <c r="Y148" i="36" s="1"/>
  <c r="Y149" i="36" s="1"/>
  <c r="S98" i="57"/>
  <c r="AB135" i="36"/>
  <c r="AB136" i="36" s="1"/>
  <c r="AB137" i="36" s="1"/>
  <c r="AB138" i="36" s="1"/>
  <c r="AB139" i="36" s="1"/>
  <c r="AB140" i="36" s="1"/>
  <c r="AB141" i="36" s="1"/>
  <c r="AA135" i="36"/>
  <c r="AA136" i="36" s="1"/>
  <c r="AA137" i="36" s="1"/>
  <c r="AA138" i="36" s="1"/>
  <c r="AA139" i="36" s="1"/>
  <c r="AA140" i="36" s="1"/>
  <c r="AA141" i="36" s="1"/>
  <c r="Z135" i="36"/>
  <c r="Z136" i="36" s="1"/>
  <c r="Z137" i="36" s="1"/>
  <c r="Z138" i="36" s="1"/>
  <c r="Z139" i="36" s="1"/>
  <c r="Z140" i="36" s="1"/>
  <c r="Z141" i="36" s="1"/>
  <c r="R98" i="57"/>
  <c r="Z200" i="36"/>
  <c r="Z201" i="36" s="1"/>
  <c r="Z202" i="36" s="1"/>
  <c r="Z203" i="36" s="1"/>
  <c r="Z204" i="36" s="1"/>
  <c r="Z205" i="36" s="1"/>
  <c r="Z206" i="36" s="1"/>
  <c r="Y200" i="36"/>
  <c r="Y201" i="36" s="1"/>
  <c r="Y202" i="36" s="1"/>
  <c r="Y203" i="36" s="1"/>
  <c r="Y204" i="36" s="1"/>
  <c r="Y205" i="36" s="1"/>
  <c r="Y206" i="36" s="1"/>
  <c r="X200" i="36"/>
  <c r="X201" i="36" s="1"/>
  <c r="X202" i="36" s="1"/>
  <c r="X203" i="36" s="1"/>
  <c r="X204" i="36" s="1"/>
  <c r="X205" i="36" s="1"/>
  <c r="X206" i="36" s="1"/>
  <c r="Q98" i="57"/>
  <c r="Y192" i="36"/>
  <c r="Y193" i="36" s="1"/>
  <c r="Y194" i="36" s="1"/>
  <c r="Y195" i="36" s="1"/>
  <c r="Y196" i="36" s="1"/>
  <c r="Y197" i="36" s="1"/>
  <c r="Y198" i="36" s="1"/>
  <c r="X192" i="36"/>
  <c r="X193" i="36" s="1"/>
  <c r="X194" i="36" s="1"/>
  <c r="X195" i="36" s="1"/>
  <c r="X196" i="36" s="1"/>
  <c r="X197" i="36" s="1"/>
  <c r="X198" i="36" s="1"/>
  <c r="Y127" i="36"/>
  <c r="Y128" i="36" s="1"/>
  <c r="Y129" i="36" s="1"/>
  <c r="Y130" i="36" s="1"/>
  <c r="Y131" i="36" s="1"/>
  <c r="Y132" i="36" s="1"/>
  <c r="Y133" i="36" s="1"/>
  <c r="X127" i="36"/>
  <c r="X128" i="36" s="1"/>
  <c r="X129" i="36" s="1"/>
  <c r="X130" i="36" s="1"/>
  <c r="X131" i="36" s="1"/>
  <c r="X132" i="36" s="1"/>
  <c r="X133" i="36" s="1"/>
  <c r="Z120" i="36"/>
  <c r="Z121" i="36" s="1"/>
  <c r="Z122" i="36" s="1"/>
  <c r="Z123" i="36" s="1"/>
  <c r="Z124" i="36" s="1"/>
  <c r="Z125" i="36" s="1"/>
  <c r="P98" i="57"/>
  <c r="X120" i="36"/>
  <c r="X121" i="36" s="1"/>
  <c r="X122" i="36" s="1"/>
  <c r="X123" i="36" s="1"/>
  <c r="X124" i="36" s="1"/>
  <c r="X125" i="36" s="1"/>
  <c r="O98" i="57"/>
  <c r="Z71" i="36"/>
  <c r="Z72" i="36" s="1"/>
  <c r="Z73" i="36" s="1"/>
  <c r="Z74" i="36" s="1"/>
  <c r="Z75" i="36" s="1"/>
  <c r="Z76" i="36" s="1"/>
  <c r="Y71" i="36"/>
  <c r="Y72" i="36" s="1"/>
  <c r="Y73" i="36" s="1"/>
  <c r="Y74" i="36" s="1"/>
  <c r="Y75" i="36" s="1"/>
  <c r="Y76" i="36" s="1"/>
  <c r="X71" i="36"/>
  <c r="X72" i="36" s="1"/>
  <c r="X73" i="36" s="1"/>
  <c r="X74" i="36" s="1"/>
  <c r="X75" i="36" s="1"/>
  <c r="X76" i="36" s="1"/>
  <c r="X63" i="36"/>
  <c r="X64" i="36" s="1"/>
  <c r="X65" i="36" s="1"/>
  <c r="X66" i="36" s="1"/>
  <c r="X67" i="36" s="1"/>
  <c r="X68" i="36" s="1"/>
  <c r="V271" i="36"/>
  <c r="V272" i="36" s="1"/>
  <c r="P85" i="57"/>
  <c r="O87" i="57"/>
  <c r="AJ87" i="57" s="1"/>
  <c r="T256" i="36"/>
  <c r="S256" i="36"/>
  <c r="Z94" i="57"/>
  <c r="W207" i="36"/>
  <c r="W208" i="36" s="1"/>
  <c r="W209" i="36" s="1"/>
  <c r="W210" i="36" s="1"/>
  <c r="W211" i="36" s="1"/>
  <c r="W212" i="36" s="1"/>
  <c r="W213" i="36" s="1"/>
  <c r="W214" i="36" s="1"/>
  <c r="Y94" i="57"/>
  <c r="X142" i="36"/>
  <c r="X143" i="36" s="1"/>
  <c r="X144" i="36" s="1"/>
  <c r="X145" i="36" s="1"/>
  <c r="X146" i="36" s="1"/>
  <c r="X147" i="36" s="1"/>
  <c r="X148" i="36" s="1"/>
  <c r="X149" i="36" s="1"/>
  <c r="X94" i="57"/>
  <c r="V257" i="36"/>
  <c r="V258" i="36" s="1"/>
  <c r="V259" i="36" s="1"/>
  <c r="W94" i="57"/>
  <c r="Y134" i="36"/>
  <c r="Y135" i="36" s="1"/>
  <c r="Y136" i="36" s="1"/>
  <c r="Y137" i="36" s="1"/>
  <c r="Y138" i="36" s="1"/>
  <c r="Y139" i="36" s="1"/>
  <c r="Y140" i="36" s="1"/>
  <c r="Y141" i="36" s="1"/>
  <c r="V94" i="57"/>
  <c r="W199" i="36"/>
  <c r="W200" i="36" s="1"/>
  <c r="W201" i="36" s="1"/>
  <c r="W202" i="36" s="1"/>
  <c r="W203" i="36" s="1"/>
  <c r="W204" i="36" s="1"/>
  <c r="W205" i="36" s="1"/>
  <c r="W206" i="36" s="1"/>
  <c r="U94" i="57"/>
  <c r="W191" i="36"/>
  <c r="W192" i="36" s="1"/>
  <c r="W193" i="36" s="1"/>
  <c r="W194" i="36" s="1"/>
  <c r="W195" i="36" s="1"/>
  <c r="W196" i="36" s="1"/>
  <c r="W197" i="36" s="1"/>
  <c r="W198" i="36" s="1"/>
  <c r="T94" i="57"/>
  <c r="S94" i="57"/>
  <c r="W70" i="36"/>
  <c r="W71" i="36" s="1"/>
  <c r="W72" i="36" s="1"/>
  <c r="W73" i="36" s="1"/>
  <c r="W74" i="36" s="1"/>
  <c r="W75" i="36" s="1"/>
  <c r="W76" i="36" s="1"/>
  <c r="R94" i="57"/>
  <c r="W62" i="36"/>
  <c r="W63" i="36" s="1"/>
  <c r="W64" i="36" s="1"/>
  <c r="W65" i="36" s="1"/>
  <c r="W66" i="36" s="1"/>
  <c r="W67" i="36" s="1"/>
  <c r="W68" i="36" s="1"/>
  <c r="Q94" i="57"/>
  <c r="O97" i="57"/>
  <c r="AJ97" i="57" s="1"/>
  <c r="O96" i="57"/>
  <c r="AJ96" i="57" s="1"/>
  <c r="U270" i="36"/>
  <c r="U271" i="36" s="1"/>
  <c r="U272" i="36" s="1"/>
  <c r="T270" i="36"/>
  <c r="T271" i="36" s="1"/>
  <c r="T272" i="36" s="1"/>
  <c r="S270" i="36"/>
  <c r="S271" i="36" s="1"/>
  <c r="S272" i="36" s="1"/>
  <c r="P94" i="57"/>
  <c r="O95" i="57"/>
  <c r="AJ95" i="57" s="1"/>
  <c r="T264" i="36"/>
  <c r="S264" i="36"/>
  <c r="O94" i="57"/>
  <c r="S266" i="36"/>
  <c r="S267" i="36" s="1"/>
  <c r="S268" i="36" s="1"/>
  <c r="S269" i="36" s="1"/>
  <c r="AB85" i="57"/>
  <c r="AA85" i="57"/>
  <c r="O93" i="57"/>
  <c r="AJ93" i="57" s="1"/>
  <c r="O92" i="57"/>
  <c r="AJ92" i="57" s="1"/>
  <c r="S262" i="36"/>
  <c r="S263" i="36" s="1"/>
  <c r="T262" i="36"/>
  <c r="T263" i="36" s="1"/>
  <c r="T260" i="36"/>
  <c r="T261" i="36" s="1"/>
  <c r="S260" i="36"/>
  <c r="S261" i="36" s="1"/>
  <c r="Z85" i="57"/>
  <c r="V207" i="36"/>
  <c r="V208" i="36" s="1"/>
  <c r="V209" i="36" s="1"/>
  <c r="V210" i="36" s="1"/>
  <c r="V211" i="36" s="1"/>
  <c r="V212" i="36" s="1"/>
  <c r="V213" i="36" s="1"/>
  <c r="V214" i="36" s="1"/>
  <c r="Y85" i="57"/>
  <c r="W142" i="36"/>
  <c r="W143" i="36" s="1"/>
  <c r="W144" i="36" s="1"/>
  <c r="W145" i="36" s="1"/>
  <c r="W146" i="36" s="1"/>
  <c r="W147" i="36" s="1"/>
  <c r="W148" i="36" s="1"/>
  <c r="W149" i="36" s="1"/>
  <c r="X85" i="57"/>
  <c r="O91" i="57"/>
  <c r="AJ91" i="57" s="1"/>
  <c r="O90" i="57"/>
  <c r="AJ90" i="57" s="1"/>
  <c r="U257" i="36"/>
  <c r="U258" i="36" s="1"/>
  <c r="U259" i="36" s="1"/>
  <c r="T257" i="36"/>
  <c r="T258" i="36" s="1"/>
  <c r="T259" i="36" s="1"/>
  <c r="S257" i="36"/>
  <c r="S258" i="36" s="1"/>
  <c r="S259" i="36" s="1"/>
  <c r="W85" i="57"/>
  <c r="X134" i="36"/>
  <c r="X135" i="36" s="1"/>
  <c r="X136" i="36" s="1"/>
  <c r="X137" i="36" s="1"/>
  <c r="X138" i="36" s="1"/>
  <c r="X139" i="36" s="1"/>
  <c r="X140" i="36" s="1"/>
  <c r="X141" i="36" s="1"/>
  <c r="V85" i="57"/>
  <c r="V199" i="36"/>
  <c r="V200" i="36" s="1"/>
  <c r="V201" i="36" s="1"/>
  <c r="V202" i="36" s="1"/>
  <c r="V203" i="36" s="1"/>
  <c r="V204" i="36" s="1"/>
  <c r="V205" i="36" s="1"/>
  <c r="V206" i="36" s="1"/>
  <c r="U85" i="57"/>
  <c r="V191" i="36"/>
  <c r="V192" i="36" s="1"/>
  <c r="V193" i="36" s="1"/>
  <c r="V194" i="36" s="1"/>
  <c r="V195" i="36" s="1"/>
  <c r="V196" i="36" s="1"/>
  <c r="V197" i="36" s="1"/>
  <c r="V198" i="36" s="1"/>
  <c r="T85" i="57"/>
  <c r="V119" i="36"/>
  <c r="V120" i="36" s="1"/>
  <c r="V121" i="36" s="1"/>
  <c r="V122" i="36" s="1"/>
  <c r="V123" i="36" s="1"/>
  <c r="V124" i="36" s="1"/>
  <c r="V125" i="36" s="1"/>
  <c r="S85" i="57"/>
  <c r="V70" i="36"/>
  <c r="V71" i="36" s="1"/>
  <c r="V72" i="36" s="1"/>
  <c r="V73" i="36" s="1"/>
  <c r="V74" i="36" s="1"/>
  <c r="V75" i="36" s="1"/>
  <c r="V76" i="36" s="1"/>
  <c r="R85" i="57"/>
  <c r="V62" i="36"/>
  <c r="V63" i="36" s="1"/>
  <c r="V64" i="36" s="1"/>
  <c r="V65" i="36" s="1"/>
  <c r="V66" i="36" s="1"/>
  <c r="V67" i="36" s="1"/>
  <c r="V68" i="36" s="1"/>
  <c r="Q85" i="57"/>
  <c r="AG174" i="36"/>
  <c r="AG175" i="36" s="1"/>
  <c r="AG176" i="36" s="1"/>
  <c r="AF174" i="36"/>
  <c r="AF175" i="36" s="1"/>
  <c r="AF176" i="36" s="1"/>
  <c r="AE174" i="36"/>
  <c r="AE175" i="36" s="1"/>
  <c r="AE176" i="36" s="1"/>
  <c r="T255" i="36"/>
  <c r="S255" i="36"/>
  <c r="O85" i="57"/>
  <c r="O86" i="57"/>
  <c r="AJ86" i="57" s="1"/>
  <c r="T62" i="36"/>
  <c r="T63" i="36" s="1"/>
  <c r="T64" i="36" s="1"/>
  <c r="T65" i="36" s="1"/>
  <c r="T66" i="36" s="1"/>
  <c r="T67" i="36" s="1"/>
  <c r="T68" i="36" s="1"/>
  <c r="X83" i="57"/>
  <c r="W83" i="57"/>
  <c r="V142" i="36"/>
  <c r="V143" i="36" s="1"/>
  <c r="V144" i="36" s="1"/>
  <c r="V145" i="36" s="1"/>
  <c r="V146" i="36" s="1"/>
  <c r="V147" i="36" s="1"/>
  <c r="V148" i="36" s="1"/>
  <c r="V149" i="36" s="1"/>
  <c r="V83" i="57"/>
  <c r="W134" i="36"/>
  <c r="W135" i="36" s="1"/>
  <c r="W136" i="36" s="1"/>
  <c r="W137" i="36" s="1"/>
  <c r="W138" i="36" s="1"/>
  <c r="W139" i="36" s="1"/>
  <c r="W140" i="36" s="1"/>
  <c r="W141" i="36" s="1"/>
  <c r="U83" i="57"/>
  <c r="U199" i="36"/>
  <c r="U200" i="36" s="1"/>
  <c r="U201" i="36" s="1"/>
  <c r="U202" i="36" s="1"/>
  <c r="U203" i="36" s="1"/>
  <c r="U204" i="36" s="1"/>
  <c r="U205" i="36" s="1"/>
  <c r="U206" i="36" s="1"/>
  <c r="T83" i="57"/>
  <c r="U191" i="36"/>
  <c r="U192" i="36" s="1"/>
  <c r="U193" i="36" s="1"/>
  <c r="U194" i="36" s="1"/>
  <c r="U195" i="36" s="1"/>
  <c r="U196" i="36" s="1"/>
  <c r="U197" i="36" s="1"/>
  <c r="U198" i="36" s="1"/>
  <c r="S83" i="57"/>
  <c r="U119" i="36"/>
  <c r="U120" i="36" s="1"/>
  <c r="U121" i="36" s="1"/>
  <c r="U122" i="36" s="1"/>
  <c r="U123" i="36" s="1"/>
  <c r="U124" i="36" s="1"/>
  <c r="U125" i="36" s="1"/>
  <c r="R83" i="57"/>
  <c r="U70" i="36"/>
  <c r="U71" i="36" s="1"/>
  <c r="U72" i="36" s="1"/>
  <c r="U73" i="36" s="1"/>
  <c r="U74" i="36" s="1"/>
  <c r="U75" i="36" s="1"/>
  <c r="U76" i="36" s="1"/>
  <c r="Q83" i="57"/>
  <c r="U62" i="36"/>
  <c r="U63" i="36" s="1"/>
  <c r="U64" i="36" s="1"/>
  <c r="U65" i="36" s="1"/>
  <c r="U66" i="36" s="1"/>
  <c r="U67" i="36" s="1"/>
  <c r="U68" i="36" s="1"/>
  <c r="P83" i="57"/>
  <c r="V178" i="36"/>
  <c r="U178" i="36"/>
  <c r="P47" i="57"/>
  <c r="O84" i="57"/>
  <c r="AJ84" i="57" s="1"/>
  <c r="O83" i="57"/>
  <c r="AD174" i="36"/>
  <c r="AD175" i="36" s="1"/>
  <c r="AD176" i="36" s="1"/>
  <c r="AC174" i="36"/>
  <c r="AC175" i="36" s="1"/>
  <c r="AC176" i="36" s="1"/>
  <c r="AB174" i="36"/>
  <c r="AB175" i="36" s="1"/>
  <c r="AB176" i="36" s="1"/>
  <c r="AA174" i="36"/>
  <c r="AA175" i="36" s="1"/>
  <c r="AA176" i="36" s="1"/>
  <c r="Z174" i="36"/>
  <c r="Z175" i="36" s="1"/>
  <c r="Z176" i="36" s="1"/>
  <c r="Y173" i="36"/>
  <c r="Y174" i="36" s="1"/>
  <c r="Y175" i="36" s="1"/>
  <c r="Y176" i="36" s="1"/>
  <c r="O82" i="57"/>
  <c r="AJ82" i="57" s="1"/>
  <c r="O81" i="57"/>
  <c r="AJ81" i="57" s="1"/>
  <c r="O80" i="57"/>
  <c r="AJ80" i="57" s="1"/>
  <c r="P79" i="57"/>
  <c r="O48" i="57"/>
  <c r="AJ48" i="57" s="1"/>
  <c r="O78" i="57"/>
  <c r="AJ78" i="57" s="1"/>
  <c r="O77" i="57"/>
  <c r="AJ77" i="57" s="1"/>
  <c r="O76" i="57"/>
  <c r="AJ76" i="57" s="1"/>
  <c r="O75" i="57"/>
  <c r="AJ75" i="57" s="1"/>
  <c r="AK74" i="57"/>
  <c r="AK73" i="57"/>
  <c r="O72" i="57"/>
  <c r="AJ72" i="57" s="1"/>
  <c r="O71" i="57"/>
  <c r="AJ71" i="57" s="1"/>
  <c r="O70" i="57"/>
  <c r="AJ70" i="57" s="1"/>
  <c r="O69" i="57"/>
  <c r="AJ69" i="57" s="1"/>
  <c r="O68" i="57"/>
  <c r="AJ68" i="57" s="1"/>
  <c r="O67" i="57"/>
  <c r="AJ67" i="57" s="1"/>
  <c r="O66" i="57"/>
  <c r="AJ66" i="57" s="1"/>
  <c r="O65" i="57"/>
  <c r="AJ65" i="57" s="1"/>
  <c r="O64" i="57"/>
  <c r="AJ64" i="57" s="1"/>
  <c r="O63" i="57"/>
  <c r="AJ63" i="57" s="1"/>
  <c r="Q62" i="57"/>
  <c r="P62" i="57"/>
  <c r="O62" i="57"/>
  <c r="AA61" i="57"/>
  <c r="Z61" i="57"/>
  <c r="Y61" i="57"/>
  <c r="X61" i="57"/>
  <c r="W61" i="57"/>
  <c r="V61" i="57"/>
  <c r="U61" i="57"/>
  <c r="T61" i="57"/>
  <c r="S61" i="57"/>
  <c r="R61" i="57"/>
  <c r="Q61" i="57"/>
  <c r="P61" i="57"/>
  <c r="O59" i="57"/>
  <c r="AJ59" i="57" s="1"/>
  <c r="O58" i="57"/>
  <c r="AJ58" i="57" s="1"/>
  <c r="O57" i="57"/>
  <c r="AJ57" i="57" s="1"/>
  <c r="T56" i="57"/>
  <c r="Q56" i="57"/>
  <c r="P56" i="57"/>
  <c r="O55" i="57"/>
  <c r="AJ55" i="57" s="1"/>
  <c r="O50" i="57"/>
  <c r="O47" i="57"/>
  <c r="O46" i="57"/>
  <c r="AJ46" i="57" s="1"/>
  <c r="O42" i="57"/>
  <c r="AJ42" i="57" s="1"/>
  <c r="O41" i="57"/>
  <c r="AJ41" i="57" s="1"/>
  <c r="O40" i="57"/>
  <c r="O39" i="57"/>
  <c r="O38" i="57"/>
  <c r="O37" i="57"/>
  <c r="O36" i="57"/>
  <c r="O35" i="57"/>
  <c r="O34" i="57"/>
  <c r="O33" i="57"/>
  <c r="O32" i="57"/>
  <c r="AJ32" i="57" s="1"/>
  <c r="O31" i="57"/>
  <c r="O30" i="57"/>
  <c r="O29" i="57"/>
  <c r="O28" i="57"/>
  <c r="AJ28" i="57" s="1"/>
  <c r="O26" i="57"/>
  <c r="AJ26" i="57" s="1"/>
  <c r="O25" i="57"/>
  <c r="AJ25" i="57" s="1"/>
  <c r="O19" i="57"/>
  <c r="AJ19" i="57" s="1"/>
  <c r="O18" i="57"/>
  <c r="AJ18" i="57" s="1"/>
  <c r="O11" i="57"/>
  <c r="AJ11" i="57" s="1"/>
  <c r="O10" i="57"/>
  <c r="AJ10" i="57" s="1"/>
  <c r="P9" i="57"/>
  <c r="O9" i="57"/>
  <c r="O8" i="57"/>
  <c r="AJ8" i="57" s="1"/>
  <c r="O7" i="57"/>
  <c r="AJ7" i="57" s="1"/>
  <c r="T207" i="36"/>
  <c r="T208" i="36" s="1"/>
  <c r="T209" i="36" s="1"/>
  <c r="T210" i="36" s="1"/>
  <c r="T211" i="36" s="1"/>
  <c r="T212" i="36" s="1"/>
  <c r="T213" i="36" s="1"/>
  <c r="T214" i="36" s="1"/>
  <c r="S207" i="36"/>
  <c r="S208" i="36" s="1"/>
  <c r="S209" i="36" s="1"/>
  <c r="S210" i="36" s="1"/>
  <c r="S211" i="36" s="1"/>
  <c r="S212" i="36" s="1"/>
  <c r="S213" i="36" s="1"/>
  <c r="S214" i="36" s="1"/>
  <c r="U142" i="36"/>
  <c r="U143" i="36" s="1"/>
  <c r="U144" i="36" s="1"/>
  <c r="U145" i="36" s="1"/>
  <c r="U146" i="36" s="1"/>
  <c r="U147" i="36" s="1"/>
  <c r="U148" i="36" s="1"/>
  <c r="U149" i="36" s="1"/>
  <c r="V134" i="36"/>
  <c r="V135" i="36" s="1"/>
  <c r="V136" i="36" s="1"/>
  <c r="V137" i="36" s="1"/>
  <c r="V138" i="36" s="1"/>
  <c r="V139" i="36" s="1"/>
  <c r="V140" i="36" s="1"/>
  <c r="V141" i="36" s="1"/>
  <c r="T199" i="36"/>
  <c r="T200" i="36" s="1"/>
  <c r="T201" i="36" s="1"/>
  <c r="T202" i="36" s="1"/>
  <c r="T203" i="36" s="1"/>
  <c r="T204" i="36" s="1"/>
  <c r="T205" i="36" s="1"/>
  <c r="T206" i="36" s="1"/>
  <c r="S199" i="36"/>
  <c r="S200" i="36" s="1"/>
  <c r="S201" i="36" s="1"/>
  <c r="S202" i="36" s="1"/>
  <c r="S203" i="36" s="1"/>
  <c r="S204" i="36" s="1"/>
  <c r="S205" i="36" s="1"/>
  <c r="S206" i="36" s="1"/>
  <c r="T191" i="36"/>
  <c r="T192" i="36" s="1"/>
  <c r="T193" i="36" s="1"/>
  <c r="T194" i="36" s="1"/>
  <c r="T195" i="36" s="1"/>
  <c r="T196" i="36" s="1"/>
  <c r="T197" i="36" s="1"/>
  <c r="T198" i="36" s="1"/>
  <c r="S191" i="36"/>
  <c r="S192" i="36" s="1"/>
  <c r="S193" i="36" s="1"/>
  <c r="S194" i="36" s="1"/>
  <c r="S195" i="36" s="1"/>
  <c r="S196" i="36" s="1"/>
  <c r="S197" i="36" s="1"/>
  <c r="S198" i="36" s="1"/>
  <c r="T70" i="36"/>
  <c r="T71" i="36" s="1"/>
  <c r="T72" i="36" s="1"/>
  <c r="T73" i="36" s="1"/>
  <c r="T74" i="36" s="1"/>
  <c r="T75" i="36" s="1"/>
  <c r="T76" i="36" s="1"/>
  <c r="S70" i="36"/>
  <c r="S71" i="36" s="1"/>
  <c r="S72" i="36" s="1"/>
  <c r="S73" i="36" s="1"/>
  <c r="S74" i="36" s="1"/>
  <c r="S75" i="36" s="1"/>
  <c r="S76" i="36" s="1"/>
  <c r="S182" i="36"/>
  <c r="S153" i="36"/>
  <c r="T181" i="36"/>
  <c r="S181" i="36"/>
  <c r="T179" i="36"/>
  <c r="T180" i="36" s="1"/>
  <c r="S179" i="36"/>
  <c r="S180" i="36" s="1"/>
  <c r="T177" i="36"/>
  <c r="T178" i="36" s="1"/>
  <c r="S177" i="36"/>
  <c r="S178" i="36" s="1"/>
  <c r="AI173" i="36"/>
  <c r="AI174" i="36" s="1"/>
  <c r="AI175" i="36" s="1"/>
  <c r="AI176" i="36" s="1"/>
  <c r="AH173" i="36"/>
  <c r="AH174" i="36" s="1"/>
  <c r="AH175" i="36" s="1"/>
  <c r="AH176" i="36" s="1"/>
  <c r="X173" i="36"/>
  <c r="X174" i="36" s="1"/>
  <c r="X175" i="36" s="1"/>
  <c r="X176" i="36" s="1"/>
  <c r="W173" i="36"/>
  <c r="W174" i="36" s="1"/>
  <c r="W175" i="36" s="1"/>
  <c r="W176" i="36" s="1"/>
  <c r="V173" i="36"/>
  <c r="V174" i="36" s="1"/>
  <c r="V175" i="36" s="1"/>
  <c r="V176" i="36" s="1"/>
  <c r="U173" i="36"/>
  <c r="U174" i="36" s="1"/>
  <c r="U175" i="36" s="1"/>
  <c r="U176" i="36" s="1"/>
  <c r="T173" i="36"/>
  <c r="T174" i="36" s="1"/>
  <c r="T175" i="36" s="1"/>
  <c r="T176" i="36" s="1"/>
  <c r="S173" i="36"/>
  <c r="S174" i="36" s="1"/>
  <c r="S175" i="36" s="1"/>
  <c r="S176" i="36" s="1"/>
  <c r="W172" i="36"/>
  <c r="V172" i="36"/>
  <c r="U172" i="36"/>
  <c r="T172" i="36"/>
  <c r="S172" i="36"/>
  <c r="T171" i="36"/>
  <c r="S171" i="36"/>
  <c r="T170" i="36"/>
  <c r="S170" i="36"/>
  <c r="T169" i="36"/>
  <c r="S169" i="36"/>
  <c r="T167" i="36"/>
  <c r="S167" i="36"/>
  <c r="T166" i="36"/>
  <c r="S166" i="36"/>
  <c r="T165" i="36"/>
  <c r="S165" i="36"/>
  <c r="T164" i="36"/>
  <c r="S164" i="36"/>
  <c r="T163" i="36"/>
  <c r="S163" i="36"/>
  <c r="T162" i="36"/>
  <c r="S162" i="36"/>
  <c r="T161" i="36"/>
  <c r="S161" i="36"/>
  <c r="T160" i="36"/>
  <c r="S160" i="36"/>
  <c r="T158" i="36"/>
  <c r="S158" i="36"/>
  <c r="T157" i="36"/>
  <c r="S157" i="36"/>
  <c r="T156" i="36"/>
  <c r="S156" i="36"/>
  <c r="T155" i="36"/>
  <c r="S155" i="36"/>
  <c r="CX152" i="36"/>
  <c r="CV151" i="36"/>
  <c r="CU151" i="36" s="1"/>
  <c r="BO150" i="36"/>
  <c r="BM150" i="36"/>
  <c r="CV150" i="36"/>
  <c r="CU150" i="36" s="1"/>
  <c r="T142" i="36"/>
  <c r="T143" i="36" s="1"/>
  <c r="T144" i="36" s="1"/>
  <c r="T145" i="36" s="1"/>
  <c r="T146" i="36" s="1"/>
  <c r="T147" i="36" s="1"/>
  <c r="T148" i="36" s="1"/>
  <c r="T149" i="36" s="1"/>
  <c r="S142" i="36"/>
  <c r="S143" i="36" s="1"/>
  <c r="S144" i="36" s="1"/>
  <c r="S145" i="36" s="1"/>
  <c r="S146" i="36" s="1"/>
  <c r="S147" i="36" s="1"/>
  <c r="S148" i="36" s="1"/>
  <c r="S149" i="36" s="1"/>
  <c r="U134" i="36"/>
  <c r="U135" i="36" s="1"/>
  <c r="U136" i="36" s="1"/>
  <c r="U137" i="36" s="1"/>
  <c r="U138" i="36" s="1"/>
  <c r="U139" i="36" s="1"/>
  <c r="U140" i="36" s="1"/>
  <c r="U141" i="36" s="1"/>
  <c r="T134" i="36"/>
  <c r="T135" i="36" s="1"/>
  <c r="T136" i="36" s="1"/>
  <c r="T137" i="36" s="1"/>
  <c r="T138" i="36" s="1"/>
  <c r="T139" i="36" s="1"/>
  <c r="T140" i="36" s="1"/>
  <c r="T141" i="36" s="1"/>
  <c r="S134" i="36"/>
  <c r="S135" i="36" s="1"/>
  <c r="S136" i="36" s="1"/>
  <c r="S137" i="36" s="1"/>
  <c r="S138" i="36" s="1"/>
  <c r="S139" i="36" s="1"/>
  <c r="S140" i="36" s="1"/>
  <c r="S141" i="36" s="1"/>
  <c r="T77" i="36"/>
  <c r="T78" i="36" s="1"/>
  <c r="T79" i="36" s="1"/>
  <c r="T80" i="36" s="1"/>
  <c r="T81" i="36" s="1"/>
  <c r="T82" i="36" s="1"/>
  <c r="T83" i="36" s="1"/>
  <c r="T84" i="36" s="1"/>
  <c r="S77" i="36"/>
  <c r="S78" i="36" s="1"/>
  <c r="S79" i="36" s="1"/>
  <c r="S80" i="36" s="1"/>
  <c r="S81" i="36" s="1"/>
  <c r="S82" i="36" s="1"/>
  <c r="S83" i="36" s="1"/>
  <c r="S84" i="36" s="1"/>
  <c r="T61" i="36"/>
  <c r="S61" i="36"/>
  <c r="T53" i="36"/>
  <c r="T54" i="36" s="1"/>
  <c r="T55" i="36" s="1"/>
  <c r="T56" i="36" s="1"/>
  <c r="T57" i="36" s="1"/>
  <c r="T58" i="36" s="1"/>
  <c r="T59" i="36" s="1"/>
  <c r="T60" i="36" s="1"/>
  <c r="S53" i="36"/>
  <c r="S54" i="36" s="1"/>
  <c r="S55" i="36" s="1"/>
  <c r="S56" i="36" s="1"/>
  <c r="S57" i="36" s="1"/>
  <c r="S58" i="36" s="1"/>
  <c r="S59" i="36" s="1"/>
  <c r="S60" i="36" s="1"/>
  <c r="T35" i="36"/>
  <c r="S35" i="36"/>
  <c r="S29" i="36"/>
  <c r="T28" i="36"/>
  <c r="S28" i="36"/>
  <c r="CE27" i="36"/>
  <c r="T25" i="36"/>
  <c r="S25" i="36"/>
  <c r="T24" i="36"/>
  <c r="S24" i="36"/>
  <c r="CC23" i="36"/>
  <c r="T22" i="36"/>
  <c r="S22" i="36"/>
  <c r="CC21" i="36"/>
  <c r="CA21" i="36" s="1"/>
  <c r="S16" i="36"/>
  <c r="CM16" i="36"/>
  <c r="CL16" i="36" s="1"/>
  <c r="CX14" i="36"/>
  <c r="CH14" i="36"/>
  <c r="T10" i="36"/>
  <c r="S10" i="36"/>
  <c r="BM8" i="36"/>
  <c r="BL8" i="36" s="1"/>
  <c r="CH8" i="36"/>
  <c r="AJ34" i="57" l="1"/>
  <c r="AJ38" i="57"/>
  <c r="AJ104" i="57"/>
  <c r="AJ37" i="57"/>
  <c r="AJ39" i="57"/>
  <c r="G304" i="69"/>
  <c r="AJ35" i="57"/>
  <c r="AJ36" i="57"/>
  <c r="AJ40" i="57"/>
  <c r="AJ133" i="57"/>
  <c r="AJ43" i="57"/>
  <c r="AJ9" i="57"/>
  <c r="AJ30" i="57"/>
  <c r="AJ47" i="57"/>
  <c r="AJ85" i="57"/>
  <c r="AJ94" i="57"/>
  <c r="AJ99" i="57"/>
  <c r="AJ101" i="57"/>
  <c r="AJ108" i="57"/>
  <c r="AJ111" i="57"/>
  <c r="AJ112" i="57"/>
  <c r="AJ136" i="57"/>
  <c r="AJ13" i="57"/>
  <c r="AJ102" i="57"/>
  <c r="AJ109" i="57"/>
  <c r="AJ29" i="57"/>
  <c r="AJ31" i="57"/>
  <c r="AJ33" i="57"/>
  <c r="AJ50" i="57"/>
  <c r="AJ56" i="57"/>
  <c r="AJ62" i="57"/>
  <c r="AJ83" i="57"/>
  <c r="AJ98" i="57"/>
  <c r="AJ107" i="57"/>
  <c r="AJ110" i="57"/>
  <c r="AJ123" i="57"/>
  <c r="AJ128" i="57"/>
  <c r="AJ61" i="57"/>
  <c r="AJ100" i="57"/>
  <c r="AJ152" i="57"/>
  <c r="AJ115" i="57"/>
  <c r="AJ79" i="57"/>
  <c r="AJ6" i="57"/>
  <c r="AJ150" i="57"/>
  <c r="V232" i="36"/>
  <c r="V233" i="36" s="1"/>
  <c r="V234" i="36" s="1"/>
  <c r="V235" i="36" s="1"/>
  <c r="T231" i="36"/>
  <c r="T232" i="36" s="1"/>
  <c r="T233" i="36" s="1"/>
  <c r="T234" i="36" s="1"/>
  <c r="T235" i="36" s="1"/>
  <c r="NK61" i="69"/>
  <c r="NK204" i="69"/>
  <c r="CL222" i="36"/>
  <c r="CL223" i="36" s="1"/>
  <c r="CL224" i="36" s="1"/>
  <c r="CL225" i="36" s="1"/>
  <c r="CL226" i="36" s="1"/>
  <c r="CL227" i="36" s="1"/>
  <c r="CL228" i="36" s="1"/>
  <c r="CL229" i="36" s="1"/>
  <c r="CM223" i="36"/>
  <c r="CM224" i="36" s="1"/>
  <c r="CM225" i="36" s="1"/>
  <c r="CM226" i="36" s="1"/>
  <c r="CM227" i="36" s="1"/>
  <c r="CM228" i="36" s="1"/>
  <c r="CM229" i="36" s="1"/>
  <c r="CU222" i="36"/>
  <c r="CU223" i="36" s="1"/>
  <c r="CU224" i="36" s="1"/>
  <c r="CU225" i="36" s="1"/>
  <c r="CU226" i="36" s="1"/>
  <c r="CU227" i="36" s="1"/>
  <c r="CU228" i="36" s="1"/>
  <c r="CU229" i="36" s="1"/>
  <c r="CV223" i="36"/>
  <c r="CV224" i="36" s="1"/>
  <c r="CV225" i="36" s="1"/>
  <c r="CV226" i="36" s="1"/>
  <c r="CV227" i="36" s="1"/>
  <c r="CV228" i="36" s="1"/>
  <c r="CV229" i="36" s="1"/>
  <c r="BL142" i="36"/>
  <c r="BL143" i="36" s="1"/>
  <c r="BL144" i="36" s="1"/>
  <c r="BL145" i="36" s="1"/>
  <c r="BL146" i="36" s="1"/>
  <c r="BL147" i="36" s="1"/>
  <c r="BL148" i="36" s="1"/>
  <c r="BL149" i="36" s="1"/>
  <c r="BM143" i="36"/>
  <c r="BM144" i="36" s="1"/>
  <c r="BM145" i="36" s="1"/>
  <c r="BM146" i="36" s="1"/>
  <c r="BM147" i="36" s="1"/>
  <c r="BM148" i="36" s="1"/>
  <c r="BM149" i="36" s="1"/>
  <c r="CU207" i="36"/>
  <c r="CU208" i="36" s="1"/>
  <c r="CU209" i="36" s="1"/>
  <c r="CU210" i="36" s="1"/>
  <c r="CU211" i="36" s="1"/>
  <c r="CU212" i="36" s="1"/>
  <c r="CU213" i="36" s="1"/>
  <c r="CU214" i="36" s="1"/>
  <c r="CV208" i="36"/>
  <c r="CV209" i="36" s="1"/>
  <c r="CV210" i="36" s="1"/>
  <c r="CV211" i="36" s="1"/>
  <c r="CV212" i="36" s="1"/>
  <c r="CV213" i="36" s="1"/>
  <c r="CV214" i="36" s="1"/>
  <c r="BL134" i="36"/>
  <c r="BL135" i="36" s="1"/>
  <c r="BL136" i="36" s="1"/>
  <c r="BL137" i="36" s="1"/>
  <c r="BL138" i="36" s="1"/>
  <c r="BL139" i="36" s="1"/>
  <c r="BL140" i="36" s="1"/>
  <c r="BL141" i="36" s="1"/>
  <c r="BM135" i="36"/>
  <c r="BM136" i="36" s="1"/>
  <c r="BM137" i="36" s="1"/>
  <c r="BM138" i="36" s="1"/>
  <c r="BM139" i="36" s="1"/>
  <c r="BM140" i="36" s="1"/>
  <c r="BM141" i="36" s="1"/>
  <c r="CU199" i="36"/>
  <c r="CU200" i="36" s="1"/>
  <c r="CU201" i="36" s="1"/>
  <c r="CU202" i="36" s="1"/>
  <c r="CU203" i="36" s="1"/>
  <c r="CU204" i="36" s="1"/>
  <c r="CU205" i="36" s="1"/>
  <c r="CU206" i="36" s="1"/>
  <c r="CV200" i="36"/>
  <c r="CV201" i="36" s="1"/>
  <c r="CV202" i="36" s="1"/>
  <c r="CV203" i="36" s="1"/>
  <c r="CV204" i="36" s="1"/>
  <c r="CV205" i="36" s="1"/>
  <c r="CV206" i="36" s="1"/>
  <c r="CL183" i="36"/>
  <c r="CL184" i="36" s="1"/>
  <c r="CL185" i="36" s="1"/>
  <c r="CL186" i="36" s="1"/>
  <c r="CL187" i="36" s="1"/>
  <c r="CL188" i="36" s="1"/>
  <c r="CL189" i="36" s="1"/>
  <c r="CL190" i="36" s="1"/>
  <c r="CM184" i="36"/>
  <c r="CM185" i="36" s="1"/>
  <c r="CM186" i="36" s="1"/>
  <c r="CM187" i="36" s="1"/>
  <c r="CM188" i="36" s="1"/>
  <c r="CM189" i="36" s="1"/>
  <c r="CM190" i="36" s="1"/>
  <c r="CU183" i="36"/>
  <c r="CU184" i="36" s="1"/>
  <c r="CU185" i="36" s="1"/>
  <c r="CU186" i="36" s="1"/>
  <c r="CU187" i="36" s="1"/>
  <c r="CU188" i="36" s="1"/>
  <c r="CU189" i="36" s="1"/>
  <c r="CU190" i="36" s="1"/>
  <c r="CV184" i="36"/>
  <c r="CV185" i="36" s="1"/>
  <c r="CV186" i="36" s="1"/>
  <c r="CV187" i="36" s="1"/>
  <c r="CV188" i="36" s="1"/>
  <c r="CV189" i="36" s="1"/>
  <c r="CV190" i="36" s="1"/>
  <c r="BL179" i="36"/>
  <c r="BL180" i="36" s="1"/>
  <c r="BM180" i="36"/>
  <c r="CU179" i="36"/>
  <c r="CU180" i="36" s="1"/>
  <c r="CV180" i="36"/>
  <c r="CL179" i="36"/>
  <c r="CL180" i="36" s="1"/>
  <c r="CM180" i="36"/>
  <c r="NJ204" i="69"/>
  <c r="NJ69" i="69"/>
  <c r="MT81" i="69"/>
  <c r="BJ170" i="36" s="1"/>
  <c r="NJ164" i="69"/>
  <c r="CU266" i="36"/>
  <c r="CU267" i="36" s="1"/>
  <c r="CU268" i="36" s="1"/>
  <c r="CU269" i="36" s="1"/>
  <c r="CV267" i="36"/>
  <c r="CV268" i="36" s="1"/>
  <c r="CV269" i="36" s="1"/>
  <c r="CU85" i="36"/>
  <c r="CU86" i="36" s="1"/>
  <c r="CU87" i="36" s="1"/>
  <c r="CU88" i="36" s="1"/>
  <c r="CU89" i="36" s="1"/>
  <c r="CU90" i="36" s="1"/>
  <c r="CU91" i="36" s="1"/>
  <c r="CU92" i="36" s="1"/>
  <c r="CV86" i="36"/>
  <c r="CV87" i="36" s="1"/>
  <c r="CV88" i="36" s="1"/>
  <c r="CV89" i="36" s="1"/>
  <c r="CV90" i="36" s="1"/>
  <c r="CV91" i="36" s="1"/>
  <c r="CV92" i="36" s="1"/>
  <c r="CU101" i="36"/>
  <c r="CU102" i="36" s="1"/>
  <c r="CU103" i="36" s="1"/>
  <c r="CU104" i="36" s="1"/>
  <c r="CU105" i="36" s="1"/>
  <c r="CU106" i="36" s="1"/>
  <c r="CU107" i="36" s="1"/>
  <c r="CU108" i="36" s="1"/>
  <c r="CV102" i="36"/>
  <c r="CV103" i="36" s="1"/>
  <c r="CV104" i="36" s="1"/>
  <c r="CV105" i="36" s="1"/>
  <c r="CV106" i="36" s="1"/>
  <c r="CV107" i="36" s="1"/>
  <c r="CV108" i="36" s="1"/>
  <c r="MQ15" i="69"/>
  <c r="MQ317" i="69" s="1"/>
  <c r="NK62" i="69"/>
  <c r="NJ66" i="69"/>
  <c r="BK69" i="36"/>
  <c r="MZ55" i="69"/>
  <c r="NH55" i="69" s="1"/>
  <c r="MZ18" i="69"/>
  <c r="NH18" i="69" s="1"/>
  <c r="MZ54" i="69"/>
  <c r="NH54" i="69" s="1"/>
  <c r="MZ26" i="69"/>
  <c r="NH26" i="69" s="1"/>
  <c r="MZ186" i="69"/>
  <c r="NH186" i="69" s="1"/>
  <c r="MS15" i="69"/>
  <c r="BK16" i="36" s="1"/>
  <c r="MZ155" i="69"/>
  <c r="BK39" i="36" s="1"/>
  <c r="MR93" i="69"/>
  <c r="MT93" i="69"/>
  <c r="MZ151" i="69"/>
  <c r="NH151" i="69" s="1"/>
  <c r="MT15" i="69"/>
  <c r="BJ16" i="36" s="1"/>
  <c r="MZ20" i="69"/>
  <c r="NH20" i="69" s="1"/>
  <c r="MZ58" i="69"/>
  <c r="MZ110" i="69"/>
  <c r="NH110" i="69" s="1"/>
  <c r="MZ118" i="69"/>
  <c r="NH118" i="69" s="1"/>
  <c r="G314" i="69"/>
  <c r="MR15" i="69"/>
  <c r="BI16" i="36" s="1"/>
  <c r="MZ19" i="69"/>
  <c r="NH19" i="69" s="1"/>
  <c r="MZ45" i="69"/>
  <c r="NH45" i="69" s="1"/>
  <c r="MZ266" i="69"/>
  <c r="NH266" i="69" s="1"/>
  <c r="MU15" i="69"/>
  <c r="MZ32" i="69"/>
  <c r="NH32" i="69" s="1"/>
  <c r="MZ22" i="69"/>
  <c r="NH22" i="69" s="1"/>
  <c r="MZ48" i="69"/>
  <c r="NH48" i="69" s="1"/>
  <c r="NH58" i="69"/>
  <c r="MZ216" i="69"/>
  <c r="NH216" i="69" s="1"/>
  <c r="MZ189" i="69"/>
  <c r="NH189" i="69" s="1"/>
  <c r="MZ154" i="69"/>
  <c r="NH154" i="69" s="1"/>
  <c r="MZ271" i="69"/>
  <c r="NH271" i="69" s="1"/>
  <c r="MZ217" i="69"/>
  <c r="NH217" i="69" s="1"/>
  <c r="MZ143" i="69"/>
  <c r="NH143" i="69" s="1"/>
  <c r="MZ149" i="69"/>
  <c r="NH149" i="69" s="1"/>
  <c r="NJ15" i="69"/>
  <c r="MZ30" i="69"/>
  <c r="NH30" i="69" s="1"/>
  <c r="MZ113" i="69"/>
  <c r="NH113" i="69" s="1"/>
  <c r="MZ31" i="69"/>
  <c r="NH31" i="69" s="1"/>
  <c r="MZ47" i="69"/>
  <c r="NH47" i="69" s="1"/>
  <c r="MZ128" i="69"/>
  <c r="NH128" i="69" s="1"/>
  <c r="MZ201" i="69"/>
  <c r="NH201" i="69" s="1"/>
  <c r="NH7" i="69"/>
  <c r="NH6" i="69"/>
  <c r="MZ72" i="69"/>
  <c r="NH72" i="69" s="1"/>
  <c r="MT158" i="69"/>
  <c r="BI69" i="36"/>
  <c r="BL207" i="36"/>
  <c r="BL208" i="36" s="1"/>
  <c r="BL209" i="36" s="1"/>
  <c r="BL210" i="36" s="1"/>
  <c r="BL211" i="36" s="1"/>
  <c r="BL212" i="36" s="1"/>
  <c r="BL213" i="36" s="1"/>
  <c r="BL214" i="36" s="1"/>
  <c r="MS93" i="69"/>
  <c r="MZ230" i="69"/>
  <c r="NH230" i="69" s="1"/>
  <c r="MZ267" i="69"/>
  <c r="NH267" i="69" s="1"/>
  <c r="G316" i="69"/>
  <c r="MZ150" i="69"/>
  <c r="NH150" i="69" s="1"/>
  <c r="MZ187" i="69"/>
  <c r="NH187" i="69" s="1"/>
  <c r="MZ203" i="69"/>
  <c r="NH203" i="69" s="1"/>
  <c r="G317" i="69"/>
  <c r="MZ233" i="69"/>
  <c r="NH233" i="69" s="1"/>
  <c r="MZ294" i="69"/>
  <c r="NH294" i="69" s="1"/>
  <c r="NK56" i="69"/>
  <c r="MQ309" i="69"/>
  <c r="MQ301" i="69"/>
  <c r="MZ17" i="69"/>
  <c r="NH17" i="69" s="1"/>
  <c r="MZ29" i="69"/>
  <c r="NH29" i="69" s="1"/>
  <c r="MZ35" i="69"/>
  <c r="NH35" i="69" s="1"/>
  <c r="MZ127" i="69"/>
  <c r="NH127" i="69" s="1"/>
  <c r="MZ152" i="69"/>
  <c r="NH152" i="69" s="1"/>
  <c r="MZ141" i="69"/>
  <c r="NH141" i="69" s="1"/>
  <c r="MZ188" i="69"/>
  <c r="NH188" i="69" s="1"/>
  <c r="MZ215" i="69"/>
  <c r="NH215" i="69" s="1"/>
  <c r="MZ214" i="69"/>
  <c r="NH214" i="69" s="1"/>
  <c r="MZ242" i="69"/>
  <c r="NH242" i="69" s="1"/>
  <c r="MZ298" i="69"/>
  <c r="NH298" i="69" s="1"/>
  <c r="NH12" i="69"/>
  <c r="NJ70" i="69"/>
  <c r="MS81" i="69"/>
  <c r="BK170" i="36" s="1"/>
  <c r="MR87" i="69"/>
  <c r="BI171" i="36" s="1"/>
  <c r="NK164" i="69"/>
  <c r="MR158" i="69"/>
  <c r="MS158" i="69"/>
  <c r="BK255" i="36" s="1"/>
  <c r="BL153" i="36"/>
  <c r="CU33" i="36"/>
  <c r="CU14" i="36"/>
  <c r="BL25" i="36"/>
  <c r="BL254" i="36"/>
  <c r="CA23" i="36"/>
  <c r="BL30" i="36"/>
  <c r="CL32" i="36"/>
  <c r="CL19" i="36"/>
  <c r="MQ303" i="69"/>
  <c r="MQ312" i="69"/>
  <c r="MQ320" i="69"/>
  <c r="MQ328" i="69"/>
  <c r="MQ311" i="69"/>
  <c r="MQ319" i="69"/>
  <c r="MQ327" i="69"/>
  <c r="MQ325" i="69"/>
  <c r="MQ315" i="69"/>
  <c r="MQ330" i="69"/>
  <c r="MQ318" i="69"/>
  <c r="MQ307" i="69"/>
  <c r="MQ304" i="69"/>
  <c r="BI172" i="36"/>
  <c r="MQ323" i="69"/>
  <c r="MQ313" i="69"/>
  <c r="MQ326" i="69"/>
  <c r="MQ316" i="69"/>
  <c r="MQ329" i="69"/>
  <c r="MQ331" i="69"/>
  <c r="MQ302" i="69"/>
  <c r="MQ321" i="69"/>
  <c r="MQ310" i="69"/>
  <c r="MQ324" i="69"/>
  <c r="MQ314" i="69"/>
  <c r="MQ300" i="69"/>
  <c r="G309" i="69" s="1"/>
  <c r="F314" i="69" s="1"/>
  <c r="MV15" i="69"/>
  <c r="MQ306" i="69"/>
  <c r="G305" i="69" s="1"/>
  <c r="BI212" i="36"/>
  <c r="BI106" i="36"/>
  <c r="BI211" i="36"/>
  <c r="BI89" i="36"/>
  <c r="BI260" i="36"/>
  <c r="BI121" i="36"/>
  <c r="BI254" i="36"/>
  <c r="BI87" i="36"/>
  <c r="BI143" i="36"/>
  <c r="BI78" i="36"/>
  <c r="BI169" i="36"/>
  <c r="BI161" i="36"/>
  <c r="BI152" i="36"/>
  <c r="BK149" i="36"/>
  <c r="BK76" i="36"/>
  <c r="BK205" i="36"/>
  <c r="BK67" i="36"/>
  <c r="BK204" i="36"/>
  <c r="BK66" i="36"/>
  <c r="BK203" i="36"/>
  <c r="BK57" i="36"/>
  <c r="BK137" i="36"/>
  <c r="BK64" i="36"/>
  <c r="BK201" i="36"/>
  <c r="BK55" i="36"/>
  <c r="BK119" i="36"/>
  <c r="BK181" i="36"/>
  <c r="BJ165" i="36"/>
  <c r="BJ157" i="36"/>
  <c r="BJ34" i="36"/>
  <c r="BJ93" i="36"/>
  <c r="BI159" i="36"/>
  <c r="BK117" i="36"/>
  <c r="MZ243" i="69"/>
  <c r="NH243" i="69" s="1"/>
  <c r="MZ272" i="69"/>
  <c r="MZ281" i="69"/>
  <c r="NH281" i="69" s="1"/>
  <c r="MZ295" i="69"/>
  <c r="NH295" i="69" s="1"/>
  <c r="MZ299" i="69"/>
  <c r="NH299" i="69" s="1"/>
  <c r="MZ269" i="69"/>
  <c r="NH269" i="69" s="1"/>
  <c r="NH14" i="69"/>
  <c r="NH13" i="69"/>
  <c r="BI24" i="36"/>
  <c r="BK25" i="36"/>
  <c r="BI8" i="36"/>
  <c r="BI11" i="36"/>
  <c r="BI13" i="36"/>
  <c r="BI15" i="36"/>
  <c r="BI19" i="36"/>
  <c r="BI21" i="36"/>
  <c r="BI32" i="36"/>
  <c r="BI150" i="36"/>
  <c r="BI154" i="36"/>
  <c r="BI110" i="36"/>
  <c r="BJ8" i="36"/>
  <c r="BJ11" i="36"/>
  <c r="BJ14" i="36"/>
  <c r="BJ18" i="36"/>
  <c r="BJ110" i="36"/>
  <c r="BJ13" i="36"/>
  <c r="BI132" i="36"/>
  <c r="BI272" i="36"/>
  <c r="BI131" i="36"/>
  <c r="BI271" i="36"/>
  <c r="BI130" i="36"/>
  <c r="BI266" i="36"/>
  <c r="BI194" i="36"/>
  <c r="BI175" i="36"/>
  <c r="BI120" i="36"/>
  <c r="BI174" i="36"/>
  <c r="BI102" i="36"/>
  <c r="BI180" i="36"/>
  <c r="BI163" i="36"/>
  <c r="BI155" i="36"/>
  <c r="BJ261" i="36"/>
  <c r="BJ92" i="36"/>
  <c r="BJ148" i="36"/>
  <c r="BJ83" i="36"/>
  <c r="BJ259" i="36"/>
  <c r="BJ82" i="36"/>
  <c r="BJ258" i="36"/>
  <c r="BJ73" i="36"/>
  <c r="BJ145" i="36"/>
  <c r="BJ80" i="36"/>
  <c r="BJ144" i="36"/>
  <c r="BJ71" i="36"/>
  <c r="BJ199" i="36"/>
  <c r="BJ54" i="36"/>
  <c r="BK167" i="36"/>
  <c r="BK134" i="36"/>
  <c r="BI34" i="36"/>
  <c r="BK61" i="36"/>
  <c r="BK172" i="36"/>
  <c r="BK171" i="36"/>
  <c r="MZ171" i="69"/>
  <c r="NH171" i="69" s="1"/>
  <c r="MZ176" i="69"/>
  <c r="NH176" i="69" s="1"/>
  <c r="MZ190" i="69"/>
  <c r="NH190" i="69" s="1"/>
  <c r="MZ206" i="69"/>
  <c r="NH206" i="69" s="1"/>
  <c r="MZ218" i="69"/>
  <c r="NH218" i="69" s="1"/>
  <c r="MZ245" i="69"/>
  <c r="NH245" i="69" s="1"/>
  <c r="G315" i="69"/>
  <c r="MZ240" i="69"/>
  <c r="NH240" i="69" s="1"/>
  <c r="MZ244" i="69"/>
  <c r="NH244" i="69" s="1"/>
  <c r="MZ270" i="69"/>
  <c r="NH270" i="69" s="1"/>
  <c r="MZ283" i="69"/>
  <c r="NH283" i="69" s="1"/>
  <c r="MZ296" i="69"/>
  <c r="NH296" i="69" s="1"/>
  <c r="MZ255" i="69"/>
  <c r="NH255" i="69" s="1"/>
  <c r="MZ129" i="69"/>
  <c r="NH129" i="69" s="1"/>
  <c r="NH11" i="69"/>
  <c r="BI67" i="36"/>
  <c r="BI204" i="36"/>
  <c r="BI66" i="36"/>
  <c r="BI203" i="36"/>
  <c r="BI57" i="36"/>
  <c r="BI137" i="36"/>
  <c r="BI64" i="36"/>
  <c r="BI201" i="36"/>
  <c r="BI55" i="36"/>
  <c r="BI127" i="36"/>
  <c r="BI182" i="36"/>
  <c r="BI165" i="36"/>
  <c r="BI157" i="36"/>
  <c r="BK133" i="36"/>
  <c r="BK269" i="36"/>
  <c r="BK212" i="36"/>
  <c r="BK106" i="36"/>
  <c r="BK211" i="36"/>
  <c r="BK89" i="36"/>
  <c r="BK260" i="36"/>
  <c r="BK121" i="36"/>
  <c r="BK254" i="36"/>
  <c r="BK87" i="36"/>
  <c r="BK143" i="36"/>
  <c r="BK70" i="36"/>
  <c r="BJ169" i="36"/>
  <c r="BJ161" i="36"/>
  <c r="BJ152" i="36"/>
  <c r="BK29" i="36"/>
  <c r="BK36" i="36"/>
  <c r="BK109" i="36"/>
  <c r="BJ172" i="36"/>
  <c r="NJ67" i="69"/>
  <c r="NK65" i="69"/>
  <c r="NJ65" i="69"/>
  <c r="BI255" i="36"/>
  <c r="NK15" i="69"/>
  <c r="MZ117" i="69"/>
  <c r="NH117" i="69" s="1"/>
  <c r="MZ130" i="69"/>
  <c r="NH130" i="69" s="1"/>
  <c r="MZ153" i="69"/>
  <c r="NH153" i="69" s="1"/>
  <c r="MZ139" i="69"/>
  <c r="NH139" i="69" s="1"/>
  <c r="MZ173" i="69"/>
  <c r="NH173" i="69" s="1"/>
  <c r="MZ185" i="69"/>
  <c r="NH185" i="69" s="1"/>
  <c r="MZ191" i="69"/>
  <c r="NH191" i="69" s="1"/>
  <c r="MZ213" i="69"/>
  <c r="NH213" i="69" s="1"/>
  <c r="MZ219" i="69"/>
  <c r="MZ246" i="69"/>
  <c r="MZ228" i="69"/>
  <c r="NH228" i="69" s="1"/>
  <c r="MZ241" i="69"/>
  <c r="NH241" i="69" s="1"/>
  <c r="MZ257" i="69"/>
  <c r="NH257" i="69" s="1"/>
  <c r="MZ268" i="69"/>
  <c r="NH268" i="69" s="1"/>
  <c r="MZ286" i="69"/>
  <c r="NH286" i="69" s="1"/>
  <c r="MZ297" i="69"/>
  <c r="NH297" i="69" s="1"/>
  <c r="MZ260" i="69"/>
  <c r="NH260" i="69" s="1"/>
  <c r="NH10" i="69"/>
  <c r="NH8" i="69"/>
  <c r="BK17" i="36"/>
  <c r="BJ24" i="36"/>
  <c r="BJ25" i="36"/>
  <c r="BI7" i="36"/>
  <c r="BI9" i="36"/>
  <c r="BI12" i="36"/>
  <c r="BI14" i="36"/>
  <c r="BI18" i="36"/>
  <c r="BI20" i="36"/>
  <c r="BI33" i="36"/>
  <c r="BI151" i="36"/>
  <c r="BI94" i="36"/>
  <c r="BJ7" i="36"/>
  <c r="BJ9" i="36"/>
  <c r="BJ15" i="36"/>
  <c r="BJ19" i="36"/>
  <c r="BJ94" i="36"/>
  <c r="BJ12" i="36"/>
  <c r="BK8" i="36"/>
  <c r="BK11" i="36"/>
  <c r="BK13" i="36"/>
  <c r="BK15" i="36"/>
  <c r="BK19" i="36"/>
  <c r="BK21" i="36"/>
  <c r="BK32" i="36"/>
  <c r="BK150" i="36"/>
  <c r="BK154" i="36"/>
  <c r="BK110" i="36"/>
  <c r="BI263" i="36"/>
  <c r="BI214" i="36"/>
  <c r="BI141" i="36"/>
  <c r="BI198" i="36"/>
  <c r="BI125" i="36"/>
  <c r="BI84" i="36"/>
  <c r="BI68" i="36"/>
  <c r="BI176" i="36"/>
  <c r="BI213" i="36"/>
  <c r="BI140" i="36"/>
  <c r="BI197" i="36"/>
  <c r="BI83" i="36"/>
  <c r="BI59" i="36"/>
  <c r="BI259" i="36"/>
  <c r="BI196" i="36"/>
  <c r="BI82" i="36"/>
  <c r="BI58" i="36"/>
  <c r="BI258" i="36"/>
  <c r="BI195" i="36"/>
  <c r="BI73" i="36"/>
  <c r="BI270" i="36"/>
  <c r="BI145" i="36"/>
  <c r="BI202" i="36"/>
  <c r="BI80" i="36"/>
  <c r="BI56" i="36"/>
  <c r="BI144" i="36"/>
  <c r="BI193" i="36"/>
  <c r="BI71" i="36"/>
  <c r="BI178" i="36"/>
  <c r="BI199" i="36"/>
  <c r="BI119" i="36"/>
  <c r="BI62" i="36"/>
  <c r="BI181" i="36"/>
  <c r="BI167" i="36"/>
  <c r="BI164" i="36"/>
  <c r="BI156" i="36"/>
  <c r="BI134" i="36"/>
  <c r="BJ206" i="36"/>
  <c r="BJ198" i="36"/>
  <c r="BJ60" i="36"/>
  <c r="BJ176" i="36"/>
  <c r="BJ132" i="36"/>
  <c r="BJ124" i="36"/>
  <c r="BJ272" i="36"/>
  <c r="BJ268" i="36"/>
  <c r="BJ131" i="36"/>
  <c r="BJ123" i="36"/>
  <c r="BJ271" i="36"/>
  <c r="BJ267" i="36"/>
  <c r="BJ130" i="36"/>
  <c r="BJ122" i="36"/>
  <c r="BJ266" i="36"/>
  <c r="BJ262" i="36"/>
  <c r="BJ194" i="36"/>
  <c r="BJ129" i="36"/>
  <c r="BJ175" i="36"/>
  <c r="BJ256" i="36"/>
  <c r="BJ120" i="36"/>
  <c r="BJ103" i="36"/>
  <c r="BJ174" i="36"/>
  <c r="BJ207" i="36"/>
  <c r="BJ86" i="36"/>
  <c r="BJ78" i="36"/>
  <c r="BJ179" i="36"/>
  <c r="BK173" i="36"/>
  <c r="BK169" i="36"/>
  <c r="BJ167" i="36"/>
  <c r="BK163" i="36"/>
  <c r="BK162" i="36"/>
  <c r="BK161" i="36"/>
  <c r="BK155" i="36"/>
  <c r="BK153" i="36"/>
  <c r="BK152" i="36"/>
  <c r="BJ134" i="36"/>
  <c r="BK28" i="36"/>
  <c r="BI29" i="36"/>
  <c r="BI36" i="36"/>
  <c r="BI61" i="36"/>
  <c r="BI109" i="36"/>
  <c r="BK118" i="36"/>
  <c r="NJ57" i="69"/>
  <c r="BK126" i="36"/>
  <c r="BJ159" i="36"/>
  <c r="MR81" i="69"/>
  <c r="BI243" i="36"/>
  <c r="BI97" i="36"/>
  <c r="BJ113" i="36"/>
  <c r="BK238" i="36"/>
  <c r="BI118" i="36"/>
  <c r="BJ118" i="36"/>
  <c r="NJ71" i="69"/>
  <c r="BI183" i="36"/>
  <c r="BK184" i="36"/>
  <c r="BJ95" i="36"/>
  <c r="BJ111" i="36"/>
  <c r="BI216" i="36"/>
  <c r="BK242" i="36"/>
  <c r="BK224" i="36"/>
  <c r="BK96" i="36"/>
  <c r="BK237" i="36"/>
  <c r="BJ249" i="36"/>
  <c r="BI105" i="36"/>
  <c r="BJ250" i="36"/>
  <c r="BJ37" i="36"/>
  <c r="BK183" i="36"/>
  <c r="BI222" i="36"/>
  <c r="BI38" i="36"/>
  <c r="BI185" i="36"/>
  <c r="BK236" i="36"/>
  <c r="BI242" i="36"/>
  <c r="BJ248" i="36"/>
  <c r="BJ39" i="36"/>
  <c r="BI96" i="36"/>
  <c r="BJ105" i="36"/>
  <c r="BK215" i="36"/>
  <c r="BK222" i="36"/>
  <c r="BJ255" i="36"/>
  <c r="BI95" i="36"/>
  <c r="BK95" i="36"/>
  <c r="BI111" i="36"/>
  <c r="BK111" i="36"/>
  <c r="BK185" i="36"/>
  <c r="BK230" i="36"/>
  <c r="BI236" i="36"/>
  <c r="BI186" i="36"/>
  <c r="BK97" i="36"/>
  <c r="BK187" i="36"/>
  <c r="BI244" i="36"/>
  <c r="BJ96" i="36"/>
  <c r="BJ112" i="36"/>
  <c r="BK217" i="36"/>
  <c r="BI231" i="36"/>
  <c r="BI225" i="36"/>
  <c r="BI249" i="36"/>
  <c r="BK249" i="36"/>
  <c r="BK218" i="36"/>
  <c r="BI232" i="36"/>
  <c r="BI226" i="36"/>
  <c r="BK246" i="36"/>
  <c r="BK192" i="36"/>
  <c r="BI223" i="36"/>
  <c r="BI200" i="36"/>
  <c r="BJ200" i="36"/>
  <c r="BK128" i="36"/>
  <c r="BJ98" i="36"/>
  <c r="BJ114" i="36"/>
  <c r="BK219" i="36"/>
  <c r="BI233" i="36"/>
  <c r="BI227" i="36"/>
  <c r="BI251" i="36"/>
  <c r="BI42" i="36"/>
  <c r="BI252" i="36"/>
  <c r="BK252" i="36"/>
  <c r="BK228" i="36"/>
  <c r="BK234" i="36"/>
  <c r="BI190" i="36"/>
  <c r="BI221" i="36"/>
  <c r="BK247" i="36"/>
  <c r="BK229" i="36"/>
  <c r="BJ192" i="36"/>
  <c r="BI192" i="36"/>
  <c r="BK208" i="36"/>
  <c r="BL28" i="36"/>
  <c r="BL31" i="36"/>
  <c r="BL181" i="36"/>
  <c r="CU36" i="36"/>
  <c r="CU37" i="36" s="1"/>
  <c r="CU38" i="36" s="1"/>
  <c r="CU39" i="36" s="1"/>
  <c r="CU40" i="36" s="1"/>
  <c r="CU41" i="36" s="1"/>
  <c r="CU42" i="36" s="1"/>
  <c r="CU43" i="36" s="1"/>
  <c r="CU19" i="36"/>
  <c r="CU44" i="36"/>
  <c r="CU45" i="36" s="1"/>
  <c r="CU46" i="36" s="1"/>
  <c r="CU47" i="36" s="1"/>
  <c r="CU48" i="36" s="1"/>
  <c r="CU49" i="36" s="1"/>
  <c r="CU50" i="36" s="1"/>
  <c r="CU51" i="36" s="1"/>
  <c r="CU18" i="36"/>
  <c r="CL7" i="36"/>
  <c r="BL26" i="36"/>
  <c r="CU32" i="36"/>
  <c r="CL12" i="36"/>
  <c r="BL168" i="36"/>
  <c r="CL44" i="36"/>
  <c r="CL45" i="36" s="1"/>
  <c r="CL46" i="36" s="1"/>
  <c r="CL47" i="36" s="1"/>
  <c r="CL48" i="36" s="1"/>
  <c r="CL49" i="36" s="1"/>
  <c r="CL50" i="36" s="1"/>
  <c r="CL51" i="36" s="1"/>
  <c r="CL18" i="36"/>
  <c r="BK22" i="36"/>
  <c r="NH155" i="69"/>
  <c r="BI23" i="36"/>
  <c r="F316" i="69"/>
  <c r="BK23" i="36"/>
  <c r="BL150" i="36"/>
  <c r="CA27" i="36"/>
  <c r="CU152" i="36"/>
  <c r="BL171" i="36"/>
  <c r="BL34" i="36"/>
  <c r="BL24" i="36"/>
  <c r="CL199" i="36"/>
  <c r="CL200" i="36" s="1"/>
  <c r="CL201" i="36" s="1"/>
  <c r="CL202" i="36" s="1"/>
  <c r="CL203" i="36" s="1"/>
  <c r="CL204" i="36" s="1"/>
  <c r="CL205" i="36" s="1"/>
  <c r="CL206" i="36" s="1"/>
  <c r="BL32" i="36"/>
  <c r="CL13" i="36"/>
  <c r="F317" i="69" l="1"/>
  <c r="F315" i="69"/>
  <c r="NK300" i="69"/>
  <c r="G311" i="69" s="1"/>
  <c r="F311" i="69" s="1"/>
  <c r="BK38" i="36"/>
  <c r="BK40" i="36"/>
  <c r="MQ322" i="69"/>
  <c r="MQ308" i="69"/>
  <c r="NJ300" i="69"/>
  <c r="G310" i="69" s="1"/>
  <c r="F310" i="69" s="1"/>
  <c r="F306" i="69"/>
  <c r="NH219" i="69"/>
  <c r="BK41" i="36"/>
  <c r="BI170" i="36"/>
  <c r="NH272" i="69"/>
  <c r="BK43" i="36"/>
  <c r="NH246" i="69"/>
  <c r="BK42" i="36"/>
  <c r="MV323" i="69"/>
  <c r="MV307" i="69"/>
  <c r="MV321" i="69"/>
  <c r="MV302" i="69"/>
  <c r="MV312" i="69"/>
  <c r="MV328" i="69"/>
  <c r="MV314" i="69"/>
  <c r="MV330" i="69"/>
  <c r="MV319" i="69"/>
  <c r="MV331" i="69"/>
  <c r="MV309" i="69"/>
  <c r="MV316" i="69"/>
  <c r="MV305" i="69"/>
  <c r="MV326" i="69"/>
  <c r="MV315" i="69"/>
  <c r="MV325" i="69"/>
  <c r="MV332" i="69"/>
  <c r="MV320" i="69"/>
  <c r="MV310" i="69"/>
  <c r="MV327" i="69"/>
  <c r="MV304" i="69"/>
  <c r="MV313" i="69"/>
  <c r="MV308" i="69"/>
  <c r="MV300" i="69"/>
  <c r="G312" i="69" s="1"/>
  <c r="F312" i="69" s="1"/>
  <c r="MV322" i="69"/>
  <c r="MV329" i="69"/>
  <c r="MV311" i="69"/>
  <c r="MV317" i="69"/>
  <c r="MV303" i="69"/>
  <c r="MV324" i="69"/>
  <c r="MV318" i="69"/>
  <c r="NH306" i="69" l="1"/>
  <c r="NH323" i="69"/>
  <c r="MQ332" i="69"/>
  <c r="NH326" i="69"/>
  <c r="NH324" i="69"/>
  <c r="NH308" i="69"/>
  <c r="NH311" i="69"/>
  <c r="NH302" i="69"/>
  <c r="NH312" i="69"/>
  <c r="NH301" i="69"/>
  <c r="NH313" i="69"/>
  <c r="NH322" i="69"/>
  <c r="NH317" i="69"/>
  <c r="NH321" i="69"/>
  <c r="NH331" i="69"/>
  <c r="NH319" i="69"/>
  <c r="NH327" i="69"/>
  <c r="NH316" i="69"/>
  <c r="NH329" i="69"/>
  <c r="NH315" i="69"/>
  <c r="NH318" i="69"/>
  <c r="NH330" i="69"/>
  <c r="NH325" i="69"/>
  <c r="NH328" i="69"/>
  <c r="NH304" i="69"/>
  <c r="NH303" i="69"/>
  <c r="NH314" i="69"/>
  <c r="NH307" i="69"/>
  <c r="NH320" i="69"/>
  <c r="NH300" i="69"/>
  <c r="G313" i="69" s="1"/>
  <c r="F313" i="69" s="1"/>
  <c r="F305" i="69"/>
  <c r="F307" i="69"/>
  <c r="F304" i="69"/>
  <c r="MV333" i="69"/>
  <c r="NH309" i="69"/>
  <c r="NH310" i="69"/>
  <c r="NH332" i="69" l="1"/>
</calcChain>
</file>

<file path=xl/comments1.xml><?xml version="1.0" encoding="utf-8"?>
<comments xmlns="http://schemas.openxmlformats.org/spreadsheetml/2006/main">
  <authors>
    <author>Marta</author>
  </authors>
  <commentList>
    <comment ref="AH173" authorId="0" shapeId="0">
      <text>
        <r>
          <rPr>
            <b/>
            <sz val="9"/>
            <color indexed="81"/>
            <rFont val="Tahoma"/>
            <family val="2"/>
          </rPr>
          <t>Para recogida neumática</t>
        </r>
      </text>
    </comment>
  </commentList>
</comments>
</file>

<file path=xl/comments2.xml><?xml version="1.0" encoding="utf-8"?>
<comments xmlns="http://schemas.openxmlformats.org/spreadsheetml/2006/main">
  <authors>
    <author>Marta</author>
    <author>Frida Daniela Ramos Pombo</author>
  </authors>
  <commentList>
    <comment ref="H5" authorId="0" shapeId="0">
      <text>
        <r>
          <rPr>
            <b/>
            <sz val="9"/>
            <color indexed="81"/>
            <rFont val="Tahoma"/>
            <family val="2"/>
          </rPr>
          <t>Estoy contando de País Vasco (PV) en adelante. Que no se hayan capturado datos de estudio de caso, no quiere decir que no existan (los de PV están capturados casi todos, pero el resto de los estudios de caso están capturados parcialmente).</t>
        </r>
      </text>
    </comment>
    <comment ref="I5" authorId="0" shapeId="0">
      <text>
        <r>
          <rPr>
            <b/>
            <sz val="9"/>
            <color indexed="81"/>
            <rFont val="Tahoma"/>
            <family val="2"/>
          </rPr>
          <t>Estoy contabilizando núméro de indicadores donde he capturado valores, pero no número de valores</t>
        </r>
      </text>
    </comment>
    <comment ref="J5" authorId="0" shapeId="0">
      <text>
        <r>
          <rPr>
            <b/>
            <sz val="9"/>
            <color indexed="81"/>
            <rFont val="Tahoma"/>
            <family val="2"/>
          </rPr>
          <t>Faltaría separar valores en distintas fracciones. Se deja como recomendación en la metodología</t>
        </r>
      </text>
    </comment>
    <comment ref="K5" authorId="0" shapeId="0">
      <text>
        <r>
          <rPr>
            <b/>
            <sz val="9"/>
            <color indexed="81"/>
            <rFont val="Tahoma"/>
            <family val="2"/>
          </rPr>
          <t>Estos datos pueden agregarse rápidamente si se necesitan más valores
Sp=Datos España (Munizaga)
PV=Datos de País Vasco
Jal=Datos de Jalisco
Mx=Datos de Edo. Mex y otros</t>
        </r>
      </text>
    </comment>
    <comment ref="MR40" authorId="0" shapeId="0">
      <text>
        <r>
          <rPr>
            <b/>
            <sz val="9"/>
            <color indexed="81"/>
            <rFont val="Tahoma"/>
            <family val="2"/>
          </rPr>
          <t>Revisar porque este es máximo de los NO segregados, no de todos los valores</t>
        </r>
      </text>
    </comment>
    <comment ref="MS40" authorId="0" shapeId="0">
      <text>
        <r>
          <rPr>
            <b/>
            <sz val="9"/>
            <color indexed="81"/>
            <rFont val="Tahoma"/>
            <family val="2"/>
          </rPr>
          <t>Revisar porque este es mínimo de los NO segregados, no de todos los valores</t>
        </r>
      </text>
    </comment>
    <comment ref="MT40" authorId="0" shapeId="0">
      <text>
        <r>
          <rPr>
            <b/>
            <sz val="9"/>
            <color indexed="81"/>
            <rFont val="Tahoma"/>
            <family val="2"/>
          </rPr>
          <t>Revisar porque este es promedio de los NO segregados, no de todos los valores</t>
        </r>
      </text>
    </comment>
    <comment ref="MU40" authorId="0" shapeId="0">
      <text>
        <r>
          <rPr>
            <b/>
            <sz val="9"/>
            <color indexed="81"/>
            <rFont val="Tahoma"/>
            <family val="2"/>
          </rPr>
          <t>Revisar porque este es desv.std. de los NO segregados, no de todos los valores</t>
        </r>
      </text>
    </comment>
    <comment ref="MR75" authorId="0" shapeId="0">
      <text>
        <r>
          <rPr>
            <b/>
            <sz val="9"/>
            <color indexed="81"/>
            <rFont val="Tahoma"/>
            <family val="2"/>
          </rPr>
          <t>Revisar porque este es máximo de los NO segregados, no de todos los valores</t>
        </r>
      </text>
    </comment>
    <comment ref="MS75" authorId="0" shapeId="0">
      <text>
        <r>
          <rPr>
            <b/>
            <sz val="9"/>
            <color indexed="81"/>
            <rFont val="Tahoma"/>
            <family val="2"/>
          </rPr>
          <t>Revisar porque este es mínimo de los NO segregados, no de todos los valores</t>
        </r>
      </text>
    </comment>
    <comment ref="MT75" authorId="0" shapeId="0">
      <text>
        <r>
          <rPr>
            <b/>
            <sz val="9"/>
            <color indexed="81"/>
            <rFont val="Tahoma"/>
            <family val="2"/>
          </rPr>
          <t>Revisar porque este es promedio de los NO segregados, no de todos los valores</t>
        </r>
      </text>
    </comment>
    <comment ref="MU75" authorId="0" shapeId="0">
      <text>
        <r>
          <rPr>
            <b/>
            <sz val="9"/>
            <color indexed="81"/>
            <rFont val="Tahoma"/>
            <family val="2"/>
          </rPr>
          <t>Revisar porque este es desv.std. de los NO segregados, no de todos los valores</t>
        </r>
      </text>
    </comment>
    <comment ref="MR81" authorId="0" shapeId="0">
      <text>
        <r>
          <rPr>
            <b/>
            <sz val="9"/>
            <color indexed="81"/>
            <rFont val="Tahoma"/>
            <family val="2"/>
          </rPr>
          <t>Revisar fracción resto, que es más el 100%</t>
        </r>
      </text>
    </comment>
    <comment ref="MS87" authorId="0" shapeId="0">
      <text>
        <r>
          <rPr>
            <b/>
            <sz val="9"/>
            <color indexed="81"/>
            <rFont val="Tahoma"/>
            <family val="2"/>
          </rPr>
          <t>Si se agregan más valores corregir fórmula</t>
        </r>
      </text>
    </comment>
    <comment ref="MT87" authorId="0" shapeId="0">
      <text>
        <r>
          <rPr>
            <b/>
            <sz val="9"/>
            <color indexed="81"/>
            <rFont val="Tahoma"/>
            <family val="2"/>
          </rPr>
          <t>Si se agregan más valores corregir fórmula</t>
        </r>
      </text>
    </comment>
    <comment ref="MT158" authorId="0" shapeId="0">
      <text>
        <r>
          <rPr>
            <b/>
            <sz val="9"/>
            <color indexed="81"/>
            <rFont val="Tahoma"/>
            <family val="2"/>
          </rPr>
          <t>Si se agregan más valores corregir fórmula</t>
        </r>
      </text>
    </comment>
    <comment ref="V222" authorId="1" shapeId="0">
      <text>
        <r>
          <rPr>
            <b/>
            <sz val="9"/>
            <color indexed="81"/>
            <rFont val="Calibri"/>
            <family val="2"/>
          </rPr>
          <t>Frida Daniela Ramos Pombo:</t>
        </r>
        <r>
          <rPr>
            <sz val="9"/>
            <color indexed="81"/>
            <rFont val="Calibri"/>
            <family val="2"/>
          </rPr>
          <t xml:space="preserve">
dice que es comunidad
</t>
        </r>
      </text>
    </comment>
    <comment ref="BP274" authorId="1" shapeId="0">
      <text>
        <r>
          <rPr>
            <b/>
            <sz val="9"/>
            <color indexed="81"/>
            <rFont val="Calibri"/>
            <family val="2"/>
          </rPr>
          <t>Frida Daniela Ramos Pombo:</t>
        </r>
        <r>
          <rPr>
            <sz val="9"/>
            <color indexed="81"/>
            <rFont val="Calibri"/>
            <family val="2"/>
          </rPr>
          <t xml:space="preserve">
Modificar por el documento 2013</t>
        </r>
      </text>
    </comment>
    <comment ref="EC274" authorId="1" shapeId="0">
      <text>
        <r>
          <rPr>
            <b/>
            <sz val="9"/>
            <color indexed="81"/>
            <rFont val="Calibri"/>
            <family val="2"/>
          </rPr>
          <t>Frida Daniela Ramos Pombo:</t>
        </r>
        <r>
          <rPr>
            <sz val="9"/>
            <color indexed="81"/>
            <rFont val="Calibri"/>
            <family val="2"/>
          </rPr>
          <t xml:space="preserve">
Modificar por el documento 2013</t>
        </r>
      </text>
    </comment>
  </commentList>
</comments>
</file>

<file path=xl/comments3.xml><?xml version="1.0" encoding="utf-8"?>
<comments xmlns="http://schemas.openxmlformats.org/spreadsheetml/2006/main">
  <authors>
    <author>Marta</author>
  </authors>
  <commentList>
    <comment ref="E22" authorId="0" shapeId="0">
      <text>
        <r>
          <rPr>
            <b/>
            <sz val="9"/>
            <color indexed="81"/>
            <rFont val="Tahoma"/>
            <family val="2"/>
          </rPr>
          <t>DOC</t>
        </r>
      </text>
    </comment>
    <comment ref="F22" authorId="0" shapeId="0">
      <text>
        <r>
          <rPr>
            <b/>
            <sz val="9"/>
            <color indexed="81"/>
            <rFont val="Tahoma"/>
            <family val="2"/>
          </rPr>
          <t xml:space="preserve">Carbono total
</t>
        </r>
      </text>
    </comment>
    <comment ref="F24" authorId="0" shapeId="0">
      <text>
        <r>
          <rPr>
            <b/>
            <sz val="9"/>
            <color indexed="81"/>
            <rFont val="Tahoma"/>
            <family val="2"/>
          </rPr>
          <t xml:space="preserve">Carbono total
</t>
        </r>
      </text>
    </comment>
    <comment ref="F31" authorId="0" shapeId="0">
      <text>
        <r>
          <rPr>
            <b/>
            <sz val="9"/>
            <color indexed="81"/>
            <rFont val="Tahoma"/>
            <family val="2"/>
          </rPr>
          <t>Carbono fósil</t>
        </r>
      </text>
    </comment>
  </commentList>
</comments>
</file>

<file path=xl/sharedStrings.xml><?xml version="1.0" encoding="utf-8"?>
<sst xmlns="http://schemas.openxmlformats.org/spreadsheetml/2006/main" count="27206" uniqueCount="3203">
  <si>
    <t>TOTAL</t>
  </si>
  <si>
    <t>Residuos domésticos</t>
  </si>
  <si>
    <t>Seguridad e higiene</t>
  </si>
  <si>
    <t>Salud pública</t>
  </si>
  <si>
    <t>-</t>
  </si>
  <si>
    <t>Valorización</t>
  </si>
  <si>
    <t>%</t>
  </si>
  <si>
    <t>Generación</t>
  </si>
  <si>
    <t>Si/No</t>
  </si>
  <si>
    <t>Certificaciones y auditorías</t>
  </si>
  <si>
    <t>Tasa de generación de hogares</t>
  </si>
  <si>
    <t>Tasa de generación de comercios</t>
  </si>
  <si>
    <t xml:space="preserve">Tasa de generación de servicios </t>
  </si>
  <si>
    <t>Flujos de residuos específicos</t>
  </si>
  <si>
    <t>Limpieza viaria</t>
  </si>
  <si>
    <t>Metros</t>
  </si>
  <si>
    <t>Instalaciones y equipamiento</t>
  </si>
  <si>
    <t>Grupos de interés</t>
  </si>
  <si>
    <t>Uso de recursos</t>
  </si>
  <si>
    <t>Legislación y normatividad</t>
  </si>
  <si>
    <t>Prevención</t>
  </si>
  <si>
    <t>Número</t>
  </si>
  <si>
    <t>N/A</t>
  </si>
  <si>
    <t>Cobertura</t>
  </si>
  <si>
    <t>Grado de fraccionamiento</t>
  </si>
  <si>
    <t>Grado de pureza de materiales separados</t>
  </si>
  <si>
    <t>Gestión de sitios contaminados</t>
  </si>
  <si>
    <t>Residuos comerciales, de servicios e industriales</t>
  </si>
  <si>
    <t>Grado de separación en origen</t>
  </si>
  <si>
    <t>Evolución de la tasa de generación de residuos municipales</t>
  </si>
  <si>
    <t>ID</t>
  </si>
  <si>
    <t>Nombre</t>
  </si>
  <si>
    <t>Unidades de medida</t>
  </si>
  <si>
    <t>Cumplimiento de la legislación</t>
  </si>
  <si>
    <t>Presupuesto para la gestión de residuos</t>
  </si>
  <si>
    <t>Se debe activar este indicador si la respuesta es SI</t>
  </si>
  <si>
    <t>m2/tonelada</t>
  </si>
  <si>
    <t>L/tonelada</t>
  </si>
  <si>
    <t>kWh/tonelada</t>
  </si>
  <si>
    <t>t CO2eq/tonelada</t>
  </si>
  <si>
    <t>Contaminación por ruido</t>
  </si>
  <si>
    <t>Contaminación por olores</t>
  </si>
  <si>
    <t>Existencia de legislación</t>
  </si>
  <si>
    <t>Reutilización de flujos de residuos específicos</t>
  </si>
  <si>
    <t>Tasa de generación de residuos de pilas y acumuladores</t>
  </si>
  <si>
    <t>Tasa de generación de vehículos al final de su vida útil</t>
  </si>
  <si>
    <t>Tasa de generación de neumáticos fuera de uso</t>
  </si>
  <si>
    <t>Lavado/año</t>
  </si>
  <si>
    <t>Costo de recolección y transporte</t>
  </si>
  <si>
    <t>Muestra la distancia recorrida por los vehículos de transferencia y transporte de residuos por cada tonelada
desplazada</t>
  </si>
  <si>
    <t>Costo de transferencia y transporte</t>
  </si>
  <si>
    <t>Sistema de quejas y sugerencias</t>
  </si>
  <si>
    <t>Gasto per cápita en educación ambiental y concienciación</t>
  </si>
  <si>
    <t>Cooperación institucional</t>
  </si>
  <si>
    <t>Control de la prestación de servicios</t>
  </si>
  <si>
    <t>Incineración sin recuperación de energía</t>
  </si>
  <si>
    <t>Ubicación en el conjunto de indicadores</t>
  </si>
  <si>
    <t>Descripción breve</t>
  </si>
  <si>
    <t>Limitaciones del indicador</t>
  </si>
  <si>
    <t>Evalúa el nivel de cumplimiento de la legislación existente sobre gestión de residuos.</t>
  </si>
  <si>
    <t>Evalúa el número de sanciones registradas sobre la gestión de residuos, relacionada con la cantidad de habitantes.</t>
  </si>
  <si>
    <t>Planes y políticas para flujos de residuos específicos</t>
  </si>
  <si>
    <t>Evalúa el porcentaje de presupuesto municipal que corresponde a la gestión de residuos.</t>
  </si>
  <si>
    <t>Si/Parcialmente/No</t>
  </si>
  <si>
    <t>OCDE, &amp; CEPAL. (2005). Evaluaciones del desempeño ambiental Chile. Evaluaciones del desempeño ambiental- Chile. Retrieved from http://www.sinia.cl/1302/articles-57009_EDA2005_OCDE_CEPAL.pdf</t>
  </si>
  <si>
    <t>Información base</t>
  </si>
  <si>
    <t>Identificación de la información</t>
  </si>
  <si>
    <t>Otros</t>
  </si>
  <si>
    <t>kWh/año</t>
  </si>
  <si>
    <t>Toneladas/año</t>
  </si>
  <si>
    <t>m3</t>
  </si>
  <si>
    <t>Si/Si pero publicado por un nivel superior/No</t>
  </si>
  <si>
    <t>Existencia de instrumentos económicos</t>
  </si>
  <si>
    <t>Cumplimiento de planes o políticas</t>
  </si>
  <si>
    <t>Planeamiento para la gestión de residuos</t>
  </si>
  <si>
    <t>Número de sanciones registradas al año/10 000 habitantes</t>
  </si>
  <si>
    <t>Asignación de funciones y responsabilidades</t>
  </si>
  <si>
    <t>Evalúa si los puestos clave están ocupados por personal adecuadamente capacitado (experiencia/cualificación).</t>
  </si>
  <si>
    <t>Sistema de monitoreo continuo</t>
  </si>
  <si>
    <t>Número de sanciones por cada 10 000 habitantes</t>
  </si>
  <si>
    <t>Número de quejas referentes a gestión de residuos municipales registradas en un año</t>
  </si>
  <si>
    <t>Disponibilidad pública de información</t>
  </si>
  <si>
    <t>Evalúa si está disponible públicamente información sobre diversos aspectos del sistema de gestión de residuos.</t>
  </si>
  <si>
    <t>Evalúa la disponibilidad pública de la información, pero no su calidad.</t>
  </si>
  <si>
    <t>Evalúa la existencia y funcionalidad de procedimientos para comunicación, consulta y participación de los grupos de interés.</t>
  </si>
  <si>
    <t>Evalúa el presupuesto anual destinado para educación ambiental relacionado con la cantidad de habitantes.</t>
  </si>
  <si>
    <t>Unidad de medida</t>
  </si>
  <si>
    <t xml:space="preserve"> # quejas/10 000 habitantes/año</t>
  </si>
  <si>
    <t>No</t>
  </si>
  <si>
    <t>Si</t>
  </si>
  <si>
    <t>USD$/tonelada</t>
  </si>
  <si>
    <t>USD$/habitante/año</t>
  </si>
  <si>
    <t>Ingreso medio anual USD$ de los hogares</t>
  </si>
  <si>
    <t>USD$/año</t>
  </si>
  <si>
    <t>Tipo</t>
  </si>
  <si>
    <t>Método de cálculo</t>
  </si>
  <si>
    <t>Documentos anexos</t>
  </si>
  <si>
    <t>Cualitativo</t>
  </si>
  <si>
    <t>Cuantitativo</t>
  </si>
  <si>
    <t xml:space="preserve">Grupo de Investigación de Políticas de Circulación de Recursos de Asia, &amp; Instituto para las Estrategias Ambientales Globales. (2014). </t>
  </si>
  <si>
    <t>Superior a 85% (Disponibilidad mensual de vehículos)</t>
  </si>
  <si>
    <t>Personal formal</t>
  </si>
  <si>
    <t>Personal informal</t>
  </si>
  <si>
    <t>Disponibilidad del servicio de limpieza viaria</t>
  </si>
  <si>
    <t>Evalúa la existencia de incentivos económicos que promuevan la prevención de la generación de residuos</t>
  </si>
  <si>
    <t>Evalúa si existen opciones de manejo para reutilización de flujos de residuos específicos como: ropa, muebles, juguetes, neumáticos, discos compactos, libros, bolsas de compra, etc.</t>
  </si>
  <si>
    <t xml:space="preserve">Generación total de los hogares </t>
  </si>
  <si>
    <t>Generación total de los comercios</t>
  </si>
  <si>
    <t>Generación total de los servicios</t>
  </si>
  <si>
    <t>Residuos peligrosos domésticos</t>
  </si>
  <si>
    <t>Comisión Europea. (2002). Study on hazardous household waste (HHW) with a main emphasis on hazardous household chemicals (HHC): Final report. Retrieved from http://ec.europa.eu/environment/waste/studies/pdf/household_report.pdf</t>
  </si>
  <si>
    <t>Evalúa la cantidad de residuos de construcción y demolición generados por persona al año.</t>
  </si>
  <si>
    <t xml:space="preserve">Generación total de residuos de construcción y demolición </t>
  </si>
  <si>
    <t>Evalúa la cantidad de residuos de equipos eléctricos y electrónicos (WEEE/RAEEs) generados por persona al año.</t>
  </si>
  <si>
    <t>Evalúa la cantidad de residuos de residuos de pilas y acumuladores generados por persona al año.</t>
  </si>
  <si>
    <t>Evalúa la cantidad de residuos de de aceites y grasas comestibles generados por persona al año.</t>
  </si>
  <si>
    <t>Tasa de generación residuos de aceites y grasas comestibles</t>
  </si>
  <si>
    <t>Generación total de residuos de equipos eléctricos y electrónicos (WEEE/RAEEs)</t>
  </si>
  <si>
    <t>Generación total de residuos de pilas y acumuladores</t>
  </si>
  <si>
    <t>Generación total de vehículos al final de su vida útil</t>
  </si>
  <si>
    <t>Generación total de neumáticos fuera de uso</t>
  </si>
  <si>
    <t>Generación total de residuos de aceites y grasas comestibles</t>
  </si>
  <si>
    <t>Clausurados o rehabilitados/ En proceso/ No se realiza ninguna gestión</t>
  </si>
  <si>
    <t>Evalúa si todos los empleados en limpieza viaria tienen prestaciones relacionadas con el salario como seguro médico, pensión, vacaciones pagadas, entre otros.</t>
  </si>
  <si>
    <t>&lt;80%</t>
  </si>
  <si>
    <t>&gt;150 metros</t>
  </si>
  <si>
    <t>Prestaciones relacionadas con el salario de limpieza viaria</t>
  </si>
  <si>
    <t>Aspectos relacionados con seguridad e higiene de limpieza viaria</t>
  </si>
  <si>
    <t>Intensidad de consumo energético en limpieza viaria</t>
  </si>
  <si>
    <t>Intensidad de emisiones de gases de efecto invernadero en limpieza viaria</t>
  </si>
  <si>
    <t>Intensidad de desplazamiento en recolección y transporte</t>
  </si>
  <si>
    <t xml:space="preserve">Población atendida por el servicio de recolección </t>
  </si>
  <si>
    <t>Grado de aprovechamiento de contenedores</t>
  </si>
  <si>
    <t>Grado de aprovechamiento en recolección y transporte</t>
  </si>
  <si>
    <t>Frecuencia de lavado de contenedores y/o buzones</t>
  </si>
  <si>
    <t>Frecuencia de lavado de vehículos de recolección y transporte</t>
  </si>
  <si>
    <t>Muestra el número de lavados realizados a vehículos de recolección y transporte</t>
  </si>
  <si>
    <t>≤150 metros</t>
  </si>
  <si>
    <t>Tasa de generación de residuos peligrosos domésticos.</t>
  </si>
  <si>
    <t>Evalúa la cantidad de residuos peligrosos domésticos generados por persona al año.</t>
  </si>
  <si>
    <t>Disponibilidad del servicio de recolección y transporte</t>
  </si>
  <si>
    <t>Rendimiento del trabajo de recolección y transporte</t>
  </si>
  <si>
    <t>&lt;100%</t>
  </si>
  <si>
    <t>Prestaciones relacionadas con el salario de recolección y transporte</t>
  </si>
  <si>
    <t>Evalúa si todos los empleados en recolección y transporte tienen prestaciones relacionadas con el salario como seguro médico, pensión, vacaciones pagadas, entre otros.</t>
  </si>
  <si>
    <t>Proporción de personal informal en recolección y transporte</t>
  </si>
  <si>
    <t xml:space="preserve">Evalúa el porcentaje de personal informal existente en recolección y transporte, respecto al total de personal ocupado en esa actividad. </t>
  </si>
  <si>
    <t>Aspectos relacionados con seguridad e higiene en recolección y transporte</t>
  </si>
  <si>
    <t>Intensidad de consumo energético en recolección y transporte</t>
  </si>
  <si>
    <t>Intensidad de emisiones de gases de efecto invernadero en recolección y transporte</t>
  </si>
  <si>
    <t>Grado de aprovechamiento en transferencia y transporte</t>
  </si>
  <si>
    <t>Intensidad de desplazamiento en transferencia y transporte</t>
  </si>
  <si>
    <t>Disponibilidad del servicio de transferencia y transporte</t>
  </si>
  <si>
    <t>Rendimiento del trabajo de transferencia y transporte</t>
  </si>
  <si>
    <t>Prestaciones relacionadas con el salario de transferencia y transporte</t>
  </si>
  <si>
    <t>Aspectos relacionados con seguridad e higiene en transferencia y transporte</t>
  </si>
  <si>
    <t>Muestra la relación entre el volumen total de agua contaminada generada durante transferencia y transporte respecto a la cantidad de residuos transferidos.</t>
  </si>
  <si>
    <t>Contaminación de suelo en transferencia y transporte</t>
  </si>
  <si>
    <t>Contaminación por ruido en transferencia y transporte</t>
  </si>
  <si>
    <t>Evalúa si existe y se cumple algún control normativo u otra referencia (por ejemplo una buena práctica, criterios internacionales, etc.) para el control del nivel de contaminación por ruido emitida por la transferencia y transporte.</t>
  </si>
  <si>
    <t>Evalúa si existe y se cumple algún control normativo u otra referencia (por ejemplo una buena práctica, criterios internacionales, etc.) para el control del nivel de contaminación por olores emitida por la transferencia y transporte.</t>
  </si>
  <si>
    <t>Contaminación por olores en transferencia y transporte</t>
  </si>
  <si>
    <t>Vertido controlado</t>
  </si>
  <si>
    <t>Disponibilidad de las instalaciones para vertido controlado</t>
  </si>
  <si>
    <t>Rendimiento del trabajo en vertido controlado</t>
  </si>
  <si>
    <t>Prestaciones relacionadas con el salario de  vertido controlado</t>
  </si>
  <si>
    <t>Proporción de personal informal en vertido controlado</t>
  </si>
  <si>
    <t xml:space="preserve">Evalúa el porcentaje de personal informal existente en vertido controlado, respecto al total de personal ocupado en esa actividad. </t>
  </si>
  <si>
    <t>Aspectos relacionados con seguridad e higiene en vertido controlado</t>
  </si>
  <si>
    <t>Costo de vertido controlado</t>
  </si>
  <si>
    <t>Intensidad de consumo energético en vertido controlado</t>
  </si>
  <si>
    <t>Intensidad de emisiones de gases de efecto invernadero en vertido controlado</t>
  </si>
  <si>
    <t>Contaminación de suelo en vertido controlado</t>
  </si>
  <si>
    <t>Contaminación por ruido en  vertido controlado</t>
  </si>
  <si>
    <t>Contaminación por olores en  vertido controlado</t>
  </si>
  <si>
    <t>Evalúa si existe y se cumple algún control normativo u otra referencia (por ejemplo una buena práctica, criterios internacionales, etc.) para el control del nivel de contaminación por ruido emitida en vertido controlado</t>
  </si>
  <si>
    <t>Personal formal de recolección y transporte por cada 1000 toneladas</t>
  </si>
  <si>
    <t xml:space="preserve">Trabajadores/1000 toneladas </t>
  </si>
  <si>
    <t>Personal formal de transferencia y transporte por cada 1000 toneladas</t>
  </si>
  <si>
    <t>Toneladas/hora</t>
  </si>
  <si>
    <t>Personal formal en valorización por cada 1000 toneladas</t>
  </si>
  <si>
    <t>Rendimiento del trabajo en valorización</t>
  </si>
  <si>
    <t>Rendimiento del trabajo en relleno sanitario</t>
  </si>
  <si>
    <t>Rendimiento del trabajo en vertido incontrolado</t>
  </si>
  <si>
    <t>Rendimiento del trabajo en incineración sin recuperación de energía</t>
  </si>
  <si>
    <t>Muestra la relación entre la cantidad de residuos transferidos y la cantidad de horas efectivas de trabajo.</t>
  </si>
  <si>
    <t>Intensidad de consumo energético en valorización</t>
  </si>
  <si>
    <t>Intensidad de consumo energético en relleno sanitario</t>
  </si>
  <si>
    <t>Intensidad de consumo energético en vertido incontrolado</t>
  </si>
  <si>
    <t>Intensidad de emisiones de gases de efecto invernadero en vertido incontrolado</t>
  </si>
  <si>
    <t>Intensidad de consumo energético en incineración sin recuperación de energía</t>
  </si>
  <si>
    <t>Intensidad de emisiones de gases de efecto invernadero en incineración sin recuperación de energía</t>
  </si>
  <si>
    <t>Intensidad de emisiones de gases de efecto invernadero en valorización</t>
  </si>
  <si>
    <t>Disponibilidad de las instalaciones para  valorización</t>
  </si>
  <si>
    <t>Prestaciones relacionadas con el salario en valorización</t>
  </si>
  <si>
    <t>Evalúa si todos los empleados en valorización tienen prestaciones relacionadas con el salario como seguro médico, pensión, vacaciones pagadas, entre otros.</t>
  </si>
  <si>
    <t>Aspectos relacionados con seguridad e higiene en valorización</t>
  </si>
  <si>
    <t>Costo de valorización</t>
  </si>
  <si>
    <t>Muestra la relación entre el volumen total de agua contaminada generada durante la valorización respecto a la cantidad de residuos ingresados a la instalación.</t>
  </si>
  <si>
    <t>Contaminación de suelo en valorización</t>
  </si>
  <si>
    <t>Contaminación por ruido en valorización</t>
  </si>
  <si>
    <t>Evalúa si existe y se cumple algún control normativo u otra referencia (por ejemplo una buena práctica, criterios internacionales, etc.) para el control del nivel de contaminación por ruido emitida en valorización</t>
  </si>
  <si>
    <t>Contaminación por olores en valorización</t>
  </si>
  <si>
    <t>Evalúa si existe y se cumple algún control normativo u otra referencia (por ejemplo una buena práctica, criterios internacionales, etc.) para el control del nivel de contaminación por olores emitida en valorización</t>
  </si>
  <si>
    <t>Relleno sanitario</t>
  </si>
  <si>
    <t>Evalúa si todos los empleados en relleno sanitario tienen prestaciones relacionadas con el salario como seguro médico, pensión, vacaciones pagadas, entre otros.</t>
  </si>
  <si>
    <t xml:space="preserve">Evalúa el porcentaje de personal informal existente en relleno sanitario, respecto al total de personal ocupado en esa actividad. </t>
  </si>
  <si>
    <t>Prestaciones relacionadas con el salario de  relleno sanitario</t>
  </si>
  <si>
    <t>Proporción de personal informal en relleno sanitario</t>
  </si>
  <si>
    <t>Aspectos relacionados con seguridad e higiene en relleno sanitario</t>
  </si>
  <si>
    <t>Intensidad de emisiones de gases de efecto invernadero en relleno sanitario</t>
  </si>
  <si>
    <t>Contaminación de suelo en relleno sanitario</t>
  </si>
  <si>
    <t>Contaminación por olores en relleno sanitario</t>
  </si>
  <si>
    <t>Contaminación por ruido en relleno sanitario</t>
  </si>
  <si>
    <t>Vertido incontrolado</t>
  </si>
  <si>
    <t>Disponibilidad de las instalaciones para vertido incontrolado</t>
  </si>
  <si>
    <t>Prestaciones relacionadas con el salario de  vertido incontrolado</t>
  </si>
  <si>
    <t>Evalúa si todos los empleados en vertido incontrolado tienen prestaciones relacionadas con el salario como seguro médico, pensión, vacaciones pagadas, entre otros.</t>
  </si>
  <si>
    <t>Proporción de personal informal en vertido incontrolado</t>
  </si>
  <si>
    <t xml:space="preserve">Evalúa el porcentaje de personal informal existente en vertido incontrolado, respecto al total de personal ocupado en esa actividad. </t>
  </si>
  <si>
    <t>Aspectos relacionados con seguridad e higiene en vertido incontrolado</t>
  </si>
  <si>
    <t>Costo de vertido incontrolado</t>
  </si>
  <si>
    <t>Contaminación de suelo en vertido incontrolado</t>
  </si>
  <si>
    <t>Contaminación por ruido en vertido incontrolado</t>
  </si>
  <si>
    <t>Evalúa si existe y se cumple algún control normativo u otra referencia (por ejemplo una buena práctica, criterios internacionales, etc.) para el control del nivel de contaminación por ruido emitida en vertido incontrolado</t>
  </si>
  <si>
    <t>Contaminación por olores en  vertido incontrolado</t>
  </si>
  <si>
    <t>Disponibilidad de las instalaciones para incineración sin recuperación de energía</t>
  </si>
  <si>
    <t>Prestaciones relacionadas con el salario en incineración sin recuperación de energía</t>
  </si>
  <si>
    <t>Evalúa si todos los empleados en incineración sin recuperación de energía tienen prestaciones relacionadas con el salario como seguro médico, pensión, vacaciones pagadas, entre otros.</t>
  </si>
  <si>
    <t>Aspectos relacionados con seguridad e higiene en incineración sin recuperación de energía</t>
  </si>
  <si>
    <t>Costo de incineración sin recuperación de energía</t>
  </si>
  <si>
    <t>Muestra la relación entre el volumen total de agua contaminada generada durante la incineración sin recuperación de energía respecto a la cantidad de residuos ingresados a la instalación.</t>
  </si>
  <si>
    <t>Contaminación de suelo en incineración sin recuperación de energía</t>
  </si>
  <si>
    <t>Contaminación por ruido en incineración sin recuperación de energía</t>
  </si>
  <si>
    <t>Evalúa si existe y se cumple algún control normativo u otra referencia (por ejemplo una buena práctica, criterios internacionales, etc.) para el control del nivel de contaminación por ruido emitida en incineración sin recuperación de energía</t>
  </si>
  <si>
    <t>Contaminación por olores en incineración sin recuperación de energía</t>
  </si>
  <si>
    <t>Diagnóstico de la gestión de residuos</t>
  </si>
  <si>
    <t>Evalúa la existencia y vigencia de un plan integral para la gestión de residuos publicado por la entidad evaluada o por un nivel superior.</t>
  </si>
  <si>
    <t>Evalúa el cumplimiento de los planes integrales y de flujos de residuos específicos aplicables a la entidad evaluada.</t>
  </si>
  <si>
    <t>Presupuesto en proyectos I+D+i per cápita</t>
  </si>
  <si>
    <t>Evalúa el presupuesto anual destinado en proyectos de I+D+i (Investigación, desarrollo e innovación) en gestión de residuos y relacionado con la cantidad de habitantes.</t>
  </si>
  <si>
    <t>Evalúa la existencia de un sistema de seguimiento continuo de datos sobre la gestión de residuos.</t>
  </si>
  <si>
    <t>Perfil del personal en puestos clave</t>
  </si>
  <si>
    <t>Número de certificaciones</t>
  </si>
  <si>
    <t>Evalúa la existencia de certificaciones otorgadas a la entidad evaluada.</t>
  </si>
  <si>
    <r>
      <t xml:space="preserve">¿Existe alguna de las siguientes certificaciones para el sistema gestión de residuos? Se puede seleccionar más de una opción. a) Sistemas de Gestión Ambiental y/o ISO 14001, b) Gestión de la calidad y/o ISO 9001, c) Auditorías ambientales y certificaciones relacionadas, d) Seguridad, higiene y salud en el trabajo (OSHA 18000 o relacionadas), e) Otras certificaciones </t>
    </r>
    <r>
      <rPr>
        <sz val="11"/>
        <rFont val="Arial Narrow"/>
        <family val="2"/>
      </rPr>
      <t>(especificar cuáles)_______________</t>
    </r>
    <r>
      <rPr>
        <sz val="11"/>
        <color theme="1"/>
        <rFont val="Arial Narrow"/>
        <family val="2"/>
      </rPr>
      <t xml:space="preserve">. En </t>
    </r>
    <r>
      <rPr>
        <i/>
        <sz val="11"/>
        <color theme="1"/>
        <rFont val="Arial Narrow"/>
        <family val="2"/>
      </rPr>
      <t>otras certificaciones</t>
    </r>
    <r>
      <rPr>
        <sz val="11"/>
        <color theme="1"/>
        <rFont val="Arial Narrow"/>
        <family val="2"/>
      </rPr>
      <t xml:space="preserve"> son válidas aquellas otorgadas por entidades independientes o terceros (ya sean locales, nacionales, internacionales). Cada certificación que se tenga se contabiliza para reportar en el indicador. No son válidas aquellas que estén aún en proceso de certificación, solamente las que estén vigentes en el momento de realizar la evaluación del indicador.</t>
    </r>
  </si>
  <si>
    <t>Evalúa si existe una clara definición y asignación de funciones y responsabilidades al interior del departamento de gestión de residuos sólidos y/o de cada departamento con alguna responsabilidad.</t>
  </si>
  <si>
    <t>Evalúa la existencia de un tarifa específica para el cobro del servicio de gestión de residuos a los ciudadanos dentro del área evaluada.</t>
  </si>
  <si>
    <t>Quejas por cada 10 000 habitantes</t>
  </si>
  <si>
    <t>Tiempo medio de respuesta a quejas</t>
  </si>
  <si>
    <t>Evalúa el tiempo promedio de respuesta a las quejas</t>
  </si>
  <si>
    <t>Evalúa la cantidad de quejas recibidas sobre el sistema de gestión de residuos municipales en un año, relacionada con la cantidad de habitantes.</t>
  </si>
  <si>
    <r>
      <rPr>
        <sz val="11"/>
        <rFont val="Arial Narrow"/>
        <family val="2"/>
      </rPr>
      <t>Número de quejas por cada 10 000 habitantes= (Número de quejas referentes a gestión de residuos municipales registradas en un año/población total del área evaluada)*10 000. Si existe información detallada sobre las quejas se puede evaluar el % correspondiente a cada etapa de la gestión de residuos y obtener una valoración sencilla de las deficiencias del sistema percibidas por los usuarios (tomar en cuenta las limitaciones del indicador).</t>
    </r>
    <r>
      <rPr>
        <sz val="11"/>
        <color rgb="FFFF0000"/>
        <rFont val="Arial Narrow"/>
        <family val="2"/>
      </rPr>
      <t xml:space="preserve"> </t>
    </r>
    <r>
      <rPr>
        <sz val="11"/>
        <rFont val="Arial Narrow"/>
        <family val="2"/>
      </rPr>
      <t>Se debe tener cuidado en este aspecto: aunque alguna etapa de la gestión de residuos sea eficaz y eficiente, puede recibir quejas solamente por la percepción de los usuarios, que puede deberse a una inadecuada comunicación entre usuario-prestador del servicio, por ejemplo.</t>
    </r>
  </si>
  <si>
    <t>El indicador no evalúa la manera en la que se realizó la encuesta, la calidad/consistencia durante su aplicación y procesamiento de la información, ni si el tamaño de muestra (cuando sea el caso) fue suficiente.Tampoco se evalúa si el resultado es efectivamente usado como un mecanismo de retroalimentación del sistema de gestión de residuos.</t>
  </si>
  <si>
    <t>Procedimientos para comunicación, consulta y participación</t>
  </si>
  <si>
    <t xml:space="preserve">Inclusión del sector informal </t>
  </si>
  <si>
    <t>Evalúa si se tiene implementado un plan de inclusión para el sector informal de residuos.</t>
  </si>
  <si>
    <t xml:space="preserve">Tasa de generación de residuos de equipos eléctricos y electrónicos </t>
  </si>
  <si>
    <t>Evalúa la cantidad de residuos de neumáticos fuera de uso generados por persona al año.</t>
  </si>
  <si>
    <r>
      <t>Tasa de generación de residuos de limpieza de desagües</t>
    </r>
    <r>
      <rPr>
        <sz val="11"/>
        <rFont val="Arial Narrow"/>
        <family val="2"/>
      </rPr>
      <t xml:space="preserve"> y lodos de plantas de tratamiento de aguas residuales</t>
    </r>
  </si>
  <si>
    <t>Intensidad de emisiones de gases de efecto invernadero en transferencia y transporte</t>
  </si>
  <si>
    <t>Intensidad de consumo energético en transferencia y transporte</t>
  </si>
  <si>
    <t>País</t>
  </si>
  <si>
    <t>Ciudad</t>
  </si>
  <si>
    <t>Indicadores en los que se usa</t>
  </si>
  <si>
    <t>USD$/hogar/año</t>
  </si>
  <si>
    <t>Varios</t>
  </si>
  <si>
    <t>Días promedio de respuesta a quejas en un año</t>
  </si>
  <si>
    <t>Número de sanciones referentes a gestión de residuos municipales registradas al año</t>
  </si>
  <si>
    <t>Evalúa si se tiene implementado un sistema para la recepción, registro, procesamiento y respuesta a quejas y sugerencias</t>
  </si>
  <si>
    <t>Porcentaje del presupuesto de aseo respecto al presupuesto municipal</t>
  </si>
  <si>
    <t>Gasto anual en educación ambiental y concienciación enfocado a gestión de residuos</t>
  </si>
  <si>
    <t xml:space="preserve">Personal formal de limpieza viaria por cada 10000 habitantes  </t>
  </si>
  <si>
    <t>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t>
  </si>
  <si>
    <t>Muestra el coste total de operación y mantenimiento de la recolección y transporte respecto a las toneladas recolectadas.</t>
  </si>
  <si>
    <t>Muestra el coste total de operación y mantenimiento de la transferencia y transporte respecto a las toneladas transferidas.</t>
  </si>
  <si>
    <t>Muestra el coste total de operación y mantenimiento de valorización respecto a las toneladas ingresadas a la instalación.</t>
  </si>
  <si>
    <t>Muestra el coste total de operación y mantenimiento de relleno sanitario respecto a las toneladas ingresadas a la instalación.</t>
  </si>
  <si>
    <t>Muestra el coste total de operación y mantenimiento de vertido controlado respecto a las toneladas ingresadas a la instalación.</t>
  </si>
  <si>
    <t>Muestra el coste total de operación y mantenimiento de  incineración sin recuperación de energía respecto a las toneladas ingresadas a la instalación.</t>
  </si>
  <si>
    <t xml:space="preserve">En las horas de servicio programadas ya se deben haber descontado los paros programados (mantenimiento, tiempo para efectuar cambios de turno, lavado de los vehículos y refrigerio del personal). </t>
  </si>
  <si>
    <t>USD$/día</t>
  </si>
  <si>
    <t>Salario mínimo en la zona de estudio</t>
  </si>
  <si>
    <t xml:space="preserve">Toneladas recolectadas en limpieza viaria </t>
  </si>
  <si>
    <t>Litros/año</t>
  </si>
  <si>
    <t>kWh</t>
  </si>
  <si>
    <t>Generación de residuos municipales de los últimos 5 años</t>
  </si>
  <si>
    <t>Toneladas/per cápita/año</t>
  </si>
  <si>
    <t>Es posible que cuando se realice la evaluación de un nivel determinado se desconozcan los instrumentos económicos de niveles superiores, sesgando la evaluación.</t>
  </si>
  <si>
    <t>Número de flujos para reutilización</t>
  </si>
  <si>
    <t>Evalúa si existe un incremento o disminución de la tasa de generación de residuos municipales en los últimos 5 años.</t>
  </si>
  <si>
    <t xml:space="preserve">En muchas ocasiones, es difícil establecer de manera precisa la cantidad generada en los comercios (sobre todo de los pequeños), pues lo habitual es que se cuente con datos del sistema de recolección de residuos, que incluyen muchas veces residuos recolectados en otros orígenes (domiciliarios, instituciones, servicios, etc.). </t>
  </si>
  <si>
    <t xml:space="preserve">En muchas ocasiones, es difícil establecer de manera precisa la cantidad generada en los diferentes servicios, pues lo habitual es que se cuente con datos del sistema de recolección de residuos, que incluyen muchas veces residuos recolectados en otros orígenes (domiciliarios, instituciones, comercios, etc.). </t>
  </si>
  <si>
    <t>kg/cápita/año</t>
  </si>
  <si>
    <t>Evalúa la generación de residuos domésticos por persona al año.</t>
  </si>
  <si>
    <t>Evalúa la generación de residuos en los establecimientos comerciales por persona al año.</t>
  </si>
  <si>
    <t>Evalúa la generación de residuos de los establecimientos de servicio por persona al año.</t>
  </si>
  <si>
    <t>Tasa de generación de residuos de construcción y demolición</t>
  </si>
  <si>
    <t>km/ton</t>
  </si>
  <si>
    <t>Población atendida por el servicio de recolección</t>
  </si>
  <si>
    <t>Salario promedio en recolección y transporte comparado con el salario mínimo</t>
  </si>
  <si>
    <t>Salario promedio en transferencia y transporte comparado con el salario mínimo</t>
  </si>
  <si>
    <t>Salario promedio en valorización comparado con el salario mínimo</t>
  </si>
  <si>
    <t>Salario promedio en relleno sanitario comparado con el salario mínimo</t>
  </si>
  <si>
    <t>Salario promedio en vertido controlado comparado con el salario mínimo</t>
  </si>
  <si>
    <t>Salario promedio en vertido incontrolado comparado con el salario mínimo</t>
  </si>
  <si>
    <t>Salario promedio en incineración sin recuperación de energía comparado con el salario mínimo</t>
  </si>
  <si>
    <t>Salario promedio en limpieza viaria comparado con el salario mínimo</t>
  </si>
  <si>
    <t xml:space="preserve">Muestra las emisiones de CO2eq generadas respecto a la cantidad de residuos transferidos. </t>
  </si>
  <si>
    <t>Muestra las emisiones de CO2eq generadas respecto a la cantidad de residuos ingresados a la instalación.</t>
  </si>
  <si>
    <t xml:space="preserve">Muestra las emisiones de CO2eq generadas respecto a la cantidad de residuos ingresados a la instalación. </t>
  </si>
  <si>
    <t>Muestra las emisiones de CO2eq generadas respecto a la cantidad de residuos recolectados en limpieza viaria.</t>
  </si>
  <si>
    <t>Muestra la relación entre la cantidad en peso de residuos recolectados separadamente en cada fracción y la cantidad de residuos generados de este tipo.</t>
  </si>
  <si>
    <t>Muestra la relación entre el volumen de residuo recolectado y la capacidad de diseño de contenedores.</t>
  </si>
  <si>
    <t>Muestra la relación entre la cantidad de residuos recolectados y la cantidad de horas efectivas de trabajo.</t>
  </si>
  <si>
    <t>Muestra las emisiones de CO2eq generadas respecto a la cantidad de residuos recolectados</t>
  </si>
  <si>
    <r>
      <t xml:space="preserve">Muestra la relación entre la cantidad en peso de material bruto separado y el total de residuos recolectados. Este indicador sirve para dimensionar las diferentes fracciones de </t>
    </r>
    <r>
      <rPr>
        <sz val="11"/>
        <rFont val="Arial Narrow"/>
        <family val="2"/>
      </rPr>
      <t>recolección e i</t>
    </r>
    <r>
      <rPr>
        <sz val="11"/>
        <color theme="1"/>
        <rFont val="Arial Narrow"/>
        <family val="2"/>
      </rPr>
      <t>ndica indirectamente la participación de los ciudadanos en la separación de residuos.</t>
    </r>
  </si>
  <si>
    <t>Muestra la relación entre los residuos recolectados y la capacidad de diseño de vehículos de recolección y transporte.</t>
  </si>
  <si>
    <t>Muestra el número de lavados realizados a contenedores y/o buzones de recolección al año.</t>
  </si>
  <si>
    <t>Muestra la relación entre los residuos recolectados y la capacidad de diseño de vehículos e instalaciones de transferencia y transporte.</t>
  </si>
  <si>
    <t>Evalúa si existe una gestión adecuada del agua contaminada generada (vertido directo a cuerpos de agua o suelo, alcantarillado y/o depuración de agua), así como un cumplimiento legal en caso de que sea requerido.</t>
  </si>
  <si>
    <t>El material recuperado efectivamente puede todavía contener impropios.</t>
  </si>
  <si>
    <t>Mide la calidad en los procesos de recuperación de materiales y muestra la relación entre la cantidad en peso de la fracción de impropios o material no deseado presentes en el material recuperado y la cantidad total de material recuperado. Para determinar la fracción de impropios se utiliza la caracterización de residuos en el flujo de salida.</t>
  </si>
  <si>
    <t>Grado de aprovechamiento de las instalaciones de valorización</t>
  </si>
  <si>
    <t>Grado de aprovechamiento de las instalaciones de incineración sin recuperación de energía</t>
  </si>
  <si>
    <t xml:space="preserve">Evalúa los residuos industriales que ingresan al sistema de gestión de residuos muncipales a través de la recolección municipal/concesionada/mancomunada, etc. expresado por unidad de población para facilitar su comparación. </t>
  </si>
  <si>
    <t>Muestra la relación entre la cantidad en peso de material que es correctamente separado por el ciudadano y el material bruto recolectado en cada fracción separativa.</t>
  </si>
  <si>
    <t>Mide el radio medio entre cada punto de recolección o contenedor y los hogares a que da servicio.</t>
  </si>
  <si>
    <t>Riesgos relacionados con salud pública en  transferencia y transporte</t>
  </si>
  <si>
    <t>Evalúa si existen factores de riesgo que puedan afectar a la salud pública, derivados de un mal diseño o una operación deficiente del sistema de gestión de residuos.</t>
  </si>
  <si>
    <t>Riesgos relacionados con salud pública con relleno sanitario</t>
  </si>
  <si>
    <t>Riesgos relacionados con salud pública con  vertido controlado</t>
  </si>
  <si>
    <t>Riesgos relacionados con salud pública con  vertido incontrolado</t>
  </si>
  <si>
    <t>Riesgos relacionados con salud pública con incineración sin recuperación de energía</t>
  </si>
  <si>
    <t>Muestra la distancia recorrida por los vehículos de recolección y transporte de residuos por cada tonelada desplazada</t>
  </si>
  <si>
    <t>kg/año</t>
  </si>
  <si>
    <t>Población total en el área evaluada</t>
  </si>
  <si>
    <t>Residuos industriales recolectados con servicio municipal/concesionado/mancomunado</t>
  </si>
  <si>
    <t>Generación de residuos peligrosos de los hogares</t>
  </si>
  <si>
    <t>Generación total de residuos de limpieza de desagües y lodos de plantas de tratamiento de aguas residuales</t>
  </si>
  <si>
    <t>Cantidad de residuos recolectados selectivamente en la fracción "i"</t>
  </si>
  <si>
    <t>Cantidad total de residuos recolectados</t>
  </si>
  <si>
    <t>Cantidad total de residuos generados en la fracción "i"</t>
  </si>
  <si>
    <t>Capacidad total volumétrica de contenedores</t>
  </si>
  <si>
    <t>Toneladas/m3</t>
  </si>
  <si>
    <t xml:space="preserve"># de contenedores instalados </t>
  </si>
  <si>
    <t>Frecuencia de recolección semanal de contenedores</t>
  </si>
  <si>
    <t>Número de lavados/año</t>
  </si>
  <si>
    <t xml:space="preserve">Número de lavados realizados a contenedores y/o buzones </t>
  </si>
  <si>
    <t>Promedio de los radios de influencia de la recolección</t>
  </si>
  <si>
    <t>m2</t>
  </si>
  <si>
    <t>Tiempo total de funcionamiento de las instalaciones neumáticas de la fracción "i"</t>
  </si>
  <si>
    <t>Capacidad de diseño de las instalaciones neumáticas de la fracción "i"</t>
  </si>
  <si>
    <t>∑</t>
  </si>
  <si>
    <t>Cantidad total de residuos transferidos</t>
  </si>
  <si>
    <t>Muestra la cantidad de energía eléctrica y/o térmica generada en las instalaciones de valorización energética respecto a la cantidad de residuos tratados.</t>
  </si>
  <si>
    <t>Intensidad de energía generada=∑Cantidad total de energía eléctrica generada en instalaciones (kWh)+Cantidad total de energía térmica generada en instalaciones (kWh)*/∑Cantidad total de residuos entrados a instalaciones (toneladas). * Incluye calor y vapor.</t>
  </si>
  <si>
    <t>Cantidad de material recuperado efectivamente en las instalaciones de valorización</t>
  </si>
  <si>
    <t>Cantidad total de material ingresado a la instalación de valorización</t>
  </si>
  <si>
    <t>Muestra la relación entre la cantidad en peso del material recuperado efectivamente y la cantidad en peso del material en el flujo de entrada a la instalación.</t>
  </si>
  <si>
    <t>Muestra la relación entre el flujo de residuos entrados a las instalaciones de valorización y su capacidad de diseño.</t>
  </si>
  <si>
    <t>Muestra la relación entre la cantidad de residuos ingresados a las instalaciones y la cantidad de horas efectivas de trabajo.</t>
  </si>
  <si>
    <t>Años</t>
  </si>
  <si>
    <t>Muestra la relación entre los residuos vertidos en relleno sanitario y la capacidad remanente para el vertido.</t>
  </si>
  <si>
    <t>Disponibilidad de las instalaciones del relleno sanitario</t>
  </si>
  <si>
    <t>Costo de vertido en relleno sanitario</t>
  </si>
  <si>
    <t>Contenido de impropios en valorización</t>
  </si>
  <si>
    <t>Evalúa si existe una gestión adecuada de la contaminación emitida al suelo por la transferencia y transporte así como un cumplimiento legal en caso de que sea requerido.</t>
  </si>
  <si>
    <t>Evalúa si existe una gestión adecuada de la contaminación emitida al suelo por la incineración sin recuperación de energía así como un cumplimiento legal en caso de que sea requerido.</t>
  </si>
  <si>
    <t>Evalúa si existe una gestión adecuada de la contaminación emitida al suelo por vertido controlado así como un cumplimiento legal en caso de que sea requerido.</t>
  </si>
  <si>
    <t>Evalúa si existe una gestión adecuada de la contaminación emitida al suelo por la vertido incontrolado así como un cumplimiento legal en caso de que sea requerido.</t>
  </si>
  <si>
    <t>Evalúa si existe una gestión adecuada de la contaminación emitida al suelo por el relleno sanitario así como un cumplimiento legal en caso de que sea requerido.</t>
  </si>
  <si>
    <t>Evalúa si existe una gestión adecuada de la contaminación emitida al suelo por la valorización así como un cumplimiento legal en caso de que sea requerido.</t>
  </si>
  <si>
    <t xml:space="preserve">Tasa de recuperación de materiales en valorización </t>
  </si>
  <si>
    <t>%=(Cantidad de material recuperado efectivamente en las instalaciones (toneladas)/cantidad total de material ingresado a la instalación (toneladas)*100</t>
  </si>
  <si>
    <t>%= Cantidad total de impropios en el material valorizado (toneladas)/cantidad total de residuos entrados a las instalaciones (toneladas)*100</t>
  </si>
  <si>
    <t>Intensidad de energía generada</t>
  </si>
  <si>
    <t>Residuos no peligrosos después de la valorización</t>
  </si>
  <si>
    <t xml:space="preserve">Residuos peligrosos después de la valorización </t>
  </si>
  <si>
    <t>Muestra la tarifa promedio de cobro por vertido de residuos en relleno sanitario</t>
  </si>
  <si>
    <t>Vida útil disponible del vertido controlado</t>
  </si>
  <si>
    <t>Muestra la relación entre los residuos eliminados en vertido controlado y la capacidad remanente para el vertido.</t>
  </si>
  <si>
    <t>En el caso de vertido controlado e incontrolado, se da por hecho que no se realiza ningún tratamiento previo, por eso el indicador no existe.</t>
  </si>
  <si>
    <t>Personal formal en relleno sanitario por cada 1000 toneladas</t>
  </si>
  <si>
    <t>Residuos ingresados a incineración sin recuperación de energía</t>
  </si>
  <si>
    <t>Aspectos relacionados con impacto visual en relleno sanitario</t>
  </si>
  <si>
    <t>Aspectos relacionados con impacto visual en  vertido controlado</t>
  </si>
  <si>
    <t>Aspectos relacionados con impacto visual en  vertido incontrolado</t>
  </si>
  <si>
    <t>Aspectos relacionados con impacto visual en incineración sin recuperación de energía</t>
  </si>
  <si>
    <t>Aspectos relacionados con impacto visual en valorización</t>
  </si>
  <si>
    <t>Aspectos relacionados con impacto visual en transferencia y transporte</t>
  </si>
  <si>
    <t>Evalúa si existen factores que puedan crear un impacto visual, derivados del sistema de gestión de residuos.</t>
  </si>
  <si>
    <t>Vida útil disponible del vertido incontrolado</t>
  </si>
  <si>
    <t>Muestra la relación entre los residuos eliminados en vertido incontrolado y la capacidad remanente para el vertido.</t>
  </si>
  <si>
    <t>Cantidad total de impropios en el material recuperado en las instalaciones de valorización</t>
  </si>
  <si>
    <t>Personal formal en incineración sin recuperación de energía por cada 1000 toneladas</t>
  </si>
  <si>
    <t>Residuos no peligrosos después de la incineración sin recuperación de energía</t>
  </si>
  <si>
    <t>Residuos peligrosos después de la incineración sin recuperación de energía</t>
  </si>
  <si>
    <t>Muestra la relación entre el flujo de residuos entrados a las instalaciones de incineración sin recuperación de energía y su capacidad de diseño.</t>
  </si>
  <si>
    <t>Horas/año</t>
  </si>
  <si>
    <t>Personal formal en vertido controlado por cada 1000 toneladas</t>
  </si>
  <si>
    <t>Personal formal en vertido incontrolado por cada 1000 toneladas</t>
  </si>
  <si>
    <t>Recuperación de costos del organizador del servicio</t>
  </si>
  <si>
    <t>Evalúa el % de gastos recuperados por la administración organizadora del sistema de gestión de residuos a través de los diferentes ingresos generados.</t>
  </si>
  <si>
    <t>Población para la cual están implementadas acciones de educación ambiental y concienciación</t>
  </si>
  <si>
    <t>Evalúa en qué proporción de la población se han implementado acciones de educación ambiental y concientización específicos sobre gestión de residuos.</t>
  </si>
  <si>
    <t>Evalúa si el tema de prevención está incluido en el marco legal o en planes y políticas de gestión de residuos municipales.</t>
  </si>
  <si>
    <t xml:space="preserve">Evalúa la existencia de inversión en I+D+i (Investigación, desarrollo e innovación) para prevención de la generación de residuos municipales.
</t>
  </si>
  <si>
    <t>Muestra la relación entre la cantidad de residuos ingresados a las instalaciones y la cantidad total de horas efectivas de trabajo.</t>
  </si>
  <si>
    <t>Evalúa la capacidad de pago de los usuarios del sistema (hogares) de gestión de residuos, comparando la tarifa media anual vs. el ingreso medio anual</t>
  </si>
  <si>
    <t>Capacidad de pago de los usuarios (hogares)</t>
  </si>
  <si>
    <t>Grado de satisfacción de los usuarios</t>
  </si>
  <si>
    <t>Satisfechos/No satisfechos/ No se realiza encuesta</t>
  </si>
  <si>
    <t>≤5 días</t>
  </si>
  <si>
    <t>Número de habitantes que han recibido educación ambiental y concientización en materia de gestión de residuos al año</t>
  </si>
  <si>
    <t>Temas transversales a todo el sistema</t>
  </si>
  <si>
    <t>Legislación y políticas</t>
  </si>
  <si>
    <t>Contaminación</t>
  </si>
  <si>
    <t>Egresos</t>
  </si>
  <si>
    <t>Ingresos</t>
  </si>
  <si>
    <t>Eliminación</t>
  </si>
  <si>
    <t>Categoría</t>
  </si>
  <si>
    <t>Sub-categoría</t>
  </si>
  <si>
    <t>Políticas y planeamiento</t>
  </si>
  <si>
    <t>Proporción de personal informal en limpieza viaria</t>
  </si>
  <si>
    <t>Proporción de personal informal en transferencia y transporte</t>
  </si>
  <si>
    <t>Intensidad de emisiones de gases de efecto invernadero</t>
  </si>
  <si>
    <t>Mitigación</t>
  </si>
  <si>
    <t>Operacionales</t>
  </si>
  <si>
    <t>Entradas</t>
  </si>
  <si>
    <t>Salidas</t>
  </si>
  <si>
    <t>Social</t>
  </si>
  <si>
    <t>Ambiente</t>
  </si>
  <si>
    <t>Economía</t>
  </si>
  <si>
    <t>Comunicación y transparencia</t>
  </si>
  <si>
    <t>Concienciación y educación ambiental</t>
  </si>
  <si>
    <t>Proporción de personal informal en incineración sin recuperación de energía</t>
  </si>
  <si>
    <t>Varios flujos</t>
  </si>
  <si>
    <t>Evalúa la cantidad de residuos de limpieza de desagües,  de plantas de potabilización o depuración de aguas (lodos y otros) generados por persona al año.</t>
  </si>
  <si>
    <t>Riesgos relacionados con salud pública en valorización</t>
  </si>
  <si>
    <t>Componente</t>
  </si>
  <si>
    <t>Descripción del indicador</t>
  </si>
  <si>
    <t>Descripción metodológica</t>
  </si>
  <si>
    <t>Tablas</t>
  </si>
  <si>
    <t>Vinculación con otros indicadores del conjunto</t>
  </si>
  <si>
    <t>Referencia verde</t>
  </si>
  <si>
    <t>Referencia amarillo</t>
  </si>
  <si>
    <t>Referencia rojo</t>
  </si>
  <si>
    <r>
      <t xml:space="preserve">Evalúa la existencia de legislación </t>
    </r>
    <r>
      <rPr>
        <i/>
        <sz val="11"/>
        <color theme="1"/>
        <rFont val="Arial Narrow"/>
        <family val="2"/>
      </rPr>
      <t>marco</t>
    </r>
    <r>
      <rPr>
        <sz val="11"/>
        <color theme="1"/>
        <rFont val="Arial Narrow"/>
        <family val="2"/>
      </rPr>
      <t xml:space="preserve"> actualizada sobre gestión de residuos, además de otras leyes y reglamentos relacionados.</t>
    </r>
  </si>
  <si>
    <t>Se espera que por lo menos a nivel nacional se haya publicado una ley marco para que se considere como un avance significativo en el marco legal y regulatorio para el manejo de residuos sólidos.</t>
  </si>
  <si>
    <t>Propuesto</t>
  </si>
  <si>
    <t>Promedio simple</t>
  </si>
  <si>
    <t>Distancia media de cobertura respecto al punto de recolección</t>
  </si>
  <si>
    <t>En muchas ocasiones el conocimiento de la existencia de un diagnóstico depende de la continuidad durante los cambios de gobierno o de personal (falta de una adecuada entrega-recepción, se pierden documentos, etc.). Por ello el indicador, puede llegar a valorarse de manera inadecuada, para evitarlo es deseable abordar todas las fuentes posibles para conocer esta información clara y detalladamente, y minimizar esta limitante.</t>
  </si>
  <si>
    <t>Inversión anual en proyectos de I+D+i (Investigación, desarrollo e innovación) en prevención</t>
  </si>
  <si>
    <t>Inversión anual en proyectos de I+D+i (Investigación, desarrollo e innovación) en preparación para la reutilización</t>
  </si>
  <si>
    <t>Inversión anual en proyectos de I+D+i (Investigación, desarrollo e innovación) en reciclaje</t>
  </si>
  <si>
    <t>Inversión anual en proyectos de I+D+i (Investigación, desarrollo e innovación) en otros tipos de valorización</t>
  </si>
  <si>
    <t>Inversión anual en proyectos de I+D+i (Investigación, desarrollo e innovación) en eliminación</t>
  </si>
  <si>
    <t xml:space="preserve">Inversión anual total en proyectos de I+D+i (Investigación, desarrollo e innovación) en gestión de residuos </t>
  </si>
  <si>
    <t>Se debe correlacionar con este indicador, teóricamente si el cumplimiento de la legislación se califica como elevado, el registro de sanciones también debería ser bueno</t>
  </si>
  <si>
    <t>Este indicador no valora la gravedad y tipo de sanción, sólo la cantidad. Su utilidad depende completamente de cómo se realice el registro de las sanciones (si realmente se registran todas las sanciones aplicadas). Se podría utilizar para detectar que componente del sistema tiene deficiencias, en caso de que exista la información detallada.</t>
  </si>
  <si>
    <t xml:space="preserve">La evaluación del cumplimiento de un plan o política puede volverse subjetivo, dependiendo de la claridad de lineamientos, objetivos y/o metas descritas, así como del establecimiento de fechas límite para la consecución de objetivos. </t>
  </si>
  <si>
    <t>Presupuesto total anual (municipal, regional/estatal, etc. según  sea el caso)</t>
  </si>
  <si>
    <t>Presupuesto total para la gestión de residuos al año (municipal, regional/estatal, etc. según  sea el caso)</t>
  </si>
  <si>
    <t xml:space="preserve">Capacidad de pago (hogares)=(Tarifa media anual por hogar X 100)/ el ingreso medio anual de los hogares. </t>
  </si>
  <si>
    <t>Si no existe una tarifa específica, la recuperación de costos se puede ver influida</t>
  </si>
  <si>
    <t>Si la capacidad de pago es baja comparada con la tarifa establecida, la recuperación de costos se puede ver influida</t>
  </si>
  <si>
    <t>Número de indicadores que activa</t>
  </si>
  <si>
    <t>Información compartida (cualitativa)</t>
  </si>
  <si>
    <t>Coordinador del servicio</t>
  </si>
  <si>
    <r>
      <t>Todo sistema de quejas puede verse influido por: 1) una buena o mala organización del servicio (lo que dará motivo a más o menos quejas), 2) la participación activa y honesta de los usuarios para un adecuado registro. Cuando el sistema de registro es completamente funcional y sistemático se puede tomar como una medida indirecta de la participación ciudadana activa, de su interés por temas de gestión de residuos y de su nivel de concienciación. Aunque actualmente se privilegia el uso de plataformas digitales para el registro de este tipo de información, no significa que la información siempre sea pública, lo cual se evalúa con el indicador "</t>
    </r>
    <r>
      <rPr>
        <i/>
        <sz val="11"/>
        <rFont val="Arial Narrow"/>
        <family val="2"/>
      </rPr>
      <t>Disponibilidad pública de información</t>
    </r>
    <r>
      <rPr>
        <sz val="11"/>
        <rFont val="Arial Narrow"/>
        <family val="2"/>
      </rPr>
      <t>"</t>
    </r>
  </si>
  <si>
    <t>Se puede relacionar con este indicador si no existe la información sobre la satisfacción de usuarios.</t>
  </si>
  <si>
    <r>
      <t>Es un indicador que debe interpretarse de manera cuidadosa, ya que  mayor o menor cantidad de quejas, no significa que el sistema de gestión de residuos sea mejor o peor, tal y como se mencionó en el indicador "</t>
    </r>
    <r>
      <rPr>
        <i/>
        <sz val="11"/>
        <rFont val="Arial Narrow"/>
        <family val="2"/>
      </rPr>
      <t>Sistema de quejas y sugerencias</t>
    </r>
    <r>
      <rPr>
        <sz val="11"/>
        <rFont val="Arial Narrow"/>
        <family val="2"/>
      </rPr>
      <t>", es parcialmente influido por la participación activa de los usuarios; por ejemplo, usuarios más concienciados y participativos pueden generar más reclamaciones, aunque el sistema de gestión de residuos no sea ineficiente o por el propio sistema de registro de quejas (que sea completamente funcional o no).</t>
    </r>
  </si>
  <si>
    <r>
      <t>Calcular los dias promedio del proceso de seguimiento que se le da a las quejas hasta la obtención de una respuesta, que no es necesariamente la solución al problema. Si se tiene un "</t>
    </r>
    <r>
      <rPr>
        <i/>
        <sz val="11"/>
        <rFont val="Arial Narrow"/>
        <family val="2"/>
      </rPr>
      <t>Sistema de quejas y sugerencias</t>
    </r>
    <r>
      <rPr>
        <sz val="11"/>
        <rFont val="Arial Narrow"/>
        <family val="2"/>
      </rPr>
      <t xml:space="preserve">" el sistema debería registrar ese tiempo. </t>
    </r>
  </si>
  <si>
    <t>No se realiza encuesta de satisfacción</t>
  </si>
  <si>
    <t>Evalúa la satisfacción de la población respecto al funcionamiento del sistema de gestión de residuos.</t>
  </si>
  <si>
    <t>Secretaria general. (Junio de 2009). Situación del aseo urbano en la ciudad a través de las encuestas del observatorio ciudadano. Recuperado el 2 de Diciembre de 2013, de http://adn.gob.do/index.php?option=com_docman&amp;task=doc_download&amp;Itemid=&amp;gid=492</t>
  </si>
  <si>
    <t>Instituto Nacional del Estadística y Geografía. (16 de Octubre de 2012). Encuesta Nacional de calidad e impacto gubernamental 2011 (ENCIG). Recuperado el 2 de Diciembre de 2013, de http://www.inegi.org.mx/est/contenidos/Proyectos/encuestas/hogares/especiales/encig/2011/default.aspx</t>
  </si>
  <si>
    <t xml:space="preserve">Evalúa si se tiene implementado, no evalúa el impacto real que tiene sobre el sector informal o si fue construido a partir de necesidades reales. </t>
  </si>
  <si>
    <t># de habitantes/año</t>
  </si>
  <si>
    <t># de quejas/año</t>
  </si>
  <si>
    <t># de sanciones/año</t>
  </si>
  <si>
    <t># total de trabajadores formales</t>
  </si>
  <si>
    <t># de habitantes</t>
  </si>
  <si>
    <t>La limpieza viaria está relacionada con aspectos de conciencia (más residuos en la calle, más residuos barridos)</t>
  </si>
  <si>
    <t>Registrar el peor valor de todos los componentes o instalaciones evaluados</t>
  </si>
  <si>
    <t>Registrar el peor valor de todas las zonas evaluadas</t>
  </si>
  <si>
    <t>Trabajadores/10 000 habitantes</t>
  </si>
  <si>
    <t>4 a 5 barredores/10 000 habitantes (deseable). Rendimiento de 1,3 km/barredor/día, 2 turnos/día, frecuencia del
servicio: 60% diario y 40% interdiario.  1,4 a 11 barredores por cada 10 000 habitantes (real)</t>
  </si>
  <si>
    <t># total de trabajadores con prestaciones</t>
  </si>
  <si>
    <t># total de trabajadores base o con contrato fijo</t>
  </si>
  <si>
    <t># de trabajadores informales en limpieza viaria</t>
  </si>
  <si>
    <t>Parcialmente</t>
  </si>
  <si>
    <r>
      <t xml:space="preserve">El sistema de monitoreo puede incluir uno o varios de los siguientes datos: </t>
    </r>
    <r>
      <rPr>
        <i/>
        <sz val="11"/>
        <rFont val="Arial Narrow"/>
        <family val="2"/>
      </rPr>
      <t xml:space="preserve">cantidades recibidas en cada planta/instalación, composición, características físicas y químicas de los residuos. </t>
    </r>
    <r>
      <rPr>
        <sz val="11"/>
        <rFont val="Arial Narrow"/>
        <family val="2"/>
      </rPr>
      <t>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t>
    </r>
  </si>
  <si>
    <t>No satisfechos</t>
  </si>
  <si>
    <t>Satisfechos</t>
  </si>
  <si>
    <t>Evalúa la gestión actual de los sitios contaminados, especialmente de sitios de vertido incontrolado abandonados y/o sin clausura.</t>
  </si>
  <si>
    <t>Clausurados o rehabilitados</t>
  </si>
  <si>
    <t>En proceso</t>
  </si>
  <si>
    <t>No se realiza ninguna gestión</t>
  </si>
  <si>
    <t>Muestra la relación entre el volumen total de agua utlizada en limpieza viaria respecto a la cantidad de residuos recolectados en limpieza viaria.</t>
  </si>
  <si>
    <t>Muestra la relación entre el volumen total de agua utlizada en recolección y transporte respecto a la cantidad de residuos recolectados.</t>
  </si>
  <si>
    <t>Muestra la relación entre el volumen total de agua utlizada transferencia y transporte respecto a la cantidad de residuos transferidos.</t>
  </si>
  <si>
    <t>Muestra la relación entre el volumen total de agua utlizada en valorización respecto a la cantidad de residuos ingresados a las instalaciones.</t>
  </si>
  <si>
    <t>Muestra la relación entre el volumen total de agua utlizada en relleno sanitario respecto a la cantidad de residuos ingresados a la instalación.</t>
  </si>
  <si>
    <t>Muestra la relación entre el volumen total de agua utlizada en vertido controlado respecto a la cantidad de residuos ingresados a la instalación.</t>
  </si>
  <si>
    <t>Muestra la relación entre el volumen total de agua utlizada en vertido incontrolado respecto a la cantidad de residuos ingresados a la instalación.</t>
  </si>
  <si>
    <t>Muestra la relación entre el volumen total de agua utlizada en incineración sin recuperación de energía respecto a la cantidad de residuos ingresados a la instalación.</t>
  </si>
  <si>
    <t>Litros, m3 ó unidades de energía/año</t>
  </si>
  <si>
    <t>La cantidad de combustibles y de energía utilizada se relaciona con la cantidad de GEI generados.</t>
  </si>
  <si>
    <t>Toneladas de CO2eq/año</t>
  </si>
  <si>
    <t>Para el cálculo de emisiones de GEI, seguir las directrices del IPCC de 2006 para los inventarios nacionales de gases de efecto invernadero.</t>
  </si>
  <si>
    <t>Hacer listado a partir de excel (valorización energética y trat biol)</t>
  </si>
  <si>
    <r>
      <t>Es diferente el alcance o ámbito de aplicación de los diferentes flujos:</t>
    </r>
    <r>
      <rPr>
        <i/>
        <sz val="11"/>
        <rFont val="Arial Narrow"/>
        <family val="2"/>
      </rPr>
      <t xml:space="preserve">por ejemplo no es lo mismo el ámbito de la reutilización de libros (que es una iniciativa más local y comercial), que envases, que tiene un ámbito más amplio (Montserrat Zamorano Toro, 2016). </t>
    </r>
    <r>
      <rPr>
        <sz val="11"/>
        <rFont val="Arial Narrow"/>
        <family val="2"/>
      </rPr>
      <t>Aunque este indicador no evalúa ese alcance, debe complementarse con el indicador de planes y políticas para flujos específicos de residuos.</t>
    </r>
  </si>
  <si>
    <r>
      <t>No se calcula la inversión per cápita porque está considerada en el indicador "</t>
    </r>
    <r>
      <rPr>
        <i/>
        <sz val="11"/>
        <rFont val="Arial Narrow"/>
        <family val="2"/>
      </rPr>
      <t>Presupuesto en proyectos I+D+i per cápita</t>
    </r>
    <r>
      <rPr>
        <sz val="11"/>
        <rFont val="Arial Narrow"/>
        <family val="2"/>
      </rPr>
      <t>" .</t>
    </r>
  </si>
  <si>
    <t>Las características que hacen a un residuo peligroso y la legislación puede variar de país a país, por lo que este indicador puede ser complejo al comparar entre diferentes países. Sin embargo pueden revisarse algunos lineamientos de la Comisión Europea  para homologar criterios (Comisión Europea, 2002). Study on hazardous household waste (HHW) with a main emphasis on hazardous household chemicals (HHC): Final report. Retrieved from http://ec.europa.eu/environment/waste/studies/pdf/household_report.pdf).</t>
  </si>
  <si>
    <t>Sólo puede aplicarse si existe recolección diferenciada</t>
  </si>
  <si>
    <t>% para cada fracción=(Total de residuos recolectados selectivamente en la fracción "i"/total de residuos generados en la fracción "i")*100. "i"= papel y cartón, orgánicos, envases ligeros, entre otros, según  como esté organizada la recolección. Para obtener el valor correctamente hay que conocer la pureza del residuo recolectado (a partir, por ejemplo, de los recuperado en la estación de recuperación de materiales) y la cantidad generada de residuo de ese tipo. Esta última suele ser estimada a partir de estudios de composición de residuos.</t>
  </si>
  <si>
    <t>Recolección</t>
  </si>
  <si>
    <t>km/año</t>
  </si>
  <si>
    <t>Se relaciona con la intensidad de uso de agua</t>
  </si>
  <si>
    <t>Se relaciona con la intensidad de agua contaminada generada</t>
  </si>
  <si>
    <t>Población</t>
  </si>
  <si>
    <t xml:space="preserve">Radio medio de cobertura de la recolección=Promediar los radios de influencia de la recolección (metros).  Cuando se calcula para cada fracción=∑ [radio de influencia de la recolección de la fracción "i" (metros)*Cantidad de residuos recolectados en la fracción "i" (toneladas)]/Cantidad total de residuos recolectados (toneladas). "i"= papel y cartón, orgánicos, envases ligeros, entre otros, según  como esté organizada la recolección. </t>
  </si>
  <si>
    <t>Evalúa si todos los empleados en transferencia y transporte tienen prestaciones relacionadas con el salario como seguro médico, pensión, vacaciones pagadas, entre otros.</t>
  </si>
  <si>
    <t>Evalúa si todos los empleados en vertido controlado tienen prestaciones relacionadas con el salario como seguro médico, pensión, vacaciones pagadas, entre otros.</t>
  </si>
  <si>
    <t>Número de lavados realizados a vehículos de recolección</t>
  </si>
  <si>
    <t>Evalúa el porcentaje de personal informal existente en limpieza viaria, respecto al total de personal ocupado en esa actividad.</t>
  </si>
  <si>
    <t xml:space="preserve">Evalúa el porcentaje de personal informal existente en transferencia, respecto al total de personal ocupado en esa actividad. </t>
  </si>
  <si>
    <t xml:space="preserve">Evalúa el porcentaje de personal informal existente en valorización, respecto al total de personal ocupado en esa actividad. </t>
  </si>
  <si>
    <t xml:space="preserve">Evalúa el porcentaje de personal informal existente en la incineración sin recuperación de energía, respecto al total de personal ocupado en esa actividad. </t>
  </si>
  <si>
    <t>Proporción de personal informal en valorización</t>
  </si>
  <si>
    <t>Muestra el coste total de operación y mantenimiento de vertido incontrolado respecto a las toneladas ingresadas a la instalación.</t>
  </si>
  <si>
    <t>Tarifa promedio en valorización</t>
  </si>
  <si>
    <t>Tarifa promedio de vertido en relleno sanitario</t>
  </si>
  <si>
    <t>Tarifa promedio de vertido en vertedero controlado</t>
  </si>
  <si>
    <t>Tarifa promedio de vertido en vertedero incontrolado</t>
  </si>
  <si>
    <t>Tarifa promedio en incineración sin recuperación de energía</t>
  </si>
  <si>
    <t>Muestra la tarifa promedio de cobro por el servicio de recolección. La tarifa de transferencia puede estar incluida aquí, si se conoce el dato, hay que aclararlo.</t>
  </si>
  <si>
    <t>Muestra la tarifa promedio de cobro por el servicio de transferencia. La tarifa de transferencia puede estar incluida junto con la de recolección, si se conoce el dato, hay que aclararlo.</t>
  </si>
  <si>
    <t>Muestra la tarifa promedio de cobro por vertido de residuos en vertido controlado</t>
  </si>
  <si>
    <t>Muestra la tarifa promedio de cobro por vertido de residuos en vertido incontrolado</t>
  </si>
  <si>
    <t>Muestra la tarifa promedio de cobro por incineración sin recuperacíón de energía</t>
  </si>
  <si>
    <t>Muestra la tarifa promedio de cobro por el servicio de valorización.</t>
  </si>
  <si>
    <t>Riesgos relacionados con salud pública en limpieza viaria y/o recolección</t>
  </si>
  <si>
    <t>Evalúa si existen factores de riesgo que puedan afectar a la salud pública, derivados de un mal diseño o una operación deficiente del sistema de gestión de residuos. Se incluyen las operaciones de recolección, así como limpieza viaria (en caso de que existan ambas).</t>
  </si>
  <si>
    <t>Muestra la relación entre el volumen total lixiviado y otras aguas contaminadas generadas durante vertido a relleno sanitario respecto a la cantidad de residuos ingresados a la instalación.</t>
  </si>
  <si>
    <t>Muestra la relación entre el volumen total lixiviado y otras aguas contaminadas generadas durante vertido controlado respecto a la cantidad de residuos ingresados a la instalación.</t>
  </si>
  <si>
    <t>Muestra la relación entre el volumen total lixiviado y otras aguas contaminadas generadas durante vertido incontrolado respecto a la cantidad de residuos ingresados a la instalación.</t>
  </si>
  <si>
    <t>La cantidad de residuos ingresados afectará la generación de lixiviados</t>
  </si>
  <si>
    <t>La cantidad de residuos ingresados sin tratamiento afectará la generación de lixiviados</t>
  </si>
  <si>
    <t>Muestra la relación entre el volumen total de agua contaminada generada durante recolección y transporte respecto a la cantidad de residuos recolectados. Se puede incluir el agua contaminada en limpieza viaria.</t>
  </si>
  <si>
    <t>Evalúa si existe una gestión adecuada del lixiviado y otras aguas contaminadas generadas (vertido directo a cuerpos de agua o suelo, alcantarillado y/o depuración), así como un cumplimiento legal en caso de que sea requerido.</t>
  </si>
  <si>
    <t>Se pueden corroborar las respuestas de ambos indicadores.</t>
  </si>
  <si>
    <t>Evalúa la cantidad de residuos valorizados respecto al total generado.</t>
  </si>
  <si>
    <t>Residuos valorizados</t>
  </si>
  <si>
    <t>Residuos eliminados en relleno sanitario</t>
  </si>
  <si>
    <t>Residuos eliminados en vertido controlado</t>
  </si>
  <si>
    <t>Residuos eliminados en vertido incontrolado</t>
  </si>
  <si>
    <t>Cantidad total de residuos en relleno sanitario con tratamiento o estabilización previo</t>
  </si>
  <si>
    <t>Evalúa la cantidad de residuos eliminados en relleno sanitario sin tratamiento ó estabilizacion previo, respecto al total de residuos ingresados al relleno sanitario.</t>
  </si>
  <si>
    <t>La cantidad de residuos manejados por el sistema se relaciona con la población atendida por la recolección</t>
  </si>
  <si>
    <t>La participación de los ciudadanos cuando hay recolección selectiva afecta directamente este indicador</t>
  </si>
  <si>
    <t>La pureza de los materiales separados en recolección selectiva se ve influenciada por la población que ha recibido concientización</t>
  </si>
  <si>
    <t>El nivel de concientización de los ciudadanos cuando hay recolección selectiva afecta directamente este indicador</t>
  </si>
  <si>
    <t>Para el cálculo de grado de aprovechamiento, se requiere el dato en toneladas/mes, utilizando el mes con máxima recepción de residuos.</t>
  </si>
  <si>
    <t>Mide la pérdida de la disponibilidad del servicio provocadas por paradas no programadas, es decir, el % de tiempo real de operación del servicio.</t>
  </si>
  <si>
    <t>Evalúa la proporción de trabajadores implicados directamente en la operación de la recolección y transporte por cada 1000 toneladas recolectadas</t>
  </si>
  <si>
    <t>Evalúa la proporción de trabajadores implicados directamente en la operación de la transferencia y transporte por cada 1000 toneladas transferidas</t>
  </si>
  <si>
    <t>Evalúa la proporción de trabajadores implicados directamente en la operación en valorización por cada 1000 toneladas procesadas en las instalaciones.</t>
  </si>
  <si>
    <t>Evalúa la proporción de trabajadores implicados directamente en la operación del  relleno sanitario por cada 1000 toneladas procesadas en las instalaciones.</t>
  </si>
  <si>
    <t>Evalúa la proporción de trabajadores implicados directamente en la operación del  vertido controlado por cada 1000 toneladas procesadas en las instalaciones.</t>
  </si>
  <si>
    <t>Evalúa la proporción de trabajadores implicados directamente en la operación del  vertido incontrolado  por cada 1000 toneladas procesadas en las instalaciones.</t>
  </si>
  <si>
    <t>Evalúa la proporción de trabajadores implicados directamente en la operación de la eliminación sin recuperación de energía por cada 1000 toneladas procesadas en las instalaciones.</t>
  </si>
  <si>
    <t xml:space="preserve">Personal formal por cada 10 000 habitantes=(Empleados totales de limpieza viaria/población total del área evaluada)*10 000. Deben incluirse (según sea el caso): limpieza de plazas y calles (manual y/o mecánico), así como servicio municipal directo y otras opciones. Excluir en la contabilización el  personal administrativo.
</t>
  </si>
  <si>
    <t>Se puede relacionar la cantidad de superficie (m2) ocupados por la instalación, con la probabilidad de contaminación en suelo y la dispersión de contaminantes.</t>
  </si>
  <si>
    <t>Evalúa si existe y se cumple algún control normativo u otra referencia (por ejemplo una buena práctica, criterios internacionales, etc.) para el control del nivel de contaminación por ruido emitida en relleno sanitario</t>
  </si>
  <si>
    <t>Evalúa si existe y se cumple algún control normativo u otra referencia (por ejemplo una buena práctica, criterios internacionales, etc.) para el control del nivel de contaminación por olores emitida en relleno sanitario</t>
  </si>
  <si>
    <t>Evalúa si existe y se cumple algún control normativo u otra referencia (por ejemplo una buena práctica, criterios internacionales, etc.) para el control del nivel de contaminación por olores emitida en vertido controlado</t>
  </si>
  <si>
    <t>Evalúa si existe y se cumple algún control normativo u otra referencia (por ejemplo una buena práctica, criterios internacionales, etc.) para el control del nivel de contaminación por olores emitida en vertido incontrolado</t>
  </si>
  <si>
    <t>Evalúa si existe y se cumple algún control normativo u otra referencia (por ejemplo una buena práctica, criterios internacionales, etc.) para el control del nivel de contaminación por olores emitida en la incineración sin recuperación de energía</t>
  </si>
  <si>
    <t>Sistema de monitoreo continuo en transferencia</t>
  </si>
  <si>
    <t>Sistema de monitoreo continuo en valorización</t>
  </si>
  <si>
    <t>Sistema de monitoreo continuo en relleno sanitario</t>
  </si>
  <si>
    <t>Sistema de monitoreo continuo en vertedero controlado</t>
  </si>
  <si>
    <t>Sistema de monitoreo continuo en vertedero incontrolado</t>
  </si>
  <si>
    <t>Sistema de monitoreo continuo en incineración sin recuperación de energía</t>
  </si>
  <si>
    <t>Muestra la cantidad de energía eléctrica y/o térmica generada en relleno sanitario respecto a la cantidad de residuos ingresados.</t>
  </si>
  <si>
    <t>Muestra la cantidad de energía eléctrica y/o térmica generada en vertido controlado respecto a la cantidad de residuos ingresados.</t>
  </si>
  <si>
    <t>Muestra la proporción de residuos no peligrosos generados por cada tonelada ingresada a incineración sin recuperación de energía</t>
  </si>
  <si>
    <t>Muestra la proporción de residuos no peligrosos generados por cada tonelada ingresada a valorización</t>
  </si>
  <si>
    <t>Muestra la proporción de residuos peligrosos generados por cada tonelada ingresada a valorización</t>
  </si>
  <si>
    <t>Muestra la proporción de residuos peligrosos generados por cada tonelada ingresada a incineración sin recuperación de energía</t>
  </si>
  <si>
    <t>∑ de todas las horas trabajadas por todos los empleados al año</t>
  </si>
  <si>
    <t>Observaciones</t>
  </si>
  <si>
    <t>Evalúa la proporción de residuos ingresados al sistema a través de la recolección respecto al total generado</t>
  </si>
  <si>
    <t>La cantidad de residuos ingresados al sistema se relaciona con la población atendida por la recolección</t>
  </si>
  <si>
    <t>%= [Cantidad total de residuos en relleno sanitario con tratamiento o estabilización previo (toneladas/año)X100] /Cantidad total de residuos ingresados en relleno sanitario (toneladas/año). Un ejemplo de tratamiento previo es el tratamiento mecánico biológico (TMB) de los residuos antes del vertido.</t>
  </si>
  <si>
    <t>Un ejemplo de tratamiento previo es el tratamiento mecánico biológico (TMB) de los residuos antes del vertido.</t>
  </si>
  <si>
    <t>Ministerio de agricultura, alimentación y medio ambiente de E. Plan estatal marco de gestión de residuos (PEMAR) 2016-2022 (2016). Retrieved from http://www.mapama.gob.es/imagenes/es/pemaraprobado6noviembrecondae_tcm7-401704.pdf</t>
  </si>
  <si>
    <t xml:space="preserve">Áreas de aportación: Resto 112,8 P/C 40,37 Vidrio 36,69 Envases 47,39 </t>
  </si>
  <si>
    <t>Residuos recolectados</t>
  </si>
  <si>
    <t>Que se desconozca la generación de uno o varios flujos de residuos y no sea posible calcular con certeza el indicador.</t>
  </si>
  <si>
    <t>Se pueden generar incertidumbres si a los residuos valorizados no se les resta los rechazos del proceso.</t>
  </si>
  <si>
    <t xml:space="preserve">% de residuos valorizados=  [Cantidad de material recuperado efectivamente en las instalaciones de valorización (toneladas)/residuos municipales generados (toneladas)] x100.  
Se deben incluir en la suma de residuos municipales generados los siguientes: 1) hogares, 2) comercios, 3) servicios, 4) resultantes de limpieza viaria, 5) residuos peligrosos domésticos, 6) construcción y demolición, 7) RAEE's, 8) pilas y acumuladores, 9) VFU, 10) NFU, 11) aceites y grasas comestibles, 12) de limpieza de desagues y lodos de plantas de tratamiento de aguas residuales. Verificar que las unidades de todos los flujos incluidos estén en las mismas unidades, ya sea kg/año ó ton/año. En caso de que alguno de los flujos municipales no se conozca debe especificarse cuáles se están considerando para el cálculo, o en su defecto usar los residuos recolectados, generando incertidumbre en la interpretación del indicador.  </t>
  </si>
  <si>
    <r>
      <t>Las sanciones corresponden a un incumplimiento de la legislación vigente, por lo que pueden correlacionarse con el indicador "</t>
    </r>
    <r>
      <rPr>
        <i/>
        <sz val="11"/>
        <rFont val="Arial Narrow"/>
        <family val="2"/>
      </rPr>
      <t>Cumplimiento de la legislación</t>
    </r>
    <r>
      <rPr>
        <sz val="11"/>
        <rFont val="Arial Narrow"/>
        <family val="2"/>
      </rPr>
      <t>". Sin embargo se debe ser cauteloso porque, aún con un sistema de registro en funcionamiento, es posible que no se utilice de manera adecuada. Cuanto más detallado sea el registro y seguimiento de las sanciones/avisos, puede brindar mejor visión del estado de un sistema de gestión de residuos.</t>
    </r>
  </si>
  <si>
    <t>Registro de sanciones/avisos</t>
  </si>
  <si>
    <t>Evalúa si se lleva un registro de las sanciones/avisos relacionadas con la gestión de residuos.</t>
  </si>
  <si>
    <t>Incluir todos los gastos totales al año: corrientes (operación, mantenimiento, administración, salarios) y de financiación (por equipamiento o infraestructura, amortizaciones financieras o retorno de inversión, pago de préstamos o impuestos, etc.). En algunos países la información puede verse limitada en dos casos: a) que el presupuesto de gestión de residuos aún esté combinado con otros servicios públicos y sea imposible diferenciarlo, b) que sólo se tenga información parcial, por ejemplo, correspondiente a sólo un componente (por ejemplo, recolección, vertido, etc.), en ambos casos, si se realiza el cálculo de algún indicador, deberá especificarse que tipo de información se ha utilizado y las limitaciones.</t>
  </si>
  <si>
    <t>Cuando no hay comunicación con los usuarios del sistema, esto puede influir en el número de quejas recibidas.</t>
  </si>
  <si>
    <t>Cuando no hay comunicación con los usuarios del sistema, esto puede influir en la percepción que se tiene del servicio, por lo tanto influye en el grado de satisfacción.</t>
  </si>
  <si>
    <t>Cuando no se incluye a los grupos de interés, esto puede influir en el número de quejas recibidas.</t>
  </si>
  <si>
    <t>Cuando no se incluye a los grupos de interés, esto puede influir en el grado de satisfacción.</t>
  </si>
  <si>
    <t xml:space="preserve">% para cada fracción= [Cantidad de material que es correctamente separado en la fracción"i" (coincide con el material solicitado)/cantidad de residuos recolectados en la fracción "i"]*100. "i"= papel y cartón, orgánicos, envases ligeros, entre otros, según como esté organizada la recolección. </t>
  </si>
  <si>
    <t>Cantidad de material que es correctamente separado en la fracción"i" (coincide con el material solicitado)</t>
  </si>
  <si>
    <t>Los ingresos pueden incluir uno o varios de los siguientes (exceptuando subvenciones o subsidios para gasto corriente entregados por algún ente gubernamental o de ayuda internacional): 1) Tasas específicas cobradas a hogares, comercios, servicios, industria, 2) Tasas cobradas por disposición final, 3) Venta de materiales para reciclaje o valorización, 4) Ingresos por sanciones, 5) Ingresos por venta de energía o combustibles 6) Ingresos por cobro de derechos por trámites o licencias relacionadas con manejo de residuos, ventas de bases de licitación, 7) Ingresos por productos financieros. Si no se tiene información detallada o completa de ingresos, debe calcularse por lo menos con la cantidad de ingresos cobrados directamente a través de tasas a usuarios.</t>
  </si>
  <si>
    <t>%=(Ingresos al año X100)/Presupuesto total para la gestión de residuos al año (sea municipal, regional/estatal, etc., según sea el caso). Los ingresos pueden incluir uno o varios de los siguientes (exceptuando subvenciones o subsidios para gasto corriente entregados por algún ente gubernamental o de ayuda internacional): a) Tasas específicas cobradas a hogares, comercios, servicios, industria, b) Tasas cobradas por disposición final, c) Venta de manteriales para reciclaje o valorización, d) Ingresos por sanciones, e) Ingresos por venta de energía o combustibles; f) Ingresos por cobro de derechos por trámites o licencias relacionadas con manejo de residuos, ventas de bases de licitación, g) Ingresos por productos financieros. Si no se tiene información detallada o completa de ingresos, debe calcularse por lo menos con la cantidad de ingresos cobrados directamente a través de tasas a usuarios.</t>
  </si>
  <si>
    <t xml:space="preserve">Incluir todos los gastos totales al año: corrientes (operación, mantenimiento, administración, salarios) y de financiación (por equipamiento o infraestructura, amortizaciones financieras o retorno de inversión, pago de préstamos o impuestos, etc.). En caso de que no se tenga completa la información, deberá especificarse que gastos se han incluido. </t>
  </si>
  <si>
    <t>Componentes</t>
  </si>
  <si>
    <t>Descripción</t>
  </si>
  <si>
    <t>Nivel de indicador</t>
  </si>
  <si>
    <t>Jone</t>
  </si>
  <si>
    <t>Wilson</t>
  </si>
  <si>
    <t>SAPICE-Waste (Costa Rica)</t>
  </si>
  <si>
    <t>Más repetidos (10 y +)</t>
  </si>
  <si>
    <t>Valor máximo</t>
  </si>
  <si>
    <t>Valor mínimo</t>
  </si>
  <si>
    <t>Tello-Espinoza, P., Martínez-Arce, E., Daza, D., Soulier-Faure, M., Terraza, H., 2010. Informe de la evaluación regional del manejo de Residuos Sólidos Urbanos en America Latina y el Caribe, 2010.</t>
  </si>
  <si>
    <t>Valor 1</t>
  </si>
  <si>
    <t>Tipo de residuo</t>
  </si>
  <si>
    <t>Año 1</t>
  </si>
  <si>
    <t>País 1</t>
  </si>
  <si>
    <t>Región 1</t>
  </si>
  <si>
    <t>Estado/autonomía/otro 1</t>
  </si>
  <si>
    <t>Municipio 1</t>
  </si>
  <si>
    <t>Nivel Geográfico</t>
  </si>
  <si>
    <t>Origen del indicador</t>
  </si>
  <si>
    <t>Referencia</t>
  </si>
  <si>
    <t>Valor 2</t>
  </si>
  <si>
    <t xml:space="preserve">Tipo de residuo </t>
  </si>
  <si>
    <t>Valor 3</t>
  </si>
  <si>
    <t>Valor 4</t>
  </si>
  <si>
    <t>Valor 5</t>
  </si>
  <si>
    <t>Valor 6</t>
  </si>
  <si>
    <t>Valor 7</t>
  </si>
  <si>
    <t>Valor 8</t>
  </si>
  <si>
    <t>Valor 9</t>
  </si>
  <si>
    <t>Valor 10</t>
  </si>
  <si>
    <t>Valor 11</t>
  </si>
  <si>
    <t>Valor 12</t>
  </si>
  <si>
    <t>Valor 13</t>
  </si>
  <si>
    <t>Valor 14</t>
  </si>
  <si>
    <t>Valor 15</t>
  </si>
  <si>
    <t>Valor 16</t>
  </si>
  <si>
    <t>Valor 17</t>
  </si>
  <si>
    <t>Valor 18</t>
  </si>
  <si>
    <t>Valor 19</t>
  </si>
  <si>
    <t>Valor 20</t>
  </si>
  <si>
    <t>Valor 21</t>
  </si>
  <si>
    <t>Valor 22</t>
  </si>
  <si>
    <t>Valor 23</t>
  </si>
  <si>
    <t>Valor 24</t>
  </si>
  <si>
    <t>Valor 25</t>
  </si>
  <si>
    <t>España</t>
  </si>
  <si>
    <t>Europa</t>
  </si>
  <si>
    <t>Municipal</t>
  </si>
  <si>
    <t>Publicado</t>
  </si>
  <si>
    <t>González, J. (2017). Indicadores para control del servicio municipal de gestión de residuos : aplicación a varios municipios del País Vasco. Universidad del País Vasco. Universidad de Cantabria</t>
  </si>
  <si>
    <t>País vasco</t>
  </si>
  <si>
    <t>Mancomunidad</t>
  </si>
  <si>
    <t>Mun11-18</t>
  </si>
  <si>
    <t>India</t>
  </si>
  <si>
    <t>Asia</t>
  </si>
  <si>
    <t>Nacional</t>
  </si>
  <si>
    <t>Dube, R., Nandan, V., &amp; Gudipudi, R. (2003). Sustainable Municipal Solid Waste Management in Indian Cities -Challenges and Opportunities Introduction: Urbanisation in India. Retrieved from http://nswaienvis.nic.in/Waste_Portal/wasteportalpdf/Sustainable Municipal Solid Waste Management in Indian Cities.PDF</t>
  </si>
  <si>
    <t>Chile</t>
  </si>
  <si>
    <t>ALC</t>
  </si>
  <si>
    <t>Rondòn, T. E., &amp; Szantò, N. M. (2012). Residuos y reducciòn de gasesa de efecto invernadero: el caso de Chile.</t>
  </si>
  <si>
    <t>Marco normativo para la GR</t>
  </si>
  <si>
    <t>Varias</t>
  </si>
  <si>
    <t>Munizaga, J. (2016). Metodología para la evaluación integral de los sistemas de gestión de residuos domésticos. Universidad de Cantabria.</t>
  </si>
  <si>
    <t>Recogida y tratamiento de RU</t>
  </si>
  <si>
    <t>Recogida y tratamiento de RSU</t>
  </si>
  <si>
    <t>Certificaciòn oficial en Ekoscan</t>
  </si>
  <si>
    <t>Calculado</t>
  </si>
  <si>
    <t>Valor original en euros para el indicador convertidos a dólar (multiplicado 1,10 valor promedio del 2016)</t>
  </si>
  <si>
    <t>México</t>
  </si>
  <si>
    <t xml:space="preserve"> Guanajuato</t>
  </si>
  <si>
    <t>Observatorio Ciudadano de León. (2012). Recuperado el 18 de 09 de 2013, de Encuestas de percepción ciudadana 2012: http://www.ocl.org.mx/que-hacemos/encuestas/encuestas-de-percepcion-ciudadana-2012/</t>
  </si>
  <si>
    <t>municipal</t>
  </si>
  <si>
    <t>38,0-6,6</t>
  </si>
  <si>
    <t>Rango para mun4-10 (no incluye dato mun15)</t>
  </si>
  <si>
    <t>si</t>
  </si>
  <si>
    <r>
      <t xml:space="preserve">González, J. (2017). </t>
    </r>
    <r>
      <rPr>
        <i/>
        <sz val="11"/>
        <color theme="1"/>
        <rFont val="Calibri"/>
        <family val="2"/>
        <scheme val="minor"/>
      </rPr>
      <t>Indicadores para control del servicio municipal de gestión de residuos: aplicación a varios municipios del País Vasco</t>
    </r>
    <r>
      <rPr>
        <sz val="11"/>
        <color theme="1"/>
        <rFont val="Calibri"/>
        <family val="2"/>
        <scheme val="minor"/>
      </rPr>
      <t>. Universidad de Cantabria.</t>
    </r>
  </si>
  <si>
    <t>MINISTERIO DE AGRICULTURA, A. Y. M. A. (2013). Programa estatal de prevenciòn de residuos 2014-2020.</t>
  </si>
  <si>
    <t xml:space="preserve">5 Criterios </t>
  </si>
  <si>
    <t>varios</t>
  </si>
  <si>
    <t xml:space="preserve"> Política de gestión integral de residuos sólidos (PGIRS) </t>
  </si>
  <si>
    <t>% en negativo(reducciòn año 2011-2015)</t>
  </si>
  <si>
    <t>Malawi</t>
  </si>
  <si>
    <t>Lilongwe</t>
  </si>
  <si>
    <r>
      <t xml:space="preserve">Guerrero, L. A., Maas, G., &amp; Hogland, W. (2013). Solid waste management challenges for cities in developing countries. </t>
    </r>
    <r>
      <rPr>
        <i/>
        <sz val="11"/>
        <color theme="1"/>
        <rFont val="Calibri"/>
        <family val="2"/>
        <scheme val="minor"/>
      </rPr>
      <t>Waste Management</t>
    </r>
    <r>
      <rPr>
        <sz val="11"/>
        <color theme="1"/>
        <rFont val="Calibri"/>
        <family val="2"/>
        <scheme val="minor"/>
      </rPr>
      <t xml:space="preserve">, </t>
    </r>
    <r>
      <rPr>
        <i/>
        <sz val="11"/>
        <color theme="1"/>
        <rFont val="Calibri"/>
        <family val="2"/>
        <scheme val="minor"/>
      </rPr>
      <t>33</t>
    </r>
    <r>
      <rPr>
        <sz val="11"/>
        <color theme="1"/>
        <rFont val="Calibri"/>
        <family val="2"/>
        <scheme val="minor"/>
      </rPr>
      <t>(1), 220–232. http://doi.org/10.1016/j.wasman.2012.09.008</t>
    </r>
  </si>
  <si>
    <t>Valor multiplicado por 365 dias del año</t>
  </si>
  <si>
    <t>Toro, E. R., Szantó, M., Juan, N., Pacheco, F., Contreras, E., &amp; Gálvez, A. (2016). Guía general para la gestión de residuos sólidos domiciliarios.</t>
  </si>
  <si>
    <t>Unidad original convertida dia-año</t>
  </si>
  <si>
    <t>Eslovenia</t>
  </si>
  <si>
    <t xml:space="preserve">EUROSTAT. “Cantidad de Residuos Urbanos Por Habitante de Eslovenia Y de La UE-28.” 2014. Web.http://kazalci.arso.gov.si/xml_table?data=graph_table&amp;graph_id=13350&amp;ind_id=653&amp;lang_id=94, consultado el: 7/enero/2016
</t>
  </si>
  <si>
    <t>Valor del año 2014</t>
  </si>
  <si>
    <t>43.539-595.261</t>
  </si>
  <si>
    <t>China</t>
  </si>
  <si>
    <t>Mian, M. M., Zeng, Allama, Naim, A., Nasry, B., &amp; Al-Hamadani, S. M. Z. F. (2016). Municipal solid waste management in China: a comparative analysis. Journal of Material Cycles and Waste Management, 19. http://doi.org/10.1007/s10163-016-0509-9</t>
  </si>
  <si>
    <t>dato del año 2014 valor original en dìa convertido en año</t>
  </si>
  <si>
    <t>UE</t>
  </si>
  <si>
    <t>Regional</t>
  </si>
  <si>
    <t>Valor del año 2012</t>
  </si>
  <si>
    <t>Región Noroeste(Baja California, Baja
California Sur, Sinaloa y Sonora )</t>
  </si>
  <si>
    <t>INECC. “Diagnóstico básico para la gestión integral de los residuos. ”(2012). Web http://www.inecc.gob.mx/descargas/dgcenica/diagnostico_basico_extenso_2012.pdf , consultado el: 27/Julio/2017</t>
  </si>
  <si>
    <t>Dato en kg/hab/día, convertido a kg/han/año(multiplicado *365)</t>
  </si>
  <si>
    <t>Región Noreste(Chihuahua, Coahuila,
Durango, Nuevo León y Tamaulipas )</t>
  </si>
  <si>
    <t>Región sureste(Campeche, Quintana Roo,
Tabasco y Yucatán)</t>
  </si>
  <si>
    <t>Región occidente( Aguascalientes, Colima,
Guanajuato, Jalisco, Michoacán,
Nayarit, Querétaro, San Luis Potosí y
Zacatecas)</t>
  </si>
  <si>
    <t>Región(Chiapas, Guerrero, Oaxaca y
Veracruz)</t>
  </si>
  <si>
    <t>Región centro( Estado de México, Hidalgo,
Morelos, Puebla, Tlaxcala y Distrito
Federal)</t>
  </si>
  <si>
    <t xml:space="preserve"> Papel</t>
  </si>
  <si>
    <t>Papel</t>
  </si>
  <si>
    <t>Construcción y demolición</t>
  </si>
  <si>
    <t xml:space="preserve">Eléctricos y electrónicos </t>
  </si>
  <si>
    <t>Pilas y acumuladores</t>
  </si>
  <si>
    <t>Neumáticos</t>
  </si>
  <si>
    <t>neumáticos</t>
  </si>
  <si>
    <t>Aceites y grasas</t>
  </si>
  <si>
    <t>Mnicipal</t>
  </si>
  <si>
    <t>Aceites y grasas comestibles</t>
  </si>
  <si>
    <t>Paraguassú, F. A., &amp; Rojas, C. R. (2002). Indicadores para el gerenciamiento del servicio de limpieza pública. Lima, Perú: Centro Panamericano de Ingeniería Sanitaria y Ciencias del Ambiente, OPS.</t>
  </si>
  <si>
    <t>California</t>
  </si>
  <si>
    <t>San Francisco</t>
  </si>
  <si>
    <t>Países: Bulgaria, Países Bajos</t>
  </si>
  <si>
    <t>Italia</t>
  </si>
  <si>
    <r>
      <t xml:space="preserve">Rigamonti, L., Sterpi, I., &amp; Grosso, M. (2016). Integrated municipal waste management systems : An indicator to assess their environmental and economic sustainability, </t>
    </r>
    <r>
      <rPr>
        <i/>
        <sz val="11"/>
        <color theme="1"/>
        <rFont val="Calibri"/>
        <family val="2"/>
        <scheme val="minor"/>
      </rPr>
      <t>60</t>
    </r>
    <r>
      <rPr>
        <sz val="11"/>
        <color theme="1"/>
        <rFont val="Calibri"/>
        <family val="2"/>
        <scheme val="minor"/>
      </rPr>
      <t>, 1–7.</t>
    </r>
  </si>
  <si>
    <t>Envases</t>
  </si>
  <si>
    <t>País Vasco</t>
  </si>
  <si>
    <t>Mun 01</t>
  </si>
  <si>
    <t xml:space="preserve">Orgánico </t>
  </si>
  <si>
    <t>Resto</t>
  </si>
  <si>
    <t>Vidrio</t>
  </si>
  <si>
    <t>Mun 02</t>
  </si>
  <si>
    <t>Orgánico</t>
  </si>
  <si>
    <t>Mun 03</t>
  </si>
  <si>
    <t>Man 01</t>
  </si>
  <si>
    <t xml:space="preserve">Resto </t>
  </si>
  <si>
    <t>Man 02</t>
  </si>
  <si>
    <t>Mun 01A</t>
  </si>
  <si>
    <r>
      <t xml:space="preserve">Munizaga, J. (2016). </t>
    </r>
    <r>
      <rPr>
        <i/>
        <sz val="11"/>
        <color theme="1"/>
        <rFont val="Calibri"/>
        <family val="2"/>
        <scheme val="minor"/>
      </rPr>
      <t>Metodología para la evaluación integral de los sistemas de gestión de residuos domésticos</t>
    </r>
    <r>
      <rPr>
        <sz val="11"/>
        <color theme="1"/>
        <rFont val="Calibri"/>
        <family val="2"/>
        <scheme val="minor"/>
      </rPr>
      <t>. Universidad de Cantabria.</t>
    </r>
  </si>
  <si>
    <t xml:space="preserve">Municipal </t>
  </si>
  <si>
    <t>Mun 02A</t>
  </si>
  <si>
    <t>Mun 03A</t>
  </si>
  <si>
    <t>Mun 04A</t>
  </si>
  <si>
    <t>Mun 05A</t>
  </si>
  <si>
    <t>Bio-residuos</t>
  </si>
  <si>
    <r>
      <t xml:space="preserve">Wilson, D. C., Rodic, L., Scheinberg, A., Velis, C., &amp; Alabaster, G. (n.d.). COMPARATIVE ANALYSIS OF SOLID WASTE MANAGEMENT IN 20 CITIES, </t>
    </r>
    <r>
      <rPr>
        <i/>
        <sz val="11"/>
        <color theme="1"/>
        <rFont val="Calibri"/>
        <family val="2"/>
        <scheme val="minor"/>
      </rPr>
      <t>30</t>
    </r>
    <r>
      <rPr>
        <sz val="11"/>
        <color theme="1"/>
        <rFont val="Calibri"/>
        <family val="2"/>
        <scheme val="minor"/>
      </rPr>
      <t>(3), 1–30.</t>
    </r>
  </si>
  <si>
    <t>Australia</t>
  </si>
  <si>
    <t>Oceanía</t>
  </si>
  <si>
    <t>Orgánicos</t>
  </si>
  <si>
    <t>Aguascalientes</t>
  </si>
  <si>
    <t>Toda</t>
  </si>
  <si>
    <t>Sánchez López, R., &amp; Hernández Median, C. Programa municipal de prevención y gestión integral de Residuos Sólidos Urbanos de San José de Gracia, Aguascalientes (2009). México: Periódico Oficial del Estado de Aguascalientes. Tomo LXXII, Núm. 42.</t>
  </si>
  <si>
    <t>Se dividieron las toneladas al año del municipio entre la sumetoria de las horas de trabajo al año del personal de recolección.</t>
  </si>
  <si>
    <t>CD. DE MEXICO</t>
  </si>
  <si>
    <r>
      <t xml:space="preserve">Florisbela, A., &amp; Wehenpohl, G. (2001). El sector informal y los residuos sólidos municipales en México y Brasil. </t>
    </r>
    <r>
      <rPr>
        <i/>
        <sz val="11"/>
        <color theme="1"/>
        <rFont val="Calibri"/>
        <family val="2"/>
        <scheme val="minor"/>
      </rPr>
      <t>Gaceta Ecológica</t>
    </r>
    <r>
      <rPr>
        <sz val="11"/>
        <color theme="1"/>
        <rFont val="Calibri"/>
        <family val="2"/>
        <scheme val="minor"/>
      </rPr>
      <t>, 11.</t>
    </r>
  </si>
  <si>
    <t xml:space="preserve">Se tomó el dato de salario minimo de la página de la secretaría de trabajo y prevención social. </t>
  </si>
  <si>
    <t>% del total de la población</t>
  </si>
  <si>
    <t>Brasil</t>
  </si>
  <si>
    <t xml:space="preserve">Belo Horizonte </t>
  </si>
  <si>
    <t>Castilla</t>
  </si>
  <si>
    <t>Cuenca</t>
  </si>
  <si>
    <t>Provincia</t>
  </si>
  <si>
    <t>Delhi</t>
  </si>
  <si>
    <t>Estado</t>
  </si>
  <si>
    <t>Bangladés</t>
  </si>
  <si>
    <t>Daca</t>
  </si>
  <si>
    <t>Nepal</t>
  </si>
  <si>
    <t>Ghorahi</t>
  </si>
  <si>
    <t>Nicaragua</t>
  </si>
  <si>
    <t>Managua</t>
  </si>
  <si>
    <t>Filipinas</t>
  </si>
  <si>
    <t>Ciudad Quezón</t>
  </si>
  <si>
    <t>Túnez</t>
  </si>
  <si>
    <t>África</t>
  </si>
  <si>
    <t>Susa</t>
  </si>
  <si>
    <t xml:space="preserve">Palestina </t>
  </si>
  <si>
    <t xml:space="preserve">Asia </t>
  </si>
  <si>
    <r>
      <t xml:space="preserve">Monjed, A. (2004). </t>
    </r>
    <r>
      <rPr>
        <i/>
        <sz val="11"/>
        <color theme="1"/>
        <rFont val="Calibri"/>
        <family val="2"/>
        <scheme val="minor"/>
      </rPr>
      <t>Investigation of Occupational Health and Safety Hazards among Domestic Waste Collectors in Bethlehem and Hebron Districts</t>
    </r>
    <r>
      <rPr>
        <sz val="11"/>
        <color theme="1"/>
        <rFont val="Calibri"/>
        <family val="2"/>
        <scheme val="minor"/>
      </rPr>
      <t>. An-Najah National University.</t>
    </r>
  </si>
  <si>
    <t>Solo accidentes y EPP</t>
  </si>
  <si>
    <t>San Jose de Gracia</t>
  </si>
  <si>
    <t>Canadá</t>
  </si>
  <si>
    <t>Ministre de l’Industrie. (2010). Enquête sur l ’ industrie de la gestion des déchets : secteur des entreprises et des administrations publiques. Canadá.</t>
  </si>
  <si>
    <t xml:space="preserve">Santiago </t>
  </si>
  <si>
    <t>OCDE, &amp; CEPAL. (2005). Evaluaciones del desempeño ambiental. Chile.</t>
  </si>
  <si>
    <t>Portugal</t>
  </si>
  <si>
    <t>Faro</t>
  </si>
  <si>
    <r>
      <t xml:space="preserve">Mendes, P., Carina, A., Miguel, L., &amp; Ribau, M. (2013). Evaluating municipal solid waste management performance in regions with strong seasonal variability. </t>
    </r>
    <r>
      <rPr>
        <i/>
        <sz val="11"/>
        <color theme="1"/>
        <rFont val="Calibri"/>
        <family val="2"/>
        <scheme val="minor"/>
      </rPr>
      <t>Ecological Indicators</t>
    </r>
    <r>
      <rPr>
        <sz val="11"/>
        <color theme="1"/>
        <rFont val="Calibri"/>
        <family val="2"/>
        <scheme val="minor"/>
      </rPr>
      <t xml:space="preserve">, </t>
    </r>
    <r>
      <rPr>
        <i/>
        <sz val="11"/>
        <color theme="1"/>
        <rFont val="Calibri"/>
        <family val="2"/>
        <scheme val="minor"/>
      </rPr>
      <t>30</t>
    </r>
    <r>
      <rPr>
        <sz val="11"/>
        <color theme="1"/>
        <rFont val="Calibri"/>
        <family val="2"/>
        <scheme val="minor"/>
      </rPr>
      <t>, 170–177. http://doi.org/10.1016/j.ecolind.2013.02.017</t>
    </r>
  </si>
  <si>
    <t>Acurio, G., Rossin, A., Teixeira, P., &amp; Zepeda, F. (1997). Diagnóstico de la situación del manejo de residuos sólidos municipales en América Latina y El Caribe. Washington, D.C.</t>
  </si>
  <si>
    <t>Japón</t>
  </si>
  <si>
    <t>Ministry of the Environment. (2012). Solid Waste Management and Recycling Technology of Japan. Tokyo.</t>
  </si>
  <si>
    <r>
      <t xml:space="preserve">Cointreau, S. (n.d.). </t>
    </r>
    <r>
      <rPr>
        <i/>
        <sz val="11"/>
        <color theme="1"/>
        <rFont val="Calibri"/>
        <family val="2"/>
        <scheme val="minor"/>
      </rPr>
      <t>Transfer Station Design Concepts for Developing Countries</t>
    </r>
    <r>
      <rPr>
        <sz val="11"/>
        <color theme="1"/>
        <rFont val="Calibri"/>
        <family val="2"/>
        <scheme val="minor"/>
      </rPr>
      <t>.</t>
    </r>
  </si>
  <si>
    <t>Rondón, E., Szantó, M., Francisco, J., Contreras, E., &amp; Gálvez, A. (2016). Guía general para la gestión de residuos sólidos domiciliarios. Chile.</t>
  </si>
  <si>
    <t>Mun 01,02,03 y Man 01 y 02 (duda si sumar toda la población)</t>
  </si>
  <si>
    <t>Todos los municipios</t>
  </si>
  <si>
    <t>Orgánica</t>
  </si>
  <si>
    <t>Mun 03 y Man 02</t>
  </si>
  <si>
    <t>Ges 01</t>
  </si>
  <si>
    <r>
      <t xml:space="preserve">Munizaga, J. (2016). </t>
    </r>
    <r>
      <rPr>
        <i/>
        <sz val="11"/>
        <color rgb="FF000000"/>
        <rFont val="Calibri"/>
        <family val="2"/>
        <scheme val="minor"/>
      </rPr>
      <t>Metodología para la evaluación integral de los sistemas de gestión de residuos domésticos</t>
    </r>
    <r>
      <rPr>
        <sz val="11"/>
        <color rgb="FF000000"/>
        <rFont val="Calibri"/>
        <family val="2"/>
        <scheme val="minor"/>
      </rPr>
      <t>. Universidad de Cantabria.</t>
    </r>
  </si>
  <si>
    <t>Ges 02</t>
  </si>
  <si>
    <t>Ges 03</t>
  </si>
  <si>
    <t>Ges 04</t>
  </si>
  <si>
    <t>Todos los Mun y Man</t>
  </si>
  <si>
    <t>Escoria</t>
  </si>
  <si>
    <t>Barcelona</t>
  </si>
  <si>
    <t>Sant Adrià de Besòs</t>
  </si>
  <si>
    <t>TERSA. (2016). Planta de Valorización Energética. Retrieved July 10, 2017, from http://www.tersa.cat/es/planta-de-valorización-energética_2172</t>
  </si>
  <si>
    <t xml:space="preserve">Cenizas </t>
  </si>
  <si>
    <t>González, J. (2017). Indicadores para control del servicio municipal de gestión de residuos : aplicación a varios municipios del País Vasco. Universidad del País Vasco. Universidad de Cantabria.</t>
  </si>
  <si>
    <t>United Nations Statistics Division. (2011). Environmental Indicators. Retrieved July 9, 2017, from https://unstats.un.org/unsd/ENVIRONMENT/wastetreatment.htm</t>
  </si>
  <si>
    <t>EE. UU.</t>
  </si>
  <si>
    <t>Residuos sólidos municipales</t>
  </si>
  <si>
    <t>Oceania</t>
  </si>
  <si>
    <t>Oriente medio</t>
  </si>
  <si>
    <t>Penínsla Balcánica</t>
  </si>
  <si>
    <t>Acurio, G., Rossin, A., Teixeira, F., &amp; Zepeda, F. (1997). Diagnóstico de la situación del manejo de residuos sólidos municipales en América Latina y El Caribe. Washington, D.C. Retrieved from https://publications.iadb.org/bitstream/handle/11319/4768/Diagnóstico de la situación del manejo de residuos sólidos municipales en América Latina y el Caribe.pdf?sequence=1</t>
  </si>
  <si>
    <t>Hidalgo</t>
  </si>
  <si>
    <t>Secretaría del trabajo y prevención social. (2014). conasami.gob.mx. Retrieved July 13, 2017, from http://www.conasami.gob.mx/boletin_nvos_sal_2015.html
Ayuntamiento de Tasquillo. (2015). Fracción vii. el tabulador de sueldos, salarios, honorarios y dietas mensuales por puesto. Tasquillo. Retrieved from https://www.tasquillo.gob.mx/images/Transaparencia 12-16/TABULADOR.pdf
Pachuca, A. de. (2016). Fracción VII.- Tabulador de sueldos, salarios honorarios y dietas mensuales por puesto. Retrieved July 13, 2017, from http://201.175.20.240/PortalWebN/transparencia/7/PDFS/nomina.pdf</t>
  </si>
  <si>
    <t>Francia</t>
  </si>
  <si>
    <t>Fuente no confiable (salario):
Datosmacro. (2017). (/paises/francia) SMI de Francia (/smi/francia). Retrieved July 13, 2017, from http://www.datosmacro.com/smi/francia
Onisep. (2015). Responsable de site de traitement des déchets. Retrieved July 9, 2017, from http://www.onisep.fr/Ressources/Univers-Metier/Metiers/responsable-de-site-de-traitement-des-dechets#</t>
  </si>
  <si>
    <t>EE.UU.</t>
  </si>
  <si>
    <t>Estatal</t>
  </si>
  <si>
    <t>Inc., W. C. (2017). Equipment Operator Salary. Retrieved July 18, 2017, from https://wasteconnections.wd1.myworkdayjobs.com/en-US/Careers/job/6175-Jefferson-Parish-Landfill/Equipment-Operator_R-03169-1</t>
  </si>
  <si>
    <t>Internacional (la empresa SUEZ tiene sucursales en todo el mundo)</t>
  </si>
  <si>
    <t xml:space="preserve">SUEZ. (2017). Employee Development. Retrieved July 13, 2017, from https://www.suez.com/en/Careers/Employee-development
</t>
  </si>
  <si>
    <t>Red Ambiental. (2013). Terminan trabajadores de Red Ambiental estudios de secundaria y preparatoria. Retrieved July 13, 2017, from http://www.redambiental.com/terminan-trabajadores-de-red-ambiental-estudios-de-secundaria-y-preparatoria/</t>
  </si>
  <si>
    <t>Organización Panamericana de la Salud. (2005). Informe Regional sobre la Evaluación de los Servicios de Manejo de Residuos Sólidos Municipales en la Región de América Latina y el Caribe. Retrieved from http://www.bvsde.paho.org/cursoa_mrsm/e/fulltext/informe.pdf</t>
  </si>
  <si>
    <t>En el documento dice que 65% de los trabajadores son formales</t>
  </si>
  <si>
    <t>Gracia, P. M. de S. J. de. (2009). Programa municipal de prevención y gestión integral de Residuos Sólidos Urbanos de San José de Gracia, Aguascalientes, pp. 2–45.
Banco Nacional de México. (2009). Economía y Conoce todos los beneficios y operaciones que puedes realizar . Retrieved July 13, 2017, from https://www.banamex.com/economia_finanzas/es/mercados/resumen.htm</t>
  </si>
  <si>
    <t>Colombia</t>
  </si>
  <si>
    <t>Bogotá</t>
  </si>
  <si>
    <r>
      <t xml:space="preserve">Acurio, G., Rossin, A., Teixeira, F., &amp; Zepeda, F. (1997). </t>
    </r>
    <r>
      <rPr>
        <i/>
        <sz val="11"/>
        <color rgb="FF000000"/>
        <rFont val="Calibri"/>
        <family val="2"/>
        <scheme val="minor"/>
      </rPr>
      <t>Diagnóstico de la situación del manejo de residuos sólidos municipales en América Latina y El Caribe.</t>
    </r>
    <r>
      <rPr>
        <sz val="11"/>
        <color rgb="FF000000"/>
        <rFont val="Calibri"/>
        <family val="2"/>
        <scheme val="minor"/>
      </rPr>
      <t xml:space="preserve"> Washington, D.C. Retrieved from https://publications.iadb.org/bitstream/handle/11319/4768/Diagn%C3%B3stico de la situaci%C3%B3n del manejo de residuos s%C3%B3lidos municipales en Am%C3%A9rica Latina y el Caribe.pdf?sequence=1</t>
    </r>
  </si>
  <si>
    <t>Perú</t>
  </si>
  <si>
    <t>Lima</t>
  </si>
  <si>
    <t>Dinamarca</t>
  </si>
  <si>
    <t>Mun 01,
 Mun 02 y Man 01</t>
  </si>
  <si>
    <t>Mun 3</t>
  </si>
  <si>
    <t>Liu, Y., Sun, W., &amp; Liu, J. (2017). Greenhouse gas emissions from different municipal solid waste management scenarios in China: Based on carbon and energy flow analysis. Waste Management. https://doi.org/10.1016/j.wasman.2017.06.020</t>
  </si>
  <si>
    <t>Canada</t>
  </si>
  <si>
    <t>América del Norte</t>
  </si>
  <si>
    <t>Canada, E. (2012). Rapport d ’ inventaire national. Canada. Retrieved from http://www.ec.gc.ca/ges-ghg/</t>
  </si>
  <si>
    <t>Se calculó dividiendo las kilotoneladas de C02 eq generadas entre las kilotoneladas de residuos ingresados. Posteriormente se convirito a toneladas</t>
  </si>
  <si>
    <t>Bahia</t>
  </si>
  <si>
    <t>Se calculó convirtiendo unidades y dividiendo los lixiviados generados entre las toneladas ingresadas. 
Cálculo anexo en la hoja 192</t>
  </si>
  <si>
    <t>San Pablo</t>
  </si>
  <si>
    <t>TRISA. (2017). Certificaciones. Retrieved July 13, 2017, from http://www.trisa.com.mx/acerca-de-trisa/certificaciones/</t>
  </si>
  <si>
    <t xml:space="preserve">Tiene certificación de industria limpia.
</t>
  </si>
  <si>
    <t>"La calidad de los pocos rellenos sanitarios ha mejorado en los últimos años, aunque todavía no se trata el lixiviado ni se usa membranas sintéticas para impermeabilización."</t>
  </si>
  <si>
    <t>2011-2017</t>
  </si>
  <si>
    <t>Guanajuato</t>
  </si>
  <si>
    <t>León</t>
  </si>
  <si>
    <t>Sistema Integral de Aseo Público. (2017). Indicadores Operativos Informe de Resultados Mensual. Retrieved July 30, 2017, from http://www.aseopublicoleon.gob.mx/informe-de-resultados-operativos</t>
  </si>
  <si>
    <t>NU. ESCAP., HABITAT, &amp; NU. CEPAL. División de Desarrollo Sostenible y Asentamientos Humanos. (2012). Ecoeficiencia y desarrollo de infraestructura urbana sostenible en Asia y América Latina. (CEPAL, Ed.). Retrieved from http://www.cepal.org/es/publicaciones/4025-ecoeficiencia-desarrollo-infraestructura-urbana-sostenible-asia-america-latina</t>
  </si>
  <si>
    <t>MAPANA. 
(2003). 5. Gestión de residuos urbanos, 139–162. Retrieved from http://www.mapama.gob.es/va/estadistica/temas/estadisticas-ambientales/3_A_5_tcm35-15757.pdf</t>
  </si>
  <si>
    <t>Alicante</t>
  </si>
  <si>
    <t>Estatal/Autonomía</t>
  </si>
  <si>
    <t>Sax, A. de. (2012). 15 peones para la planta de R . S . U , compostaje y vertedero controlado de rechazo de Villena. Retrieved July 9, 2017, from http://www.sax.es/convocatorias/15-peones-para-la-planta-de-rsu-compostaje-y-vertedero-controlado-de-rechazo-de-villen
Ministerio de la Presidencia y para las Administraciones Territoriales. (2012). Real Decreto 1888/2011, de 30 de diciembre, por el que se fija el salario mínimo interprofesional para 2012. Retrieved July 19, 2017, from https://www.boe.es/diario_boe/txt.php?id=BOE-A-2011-20645</t>
  </si>
  <si>
    <t>Se calculó en base al salario 
minimo del lugar en el 2012 (7803.7 anual) y el sueldo proporcionado</t>
  </si>
  <si>
    <t>2013-2014</t>
  </si>
  <si>
    <t>Madrid</t>
  </si>
  <si>
    <t>Comunidad de Madrid. (2015). Boletín oficial de la comunicad de Madrid. Madrid, España. Retrieved from https://www.bocm.es/boletin/CM_Orden_BOCM/2014/05/23/BOCM-20140523-56.PDF
Fuente no confiable (salario mínimo): rtve. (2012). El Gobierno ja el salario mínimo interprofesional para mensuales. Retrieved July 19, 2017, from http://www.rtve.es/noticias/20121228/gobierno-fija-salario-minimo-interprofesional-para-2013-64530-euros-mensuales/593261.shtml</t>
  </si>
  <si>
    <t>Se calculó en base al salario 
minimo del lugar en el 2013-2014 (7851.15) y el sueldo proporcionado</t>
  </si>
  <si>
    <t xml:space="preserve">Nicaragua </t>
  </si>
  <si>
    <t>Estelí</t>
  </si>
  <si>
    <t>Talavera, S., &amp; Castillo, B. (2016). Higiene y seguridad laboral de los trabajadores del vertedero municipal de la ciudad de Estelí en el II semestre 2015 Hygiene and labor safety of the workers of the trash dump of Estelí , in the second semester of 2015. Revista Científica de FAREM-Estelí, (18), 85–93. Retrieved from http://www.farem.unan.edu.ni/revistas/index.php/RCientifica/article/view/258</t>
  </si>
  <si>
    <t>No c)</t>
  </si>
  <si>
    <t xml:space="preserve">
Vertido de tierras</t>
  </si>
  <si>
    <t>Comarca de Pamplona</t>
  </si>
  <si>
    <t>Mancomunidad Comarca de Pamplona. (2017). Ordenanza reguladora de la financiacion de los servicios de gestión de los residuos urbano. Mancomunidad Comarca de Pamplona, España. Retrieved from https://sedeelectronica.mcp.es/sites/default/files/normativa/Ord Servicios RU/ordenanza_precios_ru_2017_castellano_aprobacion_definitiva_con_portada.pdf
Banco de España. (2017). Boletín de operaciones. Retrieved July 17, 2017, from https://www.bde.es/webbde/es/secciones/informes/banota/bp0201.txt</t>
  </si>
  <si>
    <t>Vertido de residuos admisibles a excepción de los anteriores y Residuos procedentes de entidades
locales con recogida selectiva</t>
  </si>
  <si>
    <t>Comarca de pamplona</t>
  </si>
  <si>
    <t>Marruecos</t>
  </si>
  <si>
    <t>Enviro Consulting International. (2013). Diagnostic de l ’ état de gestion des déchets non dangereux et évaluation du gisement pouvant être valorisés en tant que combustibles secondaires de substitution Novembre 2013. Rabat, Morroco. Retrieved from http://www.gd-maroc.info/fileadmin/user_files/pdf/Etudes/SMQ-AF_EvaluationduGisement-min.pdf
FForex. (2017). Datos históricos USD MAD. Retrieved July 17, 2017, from https://es.investing.com/currencies/usd-mad-historical-data</t>
  </si>
  <si>
    <t>Si a), b) y c)</t>
  </si>
  <si>
    <t>Talavera, S., 
&amp; Castillo, B. (2016). Higiene y seguridad laboral de los trabajadores del vertedero municipal de la ciudad de Estelí en el II semestre 2015 Hygiene and labor safety of the workers of the trash dump of Estelí , in the second semester of 2015. Revista Científica de FAREM-Estelí, (18), 85–93. Retrieved from http://www.farem.unan.edu.ni/revistas/index.php/RCientifica/article/view/258</t>
  </si>
  <si>
    <t>Tunéz</t>
  </si>
  <si>
    <t>Gouvernorat</t>
  </si>
  <si>
    <t>Estado/Atonomía</t>
  </si>
  <si>
    <t>Aydi, A., Zairi, M., Kallel, A., &amp; Ben Dhia, H. (2009). Caractérisation de la décharge contrôlée de Jebel Chakir-Tunis (Tunisie). Techniques Sciences Méthodes, (5), 101–112. https://doi.org/10.1051/tsm/200905101</t>
  </si>
  <si>
    <t>Cálculo 
anexo en la hoja 217</t>
  </si>
  <si>
    <t>Talavera, S., &amp;
 Castillo, B. (2016). Higiene y seguridad laboral de los trabajadores del vertedero municipal de la ciudad de Estelí en el II semestre 2015 Hygiene and labor safety of the workers of the trash dump of Estelí , in the second semester of 2015. Revista Científica de FAREM-Estelí, (18), 85–93. Retrieved from http://www.farem.unan.edu.ni/revistas/index.php/RCientifica/article/view/258</t>
  </si>
  <si>
    <t>Si b)</t>
  </si>
  <si>
    <t>MAPANA. (2003). 5. Gestión de residuos urbanos, 139–162. Retrieved from http://www.mapama.gob.es/va/estadistica/temas/estadisticas-ambientales/3_A_5_tcm35-15757.pdf</t>
  </si>
  <si>
    <t>Chouaouta, 
H., El Bari, H., Ezzaouaq, M., El Hanid, A., Megard, B., &amp; Mouhsine, A. (2014). Manuel De Formation: La gestion et l’exploitation des décharges contrôlées des déchets ménagers et assimilés. Morroco. Retrieved from http://sweep-net.org/sites/default/files/Guide-decharge-AMEDE.pdf</t>
  </si>
  <si>
    <t>Solíz, M. F. (2014). Exposición , vulnerabilidad y perfil epidemiológico de trabajadores informales en el botadero a cielo abierto del cantón Portoviejo , Ecuador. Maskana, 5(1), 57–79. Retrieved from http://dspace.ucuenca.edu.ec/bitstream/123456789/5585/1/MASKANA 5105.pdf</t>
  </si>
  <si>
    <t xml:space="preserve">Dado a que se trata de una actividad no regulada, no existen datos confiables del número actual
de recicladores informales (Zen y col., 2014). </t>
  </si>
  <si>
    <r>
      <t xml:space="preserve">Enviro Consulting International. (2013). </t>
    </r>
    <r>
      <rPr>
        <i/>
        <sz val="11"/>
        <color theme="1"/>
        <rFont val="Calibri"/>
        <family val="2"/>
        <scheme val="minor"/>
      </rPr>
      <t>Diagnostic de l ’ état de gestion des déchets non dangereux et évaluation du gisement pouvant être valorisés en tant que combustibles secondaires de substitution Novembre 2013</t>
    </r>
    <r>
      <rPr>
        <sz val="11"/>
        <color theme="1"/>
        <rFont val="Calibri"/>
        <family val="2"/>
        <scheme val="minor"/>
      </rPr>
      <t>. Rabat, Morroco. Retrieved from http://www.gd-maroc.info/fileadmin/user_files/pdf/Etudes/SMQ-AF_EvaluationduGisement-min.pdf
FForex. (2017). Datos históricos USD MAD. Retrieved July 17, 2017, from https://es.investing.com/currencies/usd-mad-historical-data</t>
    </r>
  </si>
  <si>
    <t>si c)</t>
  </si>
  <si>
    <t>Ecuador</t>
  </si>
  <si>
    <t>Solíz, M. F. 
(2014). Exposición , vulnerabilidad y perfil epidemiológico de trabajadores informales en el botadero a cielo abierto del cantón Portoviejo , Ecuador. Maskana, 5(1), 57–79. Retrieved from http://dspace.ucuenca.edu.ec/bitstream/123456789/5585/1/MASKANA 5105.pdf</t>
  </si>
  <si>
    <t>Cálculo anexo en hoja 237</t>
  </si>
  <si>
    <t>No a)</t>
  </si>
  <si>
    <t>.</t>
  </si>
  <si>
    <t>Márquez-Benavides, L. (2013). Residuos Sólidos: un enfoque multidisciplinario (1st ed.). Libros en Red. Retrieved from http://www.minam.gob.pe/calidadambiental/wp-content/uploads/sites/22/2015/11/1.-Implementaci?n-de-proyectos-de-residuos-s?lidos-municipales.pdf</t>
  </si>
  <si>
    <t>Se calculó 
restanto la inineración total menos la incineración con recuperación de energía</t>
  </si>
  <si>
    <r>
      <t xml:space="preserve">Márquez-Benavides, L. (2013). </t>
    </r>
    <r>
      <rPr>
        <i/>
        <sz val="11"/>
        <color theme="1"/>
        <rFont val="Calibri"/>
        <family val="2"/>
        <scheme val="minor"/>
      </rPr>
      <t>Residuos Sólidos: un enfoque multidisciplinario</t>
    </r>
    <r>
      <rPr>
        <sz val="11"/>
        <color theme="1"/>
        <rFont val="Calibri"/>
        <family val="2"/>
        <scheme val="minor"/>
      </rPr>
      <t xml:space="preserve"> (1st ed.). Libros en Red. Retrieved from http://www.minam.gob.pe/calidadambiental/wp-content/uploads/sites/22/2015/11/1.-Implementaci?n-de-proyectos-de-residuos-s?lidos-municipales.pdf</t>
    </r>
  </si>
  <si>
    <t>Europa (No UE)</t>
  </si>
  <si>
    <t>French Scientific and Technical Association for Water and Environment (astee). (2003). Incineration des dechets menagers en france situation en 2000. Evolution et perspectives au 31.12.2002. Evolution. France. Retrieved from http://www.astee.org/site/wp-content/uploads/2014/06/incineration_dossier.pdf</t>
  </si>
  <si>
    <t>Cálculo en 
hoja anexa al excel</t>
  </si>
  <si>
    <t>0,52 empleados/1000 toneladas</t>
  </si>
  <si>
    <t>SINOE. (2017). Un véritable tableau de bord pour piloter votre politique déchets. Retrieved July 14, 2017, from http://www.sinoe.org/
SINOE. (2000). Résultats de l’inventaire des installations de traitement des déchets ménagers et assimilés – données. Retrieved from www.sinoe.org/documents/download/idDoc/145</t>
  </si>
  <si>
    <t>El cálculo que 
se realizó se llevo a cabo convirtiendo las unidades empleado/tonelada a empleado/1000 toneladas</t>
  </si>
  <si>
    <t>123,64 USD/Tonelada o 36,49 USD/habitante/año</t>
  </si>
  <si>
    <t>Pontcharra</t>
  </si>
  <si>
    <t>Municipal (Comuna)</t>
  </si>
  <si>
    <t>SIBRECSA. (2011). Rapport Annuel 2011. France. Retrieved from http://sibrecsa.fr/images/telechargement/rapport annuel 2011.pdf
SINDRA. (2004). Bilan général Rhône-Alpes Bilan général. Rhône-Alpes, France. Retrieved from http://www.sindra.org/wp-content/uploads/2014/03/TRAITEMENT2004.pdf
Forex. (2011). Histórica Euro Dólar. Retrieved July 18, 2017, from https://es.investing.com/currencies/eur-usd-historical-data</t>
  </si>
  <si>
    <t>SIBRESCA. (2011). Compte rendu de la réunion du comite syndical du 9 decembre 2011. Pontcharra, France. Retrieved from http://sibrecsa.fr/images/sibrecsa/comptes-rendus-commision/9-decembre-2011.pdf</t>
  </si>
  <si>
    <t>Eurostat. (2014). Archive : Greenhouse gas emissions from waste disposal Main statistical findings. Retrieved July 13, 2017, from http://ec.europa.eu/eurostat/statistics-explained/index.php/Archive:Greenhouse_gas_emissions_from_waste_disposal</t>
  </si>
  <si>
    <t>Cálculo anexo en la hoja 264</t>
  </si>
  <si>
    <t>French Scientific and Technical Association for Water and Environment (astee). (2003). Incineration des dechets menagers en france situation en 2000. Evolution et perspectives au 31.12.2002. Evolution. France. Retrieved from http://www.astee.org/site/wp-content/uploads/2014/06/incineration_dossier.pdf
Ministère de la transition écologuique et solidaire. (2010). Circulaire DPPR / SEI / BPSIED n ° 94-IV-1 du 09 / 05 / 94 relative à l ’ élimination des mâchefers d ’ incinération des résidus urbains. France. Retrieved from http://www.ineris.fr/aida/consultation_document/8231</t>
  </si>
  <si>
    <t>Las instalaciones cumplen con los términos, de acuerdo a  la circular de 9 de mayo 1994, tanto en su diseño y como en su explotación</t>
  </si>
  <si>
    <t>Valores de referencia</t>
  </si>
  <si>
    <t>Valor 26</t>
  </si>
  <si>
    <t>Promedio</t>
  </si>
  <si>
    <t>Desv. Std.</t>
  </si>
  <si>
    <t>Paraguassú, F. A., &amp; Rojas, C. R. (2002). Indicadores para el gerenciamiento del servicio de limpieza pública. Lima, Perú: Centro Panamericano de Ingeniería Sanitaria y Ciencias del Ambiente, OPS. UN-HABITAT. (2010). Solid Waste Management in the world’s cities. Londres, Washington: Naciones Unidas.</t>
  </si>
  <si>
    <t>América del norte</t>
  </si>
  <si>
    <t>San José de Gracia</t>
  </si>
  <si>
    <t xml:space="preserve">Mun 01A-Mun 02A-Mun 03A-Mun 04A-Mun 05A. Mide eficiencia y eficacia. </t>
  </si>
  <si>
    <t>Mun 04</t>
  </si>
  <si>
    <t>Mun 04-10</t>
  </si>
  <si>
    <t>Mun 11-18</t>
  </si>
  <si>
    <t>Mun 11-18, no incluye el mun15</t>
  </si>
  <si>
    <t>Mun 15</t>
  </si>
  <si>
    <t xml:space="preserve">Región de Flanders </t>
  </si>
  <si>
    <t>Forfás 2006.Waste Management Benchmarking study.Retrieved from http://large.stanford.edu/courses/2012/ph240/gold1/docs/forfas060613_waste_benchmarking_report.pdf</t>
  </si>
  <si>
    <t>Regional y Municipal</t>
  </si>
  <si>
    <t>Bélgica</t>
  </si>
  <si>
    <t>Suecia</t>
  </si>
  <si>
    <t>Singapur</t>
  </si>
  <si>
    <t>Nacional y municipal</t>
  </si>
  <si>
    <t>Escocia</t>
  </si>
  <si>
    <t>Programa: Nacional, regional y municipal</t>
  </si>
  <si>
    <t xml:space="preserve">Nacional </t>
  </si>
  <si>
    <t>Nueva Zelanda</t>
  </si>
  <si>
    <t>Nacional y Municipal</t>
  </si>
  <si>
    <t>Paises bajos</t>
  </si>
  <si>
    <t>Massachusetts</t>
  </si>
  <si>
    <t>Irlanda</t>
  </si>
  <si>
    <t>Austria</t>
  </si>
  <si>
    <t>Utilización de los puntos de compostaje</t>
  </si>
  <si>
    <t>Recogida de residuos domésticos y plan de compostaje comunitario</t>
  </si>
  <si>
    <t>Gestión de RU</t>
  </si>
  <si>
    <t>Mun 05</t>
  </si>
  <si>
    <t>Mun 06</t>
  </si>
  <si>
    <t>Mun 4-7-8-9-10</t>
  </si>
  <si>
    <t>Mun 07</t>
  </si>
  <si>
    <t>Mun 10</t>
  </si>
  <si>
    <t>Mun 11-12-13-15-18</t>
  </si>
  <si>
    <t>Mun 11-12-13-14-15-18</t>
  </si>
  <si>
    <t>Mun 11</t>
  </si>
  <si>
    <t>Mun 12</t>
  </si>
  <si>
    <t>Mun 13</t>
  </si>
  <si>
    <t>Mun 16</t>
  </si>
  <si>
    <t>Mun 18</t>
  </si>
  <si>
    <t>Total de valores encontrados por indicador</t>
  </si>
  <si>
    <t>Max</t>
  </si>
  <si>
    <t>Min</t>
  </si>
  <si>
    <t>Distribucion de valores</t>
  </si>
  <si>
    <t>UN-HABITAT. (2010). Solid Waste Management in the world’s cities. Londres, Washington: Naciones Unidas.</t>
  </si>
  <si>
    <t>91,4 -55,7%</t>
  </si>
  <si>
    <t>4 - 3%</t>
  </si>
  <si>
    <t>Bulgaria</t>
  </si>
  <si>
    <t>Varna</t>
  </si>
  <si>
    <t>Recuperado a través de tasas cobradas al usuario.</t>
  </si>
  <si>
    <t>Norteamérica</t>
  </si>
  <si>
    <t>New York</t>
  </si>
  <si>
    <t>Ithaca</t>
  </si>
  <si>
    <t>Tompkins County</t>
  </si>
  <si>
    <t>&lt;60%</t>
  </si>
  <si>
    <r>
      <t xml:space="preserve">Wilson, David C. et al. 2015. “‘Wasteaware’ benchmark indicators for integrated sustainable waste management in cities.” </t>
    </r>
    <r>
      <rPr>
        <i/>
        <sz val="11"/>
        <color theme="1"/>
        <rFont val="Arial Narrow"/>
        <family val="2"/>
      </rPr>
      <t>Waste Management</t>
    </r>
    <r>
      <rPr>
        <sz val="11"/>
        <color theme="1"/>
        <rFont val="Arial Narrow"/>
        <family val="2"/>
      </rPr>
      <t xml:space="preserve"> 35: 329–42. http://dx.doi.org/10.1016/j.wasman.2014.10.006.</t>
    </r>
  </si>
  <si>
    <t>&lt;25%</t>
  </si>
  <si>
    <t>Hogares que pagan el servicio</t>
  </si>
  <si>
    <t>Porcentaje de hogares que pagan el servicio= (Hogares que pagan el servicio/Hogares que reciben servicio de recolección)*100. El pago del servicio puede hacerse directamente (cargo directo al hogar/usuario) o indirectamente (impuestos de propiedad, cargos de servicios comunales o una factura de servicios públicos o un componente de una factura de servicios públicos vinculada a cuentas de agua/tratamiento de agua o electricidad). Wilson, David C. et al. 2015. “‘Wasteaware’ benchmark indicators for integrated sustainable waste management in cities.” Waste Management 35: 329–42. http://dx.doi.org/10.1016/j.wasman.2014.10.006.</t>
  </si>
  <si>
    <t xml:space="preserve">Paraguassú, F. A., &amp; Rojas, C. R. (2002). Indicadores para el gerenciamiento del servicio de limpieza pública. Lima, Perú: Centro Panamericano de Ingeniería Sanitaria y Ciencias del Ambiente, OPS. </t>
  </si>
  <si>
    <t>La recuperación de costos se puede ver influida por el % de usuarios que paguen el servicio</t>
  </si>
  <si>
    <t>El % de usuarios que paguen el servicio se puede ver influido si la capacidad de pago es baja</t>
  </si>
  <si>
    <t>Se debe relacionar con este indicador, ya que el número de usuarios que reciben el servicio puede ser baja. Aunque un indicador lo reporta por número de hogares y el otro por población, pueden hacerse las estimaciones correspondientes.</t>
  </si>
  <si>
    <r>
      <t xml:space="preserve">Guimarães, Bernardo, Pedro Simões, and Rui Cunha Marques. 2010. “Does Performance Evaluation Help Public Managers? A Balanced Scorecard Approach in Urban Waste Services.” </t>
    </r>
    <r>
      <rPr>
        <i/>
        <sz val="11"/>
        <color theme="1"/>
        <rFont val="Calibri"/>
        <family val="2"/>
        <scheme val="minor"/>
      </rPr>
      <t>Journal of Environmental Management</t>
    </r>
    <r>
      <rPr>
        <sz val="11"/>
        <color theme="1"/>
        <rFont val="Calibri"/>
        <family val="2"/>
        <scheme val="minor"/>
      </rPr>
      <t xml:space="preserve"> 91(12): 2632–38. http://dx.doi.org/10.1016/j.jenvman.2010.07.039.</t>
    </r>
  </si>
  <si>
    <t>Días</t>
  </si>
  <si>
    <t>Calificado 6,8/10 (2012).</t>
  </si>
  <si>
    <t>Calificado 7,8/10 (2011).</t>
  </si>
  <si>
    <t>Ministerio del interior. (Octubre de 2007). Recuperado el 2 de Diciembre de 2013, de Resumen ejecutivo: Conocimiento y percepción ciudadana sobre las funciones y servicios municipales: http://www.subdere.gov.cl/sites/default/files/documentos/articles-76905_recurso_1.pdf</t>
  </si>
  <si>
    <t>Aseo y ornato de la comuna (Colombia): 4,9/7</t>
  </si>
  <si>
    <t xml:space="preserve">
Cali: Servicios públicos: aseo y recolección de basuras: 4,2/5</t>
  </si>
  <si>
    <t xml:space="preserve">
Iniciativa de las Cámaras de Comercio de Cali y de Bogotá. (2012). Encuesta de percepción ciudadana 2012. Recuperado el 2 de Diciembre de 2013, de http://calicomovamos.org.co/calicomovamos/files/ENCUESTAS/Encuesta%202012/Boletn_de_Prensa_EPC_2012.pdf</t>
  </si>
  <si>
    <t>Santiago de Cali</t>
  </si>
  <si>
    <t xml:space="preserve">Valle del Cauca </t>
  </si>
  <si>
    <t>República Dominicana</t>
  </si>
  <si>
    <t xml:space="preserve">Nivel de satisfacción del servicio de aseo urbano: 58.6/ 100 </t>
  </si>
  <si>
    <t xml:space="preserve">Recolección de basura: 78.9/100 </t>
  </si>
  <si>
    <t>Municipio de León. 2013. Diagnóstico Integral de Residuos Del Municipio de León, Guanajuato. Anexo: Encuesta Para Evaluar La Percepción de La Población Sobre El Sistema Integral de Aseo Público de León (SIAP).</t>
  </si>
  <si>
    <t>Documento facilitado por el municipio, no está disponible públicamente, calificación de 7,4/10</t>
  </si>
  <si>
    <t>≥1</t>
  </si>
  <si>
    <t>Porcentaje de hogares usuarios del servicio que lo pagan. Se centra en el número de usuarios, no en los costos totales que pagan.</t>
  </si>
  <si>
    <t>Mejor valor</t>
  </si>
  <si>
    <t>Central</t>
  </si>
  <si>
    <t>Máx</t>
  </si>
  <si>
    <t>&lt;70%</t>
  </si>
  <si>
    <t>Banco Interamericano de Desarrollo. 2013. “Guía metodológica: Iniciativa ciudades emergentes y sostenibles. Anexo 2, indicadores.”</t>
  </si>
  <si>
    <t>Originalmente la inversión del Plan está desglosada inequitativamente para seis años, aquí se ha calculado como si cada año tuviera exactamente la misma inversión. La tasa de cambio al 30/mar/2017: 1 Euro=1,0737 USD. Consultado en: Fondo monetario internacional: http://www.imf.org/external/np/fin/data/rms_mth.aspx?SelectDate=2017-03-31&amp;reportType=REP, consultado el 14/08/2017.</t>
  </si>
  <si>
    <t>Cantabria</t>
  </si>
  <si>
    <t>Autonómico</t>
  </si>
  <si>
    <t>Gobierno de Cantabria. 2017. “Plan de Residuos de La Comunidad Autónoma de Cantabria 2017-2023.” http://www.cantabria.es/documents/16894/4699136/PLAN+RESIDUOS+CANTABRIA+2017-2023+%28BOC+30-3-2017%29.pdf/acba2296-4953-6f4b-899d-cb86e8d2c2e6 (August 14, 2017).</t>
  </si>
  <si>
    <t>Inversión I+D+i en PREVENCIÓN solamente. Originalmente la inversión del Plan está desglosada inequitativamente para seis años, aquí se ha calculado como si cada año tuviera exactamente la misma inversión. La tasa de cambio al 30/mar/2017: 1 Euro=1,0737 USD. Consultado en: Fondo monetario internacional: http://www.imf.org/external/np/fin/data/rms_mth.aspx?SelectDate=2017-03-31&amp;reportType=REP, consultado el 14/08/2017.</t>
  </si>
  <si>
    <t>Inversión I+D+i en GENERAL (eliminando la inversión específica para prevención, reutilización y reciclaje/valorización). Originalmente la inversión del Plan está desglosada inequitativamente para seis años, aquí se ha calculado como si cada año tuviera exactamente la misma inversión. La tasa de cambio al 30/mar/2017: 1 Euro=1,0737 USD. Consultado en: Fondo monetario internacional: http://www.imf.org/external/np/fin/data/rms_mth.aspx?SelectDate=2017-03-31&amp;reportType=REP, consultado el 14/08/2017.</t>
  </si>
  <si>
    <t>Inversión I+D+i en REUTILIZACIÓN solamente. Originalmente la inversión del Plan está desglosada inequitativamente para seis años, aquí se ha calculado como si cada año tuviera exactamente la misma inversión. La tasa de cambio al 30/mar/2017: 1 Euro=1,0737 USD. Consultado en: Fondo monetario internacional: http://www.imf.org/external/np/fin/data/rms_mth.aspx?SelectDate=2017-03-31&amp;reportType=REP, consultado el 14/08/2017.</t>
  </si>
  <si>
    <t>Inversión I+D+i en RECICLAJE Y VALORIZACIÓN solamente. Originalmente la inversión del Plan está desglosada inequitativamente para seis años, aquí se ha calculado como si cada año tuviera exactamente la misma inversión. La tasa de cambio al 30/mar/2017: 1 Euro=1,0737 USD. Consultado en: Fondo monetario internacional: http://www.imf.org/external/np/fin/data/rms_mth.aspx?SelectDate=2017-03-31&amp;reportType=REP, consultado el 14/08/2017.</t>
  </si>
  <si>
    <t>Entre más personas sensibilizadas en el tema de residuos, hay más probabillidades de un mayor número de flujos de reutilización</t>
  </si>
  <si>
    <t>Entre más personas sensibilizadas en el tema de residuos, se influye la minimización en la tasa de generación de residuos a largo plazo</t>
  </si>
  <si>
    <t xml:space="preserve">Entre más presupuesto se invierta en acciones de educación ambiental, más probabilidades existen de impactar en todos los diferentes aspectos de la gestión de residuos, y abarcar un mayor porcentaje de población. </t>
  </si>
  <si>
    <t xml:space="preserve"># de hogares que pagan el servicio </t>
  </si>
  <si>
    <t>El pago del servicio puede hacerse directamente (cargo directo al hogar/usuario) o indirectamente (impuestos de propiedad, cargos de servicios comunales o una factura de servicios públicos o un componente de una factura de servicios públicos vinculada a cuentas de agua/tratamiento de agua o electricidad). Wilson, David C. et al. 2015. “‘Wasteaware’ benchmark indicators for integrated sustainable waste management in cities.” Waste Management 35: 329–42. http://dx.doi.org/10.1016/j.wasman.2014.10.006.</t>
  </si>
  <si>
    <t>Hogares que reciben servicio de recolección</t>
  </si>
  <si>
    <t># de hogares que reciben el servicio  de recolección</t>
  </si>
  <si>
    <t>El número de días al año que se realiza el barrido puede calcularse multiplicando una frecuencia promedio de barrido semanal por 52 semanas (o frecuencia mensual por 12 meses). La frecuencia de barrido puede variar en diferentes zonas, por eso puede utilizarse una frecuencia promedio o para obtener un cálculo más detallado se puede realizar individualmente por cada zona.</t>
  </si>
  <si>
    <t>Kg/tonelada valorizada</t>
  </si>
  <si>
    <t>Kg/tonelada incinerada</t>
  </si>
  <si>
    <t>Proporción de residuos peligrosos= Cantidad de residuos peligrosos generados después de la valorización (Kg)/Cantidad total de residuos ingresados a la instalación (toneladas). Los residuos peligrosos pueden ser cenizas y/o lodos de tratamiento de gases. Se pueden incluir otro tipo de residuos peligrosos generados durante todo el proceso de valorización. Aunque puede ser más útil para la valorización energética, sin embargo no se descarta su uso para otros tipos de valorización.</t>
  </si>
  <si>
    <t>Kg/año</t>
  </si>
  <si>
    <t>Vida útil disponible del relleno sanitario</t>
  </si>
  <si>
    <t>Residuos incinerados sin recuperación de energía.</t>
  </si>
  <si>
    <t>&gt;35%</t>
  </si>
  <si>
    <t>Evalúa la cantidad de residuos que son vertidos en relleno sanitario respecto al total de residuos eliminados (todos los tipos de vertido+incineración sin recuperación de energía).</t>
  </si>
  <si>
    <t>Evalúa la cantidad de residuos que son eliminados en vertido controlado respecto al total de residuos eliminados (todos los tipos de vertido+incineración sin recuperación de energía).</t>
  </si>
  <si>
    <t>Evalúa la cantidad de residuos que son eliminados en vertido incontrolado  respecto al total de residuos eliminados (todos los tipos de vertido+incineración sin recuperación de energía).</t>
  </si>
  <si>
    <t>Evalúa la cantidad de residuos que son  incinerados sin recuperación de energía  respecto al total de residuos eliminados (todos los tipos de vertido+incineración sin recuperación de energía).</t>
  </si>
  <si>
    <t>Paraguassú, F. A., &amp; Rojas, C. R. (2002). Indicadores para el gerenciamiento del servicio de limpieza pública. Lima, Perú: Centro Panamericano de Ingeniería Sanitaria y Ciencias del Ambiente, OPS. Considerar las limitaciones del indicador.</t>
  </si>
  <si>
    <t>No todas las ciudades tendrán estos datos, sobre todo las ciudades pequeñas. Claudia Coutinho Nóbrega (2016).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t>
  </si>
  <si>
    <r>
      <t>Generación de residuos de limpieza</t>
    </r>
    <r>
      <rPr>
        <sz val="11"/>
        <rFont val="Arial Narrow"/>
        <family val="2"/>
      </rPr>
      <t xml:space="preserve"> de desagües, de plantas de potabilización o depuración de aguas </t>
    </r>
    <r>
      <rPr>
        <sz val="11"/>
        <color theme="1"/>
        <rFont val="Arial Narrow"/>
        <family val="2"/>
      </rPr>
      <t>per cápita= Kilogramos de residuos de limpieza d</t>
    </r>
    <r>
      <rPr>
        <sz val="11"/>
        <rFont val="Arial Narrow"/>
        <family val="2"/>
      </rPr>
      <t>e desagües, de plantas de potabilización o depuración de aguas generados al año/Poblac</t>
    </r>
    <r>
      <rPr>
        <sz val="11"/>
        <color theme="1"/>
        <rFont val="Arial Narrow"/>
        <family val="2"/>
      </rPr>
      <t>ión total en el área evaluada. También puede verificarse/reportarse el cálculo sustituyendo la Población total por el número total de plantas de potabilización o depuración de aguas en el área evaluada.</t>
    </r>
  </si>
  <si>
    <t xml:space="preserve">Se consideran de 4 a 5 años como el límite para buscar un nuevo sitio de vertido o planificar la ampliación del actual. Sin embargo, este tiempo puede ser mayor o menor influido por factores locales diversos (legislación, tipo de terreno, consultas públicas, etc.). Por ejemplo, en Chile de acuerdo a Szantó (2017): un año para buscar el terreno, dos para el estudio de impacto ambiental (sin considerar la aprobación de la consulta pública), construcción de uno a dos años, y el cierre de sitios debe hacerse progresivo al entrar en los últimos 5 años de vida útil del sitio. </t>
  </si>
  <si>
    <t>Atributos</t>
  </si>
  <si>
    <t>Atributo</t>
  </si>
  <si>
    <t>Rotterdam, The Netherlands (Europa); San Francisco, EE.UU. (Norteamérica); Adelaide, Australia (Oceanía) y Varna, Bulgaria (Europa).</t>
  </si>
  <si>
    <t>Vehículos fuera de uso</t>
  </si>
  <si>
    <t>Uruguay</t>
  </si>
  <si>
    <t>Montevideo y área metropolitana</t>
  </si>
  <si>
    <t>Montevideo</t>
  </si>
  <si>
    <t>Fichtner-LKSUR Asociados. 2005. Tomo I. Plan Director de Residuos Sólidos. Plan Director de Residuos Sólidos de Montevideo Y Área Metropolitana. Montevideo, Uruguay. http://www.mvotma.gub.uy/ciudadania/biblioteca/documentos-de-ambiente/item/10002934-plan-director-de-residuos-s?lidos-de-montevideo-y-?rea-metropolitana-tomo-i.html.</t>
  </si>
  <si>
    <t>Se realizó la equivalencia convirtiendo MXN a USD de acuerdo con el tipo de cambio (11.22 MXN= 1 USD) en el 2008</t>
  </si>
  <si>
    <t xml:space="preserve">Se calculó con base al tipo de cambio en el 2017 (1,14 Euros= 1 USD) 
Ordenanza reguladora
de la financiacion
de los servicios de gestión
de los residuos urbanos
</t>
  </si>
  <si>
    <t>o</t>
  </si>
  <si>
    <t>Estados:
Texas, Washington, Florida, Lousiana, Oregon, Alaska, Nueva York, Colorado, Illinois, California, Tennessee,
Nebraska, Carolina del Norte, Wyoming, Oklahoa, Kentucky, Kansas, Nuevo México, Missouri, Dakota del sur, Carolina del Sur, Idaho, Pennsylvania, Arkansas, Dakota del Norte, Montana, Iowa, Alabama, Wisconsin, Utah, Nevada y Maryland. 
Empresa: Waste Connections Inc
La empresa ofrece a todos sus empleados:  diversos servicios incluyendo servicios médicos, dentales, de visión, cuenta de gastos flexible, discapacidad a largo plazo, seguro de vida, retiro 401K, entre otros. En la página de la empresa no se especifica el  %, pero dice que sus empleados cuentan con una lista de beneficios, como seguro de vida, etc, sin costo alguno. Se puede inferir que todos sus trabajadores cuentan con dichas prestaciones. 
Esta es la pag. de la empresa donde vienen las prestaciones:  https://www.wasteconnections.com/benefits</t>
  </si>
  <si>
    <t>Dato publicado por la empresa SITA Europa, citado en la referencia.</t>
  </si>
  <si>
    <t xml:space="preserve">Se calculó conviertiendo el valor reportado en euros a dólar estadounidense, en base al tipo de cambio en el 2011.
Incluye: El costo del tratamiento (operación), TGAP (Impuesto General sobre las actividades contaminantes), eliminación de escoria, análisis ambientales y recuperación de escoria </t>
  </si>
  <si>
    <t>Documentos publicados y vigentes en las instancias correspondientes</t>
  </si>
  <si>
    <t>Documentos publicados y vigentes de legislación Nacional y regional/estatal/mancomunidad en materia residuos</t>
  </si>
  <si>
    <t>Documentos publicados y vigentes de reglamento o bando municipal en materia de residuos</t>
  </si>
  <si>
    <t>Documento con programa/plan Nacional y regional/estatal/mancomunidad en materia residuos</t>
  </si>
  <si>
    <t>Documento con programa/plan municipal en materia de residuos</t>
  </si>
  <si>
    <t xml:space="preserve">Documentos publicados y vigentes en los periódicos oficiales correspondientes. </t>
  </si>
  <si>
    <t>Guardar como evidencias la legislación y planes/programas donde se mencionan los instrumentos</t>
  </si>
  <si>
    <t>Descripción de la información necesaria</t>
  </si>
  <si>
    <t>Detalles o aclaraciones respecto a la información</t>
  </si>
  <si>
    <t>Diagnósticos y/o estudios oficiales (realizados o financiados por la entidad interesada)</t>
  </si>
  <si>
    <t>Diagnósticos y/o estudios externos (realizados o financiados por entidades externas como Universidades, Centros de investigación, agencias de cooperación internacional, etc.)</t>
  </si>
  <si>
    <t>Documentos o reportes oficiales.</t>
  </si>
  <si>
    <t>Documentos, reportes, artículos científicos, etc.</t>
  </si>
  <si>
    <t>Lo ideal es que en la información complementaria solicitada para el indicador, se tenga la inversión desglosada en cada una de las etapas de gestión de residuos, para valorar cual de ellas se está potenciando.</t>
  </si>
  <si>
    <t>Los documentos más recientes</t>
  </si>
  <si>
    <t>Marco organizacional</t>
  </si>
  <si>
    <t>Documento vigente y en uso</t>
  </si>
  <si>
    <t>Convenio intermunicipal o de mancomunidad</t>
  </si>
  <si>
    <t>Convenios, acuerdos y otros que respalden la cooperación con otras entidades</t>
  </si>
  <si>
    <t>Existencia de bitácora para registro de quejas y sugerencias</t>
  </si>
  <si>
    <t>Revisión de página web en donde se presente información sobre el sistemas de gestión de residuos</t>
  </si>
  <si>
    <t>Existencia de procedimientos para que el usuario realice solicitud de información (exceptuando la información protegida, dependiendo de la legislación de cada país).</t>
  </si>
  <si>
    <t>Revisión de la existencia de publicación de información por otros medios: informes anuales, ingresos y egresos, un sistema nacional de información sobre residuos, etc.</t>
  </si>
  <si>
    <t xml:space="preserve">Encuestas de satisfacción del servicio realizadas a los usuarios </t>
  </si>
  <si>
    <t>Evidencias de planeación participativa con diferentes grupos de interés</t>
  </si>
  <si>
    <t>Diagnósticos sobre la situación actual de sector informal</t>
  </si>
  <si>
    <t>Programas de cumplimiento normativos para aspectos ambientales (agua, aire, suelo, olores, ruido y vibraciones, lixiviados, otros). Pueden ser instrumentos voluntarios, auditorías, etc.</t>
  </si>
  <si>
    <t>Otros programas de control de aspectos ambientales, cuando no hay normativa aplicable  (agua, aire, suelo, olores, ruido y vibraciones, lixiviados, otros).  Pueden ser buenas prácticas, criterios internacionales, ISO 14001, etc.</t>
  </si>
  <si>
    <t>Encuestas o estudios sobre olores a la población cercana a la instalación.</t>
  </si>
  <si>
    <t>Plan de gestión de sitios contaminados y evidencias de su implementación y avance</t>
  </si>
  <si>
    <t>Reportes de población afectada con enfermedades directamente vinculadas a los residuos (tétano, cólera, dengue, hepatitis, entre otros.). Exceptuar enfermedades del sector informal (porque están en contacto directo con los residuos siempre).</t>
  </si>
  <si>
    <t xml:space="preserve">Plan de inclusión para el sector informal con acciones para mejorar las condiciones laborales y/o de calidad de vida de los recuperadores (formalización de contratos, seguro de salud, etc.). También se considera esta opción cuando los apoyos vienen de otras entidades diferentes al proovedor del servicio (existen sindicatos que incluyen sector formal e informal por ejemplo). </t>
  </si>
  <si>
    <t>No existe inversión en I+D+i</t>
  </si>
  <si>
    <t>Presupuesto anual(USD$)/habitante ó No existe presupuesto para I+D+i</t>
  </si>
  <si>
    <t>Total de ingresos y ganancias al año sobre gestión de residuos o del operador del servicio</t>
  </si>
  <si>
    <t>Existencia de sanciones o multas aplicadas al operador del servicio por incumplimiento de legislación ambiental vigente (contaminación de suelo, ruido, olores, agua, varios temas, etc.). Es más común que sea aplicada a cualquier acción de eliminación de residuos (incumplimientos en vertederos).</t>
  </si>
  <si>
    <t>Para aplicar este criterio en los indicadores cualitativos correspondientes, se debe revisar a qué tipo de contaminación está aplicada la sanción (agua, suelo, etc.). La sanción puede haber sido aplicada por un ente superior o dentro del mismo municipio (si tiene la facultad legal para hacerlo).</t>
  </si>
  <si>
    <t>Se pueden considerar válidos los registros aplicados por el operador del servicio: a) cualquier tipo de sanción de acuerdo a la legislación vigente, b) imputada a cualquier persona física o empresa/institución.</t>
  </si>
  <si>
    <t>Número de sanciones por cada 10 000 habitantes= (Número de sanciones referentes a gestión de residuos municipales registradas al año/población total del área evaluada)*10 000. Si existe información detallada sobre las sanciones se puede evaluar el % correspondiente a cada etapa de la gestión de residuos y así obtener una valoración sencilla de las deficiencias del sistema (tomar en cuenta las limitaciones del indicador). Se pueden considerar válidos los registros aplicados por el operador del servicio: a) cualquier tipo de sanción de acuerdo a la legislación vigente, b) imputada a cualquier persona física o empresa/institución.</t>
  </si>
  <si>
    <t>Estrategias de capacitación y formación en limpieza viaria</t>
  </si>
  <si>
    <t>Estrategias de capacitación y formación en recolección y transporte</t>
  </si>
  <si>
    <t>Estrategias de capacitación y formación en transferencia y transporte</t>
  </si>
  <si>
    <t>Estrategias de capacitación y formación en valorización</t>
  </si>
  <si>
    <t>Estrategias de capacitación y formación en relleno sanitario</t>
  </si>
  <si>
    <t>Estrategias de capacitación y formación en vertido controlado</t>
  </si>
  <si>
    <t>Estrategias de capacitación y formación en vertido incontrolado</t>
  </si>
  <si>
    <t>Estrategias de capacitación y formación en incineración sin recuperación de energía</t>
  </si>
  <si>
    <t>Evalúa si están en funcionamiento programas de capacitación continua y formación profesional para los empleados contratados en limpieza viaria.</t>
  </si>
  <si>
    <t>Evalúa si están en funcionamiento programas de capacitación continua y formación profesional para los empleados contratados en recolección y transporte</t>
  </si>
  <si>
    <t>Evalúa si están en funcionamiento programas de capacitación continua y formación profesional para los empleados contratados en transferencia y transporte</t>
  </si>
  <si>
    <t>Evalúa si están en funcionamiento programas de capacitación continua y formación profesional para los empleados contratados en valorización</t>
  </si>
  <si>
    <t>Evalúa si están en funcionamiento programas de capacitación continua y formación profesional para los empleados contratados en relleno sanitario</t>
  </si>
  <si>
    <t>Evalúa si están en funcionamiento programas de capacitación continua y formación profesional para los empleados contratados en vertido controlado</t>
  </si>
  <si>
    <t>Evalúa si están en funcionamiento programas de capacitación continua y formación profesional para los empleados contratados en vertido incontrolado</t>
  </si>
  <si>
    <t>Evalúa si están en funcionamiento programas de capacitación continua y formación profesional para los empleados contratados en incineración sin recuperación de energía</t>
  </si>
  <si>
    <r>
      <t xml:space="preserve">¿Están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t>
    </r>
    <r>
      <rPr>
        <i/>
        <sz val="11"/>
        <color theme="1"/>
        <rFont val="Arial Narrow"/>
        <family val="2"/>
      </rPr>
      <t xml:space="preserve">-como leer y escribir- </t>
    </r>
    <r>
      <rPr>
        <sz val="11"/>
        <color theme="1"/>
        <rFont val="Arial Narrow"/>
        <family val="2"/>
      </rPr>
      <t xml:space="preserve">o aumentar </t>
    </r>
    <r>
      <rPr>
        <sz val="11"/>
        <rFont val="Arial Narrow"/>
        <family val="2"/>
      </rPr>
      <t>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t>
    </r>
  </si>
  <si>
    <t>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t>
  </si>
  <si>
    <t>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t>
  </si>
  <si>
    <t>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t>
  </si>
  <si>
    <t>No evalúa a qué grupos de interés específicos va dirigido el plan de educación y concientización.</t>
  </si>
  <si>
    <t>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t>
  </si>
  <si>
    <t>¿Existe un sistema de registro de las sanciones/avisos relacionadas con la gestión de residuos municipales?</t>
  </si>
  <si>
    <t>¿Existen instrumentos económicos para gestión de residuos?</t>
  </si>
  <si>
    <t>¿Existe organigrama del municipio?</t>
  </si>
  <si>
    <t>¿Existe organigrama de la o las entidades implicadas en la gestión de residuos (municipal, paramunicipal, intermunicipal o mancomunidad, etc.)?</t>
  </si>
  <si>
    <t>¿Existe un perfil de puesto del coordinador o director general de la o las entidades implicadas en la gestión de residuos o existen funciones y responsabilidades descritas en un reglamento interno?</t>
  </si>
  <si>
    <t>Guardar copia del perfil de puesto o en su caso, del reglamento interno donde se especifican funciones y responsabilidades</t>
  </si>
  <si>
    <t>¿Existen perfiles de puestos clave (incluyendo al coordinador o director general) o existen funciones y responsabilidades descritas en un reglamento interno?</t>
  </si>
  <si>
    <t>¿Existen perfiles de puesto en las entidades encargadas de la gestión de residuos (TODOS los puestos) o existen funciones y responsabilidades descritas en un reglamento interno?</t>
  </si>
  <si>
    <t>Currículums de puestos clave</t>
  </si>
  <si>
    <t>¿El personal de supervisión del servicio tiene acceso a transporte adecuado (como motocicletas o vehículos)?</t>
  </si>
  <si>
    <t>Realizar recorridos de campo en donde se revise cada aspecto listado</t>
  </si>
  <si>
    <t>Se calculó el porcentaje con base al total de rabajadores (40 trabajadores informales y 3 formales)</t>
  </si>
  <si>
    <t>Tello-Espinoza, P., Martínez-Arce, E., Daza, D., Soulier-Faure, M., &amp; Terraza, H. (2010). Informe de la evaluación regional del manejo de Residuos Sólidos Urbanos en America Latina y el Caribe, 2010.</t>
  </si>
  <si>
    <t>El dato esta publicado en dólares</t>
  </si>
  <si>
    <t xml:space="preserve">Tasa de cambio a mayo 2016,  Euro= 1.15 USD </t>
  </si>
  <si>
    <t>Diferentes fracciones de residuos</t>
  </si>
  <si>
    <t>Por niveles geográficos</t>
  </si>
  <si>
    <t>NA</t>
  </si>
  <si>
    <t>Resto de colores</t>
  </si>
  <si>
    <t>Revisar detalles/dudas</t>
  </si>
  <si>
    <t>Algunos colores similares agrupan por componente o ddas similares</t>
  </si>
  <si>
    <t>I-1</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</si>
  <si>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</si>
  <si>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</si>
  <si>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</si>
  <si>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</si>
  <si>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</si>
  <si>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</si>
  <si>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</si>
  <si>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</si>
  <si>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</si>
  <si>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</si>
  <si>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</si>
  <si>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</si>
  <si>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</si>
  <si>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</si>
  <si>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</si>
  <si>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</si>
  <si>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</si>
  <si>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</si>
  <si>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</si>
  <si>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</si>
  <si>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</si>
  <si>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</si>
  <si>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</si>
  <si>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</si>
  <si>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</si>
  <si>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</si>
  <si>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</si>
  <si>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</si>
  <si>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</si>
  <si>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</si>
  <si>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I-33</t>
  </si>
  <si>
    <t>I-36</t>
  </si>
  <si>
    <t>I-37</t>
  </si>
  <si>
    <t>I-38</t>
  </si>
  <si>
    <t>I-39</t>
  </si>
  <si>
    <t>I-40</t>
  </si>
  <si>
    <t>I-41</t>
  </si>
  <si>
    <t>I-49</t>
  </si>
  <si>
    <t>I-50</t>
  </si>
  <si>
    <t>I-51</t>
  </si>
  <si>
    <t>I-52</t>
  </si>
  <si>
    <t>I-53</t>
  </si>
  <si>
    <t>I-54</t>
  </si>
  <si>
    <t>I-57</t>
  </si>
  <si>
    <t>I-58</t>
  </si>
  <si>
    <t>I-59</t>
  </si>
  <si>
    <t>I-62</t>
  </si>
  <si>
    <t>I-63</t>
  </si>
  <si>
    <t>I-72</t>
  </si>
  <si>
    <t>I-75</t>
  </si>
  <si>
    <t>I-76</t>
  </si>
  <si>
    <t>I-85</t>
  </si>
  <si>
    <t>Rendimiento del trabajo</t>
  </si>
  <si>
    <t>Salario promedio comparado con el salario mínimo</t>
  </si>
  <si>
    <t>Prestaciones relacionadas con el salario</t>
  </si>
  <si>
    <t>Aspectos relacionados con seguridad e higiene</t>
  </si>
  <si>
    <t>Tabla I-1. Existencia de legislación</t>
  </si>
  <si>
    <t>Aunque no se incluye o evalúa explícitamente dentro del indicador, se sugiere revisar si la legislación local está alineada a la legislación nacional.</t>
  </si>
  <si>
    <t>Parcialmente (sólo existe una legislación marco y no hay otras leyes o reglamentos relacionados)</t>
  </si>
  <si>
    <t>Si (existe una legislación marco a nivel local y otras leyes o reglamentos relacionados)</t>
  </si>
  <si>
    <t>No (no existe legislación marco)</t>
  </si>
  <si>
    <t>Tabla I-2. Cumplimiento de la legislación</t>
  </si>
  <si>
    <t>No (no se cumple/no se sabe el estatus de cumplimiento)</t>
  </si>
  <si>
    <t>Si (cumplimiento elevado)</t>
  </si>
  <si>
    <t>Cuando se realiza a un nivel macro, la evaluación del cumplimiento del marco legal puede convertirse en algo subjetivo y complejo, si no existen por un lado registros detallados de las inspecciones y sanciones realizadas, y por otro reglamentos, normas y/o guías que instrumenten su implementación. Sin embargo, es un indicador que, complementado con otros, puede brindar una visión de como se encuentra actualmente el sistema de gestión de residuos.</t>
  </si>
  <si>
    <t>Tarifa media anual de cobro por hogar para la gestión de residuos</t>
  </si>
  <si>
    <t>Compara el porcentaje del salario mínimo que corresponde al salario promedio en limpieza viaria, para puestos operativos únicamente.</t>
  </si>
  <si>
    <t>Compara el porcentaje del salario mínimo que corresponde al salario promedio en recolección y transporte, para puestos operativos únicamente.</t>
  </si>
  <si>
    <t>Compara el porcentaje del salario mínimo que corresponde al salario promedio en transferencia y transporte, para puestos operativos únicamente.</t>
  </si>
  <si>
    <t>Compara el porcentaje del salario mínimo que corresponde al salario promedio en valorización, para puestos operativos únicamente.</t>
  </si>
  <si>
    <t>Compara el porcentaje del salario mínimo que corresponde al salario promedio en relleno sanitario, para puestos operativos únicamente.</t>
  </si>
  <si>
    <t>Compara el porcentaje del salario mínimo que corresponde al salario promedio en vertido controlado, para puestos operativos únicamente.</t>
  </si>
  <si>
    <t>Compara el porcentaje del salario mínimo que corresponde al salario promedio en vertido incontrolado, para puestos operativos únicamente.</t>
  </si>
  <si>
    <t>Compara el porcentaje del salario mínimo que corresponde al salario promedio en incineración sin recuperación de energía, para puestos operativos únicamente.</t>
  </si>
  <si>
    <t xml:space="preserve">%=Salario promedio anual*100/salario mínimo. Se debe excluir salario de directivos o personal de jerarquías altas y medias, incluir sólo salarios de personal operativo. El salarío mínimo en México por ejemplo, es de 4 USD$/día. </t>
  </si>
  <si>
    <t>¿Existe legislación nacional y/o local específica sobre gestión de residuos?. Si la respuesta es SI se debe completar la tabla I-1 para poder evaluar el indicador: a) realizar una lista con el nombre de las leyes o reglamentos, su año de publicación y/o última actualización. En el análisis quedan excluidas leyes o reglamentos que solamente incluyan la gestión de residuos como un tema, por ejemplo, leyes generales sobre medio ambiente o sobre contaminación. b) seleccionar cual es la legislación marco (si es que existe). c) clasificar las etapas de la gestión de residuos incluidas en cada legislación o reglamento listado. Se sugiere incluir la evaluación de los niveles superiores (regional, nacional, etc.), ya que la estructura jerárquica de la legislación de cada país es diferente, en ocasiones los aspectos legales quedan regulados por leyes superiores u otras legislaciones relacionadas, cubriendo deficiencias del marco local.  Una vez completada la tabla I-1, contestar Si/Parcialmente/No</t>
  </si>
  <si>
    <t>Para contestar este indicador se puede usar la información de la tabla I-1 previamente capturada</t>
  </si>
  <si>
    <t>Se puede usar la información de la tabla I-1 previamente capturada en este indicador.</t>
  </si>
  <si>
    <t>Desarrollo del personal</t>
  </si>
  <si>
    <t>Salarios y prestaciones</t>
  </si>
  <si>
    <t>Suelo</t>
  </si>
  <si>
    <t>Agua</t>
  </si>
  <si>
    <t>Emisiones y energía</t>
  </si>
  <si>
    <t>Ruido</t>
  </si>
  <si>
    <t>Olores</t>
  </si>
  <si>
    <t>Impacto visual</t>
  </si>
  <si>
    <t>¿Cómo es el estatus de cumplimiento de la legislación existente?. Completar la tabla I-2 para poder evaluar el indicador. Calificar los aspectos que el nivel o ente evaluado debe supervisar o controlar. Se puede realizar una lista de verficación con los aspectos que deben cumplirse de la legislación o a partir de lo publicado en planes/programas o directamente de la legislación. En caso de que existan reportes publicados respecto al cumplimiento, reportar como referencia. Una vez completada la tabla I-2, contestar Si/Parcialmente/No</t>
  </si>
  <si>
    <t>Para cada nivel geográfico evaluado individualmente se puede reportar el cumplimiento que les corresponde: Si/Parcialmente/No. Cuando se reportan la integración de diversos entes: % para cada respuesta (Si/Parcialmente/No)</t>
  </si>
  <si>
    <t>Documentos publicados y vigentes en las instancias correspondientes.</t>
  </si>
  <si>
    <t>¿Opera de forma regular el registro de las sanciones/avisos relacionadas con la gestión de residuos municipales?. No es válido si no ha funcionado en más de un año. Si la respuesta es SI se debe completar la tabla I-3 para poder evaluar el indicador, especificando las características del sistema de registro. El sistema de registro puede existir en una o varias modalidades a la vez y ser válido: digital, impreso, en plataforma web, etc. Se pueden considerar válidos los registros aplicados por el operador del servicio: a) cualquier tipo de sanción de acuerdo a la legislación vigente, b) imputada a cualquier persona física o empresa/institución.</t>
  </si>
  <si>
    <t>Por Mancomunidad/ Intermunicipalidades</t>
  </si>
  <si>
    <t>Tabla I-3. Registro de sanciones/avisos</t>
  </si>
  <si>
    <t>Si la respuesta es SI, completar la tabla I-3</t>
  </si>
  <si>
    <t>Guardar evidencias de su existencia y funcionamiento: procedimientos documentados, si es una versión digital la evidencia de funcionamiento de la página/plataforma web, etc. Para el indicador se requiere contestar información adicional en la Tabla I-3.</t>
  </si>
  <si>
    <t>Número de sanciones por cada 10 000 habitantes= ∑(Número de sanciones referentes a gestión de residuos municipales registradas al año por todas las entidades a integrar)/∑(población total de todas las entidades a integrar)*10 000.</t>
  </si>
  <si>
    <t>Información adicional requerida</t>
  </si>
  <si>
    <t xml:space="preserve">Especificar la población total residente del área de estudio. </t>
  </si>
  <si>
    <t xml:space="preserve">Puede ser posible que, cuando se realice la evaluación de un nivel determinado, se desconozcan los instrumentos económicos de niveles superiores, sesgando la evaluación. </t>
  </si>
  <si>
    <t>¿Existen instrumentos económicos que promuevan la ejecución de alguna etapa de la gestión de residuos?.  Si la respuesta es SI, se debe completar la tabla I-5 para poder evaluar el indicador. Se puede realizar primero un listado con los instrumentos económicos existentes a partir de la legislación vigente. Debe realizarse una evaluación del nivel superior al que se evalúe (nacional, regional, municipal) porque existen instrumentos aplicables a varios niveles. Los resultados obtenidos se puede relacionar con qué etapa de la jerarquía de gestión de residuos se está "potenciando" más.</t>
  </si>
  <si>
    <t>Evalúa la existencia de instrumentos económicos y que promuevan todas las  etapas de gestión de residuos.</t>
  </si>
  <si>
    <t>Relación con la información que se recopile de la tabla I-5</t>
  </si>
  <si>
    <t>¿Existe un plan marco o integral para la gestión de residuos municipales?. Si la respuesta es SI, o publicado por un nivel superior, completar la tabla I-6. Solamente deben incluirse planes o programas marco, los correspondientes a flujos de residuos específicos (dentro de los municipales) se evalúan en el "Planes y políticas para flujos de residuos específicos".</t>
  </si>
  <si>
    <t>Aunque no se incluye o evalúa explícitamente dentro del indicador, se sugiere revisar si los planes locales están alineados al planeamiento nacional.</t>
  </si>
  <si>
    <t>Si (por lo menos existe un plan marco local y está vigente)</t>
  </si>
  <si>
    <t>Si pero publicado por un nivel superior (existe el plan marco y está vigente)</t>
  </si>
  <si>
    <t>Si existe plan marco o publicado por un nivel superior, se tiene que revisar para ver si la prevención está incluida.</t>
  </si>
  <si>
    <t>Cuando los planes y políticas para el manejo de flujos de residuos específicos han sido publicados un nivel superior, puede volver complicada la instrumentalización en la práctica. Por esto se debe complementar con la respuesta del indicador "Cumplimiento de planes o políticas". Aunque no se incluye o evalúa explícitamente dentro del indicador, se sugiere revisar si los planes locales están alineados al planeamiento nacional.</t>
  </si>
  <si>
    <t xml:space="preserve">Documento (s) con planes o políticas para el manejo de flujos de residuos específicos a nivel nacional y regional/estatal/mancomunidad </t>
  </si>
  <si>
    <t>Documento (s) con planes o políticas para el manejo de flujos de residuos específicos a nivel municipal</t>
  </si>
  <si>
    <t>Utilizar la tabla I-7  para su cálculo</t>
  </si>
  <si>
    <t>Si (por lo menos existe un plan local y está vigente)</t>
  </si>
  <si>
    <t>Si existe plan/política para residuos específicos o publicado por un nivel superior, se tiene que revisar para ver si la prevención está incluida.</t>
  </si>
  <si>
    <t>Si existe plan/política para residuos específicos o publicado por un nivel superior, se tiene que revisar para ver si la reutilización de algún flujo está incluida.</t>
  </si>
  <si>
    <t>La tabla I-1 creada debe volver a aparecer ya con la información que capturó el usuario.</t>
  </si>
  <si>
    <t>La tabla I-7 creada debe volver a aparecer ya con la información que capturó el usuario.</t>
  </si>
  <si>
    <t>ID 1</t>
  </si>
  <si>
    <t>ID 2</t>
  </si>
  <si>
    <t>Debe activarse este indicador cuando la respuesta es Si ó Parcialmente.</t>
  </si>
  <si>
    <t>OBS 1</t>
  </si>
  <si>
    <t>OBS 2</t>
  </si>
  <si>
    <t>Indicadores que activa</t>
  </si>
  <si>
    <t>Información que genera y comparte</t>
  </si>
  <si>
    <t>ID 3</t>
  </si>
  <si>
    <t>OBS 3</t>
  </si>
  <si>
    <t>¿Se activa por otro indicador?</t>
  </si>
  <si>
    <t>ID 4</t>
  </si>
  <si>
    <t>OBS 4</t>
  </si>
  <si>
    <t>ID 5</t>
  </si>
  <si>
    <t>OBS 5</t>
  </si>
  <si>
    <t>Si no existe legislación no se puede evaluar su cumplimiento.</t>
  </si>
  <si>
    <t>Información que recibe</t>
  </si>
  <si>
    <t>Vinculación con otros indicadores</t>
  </si>
  <si>
    <t>Recibe</t>
  </si>
  <si>
    <t>ID 6</t>
  </si>
  <si>
    <t>OBS 6</t>
  </si>
  <si>
    <t>ID 7</t>
  </si>
  <si>
    <t>OBS 7</t>
  </si>
  <si>
    <t>ID 8</t>
  </si>
  <si>
    <t>OBS 8</t>
  </si>
  <si>
    <t>ID 9</t>
  </si>
  <si>
    <t>OBS 9</t>
  </si>
  <si>
    <t>ID 10</t>
  </si>
  <si>
    <t>OBS 10</t>
  </si>
  <si>
    <t>¿Se cumplen las planeaciones de gestión de residuos?. Completar la tabla I-8 para poder evaluar el indicador. Se podría relacionar con objetivos o metas de cumplimiento cuantitativas (por ejemplo, toneladas enviadas a reciclaje o a disposición final adecuada). Se puede realizar una lista de verificación a partir de lo planteado en los planes/programas y a partir de ahí verificar su cumplimiento. En caso de que se tengan publicados y disponibles indicadores para evaluar el cumplimiento de los planes/programas, utilizar como referencia para evaluar este indicador.</t>
  </si>
  <si>
    <t>Para cada nivel geográfico evaluado individualmente se puede reportar el cumplimiento que les corresponde: Si/Si pero publicado por un nivel superior/No. Cuando se reportan la integración de diversos entes: % para cada respuesta (Si/Si pero publicado por un nivel superior/No)</t>
  </si>
  <si>
    <t>La tabla I-6 creada debe volver a aparecer ya con la información que capturó el usuario.</t>
  </si>
  <si>
    <t>Este indicador se activa cuando la respuesta es Si o Si pero publicado por un nivel superior.</t>
  </si>
  <si>
    <t>OBS 11</t>
  </si>
  <si>
    <t>ID 11</t>
  </si>
  <si>
    <t>Evalúa si se ha realizado un diagnóstico integral de todo el sistema de manejo y otros estudios complementarios sobre gestión de residuos.</t>
  </si>
  <si>
    <t xml:space="preserve">¿Se han realizado estudios para evaluar la situación actual de la gestión de los residuos?. Si la respuesta es SI, completar la tabla I-9 para poder evaluar el indicador. Tomar en cuenta estudios que se realizan de manera puntual, no confundir con mediciones en continuo (por ejemplo, medición diaria de las toneladas de ingreso de residuos a vertido final, etc.). </t>
  </si>
  <si>
    <t>Utilizar la tabla I-9  para su cálculo</t>
  </si>
  <si>
    <t>Presupuesto anual/habitante=(Presupuesto total anual para I+D+i en gestión de residuos en USD$/población total del área evaluada) ó ∑(Inversión anual en proyectos de I+D+i en prevención, preparación para la reutilización, reciclaje, otros tipos de valorización y eliminaciónUSD$/población total del área evaluada). Usar de apoyo la tabla I-10 Considerar solamente: a) Fondos públicos, b) Fondos públicos con co-participación de otras entidades (Iniciativa privada, Universidades, Centros de Investigación, entre otros).</t>
  </si>
  <si>
    <t>Es la suma de 8, 9, 10, 11 y 12 (cuando existe desglosado el presupuesto)</t>
  </si>
  <si>
    <t>Número de proyectos financiados</t>
  </si>
  <si>
    <t>Si la información base de la tabla I-10 está desglosada, se utiliza para calcular este indicador</t>
  </si>
  <si>
    <t>Si la información base de la tabla I-10 está desglosada por jerarquías de residuos se debe activar este indicador. Sin embargo, también puede preguntarse por separado en caso de que sólo se evalúe Prevención.</t>
  </si>
  <si>
    <t>Número de certificaciones otorgadas a la entidad</t>
  </si>
  <si>
    <t xml:space="preserve">Seleccionar una o más opciones de acuerdo al tipo de certificaciones vigentes: a) Sistemas de Gestión Ambiental y/o ISO 14001, b) Gestión de la calidad y/o ISO 9001, c) Auditorías ambientales y certificaciones relacionadas, d) Seguridad, higiene y salud en el trabajo (OSHA 18000 o relacionadas), e) Otras certificaciones (especificar cuáles)_______________. En otras certificaciones son válidas aquellas otorgadas por entidades independientes o terceros (ya sean locales, nacionales, internacionales). </t>
  </si>
  <si>
    <t>No son válidas aquellas que estén aún en proceso de certificación, solamente las que estén vigentes en el momento de realizar la evaluación del indicador.</t>
  </si>
  <si>
    <t xml:space="preserve">Aunque este indicador no necesariamente puede considerarse indispensable para evaluar la eficacia y eficiencia del sistema, la existencia de diversas certificaciones informa del interés de evolucionar la gestión de residuos en diversos aspectos (se tiene que invertir dinero, organización, capacidad humana, etc.). </t>
  </si>
  <si>
    <t>Evalúa la existencia de una entidad responsable de coordinar la gestión de residuos o si existe fragmentación/duplicidad de responsabilidades.</t>
  </si>
  <si>
    <t>Guardar copia del organigrama vigente como evidencia</t>
  </si>
  <si>
    <t>Reglamento(s) interno(s) para definir actividades, obligaciones y funciones de la o las entidades implicadas en la gestión de residuos</t>
  </si>
  <si>
    <t>La revisión de funciones/ responsabilidades,  organigramas , etc. realizada sirve para ambos indicadores</t>
  </si>
  <si>
    <t>Control de la prestación de servicios en limpieza viaria</t>
  </si>
  <si>
    <t>La revisión de funciones/ responsabilidades,  organigramas , etc. realizada sirve para contestar ¿Hay una clara separación de los roles de prestación del servicio vs. vigilancia y control?</t>
  </si>
  <si>
    <t>Control de la prestación de servicios en recolección y transporte</t>
  </si>
  <si>
    <t>Control de la prestación de servicios en transferencia</t>
  </si>
  <si>
    <t>Control de la prestación de servicios en valorización</t>
  </si>
  <si>
    <t>Control de la prestación de servicios en relleno sanitario</t>
  </si>
  <si>
    <t>Control de la prestación de servicios en vertido controlado</t>
  </si>
  <si>
    <t>Control de la prestación de servicios en vertido incontrolado</t>
  </si>
  <si>
    <t>Control de la prestación de servicios en incineración sin recuperación de energía</t>
  </si>
  <si>
    <t>Perfil del personal en puestos clave en limpieza viaria</t>
  </si>
  <si>
    <t>Perfil del personal en puestos clave en recolección y transporte</t>
  </si>
  <si>
    <t>Perfil del personal en puestos clave en transferencia</t>
  </si>
  <si>
    <t>Perfil del personal en puestos clave en valorización</t>
  </si>
  <si>
    <t>Perfil del personal en puestos clave en relleno sanitario</t>
  </si>
  <si>
    <t>Perfil del personal en puestos clave en vertido controlado</t>
  </si>
  <si>
    <t>Perfil del personal en puestos clave en vertido incontrolado</t>
  </si>
  <si>
    <t>Perfil del personal en puestos clave en incineración sin recuperación de energía</t>
  </si>
  <si>
    <t>Cobertura de limpieza viaria (km)</t>
  </si>
  <si>
    <t xml:space="preserve">Evalúa el porcentaje de km atendidos con limpieza viaria respecto al total de plazas, avenidas y calles pavimentadas. </t>
  </si>
  <si>
    <t>Rendimiento del trabajo de limpieza viaria (km)</t>
  </si>
  <si>
    <t>km/empleado/día</t>
  </si>
  <si>
    <t>Evalúa el rendimiento promedio diario en limpieza viaria por empleado en kilómetros.</t>
  </si>
  <si>
    <r>
      <t>Costo</t>
    </r>
    <r>
      <rPr>
        <sz val="11"/>
        <color rgb="FFFF0000"/>
        <rFont val="Arial Narrow"/>
        <family val="2"/>
      </rPr>
      <t xml:space="preserve"> </t>
    </r>
    <r>
      <rPr>
        <sz val="11"/>
        <color theme="1"/>
        <rFont val="Arial Narrow"/>
        <family val="2"/>
      </rPr>
      <t>de limpieza viaria (km)</t>
    </r>
  </si>
  <si>
    <t>USD$/km</t>
  </si>
  <si>
    <t>Muestra el coste total de operación y mantenimiento de la limpieza viaria respecto a los km atendidos.</t>
  </si>
  <si>
    <t>Tarifa promedio en limpieza viaria (km)</t>
  </si>
  <si>
    <t>ton/km</t>
  </si>
  <si>
    <t>Residuos resultantes de limpieza viaria (km)</t>
  </si>
  <si>
    <t>Evalúa si existe cooperación con otras entidades para crear sinergias en diversos aspectos de la gestión de residuos.</t>
  </si>
  <si>
    <t>Sólo se evalúa en el indicador la existencia o no de diversos tipos de cooperación, pero no se evalúa el efecto de esta cooperación en la gestión de residuos. Para ello sería necesario un análisis más detallado de lo que se recopile en la tabla I-14.</t>
  </si>
  <si>
    <t xml:space="preserve">¿Existe cooperación y/o coordinación con otras dependencias gubernamentales, no gubernamentales, entidades privadas, agencias u otras?. Si la respuesta es SI, completar la tabla I-14 para poder evaluar el indicador. </t>
  </si>
  <si>
    <t>Guardar copia del instrumento vigente como evidencia, y de ser posible otras evidencias que se tengan para evaluar su cumplimiento.</t>
  </si>
  <si>
    <t>Utilizar la tabla I-14  para su cálculo</t>
  </si>
  <si>
    <t>Para cada nivel geográfico evaluado individualmente se puede reportar el cumplimiento que les corresponde: Si/No. Cuando se reportan la integración de diversos entes: % para cada respuesta (Si/No)</t>
  </si>
  <si>
    <t>ID 12</t>
  </si>
  <si>
    <t>OBS 12</t>
  </si>
  <si>
    <t>ID 13</t>
  </si>
  <si>
    <t>OBS 13</t>
  </si>
  <si>
    <t>ID 14</t>
  </si>
  <si>
    <t>OBS 14</t>
  </si>
  <si>
    <t>ID 15</t>
  </si>
  <si>
    <t>OBS 15</t>
  </si>
  <si>
    <t>ID 16</t>
  </si>
  <si>
    <t>OBS 16</t>
  </si>
  <si>
    <t>¿Existe un presupuesto específico asignado para la gestión de residuos?. Si o No. Aunque no exista un ente (s) específico (s) que coordine o centralice toda la gestión de residuos, se considera un presupuesto específico cuando todos los egresos están claramente diferenciados de otros servicios (por ejemplo, combustible, mantenimiento, sueldos, etc.), Se puede ver como apoyo la tabla I-15, ejemplos de gastos.</t>
  </si>
  <si>
    <t>Guardar evidencias que demuestren que el presupuesto es específico y diferenciado de otros servicios (presupuestos asignados y publicados, esquemas de contabilidad separada, etc.)</t>
  </si>
  <si>
    <t>¿Existe un presupuesto específico y diferenciado para gestión de residuos dentro de la(s) entidad(es) encargadas?</t>
  </si>
  <si>
    <t>Ver el método de cálculo del indicador correspondiente para más detalles</t>
  </si>
  <si>
    <t>Contestar de acuerdo a lo especificado en el método de cálculo del indicador; si en alguna instalación/entidad no es posible diferenciar el presupuesto específico, la evaluación del indicador debe ser NO.</t>
  </si>
  <si>
    <t>Tipo de activación</t>
  </si>
  <si>
    <t>Completa</t>
  </si>
  <si>
    <t>Parcial</t>
  </si>
  <si>
    <t>Compartida</t>
  </si>
  <si>
    <t>En caso de sólo exista una diferenciación parcial del presupuesto correspondiente a la gestión de residuos, se puede calcular el indicador, pero especificando que rubros o egresos no se consideraron</t>
  </si>
  <si>
    <t>Evalúa la existencia de un presupuesto específico y diferenciado para la gestión de residuos.</t>
  </si>
  <si>
    <t>Si no existe un presupuesto específico y diferenciado para la gestión de residuos se debe especificar /vincular con este indicador</t>
  </si>
  <si>
    <t>Si no existe un presupuesto específico y diferenciado para la gestión de residuos, la información la recibe de este indicador</t>
  </si>
  <si>
    <t>%=Presupuesto total para la gestión de residuos (sea municipal, regional/estatal, etc., según sea el caso)*100/Presupuesto total (sea municipal, regional/estatal, etc., según sea el caso). Para el caso del presupuesto para la gestión de residuos puede usarse de guía la tabla I-15, sobre todo si no se tiene un presupuesto específico y diferenciado, para detectar y reportar que gastos/egresos no se están incluyendo en el cálculo del indicador.</t>
  </si>
  <si>
    <t>En algunos países la información puede verse limitada en dos casos: a) que el presupuesto de gestión de residuos aún esté combinado con otros servicios públicos y sea imposible diferenciarlo, b) que sólo se tenga información parcial, por ejemplo, correspondiente a sólo un componente (por ejemplo, recolección, vertido, etc.). En ambos casos, si se realiza el cálculo de algún indicador, deberá especificarse que tipo de información se ha utilizado y las limitaciones.</t>
  </si>
  <si>
    <t>Contestar de acuerdo a lo especificado en el método de cálculo del indicador; si en alguna instalación/entidad no es posible diferenciar el presupuesto específico, Se deberá especificar en las observaciones del indicador las limitaciones con las que se ha calculado</t>
  </si>
  <si>
    <t>%=∑(Presupuesto total para la gestión de residuos por todas las entidades a integrar)*100/∑(Presupuesto total de todas las entidades a integrar)</t>
  </si>
  <si>
    <t xml:space="preserve">¿Existe una tasa específica cobrada a los usuarios (hogares)  por la gestión de residuos?. </t>
  </si>
  <si>
    <t>En este indicador queda directamente plasmado la forma en la que se realiza el cobro (en conjunto con otros servicios, etc.), pero es recomendable documentarlo en las observaciones del indicador.</t>
  </si>
  <si>
    <t>Seactiva si la respuesta es SI</t>
  </si>
  <si>
    <t>Existencia de tarifa específica (hogares)</t>
  </si>
  <si>
    <t>Si existen diversas tarifas, se realiza un promedio entre todas ellas.</t>
  </si>
  <si>
    <t>Tanto el ingreso como la tarifa usadas para el cálculo son un promedio, por lo que el indicador puede ocultar diferencias entre estratos económicos o diferentes tarifas existentes.</t>
  </si>
  <si>
    <t>Capacidad de pago (hogares)=Promedio de la tarifa media anual por hogar de  todas las entidades a integrarX 100)/ el ingreso medio anual de los hogares considerados para el cálculo</t>
  </si>
  <si>
    <t>Si sólo la mancomunidad realiza el cobro, calcular como se especifica en el método de cálculo del indicador. En caso de que cada municipio realice el cobro, calcular como se explica "por niveles geográficos".</t>
  </si>
  <si>
    <t xml:space="preserve"> Si no se tiene información detallada o completa de ingresos, debe calcularse por lo menos con la cantidad de ingresos cobrados directamente a través de tasas a usuarios.</t>
  </si>
  <si>
    <t>%= ∑(Ingresos al año  de todas las entidades a integrarX100)/∑(Presupuesto total para la gestión de residuos por todas las entidades a integrar)</t>
  </si>
  <si>
    <t>¿Existe una tasa específica cobrada a los usuarios (hogares)  por la gestión de residuos?. Si o No. Puede existir la tarifa aunque sea cobrada de forma conjunta/indirectamente con otros servicios (por ejemplo, se especifica un rubro cobrado por gestión de residuos en algunos recibos de agua ó electricidad, impuestos de propiedad, etc.), siempre y cuando esté claramente especificada y diferenciada. Se debe considerar solamente el cobro de la gestión de residuos a hogares.</t>
  </si>
  <si>
    <t>Puede existir la tarifa aunque sea cobrada de forma conjunta/indirectamente con otros servicios (por ejemplo, se especifica un rubro cobrado por gestión de residuos en algunos recibos de agua ó electricidad, impuestos de propiedad, etc.), siempre y cuando esté claramente especificada y diferenciada. Se debe considerar solamente el cobro de la gestión de residuos a hogares.</t>
  </si>
  <si>
    <t>Se debe relacionar con el indicador de cobertura del servicio de recolección como complemento, ya que puede suceder que no todos los hogares reciban servicio.</t>
  </si>
  <si>
    <t>Porcentaje de hogares que pagan el servicio= ∑(Hogares que pagan el servicio de todas las entidades a integrar)/∑(Hogares que reciben servicio de recolección en todas las entidades a integrar)*100.</t>
  </si>
  <si>
    <t>¿Existe un procedimiento de recepción, seguimiento y respuesta a quejas y sugerencias?</t>
  </si>
  <si>
    <t>Si la respuesta es si, revisar el método de cálculo del indicador correspondiente para más detalles</t>
  </si>
  <si>
    <t>Guardar evidencia del procedimiento existente</t>
  </si>
  <si>
    <t>Guardar evidencia de la existencia y uso de la bitácora</t>
  </si>
  <si>
    <t>Para cada instalación/entidad se debe evaluar individualmente el indicador (si es necesario) y luego reportar el peor valor seleccionado.</t>
  </si>
  <si>
    <t>Si la respuesta es SI o PARCIALMENTE, se debe activar este indicador</t>
  </si>
  <si>
    <t>Número de quejas por cada 10 000 habitantes=  ∑(Número de quejas referentes a gestión de residuos todas las entidades a integrar registradas en un año/∑(población total de todas las entidades a integrar)*10 000.</t>
  </si>
  <si>
    <t>Ya que se reporta un promedio, puede ocultar  variaciones importantes en el tiempo de respuesta.</t>
  </si>
  <si>
    <t>Ver el método de cálculo del indicador  correspondiente para más detalles.</t>
  </si>
  <si>
    <t xml:space="preserve">Reportar el promedio de días de respuesta de todas las entidades a integrar </t>
  </si>
  <si>
    <t>¿Está públicamente disponible la siguiente información, relativa al sistema de gestión de residuos?: a) Datos sobre el servicio (días y horarios de recolección, ubicación de puntos limpios, solicitudes sobre servicios especiales, etc.); b) Indicadores y/o mediciones del sistema de monitoreo continuo o evaluando metas y obejtivos; c) Estudios, diagnósticos, reportes u otros similares;  d) Quejas y sugerencias realizadas y su respuesta; e) Presupuestos, costos, inversiones y otros aspectos económicos. Si se cumplen las 5 opciones la respuesta es SI (que implica que están disponibles y actualizados con fecha máximo de antiguedad de dos años), en caso de cumplir una o más es PARCIALMENTE, cuando no se cumple ninguna opción es NO. Se considera que la información está disponible públicamente si: 1) ha sido  transmitida o publicada por algún medio (informes anuales, páginas web, un sistema nacional de información sobre residuos, etc.); 2) cuando puede transmitirse porque el usuario realiza una solicitud de información (exceptuando la información protegida, dependiendo de la legislación de cada país).</t>
  </si>
  <si>
    <t>La fecha máxima de antigüedad de la información no debe ser mayor a dos años</t>
  </si>
  <si>
    <t>La fecha máxima de antigüedad de la información no debe ser mayor a dos años (sobre todo de la información de presupuestos y gastos)</t>
  </si>
  <si>
    <t>Si la información no está disponible para todas las fracciones de residuos, la respuesta es PARCIALMENTE o NO, de acuerdo a lo explicado en el método de cálculo.</t>
  </si>
  <si>
    <t>Si la información no está disponible para todas las instalaciones/entidades, la respuesta es PARCIALMENTE o NO, de acuerdo a lo explicado en el método de cálculo.</t>
  </si>
  <si>
    <t>Hacer un promedio de la calificación obtenida para las distintas instalaciones/entidades y evaluar como se indica en el método de cálculo</t>
  </si>
  <si>
    <r>
      <t xml:space="preserve">Grado de satisfacción de usuarios obtenido a través de encuesta: a) </t>
    </r>
    <r>
      <rPr>
        <i/>
        <sz val="11"/>
        <rFont val="Arial Narrow"/>
        <family val="2"/>
      </rPr>
      <t>No se realiza encuesta</t>
    </r>
    <r>
      <rPr>
        <sz val="11"/>
        <rFont val="Arial Narrow"/>
        <family val="2"/>
      </rPr>
      <t xml:space="preserve">, b) </t>
    </r>
    <r>
      <rPr>
        <i/>
        <sz val="11"/>
        <rFont val="Arial Narrow"/>
        <family val="2"/>
      </rPr>
      <t xml:space="preserve">No satisfechos: </t>
    </r>
    <r>
      <rPr>
        <sz val="11"/>
        <rFont val="Arial Narrow"/>
        <family val="2"/>
      </rPr>
      <t xml:space="preserve">se realiza encuesta y sólo están satisfechos o conformes entre un 69% a un 0% de la población (o han otorgado una calificación al servicio menor de 7/10 o su equivalente), c) </t>
    </r>
    <r>
      <rPr>
        <i/>
        <sz val="11"/>
        <rFont val="Arial Narrow"/>
        <family val="2"/>
      </rPr>
      <t xml:space="preserve">Satisfechos: </t>
    </r>
    <r>
      <rPr>
        <sz val="11"/>
        <rFont val="Arial Narrow"/>
        <family val="2"/>
      </rPr>
      <t>se realiza encuesta y además están satisfechos ≥70% de la población (o han otorgado una calificación al servicio mayor a 7/10 o su equivalente). Debido a la diversidad de mecanismos para la evaluación de la satisfacción del usuario, satisfacción puede implicar uno o varios de los siguientes conceptos: puntualidad, amabilidad de atención, efectividad, rapidez en resultados, etc. Si se aplicó la encuesta a una muestra de la población, se toma como válida para interpolar la cantidad de usuarios satisfechos respecto a la población total servida. Se debe ser cuidadoso al tomar la información de las encuestas aplicadas si sólo fueron dirigidas a un sector específico o sólo a usuarios servidos con recolección o a toda la poblacion en general. No es necesario que la evaluación haya sido realizada directamente por el municipio o por la entidad que gestiona los residuos, también es válido si es realizada por algún ente externo (por ejemplo, comités de vigilancia ciudadana, Universidad o Centro de investigación, etc.). (Valores propuestos en base a: Observatorio ciudadano de león, 2012. Ministerio del interior, 2007. Iniciativa de las Cámaras de Comercio de Cali y de Bogotá, 2012. Secretaria general, 2009. Instituto Nacional del Estadística y Geografía, 2012).</t>
    </r>
  </si>
  <si>
    <t>Para cada nivel geográfico evaluado individualmente se puede reportar el cumplimiento que les corresponde: Satisfechos/No Satisfechos/No se realiza encuesta de satisfacción. Cuando se reportan la integración de diversos entes: % para cada respuesta (Satisfechos/No Satisfechos/No se realiza encuesta de satisfacción)</t>
  </si>
  <si>
    <r>
      <t xml:space="preserve">Primero, identificar a los grupos de interés, usando como apoyo la tabla I-26. Segundo, contestar SI (si han participado todos o la mayoría de los grupos de interés) o No (si sólo han participado algunos o ningún grupo de interés): ¿Existen y funcionan procedimientos para comunicación, consulta y participación de la población y/o de los grupos de interés en...?: </t>
    </r>
    <r>
      <rPr>
        <sz val="11"/>
        <color rgb="FFFF0000"/>
        <rFont val="Arial Narrow"/>
        <family val="2"/>
      </rPr>
      <t xml:space="preserve"> </t>
    </r>
    <r>
      <rPr>
        <sz val="11"/>
        <color theme="1"/>
        <rFont val="Arial Narrow"/>
        <family val="2"/>
      </rPr>
      <t xml:space="preserve">a) Mejoras en los servicios; b) Formulación de políticas y legislación; c) Establecimiento de metas, </t>
    </r>
    <r>
      <rPr>
        <sz val="11"/>
        <rFont val="Arial Narrow"/>
        <family val="2"/>
      </rPr>
      <t>objetivos, planeamiento; d</t>
    </r>
    <r>
      <rPr>
        <sz val="11"/>
        <color theme="1"/>
        <rFont val="Arial Narrow"/>
        <family val="2"/>
      </rPr>
      <t xml:space="preserve">) Participación en proyectos específicos; e) Otros diferentes a los mencionados (especificar cuáles).  Si se ha contestado a una o más de las opciones con SI, la evaluación del indicador es </t>
    </r>
    <r>
      <rPr>
        <i/>
        <sz val="11"/>
        <color theme="1"/>
        <rFont val="Arial Narrow"/>
        <family val="2"/>
      </rPr>
      <t>Si</t>
    </r>
    <r>
      <rPr>
        <sz val="11"/>
        <color theme="1"/>
        <rFont val="Arial Narrow"/>
        <family val="2"/>
      </rPr>
      <t>. Los buzones de quejas y sugerencias quedan excluidos de este indicador porque ya han sido evaluados previamente (indicador: "</t>
    </r>
    <r>
      <rPr>
        <i/>
        <sz val="11"/>
        <color theme="1"/>
        <rFont val="Arial Narrow"/>
        <family val="2"/>
      </rPr>
      <t>Sistema de quejas y sugerencias</t>
    </r>
    <r>
      <rPr>
        <sz val="11"/>
        <color theme="1"/>
        <rFont val="Arial Narrow"/>
        <family val="2"/>
      </rPr>
      <t>"). En el caso de políticas, metas, objetivos y planeamiento, puede realizarse una revisión a partir de lo publicado en los planes/programas de residuos vigentes, y verificar la participación efectiva de grupos de interés en su formulación.</t>
    </r>
  </si>
  <si>
    <t>Evidencias de participación de los grupos de interés en proyectos específicos, mejoras en los servicios, formulación de políticas y legislación u otros.</t>
  </si>
  <si>
    <t>No se evalúa si la participación de grupos de interés está legalmente fundamentada. Tampoco evalúa el impacto y profundidad de la inclusión de grupos de interés: 1) No permite detectar si efectivamente, se han considerado a todos los grupos de interés existentes. 2) Tampoco el nivel o compromiso de participación de cada grupo de interés como una parte activa de la gestión de residuos. 3) Efectividad de la comunicación y retroalimentación con los actores (integración real de su perspectiva y expectativas a la política, legislación, metas, etc.).</t>
  </si>
  <si>
    <t>Se deben considerar las acciones conjuntas de la mancomunidad y de los municipios que los conforman y evaluar de acuerdo al método de cálculo.</t>
  </si>
  <si>
    <t>Está relacionada la disponibilidad pública de información con la existencia de procedimientos de comunicación, consulta y participación. Se puede compartir esta información entre indicadores independientemente de cual de ellos la genere.</t>
  </si>
  <si>
    <r>
      <t>Debe tomarse en cuenta a TODO el sector informal existente en la gestión de residuos para contestar este indicador: ¿Existe y está implementado un plan de inclusión para la mejora de las condiciones del sector informal?, contestar Si ó No a las siguientes opciones: a) Existe un diagnóstico sobre</t>
    </r>
    <r>
      <rPr>
        <sz val="11"/>
        <rFont val="Arial Narrow"/>
        <family val="2"/>
      </rPr>
      <t xml:space="preserve"> su situacion actual, b) Existen convenios, acuerdos o similares para cooperación con el sector informal (por ejemplo inscripción voluntaria en un padrón) c) Han participado o han sido considerados en la formulación de políticas, legislación, planes,metas, objetivos, proyectos, etc. (ver en el indicador: </t>
    </r>
    <r>
      <rPr>
        <i/>
        <sz val="11"/>
        <rFont val="Arial Narrow"/>
        <family val="2"/>
      </rPr>
      <t>Procedimientos para comunicación, consulta y participación</t>
    </r>
    <r>
      <rPr>
        <sz val="11"/>
        <rFont val="Arial Narrow"/>
        <family val="2"/>
      </rPr>
      <t>) d) Existe un plan de inclusión con acciones para mejorar las condiciones laborales y/o de calidad de vida de los recuperadores (formalización de contratos, seguro de salud, etc.). También se considera esta opción cuando los apoyos vienen de otras entidades diferentes al proovedor del servicio  (existen sindicatos que incluyen sector formal e informal por ejemplo).</t>
    </r>
    <r>
      <rPr>
        <sz val="11"/>
        <color theme="1"/>
        <rFont val="Arial Narrow"/>
        <family val="2"/>
      </rPr>
      <t xml:space="preserve"> En el caso de inciso c) ó d) se debe revisar en los planes/programas vigentes si existe evidencia de participación o inclusión. SI: si en cuatro ó tres opciones. PARCIALMENTE: si en dos ó una opción. NO: ninguna se contestó con si.</t>
    </r>
  </si>
  <si>
    <t>Se debe compartir la información entre indicadores sobre la existencia y funcionamiento de procedimientos para comunicación, consulta y participación del sector informal, independientemente de cual de ellos la genere.</t>
  </si>
  <si>
    <r>
      <t>%= Número de habitantes que han recibido educación ambiental y concientización en materia de gestión de residuos al año/Número total de habitantes. La educación formal (incluida en curriculas de escuelas, institutos y Universidades, etc.) queda excluida, se deben considerar solamente actividades de educa</t>
    </r>
    <r>
      <rPr>
        <sz val="11"/>
        <rFont val="Arial Narrow"/>
        <family val="2"/>
      </rPr>
      <t>ción no formal, comunicación educativa y similares com</t>
    </r>
    <r>
      <rPr>
        <sz val="11"/>
        <color theme="1"/>
        <rFont val="Arial Narrow"/>
        <family val="2"/>
      </rPr>
      <t>o: campañas, eventos, talleres, pláticas, conferencias, actividades lúdicas, etc. Pueden existir iniciativas sobre educación y concientización que no sean realizadas directamente por el municipio, deben contabilizarse e incluirse aquí; por ejemplo, realizadas por ONG, empresas privadas a cargo de la recolección de un flujo de residuo específico, etc.; sin embargo se debe describir claramente dentro de la evaluación del indicador, quién o quienes realizan estas acciones. Si las acciones de educación ambiental son realizadas en conjunto, también se deben ver reflejadas en el indicador de cooperación institucional.</t>
    </r>
  </si>
  <si>
    <t xml:space="preserve">La educación formal (incluida en curriculas de escuelas, institutos y Universidades, etc.) queda excluida, se deben considerar solamente actividades de educación no formal, comunicación educativa y similares como: campañas, eventos, talleres, pláticas, conferencias, actividades lúdicas, etc. Pueden existir iniciativas sobre educación y concientización que no sean realizadas directamente por el municipio, deben contabilizarse e incluirse aquí; por ejemplo, realizadas por ONG, empresas privadas a cargo de la recolección de un flujo de residuo específico, etc.; sin embargo se debe describir claramente dentro de la evaluación del indicador, quién o quienes realizan estas acciones. </t>
  </si>
  <si>
    <t>Integrar como se explica en el método de cálculo del indicador.</t>
  </si>
  <si>
    <t>Si existen acciones de educación ambiental realizadas en conjunto con otras entidades, debe verse reflejado en cooperación institucional</t>
  </si>
  <si>
    <t>I-45</t>
  </si>
  <si>
    <t>I-47</t>
  </si>
  <si>
    <t>I-48</t>
  </si>
  <si>
    <t>I-61</t>
  </si>
  <si>
    <r>
      <t xml:space="preserve">Gasto anual per cápita en educación ambiental y concienciación enfocado a gestión de residuos=Gasto total anual/habitantes totales. Al igual que el indicador </t>
    </r>
    <r>
      <rPr>
        <i/>
        <sz val="11"/>
        <color theme="1"/>
        <rFont val="Arial Narrow"/>
        <family val="2"/>
      </rPr>
      <t>"Población para la cual están implementadas acciones de educación ambiental y concienciación</t>
    </r>
    <r>
      <rPr>
        <sz val="11"/>
        <color theme="1"/>
        <rFont val="Arial Narrow"/>
        <family val="2"/>
      </rPr>
      <t xml:space="preserve">" la educación formal (incluida en curriculas de escuelas, institutos y Universidades, etc.) queda excluida. Si hay personal contratado y dedicado </t>
    </r>
    <r>
      <rPr>
        <i/>
        <sz val="11"/>
        <color theme="1"/>
        <rFont val="Arial Narrow"/>
        <family val="2"/>
      </rPr>
      <t>exclusivamente</t>
    </r>
    <r>
      <rPr>
        <sz val="11"/>
        <color theme="1"/>
        <rFont val="Arial Narrow"/>
        <family val="2"/>
      </rPr>
      <t xml:space="preserve"> a educación ambiental se debe incluir su sueldo en el gasto, así como todo gasto corriente derivado (incluir los gastos derivados de actividades de educación no formal como: campañas, eventos, talleres, pláticas, conferencias, actividades lúdicas, etc.), se puede usar la tabla  I-15 de apoyo para ver los gastos que pueden incluirse.</t>
    </r>
  </si>
  <si>
    <t xml:space="preserve">Si hay personal contratado y dedicado exclusivamente a educación ambiental se debe incluir su sueldo en el gasto, así como todo gasto corriente derivado (incluir los gastos derivados de actividades de educación no formal como: campañas, eventos, talleres, pláticas, conferencias, actividades lúdicas, etc.). La educación formal (incluida en curriculas de escuelas, institutos y Universidades, etc.) queda excluida. </t>
  </si>
  <si>
    <r>
      <t xml:space="preserve">Si existen gastos diferenciados para las fracciones, sumar todas en el </t>
    </r>
    <r>
      <rPr>
        <i/>
        <sz val="11"/>
        <color theme="1"/>
        <rFont val="Arial Narrow"/>
        <family val="2"/>
      </rPr>
      <t xml:space="preserve">gasto total anual </t>
    </r>
    <r>
      <rPr>
        <sz val="11"/>
        <color theme="1"/>
        <rFont val="Arial Narrow"/>
        <family val="2"/>
      </rPr>
      <t>y luego aplicar el método de cálculo.</t>
    </r>
  </si>
  <si>
    <r>
      <t xml:space="preserve">Si existen gastos diferenciados para diferentes instalaciones/entidades, sumar todas en el </t>
    </r>
    <r>
      <rPr>
        <i/>
        <sz val="11"/>
        <color theme="1"/>
        <rFont val="Arial Narrow"/>
        <family val="2"/>
      </rPr>
      <t xml:space="preserve">gasto total anual </t>
    </r>
    <r>
      <rPr>
        <sz val="11"/>
        <color theme="1"/>
        <rFont val="Arial Narrow"/>
        <family val="2"/>
      </rPr>
      <t>y luego aplicar el método de cálculo.</t>
    </r>
  </si>
  <si>
    <t>Gasto anual per cápita en educación ambiental y concienciación enfocado a gestión de residuos=∑(Gasto total anual de la mancomunidad y de los municipios que la integran)/∑(Número total de habitantes de todos los municipios que integran la mancomunidad)</t>
  </si>
  <si>
    <t>Debe contestarse SI/NO por cada componente de gestión existente o que vaya a ser evaluado: limpieza viaria, recolección, transferencia, valorización, eliminación.</t>
  </si>
  <si>
    <t>Los documentos más recientes y en uso</t>
  </si>
  <si>
    <t>Evaluar cada instalación/entidad de acuerdo al método de cálculo, y elegir el peor valor de todas las instalaciones/entidades para contestar el indicador</t>
  </si>
  <si>
    <t>La revisión de funciones/ responsabilidades,  organigramas , etc. realizada sirve para ambos indicadores independientemente de cual de ellos la genere.</t>
  </si>
  <si>
    <t>Debe contestarse SI/NO por cada componente de gestión existente o que vaya a ser evaluado: limpieza viaria, recolección, transferencia, valorización, eliminación, también para el caso de que exista una coordinación central.</t>
  </si>
  <si>
    <t xml:space="preserve">Seguir las instrucciones del método de cálculo y %= ∑(total de puestos clave ocupados por personal adecuado de todas las entidades a integrar)/∑(total de puestos clave de todas las entidades a integrar)*100. </t>
  </si>
  <si>
    <t xml:space="preserve">Seguir las instrucciones del método de cálculo y %= ∑(total de puestos clave ocupados por personal adecuado de todas instalaciones/entidades)/∑(total de puestos clave de todas las instalaciones/entidades)*100. </t>
  </si>
  <si>
    <t>La revisión de puestos clave realizada sirve para ambos indicadores</t>
  </si>
  <si>
    <t>km pavimentados totales en el municipio (por ejemplo plazas, avenidas, calles, etc.)</t>
  </si>
  <si>
    <t>km</t>
  </si>
  <si>
    <t>Número de días al año que se realiza la limpieza viaria</t>
  </si>
  <si>
    <t># días con limpieza viaria/año</t>
  </si>
  <si>
    <t>Cuando existe legislación sobre gestión de residuos de la mancomunidad  y no se requiere de reglamentos municipales individuales, se reporta 100% con respuesta "Si" o "Parcialmente" según corresponda. En caso contrario, integrar como se explica en la sección "Por niveles geográficos".</t>
  </si>
  <si>
    <t>Número de sanciones por cada 10 000 habitantes= ∑(Número de sanciones referentes a gestión de residuos municipales registradas al año por  la mancomunidad+municipios que la integran)/∑(población total de los municipios que conforman la mancomunidad)*10 000.</t>
  </si>
  <si>
    <t>Cuando existe planeamiento sobre gestión de residuos de la mancomunidad  y no se requiere de planeaciones municipales individuales, se reporta 100% con respuesta "Si" . En caso contrario, integrar como se explica en la sección "Por niveles geográficos".</t>
  </si>
  <si>
    <t>Si/Si pero publicado por otra entidad/No</t>
  </si>
  <si>
    <t>¿Existen planes o políticas para el manejo de flujos de residuos específicos?. Se deben considerar los planes y políticas de todos los flujos de residuos específicos municipales o prioritarios que sean de aplicables a la zona evaluada, independientemente quien los haya publicado. Si la respuesta es SI o publicado por otra entidad, se solicita un listado de los flujos específicos de residuos contemplados o prioritarios, completando la tabla I-7 para poder evaluar el indicador.</t>
  </si>
  <si>
    <t>Diferentes instalaciones/ entidades</t>
  </si>
  <si>
    <t>Evalúa la existencia y vigencia de planes o políticas para la gestión de flujos de residuos específicos (residuos peligrosos municipales u otros considerados prioritarios) publicados por la entidad evaluada o por otra entidad (un nivel superior, iniciativa privada a través de Responsabilidad Extendida del Productor -REP-, etc.)</t>
  </si>
  <si>
    <t>Para cada nivel geográfico evaluado individualmente se puede reportar el cumplimiento que les corresponde: Si/Si pero publicado por otra entidad/No. Cuando se reportan la integración de diversos entes: % para cada respuesta (Si/Si pero publicado por otra entidad/No)</t>
  </si>
  <si>
    <t>Si pero publicado por otra entidad (existe por lo menos un plan y está vigente)</t>
  </si>
  <si>
    <t>Cuando existen planes o políticas para flujos de residuos específicos de la mancomunidad  y no se requieren a nivel municipal, se reporta 100% con respuesta "Si" . En caso contrario, integrar como se explica en la sección "Por niveles geográficos".</t>
  </si>
  <si>
    <t>La información se obtiene de las tablas I-6 e I-7  para su cálculo</t>
  </si>
  <si>
    <t>El sistema de monitoreo de datos también puede indicar si existe seguimiento del cumplimiento de los planes/políticas</t>
  </si>
  <si>
    <t>Presupuesto anual/habitante=∑(Presupuesto total anual para I+D+i en gestión de residuos en USD$ de todas las entidades a integrar)/∑(población total de todas las entidades a integrar)</t>
  </si>
  <si>
    <t>Presupuesto anual/habitante=∑(Presupuesto total anual para I+D+i en gestión de residuos en USD$ de la mancomunidad+municipios que la integran)/∑(población total de los municipios que conforman la mancomunidad)</t>
  </si>
  <si>
    <t>Promedio de certificaciones= ∑(Número de certificaciones de las instalaciones/entidades a integrar)/∑(Número de instalaciones/entidades a integrar)</t>
  </si>
  <si>
    <t>Promedio de certificaciones= ∑(Número de certificaciones de las entidades a integrar)/∑(Número de entidades a integrar)</t>
  </si>
  <si>
    <t>Promedio de certificaciones= ∑(Número de certificaciones de la mancomunidad+municipios que la integran)/∑(Número de municipios que la integran)</t>
  </si>
  <si>
    <t>I-35 A</t>
  </si>
  <si>
    <t>I-35 B</t>
  </si>
  <si>
    <t>I-42 A</t>
  </si>
  <si>
    <t>I-42 B</t>
  </si>
  <si>
    <t>I-44</t>
  </si>
  <si>
    <t>I-46</t>
  </si>
  <si>
    <t>I-60</t>
  </si>
  <si>
    <t>%=∑(Presupuesto total para la gestión de residuos de la mancomunidad+municipios que la integran)*100/∑(Presupuesto total municipal de los municipios que la integran). NOTA: En caso de que la mancomunidad reciba financiación externa (proveniente de entes superiores o ayudas internacionales por ejemplo), se debe incluir ese presupuesto en el denominador para realizar el cálculo</t>
  </si>
  <si>
    <t>%= ∑(Ingresos al año de la mancomunidad y municipios que la integranX100)/∑(Presupuesto total para la gestión de residuos de la mancomunidad y municipios que la integran)</t>
  </si>
  <si>
    <t>Incluir la mancomunidad+los municipios que la integran para contestar de acuerdo al método de cálculo: Si/Parcialmente/No (usualmente la mancomunidad es la que coordina total o parcialmente la gestión de residuos).</t>
  </si>
  <si>
    <t xml:space="preserve">Número de quejas por cada 10 000 habitantes=  ∑(Número de quejas referentes a gestión de residuos todas las instalaciones/entidades a integrar registradas en un año/población total del área evaluada)*10 000. </t>
  </si>
  <si>
    <t>Número de quejas por cada 10 000 habitantes=  ∑(Número de quejas referentes a gestión de residuos de la mancomunidad y municipios que la integran registradas en un año/∑(población total de los municipios que conforman la mancomunidad)*10 000.</t>
  </si>
  <si>
    <t>Reportar el promedio de días de respuesta de la mancomunidad y municipios que la conforman</t>
  </si>
  <si>
    <t>Hacer un promedio de la calificación obtenida para la mancomunidad y los distintos municipios que la conforman y evaluar como se indica en el método de cálculo.</t>
  </si>
  <si>
    <t>%= ∑(Número de habitantes que han recibido educación ambiental y concientización en materia de gestión de residuos al año de los municipios que la integran)/∑(Número total de habitantes de los municipios que la integran). Si la mancomunidad no tiene integradas sus acciones de educación ambiental con los municipios, debe reportarse de manera separada: %= ∑(Número de habitantes que han recibido educación ambiental y concientización en materia de gestión de residuos al año por la mancomunidad)/∑(Número total de habitantes de los municipios que la integran).</t>
  </si>
  <si>
    <t>%= ∑(Número de habitantes que han recibido educación ambiental y concientización en materia de gestión de residuos al año de todas las entidades a integrar)/∑(Número total de habitantes de todas las entidades a integrar). Si el nivel superior no tiene integradas sus acciones de educación ambiental con los niveles inferiores, debe reportarse de manera separada: %= ∑(Número de habitantes que han recibido educación ambiental y concientización en materia de gestión de residuos al año por la entidad a evaluar)/∑(Número total de habitantes de todas las entidades a integrar).</t>
  </si>
  <si>
    <t>Gasto anual per cápita en educación ambiental y concienciación enfocado a gestión de residuos=∑(Gasto total anual de todas las entidades a integrar+nivel evaluado)/∑(Número total de habitantes de todas las entidades a integrar)</t>
  </si>
  <si>
    <t>Seleccione la opción que más se ajuste a la situación actual en la gestión de residuos (ver la tabla I-12 como apoyo): a) SI: Existe una sola instancia que es responsable de asegurar que los servicios de gestión de residuos sólidos se planifiquen, realicen  y financien (existe una coordinación central) y cada responsabilidad de la gestión de residuos está claramente asignada a alguna entidad o departamento (existe claridad sobre quién lo debe hacer). El coordinador central puede existir aunque no ejecute directamente todas las funciones (planificar, operar el servicio o ejercer el presupuesto).  b) PARCIALMENTE: Aunque no existe un coordinador central para planificar, ejecutar y proveer de financiamiento, cada responsabilidad de la gestión de residuos está claramente asignada a alguna entidad o departamento (existe claridad sobre quién lo debe hacer) c) NO: Existe dificultad para identificar y/o duplicidad de responsabilidades entre las entidades involucradas. Para facilitar la selección de la opción se puede: 1) Identificar y contabilizar el número de entidades dentro del nivel evaluado, con responsabilidades de gestión de residuos. 2) Evaluar que las funciones de organización del servicio (planificar, ejecutar y financiar) recaen sobre un solo nodo, es decir, evaluar la interdependencia de las funciones entre las diferentes entidades.  Usar como apoyo los documentos  que se solicitan en la información base (organigramas, reglamento interno, perfiles de puesto). En el caso de mancomunidades/intermunicipalidades: se debe incluir la información de la mancomunidad+municipio para poder realizar la evaluación como se ha explicado (usualmente la mancomunidad es la que coordina total o parcialmente la gestión de residuos).</t>
  </si>
  <si>
    <r>
      <t>Del listado de entidades y responsabilidades evaluados en el indicador "Coordinador del servicio", responder lo siguiente: ¿Existe un organigrama detallado del departamento de gestión de residuos sólidos y/o de cada departamento con alguna responsabilidad (</t>
    </r>
    <r>
      <rPr>
        <i/>
        <sz val="11"/>
        <color theme="1"/>
        <rFont val="Arial Narrow"/>
        <family val="2"/>
      </rPr>
      <t>¿está claro dentro de la estructura organizacional que debe ejercer cada puesto y quién es responsable de ejecutar la función?</t>
    </r>
    <r>
      <rPr>
        <sz val="11"/>
        <color theme="1"/>
        <rFont val="Arial Narrow"/>
        <family val="2"/>
      </rPr>
      <t>). Se debe evaluar a cada entidad involucrada, integrando las respuestas como sigue: Si=todas las entidades cumplen (tienen organigrama y claridad en las funciones, sin duplicidad de responsabilidades), Parcialmente= algunos cumplen y otros no (algunos tienen organigrama y claridad en las funciones, sólo algunas responsabilidades duplicadas), No= ninguna de las entidades cumple (sin organigrama, no hay claridad en funciones y responsabilidades). Usar como apoyo los documentos  que se solicitan en la información base (organigramas, reglamento interno, perfiles de puesto). En el caso de mancomunidades/intermunicipalidades: se debe incluir la información de la mancomunidad+municipio para poder realizar la evaluación como se ha explicado (usualmente la mancomunidad asume total o parcialmente funciones y responsabilidades en la gestión de residuos).</t>
    </r>
  </si>
  <si>
    <t>¿Se tiene implementado un sistema para recepción, registro, procesamiento y respuesta a quejas y sugerencias?. a) Si (está en funcionamiento y tiene un proceso claro de recepción, seguimiento y respuesta), b) Parcialmente (se da seguimiento o respuesta a quejas y sugerencias, pero no se documenta el proceso) ó (no se da seguimiento ni respuesta a las quejas y sugerencias, aunque exista la recepción), c) No (no existe nada, ni sistema de recepción, por lo tanto tampoco de respuesta). Un sistema de recolección, procesamiento y respuesta a quejas y sugerencias puede incluir uno o varios de los siguientes medios: digital, vía web, teléfono, redes sociales electrónicas, integrada con una red de retroalimentación municipal con inspectores comunitarios* o documentación en papel. *Como el caso de la Swabhimana platform, en Bengaluru, India. (UN-HABITAT. 2010). En el caso de mancomunidades/intermunicipalidades: se debe incluir la información de la mancomunidad+municipio para poder realizar la evaluación como se ha explicado (usualmente la mancomunidad es la que coordina total o parcialmente la gestión de residuos).</t>
  </si>
  <si>
    <r>
      <t>¿Los servic</t>
    </r>
    <r>
      <rPr>
        <sz val="11"/>
        <rFont val="Arial Narrow"/>
        <family val="2"/>
      </rPr>
      <t xml:space="preserve">ios están adecuadamentes supervisados? Puede evaluarse mediante las siguientes acciones del personal de control y supervisión: a) ¿Hay una clara separación de los roles de prestación del servicio vs. vigilancia y control?, </t>
    </r>
    <r>
      <rPr>
        <sz val="11"/>
        <color theme="1"/>
        <rFont val="Arial Narrow"/>
        <family val="2"/>
      </rPr>
      <t xml:space="preserve">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t>
    </r>
  </si>
  <si>
    <r>
      <t>¿Todos los puestos clave están ocupados por personal adecuadamente calificado? Para contestar se debe realizar lo siguiente: a) Del análisis realizado en los indicadores "</t>
    </r>
    <r>
      <rPr>
        <i/>
        <sz val="11"/>
        <color theme="1"/>
        <rFont val="Arial Narrow"/>
        <family val="2"/>
      </rPr>
      <t>Coordinador del servicio</t>
    </r>
    <r>
      <rPr>
        <sz val="11"/>
        <color theme="1"/>
        <rFont val="Arial Narrow"/>
        <family val="2"/>
      </rPr>
      <t>" y "</t>
    </r>
    <r>
      <rPr>
        <i/>
        <sz val="11"/>
        <color theme="1"/>
        <rFont val="Arial Narrow"/>
        <family val="2"/>
      </rPr>
      <t>Asignación de funciones y responsabilidades</t>
    </r>
    <r>
      <rPr>
        <sz val="11"/>
        <color theme="1"/>
        <rFont val="Arial Narrow"/>
        <family val="2"/>
      </rPr>
      <t xml:space="preserve">", se debe hacer un listado de puestos clave, o realizarlo a partir del análisis de los organigramas. b) Contestar para cada uno de los puestos clave: </t>
    </r>
    <r>
      <rPr>
        <sz val="11"/>
        <rFont val="Arial Narrow"/>
        <family val="2"/>
      </rPr>
      <t xml:space="preserve">¿Es correspondiente el perfil del personal actual con los requerimientos del puesto? Se debe contrastar los </t>
    </r>
    <r>
      <rPr>
        <b/>
        <sz val="11"/>
        <rFont val="Arial Narrow"/>
        <family val="2"/>
      </rPr>
      <t xml:space="preserve">perfiles de puesto </t>
    </r>
    <r>
      <rPr>
        <sz val="11"/>
        <rFont val="Arial Narrow"/>
        <family val="2"/>
      </rPr>
      <t xml:space="preserve">vs. curriculum, pero tomando en cuenta tanto aspectos de cualificación (formación académica) como de experiencia. Es común que exista personal que no tiene una formación académica específica, sin embargo su experiencia sea significativa. Si no existen </t>
    </r>
    <r>
      <rPr>
        <b/>
        <sz val="11"/>
        <rFont val="Arial Narrow"/>
        <family val="2"/>
      </rPr>
      <t>perfiles de puesto</t>
    </r>
    <r>
      <rPr>
        <sz val="11"/>
        <rFont val="Arial Narrow"/>
        <family val="2"/>
      </rPr>
      <t xml:space="preserve">,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t>
    </r>
  </si>
  <si>
    <t>Cuando se realiza la evaluación de toda la mancomunidad, incluir la mancomunidad+los municipios que la integran para contestar de acuerdo al método de cálculo: Si/Parcialmente/No.  Usualmente la mancomunidad es la que coordina total o parcialmente la gestión de residuos.</t>
  </si>
  <si>
    <t>Cuando se realiza la evaluación de toda la mancomunidad, incluir la mancomunidad+los municipios que la integran para contestar de acuerdo al método de cálculo: Si/Parcialmente/No. Usualmente la mancomunidad asume total o parcialmente funciones y responsabilidades en la gestión de residuos.</t>
  </si>
  <si>
    <t>Considerar la mancomunidad+los municipios que la integran para realizar la evaluación de acuerdo al método de cálculo. En caso de que la mancomunidad no realice acciones de supervisión y control reportar: % para cada respuesta (Si/Parcialmente/No)</t>
  </si>
  <si>
    <t xml:space="preserve">%= ∑(total de puestos clave ocupados por personal adecuado de de la mancomunidad+los municipios que la integran)/∑(total de puestos clave de mancomunidad+municipios)*100. </t>
  </si>
  <si>
    <t xml:space="preserve">% de tiempo de funcionamiento real=∑(Horas de funcionamiento real de todas las instalaciones/entidades) X 100/∑(Horas de servicio programadas de todas las instalaciones/entidades). </t>
  </si>
  <si>
    <t xml:space="preserve">% de tiempo de funcionamiento real=∑(Horas de funcionamiento real de todas las entidades a integrar) X 100/∑(Horas de servicio programadas de todas las entidades a integrar). </t>
  </si>
  <si>
    <t xml:space="preserve">% de tiempo de funcionamiento real=∑(Horas de funcionamiento real de mancomunidad+municipios que la integran) X 100/∑(Horas de servicio programadas de mancomunidad+municipios que la integran). </t>
  </si>
  <si>
    <t>Evalúa la proporción de trabajadores implicados directamente en la operación de la limpieza viaria por cada 10 000 habitantes.</t>
  </si>
  <si>
    <t>Personal formal por cada 10 000 habitantes=∑(Empleados totales de limpieza viaria en todas las entidades a integrar)/∑(población total de las entidades a integrar)*10 000.</t>
  </si>
  <si>
    <t>Personal formal por cada 10 000 habitantes=∑(Empleados totales de limpieza viaria en todas las instalaciones/entidades)/(población total del área evaluada)*10 000.</t>
  </si>
  <si>
    <t>Personal formal por cada 10 000 habitantes=∑(Empleados totales de limpieza viaria mancomunidad+municipios que la integran)/∑(población total de los municipios que la integran). *10 000.</t>
  </si>
  <si>
    <t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t>
  </si>
  <si>
    <t>Paraguassú, F. A., &amp; Rojas, C. R. (2002). Indicadores para el gerenciamiento del servicio de limpieza pública. Lima, Perú: Centro Panamericano de Ingeniería Sanitaria y Ciencias del Ambiente, OPS. (considerar las limitaciones del indicador)</t>
  </si>
  <si>
    <t>km/día</t>
  </si>
  <si>
    <t>Se requiere también tener la información desglosada (cuando sea el caso): trabajadores que se evalúan en m2 (suelen ser plazas, barrido manual) y en km (suelen ser calles y avenidas, barrido mecánico). Ver más detalles en los métodos de cálculo de cada indicador.</t>
  </si>
  <si>
    <r>
      <rPr>
        <b/>
        <sz val="11"/>
        <rFont val="Arial Narrow"/>
        <family val="2"/>
      </rPr>
      <t xml:space="preserve">Barrido manual: </t>
    </r>
    <r>
      <rPr>
        <sz val="11"/>
        <rFont val="Arial Narrow"/>
        <family val="2"/>
      </rPr>
      <t xml:space="preserve">Red Española de Ciudades por el Clima, and FEMP. 2007. Gestión de Residuos Municipales y Limpieza Viaria. Guía Técnica. Federación Española de municipios y provincias. Paraguassú, F. A., &amp; Rojas, C. R. (2002). Indicadores para el gerenciamiento del servicio de limpieza pública. Lima, Perú: Centro Panamericano de Ingeniería Sanitaria y Ciencias del Ambiente, OPS.  </t>
    </r>
    <r>
      <rPr>
        <b/>
        <sz val="11"/>
        <rFont val="Arial Narrow"/>
        <family val="2"/>
      </rPr>
      <t xml:space="preserve">Barrido mecánico: </t>
    </r>
    <r>
      <rPr>
        <sz val="11"/>
        <rFont val="Arial Narrow"/>
        <family val="2"/>
      </rPr>
      <t xml:space="preserve">Red Española de Ciudades por el Clima, and FEMP. 2007. </t>
    </r>
  </si>
  <si>
    <t>Se debe excluir salario de directivos o personal de jerarquías altas y medias, incluir sólo salarios de personal operativo.-</t>
  </si>
  <si>
    <t xml:space="preserve">%=(Salario promedio anual considerando todas las instalaciones/entidades)*100/salario mínimo. </t>
  </si>
  <si>
    <t xml:space="preserve">%=(Salario promedio anual considerando todas las entidades a integrar)*100/salario mínimo. </t>
  </si>
  <si>
    <t xml:space="preserve">%=(Salario promedio anual considerando mancomunidad+municipios que lo integran)*100/salario mínimo. </t>
  </si>
  <si>
    <t xml:space="preserve">Se debe excluir personal contratados de manera temporal o por honorarios. </t>
  </si>
  <si>
    <t>% de empleados con prestaciones relacionadas con el salario= ∑(Número de empleados de base de las instalaciones/entidades que tienen todas las prestaciones relacionadas con el salario )/∑(Número total de empleados base de las instalaciones/entidades)</t>
  </si>
  <si>
    <t>% de empleados con prestaciones relacionadas con el salario= ∑(Número de empleados de base de las entidades a integrar que tienen todas las prestaciones relacionadas con el salario )/∑(Número total de empleados base de las entidades a integrar)</t>
  </si>
  <si>
    <t>% de empleados con prestaciones relacionadas con el salario= ∑(Número de empleados de base de mancomunidad+municipios que lo integran que tienen todas las prestaciones relacionadas con el salario )/∑(Número total de empleados base de mancomunidad+municipios que lo integran)</t>
  </si>
  <si>
    <t>Es muy probable que exista una relación inversa con el número de trabajadores informales, mientras la proporción de uno de los indicadores aumente, el otro deberá disminuir. Se pueden comparar ambos indicadores para poder llegar a las conclusiones correctas.</t>
  </si>
  <si>
    <t xml:space="preserve">Programas permanentes de capacitación, no eventos aislados (de diversos tipos: obligatorios y opcionales, en campo y teóricos) necesarios para mejorar el desempeño del puesto. </t>
  </si>
  <si>
    <t>Para mejorar el nivel de educación -como leer y escribir- o aumentar el grado académico de acuerdo al puesto a desempeñar</t>
  </si>
  <si>
    <t>Se debe especificar la fuente de obtención de la información o el método de estimación de los trabajadores informales.</t>
  </si>
  <si>
    <t xml:space="preserve">Considerar solamente los empleados ocupados en la parte operativa (excluyendo directivos, administrativos y similares), de todas las operaciones correspondientes a limpieza viaria (manual y/o mecánico, etc.), ya sean empleados municipales, gubernamentales o privados. </t>
  </si>
  <si>
    <t xml:space="preserve">El número total real de personal informal suele ser difícil de obtener o completamente desconocido. Se puede realizar una estimación del número total de trabajadores con la información que se tenga al respecto o referencias cercanas a la zona de estudio. </t>
  </si>
  <si>
    <t>Utilizar el método de cálculo del indicador.</t>
  </si>
  <si>
    <t xml:space="preserve">%=∑(Número total de personal informal de todas las entidades a integrar) X 100/∑(Número total de personal informal de todas las entidades a integrar+Número total de personal formal de todas las entidades a integrar). </t>
  </si>
  <si>
    <t>%=∑(Número total de personal informal de mancomunidad+municipios que lo integran)X 100/∑[(Número total de personal informal de mancomunidad+municipios que lo integran)+(Número total de personal formal mancomunidad+municipios que lo integran)]</t>
  </si>
  <si>
    <t>Realizar recorridos de campo observando a los empleados durante el desempeño de sus funciones y recolectando evidencias al respecto (documentación de entrega y supervisión del correcto uso del EPI/EPP, fotografías, etc.)</t>
  </si>
  <si>
    <t>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t>
  </si>
  <si>
    <t>Utilizar el método de cálculo del indicador para cada entidad/instalación existente y después seleccionar el peor valor de todos.</t>
  </si>
  <si>
    <t>¿Cómo es el manejo actual de sitios de vertido incontrolados abandonados o sin uso? a) No se realiza ninguna gestión= Se desconoce la ubicación y cantidad de sitios, o no se realiza ninguna acción de gestión b) En proceso= Se tiene un inventario de sitios y están bajo alguna o varias de estas acciones: *valoración preeliminar o profuda (por ejemplo un análisis de peligro/riesgo, estudios de viabilidad, etc.)*se están aplicando las soluciones de remediación y/o clausura de los sitios, c) Clausurados o rehabilitados= Se han clausurado o rehabilitado todos los sitios.</t>
  </si>
  <si>
    <t>Inventario de sitios contaminados (vertidos incontrolados, ilegales, sin clausura o sin uso).</t>
  </si>
  <si>
    <t>Utilizar el método de cálculo del indicador</t>
  </si>
  <si>
    <t>Información base alternativa</t>
  </si>
  <si>
    <t>1A</t>
  </si>
  <si>
    <t>2A</t>
  </si>
  <si>
    <t>3A</t>
  </si>
  <si>
    <t>Indicadores en los que se usa (como alternativa</t>
  </si>
  <si>
    <t>Costo de limpieza viaria (km)=∑(Gastos del servicio de limpieza viaria año (km) de todas las entidades a integrar)*/∑(Área total en km atendidos al año de todas las entidades a integrar) ó USD$/habitante/año: Coste total per cápita de limpieza viaria=∑(Gastos totales del servicio de limpieza viaria año de todas las entidades a integrar)/∑(Población total atendida por el servicio de recolección de todas las entidades a integrar)</t>
  </si>
  <si>
    <t>Costo de limpieza viaria (km)=∑(Gastos del servicio de limpieza viaria año (km) de mancomunidad+municipios que lo integran)*/∑(Área total en km atendidos al año de mancomunidad+municipios que lo integran) ó USD$/habitante/año: Coste total per cápita de limpieza viaria=∑(Gastos totales del servicio de limpieza viaria año de mancomunidad+municipios que lo integran)/∑(Población total atendida por el servicio de recolección de mancomunidad+municipios que lo integran)</t>
  </si>
  <si>
    <t>Muestra la tarifa promedio de cobro por el servicio de limpieza viaria por km.</t>
  </si>
  <si>
    <t>Muestra la cantidad de energía (combustibles, energía eléctrica, etc.) utilizada para limpieza viaria  respecto a la cantidad de residuos recolectados durante la limpieza viaria.</t>
  </si>
  <si>
    <t>Muestra la cantidad de energía (combustibles, energía eléctrica, etc.) utilizada en los vehículos de recolección y/o instalaciones respecto a la cantidad de residuos recolectados.</t>
  </si>
  <si>
    <t>Muestra la cantidad de energía (combustibles, energía eléctrica, etc.) utilizada en los vehículos de transferencia y transporte, así como de instalaciones respecto a la cantidad de residuos transferidos.</t>
  </si>
  <si>
    <t>Muestra la cantidad de energía (combustibles, energía eléctrica, etc.)  utilizada en los equipos e instalaciones de valorización respecto a la cantidad de residuos ingresados</t>
  </si>
  <si>
    <t>Muestra la cantidad de energía (combustibles, energía eléctrica, etc.) utilizada en los equipos e instalaciones en relleno sanitario respecto a la cantidad de residuos ingresados</t>
  </si>
  <si>
    <t>Muestra la cantidad de energía (combustibles, energía eléctrica, etc.) utilizada en los equipos e instalaciones de vertido controlado respecto a la cantidad de residuos ingresados</t>
  </si>
  <si>
    <t>Muestra la cantidad de energía (combustibles, energía eléctrica, etc.) utilizada en los equipos e instalaciones de vertido incontrolado respecto a la cantidad de residuos ingresados</t>
  </si>
  <si>
    <t>Muestra la cantidad de energía (combustibles, energía eléctrica, etc.)  utilizada en los equipos e instalaciones de incineración sin recuperación de energía respecto a la cantidad de residuos ingresados</t>
  </si>
  <si>
    <t>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t>
  </si>
  <si>
    <t>Depende del método usado para estimar las emisiones de Gases de Efecto Invernadero (GEI)</t>
  </si>
  <si>
    <t>Para cada nivel geográfico evaluado individualmente utilizar el método de cálculo del indicador. Cuando se reportan la integración de diversos entes: % para cada respuesta (Si/No)</t>
  </si>
  <si>
    <r>
      <t xml:space="preserve">¿La prevención es un tema incluido en marco legal o de planeación? a) No, no existe b) Si, existe como un tema dentro de la legislación y/o dentro los objetivos y metas del los planes de residuos (incluyendo medidas para instrumentar su implementación como presupuesto asignado, etc.).  </t>
    </r>
    <r>
      <rPr>
        <sz val="11"/>
        <rFont val="Arial Narrow"/>
        <family val="2"/>
      </rPr>
      <t>Se deben revisar también los niveles superiores (marco legal y planeación) para verificar si existen aspectos de prevención aplicables al nivel evaluado. Se puede usar la infromación generada en las tablas I-1, I-6 e I.7</t>
    </r>
  </si>
  <si>
    <t>¿Existen incentivos económicos para prevenir la generación de residuos? a) Si= existe uno o más instrumentos, b) No= no existen. Se puede realizar primero un listado con los instrumentos económicos existentes a partir de la legislación vigente. Debe realizarse una evaluación del nivel superior al que se evalúe (nacional, regional, municipal) porque existen instrumentos aplicables a varios niveles. Se puede usar como apoyo la información generada en la tabla I-5.</t>
  </si>
  <si>
    <t>Para evaluar utilizar el método de cálculo del indicador considerando siempre mancomundiad+municipio(s). Cuando sólo se requiere reportar a los municipios sin considerar lo que existe en la mancomunidad: % para cada respuesta (Si/No)</t>
  </si>
  <si>
    <t>Especificar para qué flujos existen opciones de reutilización, ya sean ropa, muebles, juguetes,neumáticos, discos compactos, libros, bolsas de compra, entre otros. Por cada flujo con opción de reutilización, que tenga una cobertura en todo o la mayoría del municipio, se añade un número. Las opciones de reutilización incluidas aquí pueden ser manejadas por un ente gubernamental, Organización no gubernamental (ONG), empresa privada o una asociación entre varios de estos entes. Se puede complementar con la información que exista de las tablas I-6, I-7 e I-8. Para cada flujo que esté en reutilización, deben documentarse claramente evidencias de que está en funcionamiento, ya sea a través del cumplimiento/financiación de planeaciones, convenios o acuerdos interinstitucionales, etc.</t>
  </si>
  <si>
    <t>Promedio flujos para reutilización= ∑(Número de flujos para reutilización de las entidades a integrar)/∑(Número de entidades a integrar)</t>
  </si>
  <si>
    <t>Promedio flujos para reutilización= ∑(Número de flujos para reutilización de mancomunidad+municipios que la integran)/∑(Número de municipios que la integran)</t>
  </si>
  <si>
    <t>a)  Calcular el incremento ó decremento interanual de la generación per cápita en %, de los últimos cinco años (año 1 vs año 2, año 2 vs. año 3, y sucesivamente hasta año 4 vs. año 5.). b) Calcular el promedio de los 4 valores obtenidos y este es el % que se reporta como evolución de la generación. Es posible que no existan datos de todos los años a evaluar, en ese caso promediar entre los datos que estén disponibles y hacer la aclaración respectiva en las observaciones del indicador. El escenario más desfavorable, cuando no se tengan datos de la generación per cápita, pueden utilizarse datos de ingreso a recolección o vertido final, utilizando la ponderación de la población atendida.</t>
  </si>
  <si>
    <t>Es posible que no existan datos de todos los años a evaluar, en ese caso promediar entre los datos que estén disponibles y hacer la aclaración respectiva en las observaciones. El escenario más desfavorable, cuando no se tengan datos de la generación per cápita, pueden utilizarse datos de ingreso a recolección o vertido final, utilizando la ponderación de la población atendida.</t>
  </si>
  <si>
    <t xml:space="preserve">Se deben incluir en la suma los siguientes residuos: 1) hogares, 2) comercios, 3) servicios, 4) resultantes de limpieza viaria (transformar a kg/año), 5) residuos peligrosos domésticos, 6) construcción y demolición, 7) RAEE's, 8) pilas y acumuladores, 9) VFU, 10) NFU, 11) aceites y grasas comestibles, 12) de limpieza de desagues y lodos de plantas de tratamiento de aguas residuales. Si no existen las cantidades de todos lo flujos, especificar cuáles se están excluyendo para calcular el flujo, o bien, estimar los datos por cantidad total recolectada y ponderando por la población servida. </t>
  </si>
  <si>
    <t>En caso de que no existan datos de todos los flujos que componen los residuos municipales, puede utilizarse sólo la generación de los hogares para calcular el indicador.</t>
  </si>
  <si>
    <t>Sumar todas las fracciones en la tasa de generación y luego utilizar el método de cálculo</t>
  </si>
  <si>
    <t xml:space="preserve">Aplicar individualmente el método de cálculo a cada entidad a integrar. Calcular el promedio de los valores obtenidos y este es el % que se reporta como evolución de la generación. </t>
  </si>
  <si>
    <t xml:space="preserve">Aplicar individualmente el método de cálculo a cada municipio que integra la mancomunidad. Calcular el promedio de los valores obtenidos y este es el % que se reporta como evolución de la generación. </t>
  </si>
  <si>
    <t>¿Se tiene inversión pública para proyectos de investigación, desarrollo y/o innovación (I+D+i) centrados en la prevención de la generación de residuos municipales?. a) Si, b) No. Usar la información de la tabla I-10.</t>
  </si>
  <si>
    <t xml:space="preserve">Si es cero, aclarar si no está desglosado el presupuesto para prevención, o si no existe presupuesto. </t>
  </si>
  <si>
    <r>
      <t xml:space="preserve">En caso de que la mancomunidad tenga presupuesto, se reporta como </t>
    </r>
    <r>
      <rPr>
        <i/>
        <sz val="11"/>
        <rFont val="Arial Narrow"/>
        <family val="2"/>
      </rPr>
      <t>Si</t>
    </r>
    <r>
      <rPr>
        <sz val="11"/>
        <rFont val="Arial Narrow"/>
        <family val="2"/>
      </rPr>
      <t xml:space="preserve"> para todos los municipios.Cuando se requiera reportar cuáles municipios cuentan con su propio presupuesto: % para cada respuesta (Si/No). </t>
    </r>
  </si>
  <si>
    <t>En muchas ocasiones, es difícil establecer de manera precisa la cantidad generada en los hogares, pues lo habitual es que se cuente con datos del sistema de recolección de residuos, que incluyen muchas veces residuos recolectados en otros orígenes (instituciones, servicios, pequeños comercios, etc.). Estas limitaciones deben quedar claramente plasmadas en las observaciones del indicador.</t>
  </si>
  <si>
    <t>Cuando se sustituye la generación por la recolección en el cálculo, deben incluirse la suma de todas las fracciones existentes</t>
  </si>
  <si>
    <t xml:space="preserve">En el peor de los escenarios, si no se ha realizado un estudio sobre generación de residuos en comercios, se puede sustituir el dato por los residuos recolectados en comercios. </t>
  </si>
  <si>
    <t>En caso de que no se tenga la información, estimar a través de lo recolectado en hogares y el % de población servida.</t>
  </si>
  <si>
    <t>Tasa de generación de hogares=Generación total de residuos en los hogares (kg/año)/Población total en el área evaluada. En el peor de los escenarios, si no se ha realizado un estudio sobre generación de residuos en los hogares, se puede sustituir el dato por los residuos recolectados en hogares, pero debe aclararse en las observaciones del indicador (ver las limitaciones del indicador).</t>
  </si>
  <si>
    <t>Tasa de generación de comercios= Generación total de los comercios (kg/año)/Población total en el área evaluada. También puede verificarse/reportarse el cálculo sustituyendo la Población total por las unidades económicas (número total de comercios) del área evaluada. En el peor de los escenarios, si no se ha realizado un estudio sobre generación de residuos en comercios, se puede sustituir el dato por los residuos recolectados de comercios, pero debe aclararse en las observaciones del indicador (ver las limitaciones del indicador).</t>
  </si>
  <si>
    <t>Tasa de generación de hogares=∑[Generación total de residuos en los hogares de las entidades a integrar (kg/año)]/∑[Población total de las entidades a integrar]</t>
  </si>
  <si>
    <t>Tasa de generación de comercios= ∑[Generación total de los comercios de las entidades a integrar (kg/año)]/∑[Población total de las entidades a integrar]</t>
  </si>
  <si>
    <t>Tasa de generación de hogares=∑[Generación total de residuos en los hogares de los municipios que integran la mancomunidad (kg/año)]/∑[Población total de los municipios que integran la mancomunidad]</t>
  </si>
  <si>
    <t>Tasa de generación de comercios= ∑[Generación total de los comercios de los municipios que integran la mancomunidad (kg/año)]/∑[Población total de los municipios que integran la mancomunidad]</t>
  </si>
  <si>
    <t>Si es posible, obtener el dato desglosado por tamaño de establecimientos (pequeño, mediano, grande, etc.)</t>
  </si>
  <si>
    <t>Número total de establecimientos comerciales</t>
  </si>
  <si>
    <t>Número total de establecimientos de servicios</t>
  </si>
  <si>
    <t># total de establecimientos de servicios</t>
  </si>
  <si>
    <t># total de comercios</t>
  </si>
  <si>
    <t>Tasa de generación de servicios= Generación total de los servicios (kg/año)/Población total en el área evaluada. Los establecimientos de servicios pueden ser: restaurantes y bares, centros de espectáculos, centros culturales, centros deportivos, oficinas de servicios, estaciones de gasolina, servicios de reparación y mantenimiento, hoteles, centros educativos (desde preescolar hasta universidades), oficinas públicas, entre otros. También puede verificarse/reportarse el cálculo sustituyendo la Población total por las unidades económicas (número total de establecimientos de servicios) del área evaluada. En el peor de los escenarios, si no se ha realizado un estudio sobre generación de residuos de servicios, se puede sustituir el dato por los residuos recolectados de servicios, pero debe aclararse en las observaciones del indicador (ver las limitaciones del indicador).</t>
  </si>
  <si>
    <t>Tasa de generación de servicios= ∑[Generación total de los servicios de las entidades a integrar (kg/año)]/∑[Población total de las entidades a integrar]</t>
  </si>
  <si>
    <t>Tasa de generación de servicios= ∑[Generación total de los servicios de los municipios que integran la mancomunidad (kg/año)]/∑[Población total de los municipios que integran la mancomunidad]</t>
  </si>
  <si>
    <t>Este indicador sólo mide el flujo de los residuos a través de la recolección. No evalúa el destino subsecuente de dichos residuos. Es un indicador que puede ser muy variable dependiendo de la presencia de micro y pequeña industria en una región, así como de la legislación específica de residuos existente y de la cobertura del servicio que pueda darse.</t>
  </si>
  <si>
    <t>Se deben sumar todas las fracciones recolectadas si se recogen de manera selectiva</t>
  </si>
  <si>
    <t>Se deben sumar todos los flujos recolectados que se manejan a través del sistema municipal  (independientemente de quien lo opere/ejecute).</t>
  </si>
  <si>
    <t>Tasa de residuos industriales atendidos por el servicio de recolección de residuos municipal= Residuos industriales recolectados (kg/año)/Población total en el área evaluada. Se deben incluir sólo los residuos que se manejan a través del sistema municipal (independientemente de quien lo opere/ejecute).</t>
  </si>
  <si>
    <t>Tasa de residuos industriales atendidos por el servicio de recolección de residuos municipal= ∑[Residuos industriales recolectados por todas las entidades a integrar (kg/año)]/∑[Población total de las entidades a integrar]</t>
  </si>
  <si>
    <t>Tasa de residuos industriales atendidos por el servicio de recolección de residuos municipal= ∑[Residuos industriales recolectados por mancomunidad+municipios que la integran (kg/año)]/∑[Población total de los municipios que integran la mancomunidad]</t>
  </si>
  <si>
    <t>Evalúa la cantidad de residuos resultantes de la limpieza viaria por km</t>
  </si>
  <si>
    <t>Residuos resultantes de limpieza viaria= ∑[Cantidad total de residuos recolectados durante la limpieza viaria (toneladas/año) de todas las instalaciones/entidades]/∑[Longitud (km/año) atendida por limpieza viaria de todas las instalaciones/entidades]</t>
  </si>
  <si>
    <t>Residuos resultantes de limpieza viaria= ∑[Cantidad total de residuos recolectados durante la limpieza viaria (toneladas/año) de todas las entidades a integrar]/∑[Longitud (km/año) atendida por limpieza viaria de todas las entidades a integrar]</t>
  </si>
  <si>
    <t>Residuos resultantes de limpieza viaria= ∑[Cantidad total de residuos recolectados durante la limpieza viaria (toneladas/año) de mancomunidad+municipios que la integran]/∑[Longitud (km/año) atendida por limpieza viaria de mancomunidad+municipios que la integran]</t>
  </si>
  <si>
    <t>Tasa de generación de residuos peligrosos domésticos= ∑(Kilogramos de residuos peligrosos generados en los hogares al año de todas las entidades a integrar)/∑[Población total de las entidades a integrar]</t>
  </si>
  <si>
    <t>Tasa de generación de residuos peligrosos domésticos= ∑(Kilogramos de residuos peligrosos generados en los hogares al año de todos los municipios que integran la mancomunidad)/∑[Población total de los municipios que integran la mancomunidad]</t>
  </si>
  <si>
    <r>
      <t xml:space="preserve">Tasa de generación de residuos peligrosos </t>
    </r>
    <r>
      <rPr>
        <sz val="11"/>
        <rFont val="Arial Narrow"/>
        <family val="2"/>
      </rPr>
      <t>domésticos= Kilogra</t>
    </r>
    <r>
      <rPr>
        <sz val="11"/>
        <color theme="1"/>
        <rFont val="Arial Narrow"/>
        <family val="2"/>
      </rPr>
      <t>mos de residuos peligrosos generados en los hogares al año/Población total en el área evaluada. Incluye: a) Aceites minerales (aceites de motor e hidráulicos, etc.), b) productos de asbesto (residuos de construcción, etc.), c) Baterias y acumuladores, d) Pinturas y barnices, e) Preservadores de madera, f) Agentes de limpieza (cera de pisos, muebles o zapatos; removedores de manchas, desinfectantes basados en cloro, g) Solventes, h) Químicos de fotografía (reveladores, etc.), i) Productos con mercurio (tubos fluorescentes,  termómetros), j) Pesticidas, k) Aerosoles con CFC, l) Medicamentos, m) Cosméticos (tintes para el cabello, barniz de uñas y removedor de esmalte, etc.), n) Químicos para varios usos (toners y cartuvhos, pegamento, anticongelante, componentes de sellado, etc.). La generación de los residuos peligrosos puede hacerse de dos maneras: estudios de generación de residuos peligrosos realizados recientemente (menos de 5 años) ó estimación de la generación a través de tasas reportadas para otras regiones o países (esta última opción es menos precisa y deseable), generalmente esta tasa está considerada dentro de la tasa de generación de los hogares. Especificar que tipos de residuos peligrosos se han incluido en la contabilización.</t>
    </r>
  </si>
  <si>
    <t>Tasa de generación de residuos de construcción y demolición= Kilogramos de residuos de construcción y demolición generados al año/Población total en el área evaluada. Dependiento del nivel de control de los residuos de construcción y demolición de la zona estudiada, se puede obtener el valor de dos formas: 1) Si existe infraestructura para tratamiento y/o eliminación de dichos residuos, sería la suma de todos los ingresos a dicha infraestructura. 2) Estimación a través de tasas reportadas para otras zonas o países (esta última opción es menos precisa y deseable)</t>
  </si>
  <si>
    <t>Tasa de generación de residuos de construcción y demolición= ∑(Kilogramos de residuos de construcción y demolición generados al año de todas las entidades a integrar)/∑[Población total de las entidades a integrar]</t>
  </si>
  <si>
    <t>Tasa de generación de residuos de construcción y demolición= ∑(Kilogramos de residuos de construcción y demolición generados al año de todos los municipios que integran la mancomunidad)/∑[Población total de los municipios que integran la mancomunidad]</t>
  </si>
  <si>
    <t>Tasa de generación de residuos de equipos eléctricos y electrónicos (WEEE/RAEEs)= Kilogramos de residuos de equipos eléctricos y electrónicos generados al año/Población total en el área evaluada. En caso de que no se tenga la cantidad de residuos generada se puede estimar a partir de la producción reportada y distribuida por las empresas fabricantes, o en base a lo recolectado (esta última opción es menos precisa y desable). En ambos casos, debe aclararse al reportar la tasa y especificando la incertidumbre de dicho cálculo.</t>
  </si>
  <si>
    <t>Que se realice el cálculo de lo recolectado y no de lo generado, en ese caso, debe aclararse al reportar la tasa.</t>
  </si>
  <si>
    <t>Evalúa la cantidad de vehículos al final de su vida útil generados por persona al año.</t>
  </si>
  <si>
    <t>Tasa de generación de residuos de equipos eléctricos y electrónicos (WEEE/RAEEs)= ∑(Kilogramos de residuos de equipos eléctricos y electrónicos generados al año de todas las entidades a integrar)/∑[Población total de las entidades a integrar]</t>
  </si>
  <si>
    <t>Tasa de generación de residuos de equipos eléctricos y electrónicos (WEEE/RAEEs)= ∑(Kilogramos de residuos de equipos eléctricos y electrónicos generados al año de todos los municipios que integran la mancomunidad)/∑[Población total de los municipios que integran la mancomunidad]</t>
  </si>
  <si>
    <t>Tasa de generación de residuos de pilas y acumuladores=Kilogramos de residuos de pilas y acumuladores generados al año/Población total en el área evaluada. En caso de que no se tenga la cantidad de residuos generada se puede estimar a partir de la producción reportada y distribuida por las empresas fabricantes, o en base a lo recolectado (esta última opción es menos precisa y desable). En ambos casos, debe aclararse al reportar la tasa y especificando la incertidumbre de dicho cálculo.</t>
  </si>
  <si>
    <t>Tasa de generación de residuos de pilas y acumuladores=∑(Kilogramos de residuos de pilas y acumuladores generados al año de todas las entidades a integrar/∑[Población total de las entidades a integrar]</t>
  </si>
  <si>
    <t>Tasa de generación de residuos de pilas y acumuladores=∑(Kilogramos de residuos de pilas y acumuladores generados al año de todos los municipios que integran la mancomunidad/∑[Población total de los municipios que integran la mancomunidad]</t>
  </si>
  <si>
    <t>Tasa de generación de vehículos al final de su vida útil=Kilogramos de vehículos al final de su vida útil generados al año/Población total en el área evaluada. En caso de que no se tenga la cantidad de residuos generada se puede estimar a partir de la producción reportada y distribuida por las empresas fabricantes, o en base a los vehículos entregados en instalaciones (esta última opción es menos precisa y desable). En ambos casos, debe aclararse al reportar la tasa y especificando la incertidumbre de dicho cálculo.</t>
  </si>
  <si>
    <t>Tasa de generación de vehículos al final de su vida útil=∑(Kilogramos de vehículos al final de su vida útil generados al año de todas las entidades a integrar)/∑[Población total de las entidades a integrar]</t>
  </si>
  <si>
    <t>Tasa de generación de vehículos al final de su vida útil=∑(Kilogramos de vehículos al final de su vida útil generados al año de todos los municipios que integran la mancomunidad)/∑[Población total de los municipios que integran la mancomunidad]</t>
  </si>
  <si>
    <t>Tasa de generación de neumáticos fuera de uso= Kilogramos de residuos de neumáticos fuera de uso generados al año/Población total en el área evaluada. En caso de que no se tenga la cantidad de residuos generada se puede estimar a partir de la producción reportada y distribuida por las empresas fabricantes, o en base a lo recolectado (esta última opción es menos precisa y desable). En ambos casos, debe aclararse al reportar la tasa y especificando la incertidumbre de dicho cálculo.</t>
  </si>
  <si>
    <t>Tasa de generación de neumáticos fuera de uso= ∑(Kilogramos de residuos de neumáticos fuera de uso generados al año de todas las entidades a integrar)/∑[Población total de las entidades a integrar]</t>
  </si>
  <si>
    <t>Tasa de generación de neumáticos fuera de uso= ∑(Kilogramos de residuos de neumáticos fuera de uso generados al año de todos los municipios que integran la mancomunidad)/∑[Población total de los municipios que integran la mancomunidad]</t>
  </si>
  <si>
    <t>Tasa de generación de residuos de aceites y grasas comestibles= Kilogramos de residuos de de aceites y grasas comestibles generados al año/Población total en el área evaluada. En caso de que no se tenga la cantidad de residuos generada se puede estimar a partir de la producción reportada y distribuida por las empresas fabricantes, o en base a lo recolectado (esta última opción es menos precisa y desable). En ambos casos, debe aclararse al reportar la tasa y especificando la incertidumbre de dicho cálculo.</t>
  </si>
  <si>
    <t>Tasa de generación de residuos de aceites y grasas comestibles= ∑(Kilogramos de residuos de de aceites y grasas comestibles generados al año de todas las entidades a integrar)/∑[Población total de las entidades a integrar]</t>
  </si>
  <si>
    <t>Tasa de generación de residuos de aceites y grasas comestibles= ∑(Kilogramos de residuos de de aceites y grasas comestibles generados al año de todos los municipios que integran la mancomunidad)/∑[Población total de los municipios que integran la mancomunidad]</t>
  </si>
  <si>
    <t>Residuos de limpieza de desagües,  de plantas de potabilización o depuración de aguas (lodos y otros)</t>
  </si>
  <si>
    <t>Número total de plantas depuradoras y potabilizadoras</t>
  </si>
  <si>
    <t># total de plantas</t>
  </si>
  <si>
    <t>Si es posible, obtener el dato desglosado por tipo (depuradora o potabilizadora) y tamaño de establecimientos (pequeño, mediano, grande, etc.)</t>
  </si>
  <si>
    <t>Generación de residuos de limpieza de desagües, de plantas de potabilización o depuración de aguas per cápita= ∑(Kilogramos de residuos de limpieza de desagües, de plantas de potabilización o depuración de aguas generados al año de todas las entidades a integrar)/∑[Población total de las entidades a integrar]</t>
  </si>
  <si>
    <t>Generación de residuos de limpieza de desagües, de plantas de potabilización o depuración de aguas per cápita= ∑(Kilogramos de residuos de limpieza de desagües, de plantas de potabilización o depuración de aguas generados al año de todos los municipios que integran la mancomunidad)/∑[Población total de los municipios que integran la mancomunidad]</t>
  </si>
  <si>
    <t>% de residuos recolectados= ∑(residuos municipales recolectados de todas las entidades a integrar)/∑(generación total de residuos municipales de todas las entidades a integrar)*100.  Se debe tener cuidado de incluir los mismos tipos de flujos para todas las entidades que se están integrando.</t>
  </si>
  <si>
    <t>% de residuos recolectados= ∑(residuos municipales recolectados por mancomunidad+municipios que la integran)/∑(generación total de residuos municipales de todos los municipios que integran la mancomunidad)*100.  Se debe tener cuidado de incluir los mismos tipos de flujos para todos los municipios que se están integrando.</t>
  </si>
  <si>
    <t>Si densidad y frecuencia son promedio se utiliza método de cálculo</t>
  </si>
  <si>
    <t>Población atendida por el servicio de recolección de residuos domiciliarios.</t>
  </si>
  <si>
    <t>Población atendida por el servicio de recolección= (Población atendida por el servicio de recolección/Población total en el área evaluada)*100. Es importante tener el dato más preciso de población atendida por el servicio de recolección: puede estimarse a través de las zonas o casa atendidas, por la densidad poblacional o por el promedio de personas por vivienda reportadas para la zona. Si existe recolección selectiva= (Población atendida por el servicio de recolección selectivo/Población total en el área evaluada)*100.  También se puede calcular diferenciado para áreas urbanas y/o rurales=(Población atendida por el servicio de recolección en área rural o urbana/Población total rural o urbana)*100. En el caso de los datos con recolección selectiva, servirá para evaluar el avance/alcance de implementación de estas acciones, en caso de población rural/urbana sirve para visualizar la equidad en el servicio dentro del municipio.</t>
  </si>
  <si>
    <t>% para cada fracción=(Total de residuos recolectados selectivamente en la fracción "i"/total de residuos recolectados )*100. "i"= papel y cartón, orgánicos, envases ligeros, entre otros, según  como esté organizada la recolección.  NOTA: En el total de residuos recolectados se deben incluir todos los residuos municipales (excepto industriales).</t>
  </si>
  <si>
    <t>Sólo aplica si el municipio tiene contenedores (pueden existir en toda la ciudad o sólo en algunas zonas).  Este muestra un grado de aprovechamiento promedio, es importante detectar que contenedores son insuficientes por estar ubicados en zonas de alta densidad o alta afluencia (por ejemplo centro histórico, etc.)</t>
  </si>
  <si>
    <t>Se deben sumar los m3 de todos los contenedores disponibles</t>
  </si>
  <si>
    <t>Densidad promedio de residuos en contenedor</t>
  </si>
  <si>
    <t>Obtener una densidad promedio de los residuos derivadas de estudios realizados en campo.</t>
  </si>
  <si>
    <t>Veces/Semana</t>
  </si>
  <si>
    <t>La suma de fracciones debería sumarse a cantidad total de residuos recolectados</t>
  </si>
  <si>
    <t xml:space="preserve">Incluir todos los flujos de residuos muncipales recolectados (ya sea recolección normal, fraccionada y/o por recolecciones especiales como puntos limpios o centros de acopio), a excepción de los residuos industriales. </t>
  </si>
  <si>
    <t>Cuando se calcula "Grado de aprovechamiento de contenedores", si sólo existen contenedores en algunas zonas de la ciudad, se debe ajustar a los residuos recolectados de contenedores solamente.</t>
  </si>
  <si>
    <t xml:space="preserve">% de residuos recolectados= [residuos municipales recolectados /generación total de residuos municipales]*100. Se deben incluir en la suma de residuos municipales generados los siguientes: 1) hogares, 2) comercios, 3) servicios, 4) resultantes de limpieza viaria, 5) residuos peligrosos domésticos, 6) construcción y demolición, 7) RAEE's, 8) pilas y acumuladores, 9) VFU, 10) NFU, 11) aceites y grasas comestibles, 12) de limpieza de desagues y lodos de plantas de tratamiento de aguas residuales. En el caso de los residuos recolectados, deben incluirse todos los flujos mencionados, ya sea que ingresen por recolección normal, fraccionada, por recolecciones especiales (por ejemplo puntos limpios o centros de acopio, etc.). Se debe procurar incluir los mismos flujos tanto en la generación como en la recolección. En caso de que alguno de los flujos municipales no se conozcan debe especificarse cuáles se están considerando para el cálculo ya que esto genera incertidumbre en la interpretación del indicador.  Verificar que las unidades de todos los flujos incluidos estén en las mismas unidades, ya sea kg/año ó ton/año. </t>
  </si>
  <si>
    <t>Si existen diversas frecuencias de recolección, reportar un promedio</t>
  </si>
  <si>
    <t>Grado de aprovechamiento de contenedores= [Residuos recolectados totales (ton)]/[capacidad total volumétrica de contenedores (m3)*densidad media (promedio) de residuos en contenedor (ton/m3)* # de contenedores instalados *Frecuencia de recolección semanal*52 semanas]*100. Grado de aprovechamiento de contenedores para cada fracción= [Residuos recolectados en la fracción "i" (ton)]/[capacidad total volumétrica de contenedores de la fracción "i" (m3)*densidad media (promedio) de residuos en contenedor (ton/m3)* # de contenedores instalados para la fracción "i"*Frecuencia de recolección semanal*52 semanas]*100. "i"= papel y cartón, orgánicos, envases ligeros, entre otros, según  como esté organizada la recolección.  Si sólo existen contenedores en algunas zonas de la ciudad, la cantidad de residuos recolectados totaltes se debe ajustar a los residuos recolectados de contenedores solamente.</t>
  </si>
  <si>
    <t>Para el cálculo de grado de aprovechamiento en recolección neumática se debe utilizar toneladas/mes, utilizando el dato del mes con máxima recepción de residuos.</t>
  </si>
  <si>
    <t>Se deben sumar los m3 de todos los vehículos utilizados</t>
  </si>
  <si>
    <t>Si varía el número de viajes de recolección, reportar un promedio</t>
  </si>
  <si>
    <t>En caso de que existan afectaciones por los residuos, revisar de qué componente/etapa de residuos se derivan principalmente.</t>
  </si>
  <si>
    <t>Existen aspectos evaluados similares en ambos indicadores</t>
  </si>
  <si>
    <t>Se deben incluir todos los residuos resultantes de todas las operaciones de limpieza viaria (plazas+calles+eventos especiales+otros) y todas las modalidades (manual+mecánico). Para el cálculo de intensidad del uso de suelo en limpieza viaria y/o recolección, tener cuidado de no contabilizar dos veces los residuos de limpieza en viaria en "residuos recolectados".</t>
  </si>
  <si>
    <t>Aspectos relacionados con impacto visual en limpieza viaria y/o recolección</t>
  </si>
  <si>
    <t>Se puede estimar la cantidad de agua contaminada a través del agua usada</t>
  </si>
  <si>
    <t>Valor máximo reportado (ver referencia para más valores)</t>
  </si>
  <si>
    <t>Valor mínimo reportado (ver referencia para más valores)</t>
  </si>
  <si>
    <t>Valor máximo reportado del rango de Mun 04 - Mun 10 (ver referencia para más valores)</t>
  </si>
  <si>
    <t>Valor mínimo reportado del rango de Mun 04 - Mun 10 (ver referencia para más valores)</t>
  </si>
  <si>
    <t>Valor mínimo reportado (ver referencia para más valores, no incluye mun 14-16 y 17).</t>
  </si>
  <si>
    <t>Valor máximo reportado (ver referencia para más valores, no incluye mun 14-16 y 17).</t>
  </si>
  <si>
    <t>Belo Horizonte</t>
  </si>
  <si>
    <t>Minas Gerais</t>
  </si>
  <si>
    <t>Valor máximo reportado del rango de Mun 06 - Mun 10 (ver referencia para más valores)</t>
  </si>
  <si>
    <t>Valor máximo reportado (ver referencia para más valores). No incluye mun14-16 y 17</t>
  </si>
  <si>
    <t>Valor mínimo reportado (ver referencia para más valores). No incluye mun14-16 y 17</t>
  </si>
  <si>
    <t xml:space="preserve">Valor máximo reportado (ver referencia para más valores): Rotterdam, The Netherlands (Europa), San Francisco, EE.UU. (Norteamérica) y Adelaide, Australia (Oceanía). Recuperado a través de tasas cobradas al usuario. </t>
  </si>
  <si>
    <t xml:space="preserve">Valor mínimo reportado (ver referencia para más valores): Rotterdam, The Netherlands (Europa), San Francisco, EE.UU. (Norteamérica) y Adelaide, Australia (Oceanía). Recuperado a través de tasas cobradas al usuario. </t>
  </si>
  <si>
    <t>Valor máximo reportado (ver referencia para más valores): Nairobi (Kenya), Moshi (Tanzania), Curepipe (Isla de Mauricio) y Sousse (Tunisia). Recuperado a través de tasas cobradas al usuario.</t>
  </si>
  <si>
    <t>Valor mínimo reportado (ver referencia para más valores): Nairobi (Kenya), Moshi (Tanzania), Curepipe (Isla de Mauricio) y Sousse (Tunisia). Recuperado a través de tasas cobradas al usuario.</t>
  </si>
  <si>
    <t>Valor máximo reportado (ver referencia para más valores): Managua (Nicaragua), Belo Horizonte (Brasil) y San Vicente de Cañete (Perú). Recuperado a través de tasas cobradas al usuario.</t>
  </si>
  <si>
    <t>Valor mínimo reportado (ver referencia para más valores): Managua (Nicaragua), Belo Horizonte (Brasil) y San Vicente de Cañete (Perú). Recuperado a través de tasas cobradas al usuario.</t>
  </si>
  <si>
    <t>Valor máximo reportado (ver referencia para más valores): Delhi (India), Dhaka (Bangladesh), Ghorahi (Nepal) y Quezon City (Filipinas). Recuperado a través de tasas cobradas al usuario.</t>
  </si>
  <si>
    <t>Valor mínimo reportado (ver referencia para más valores): Delhi (India), Dhaka (Bangladesh), Ghorahi (Nepal) y Quezon City (Filipinas). Recuperado a través de tasas cobradas al usuario.</t>
  </si>
  <si>
    <t>Valor máximo reportado. VALOR ORIGINAL: Valor mensual facturado/valor mensual cobrado a clientes públicos o privados= entre 1 y 1.25</t>
  </si>
  <si>
    <t>Valor mínimo reportado. VALOR ORIGINAL: Valor mensual facturado/valor mensual cobrado a clientes públicos o privados= entre 1 y 1.25</t>
  </si>
  <si>
    <t>Terminado cuantitativo</t>
  </si>
  <si>
    <t>Si, pero publicado por un nivel superior u otra entidad</t>
  </si>
  <si>
    <t>No se realiza encuesta</t>
  </si>
  <si>
    <t>Terminado cualitativo</t>
  </si>
  <si>
    <t>Datos de Estudios de caso propios</t>
  </si>
  <si>
    <t>La información sobre grupos de interés/cooperación se puede compartir entre ambos indicadores</t>
  </si>
  <si>
    <t>Media ponderada</t>
  </si>
  <si>
    <t>Bengaluru</t>
  </si>
  <si>
    <t>Valor mínimo reportado (ver referencia para más valores). Nairobi (Kenya), Moshi (Tanzania), Curepipe (Isla de Mauricio), Sousse (Tunisia), Bamako (Mali) y Lusaka (Zambia).</t>
  </si>
  <si>
    <t>Valor máximo reportado (ver referencia para más valores). Nairobi (Kenya), Moshi (Tanzania), Curepipe (Isla de Mauricio), Sousse (Tunisia), Bamako (Mali) y Lusaka (Zambia).</t>
  </si>
  <si>
    <t xml:space="preserve">Valor mínimo reportado (ver referencia para más valores). Managua (Nicaragua), Belo Horizonte (Brasil) y San Vicente de Cañete (Perú). </t>
  </si>
  <si>
    <t xml:space="preserve">Valor máximo reportado (ver referencia para más valores). Managua (Nicaragua), Belo Horizonte (Brasil) y San Vicente de Cañete (Perú). </t>
  </si>
  <si>
    <t>Valor mínimo reportado (ver referencia para más valores). Delhi (India), Dhaka (Bangladesh), Ghorahi (Nepal), Quezon City (Filipinas) y Kunming (Yunuan Province, China).</t>
  </si>
  <si>
    <t>Valor máximo reportado (ver referencia para más valores). Delhi (India), Dhaka (Bangladesh), Ghorahi (Nepal), Quezon City (Filipinas) y Kunming (Yunuan Province, China).</t>
  </si>
  <si>
    <t>Red de retroalimentación municipal con inspectores comunitarios: Swabhimana platform. UN-HABITAT. (2010). Solid Waste Management in the world’s cities. Londres, Washington: Naciones Unidas.</t>
  </si>
  <si>
    <t>Bangalore</t>
  </si>
  <si>
    <t xml:space="preserve">Karnataka </t>
  </si>
  <si>
    <t>Valor mínimo reportado (ver referencia para más valores).</t>
  </si>
  <si>
    <t>Villa Franca de Xira</t>
  </si>
  <si>
    <t>Lisboa</t>
  </si>
  <si>
    <t>Valor mínimo reportado (ver referencia para más valores). Valor original: 142 quejas por todos los habitantes</t>
  </si>
  <si>
    <t>Tavira</t>
  </si>
  <si>
    <t>Valor máximo reportado (ver referencia para más valores). Valor original: 119 quejas por todos los habitantes</t>
  </si>
  <si>
    <t>Valor máximo reportado (ver referencia para más valores).</t>
  </si>
  <si>
    <t>Municipio 01A</t>
  </si>
  <si>
    <t>Municipio 02A</t>
  </si>
  <si>
    <t>Municipio 03A</t>
  </si>
  <si>
    <t>Municipio 04A</t>
  </si>
  <si>
    <t>Municipio 05A</t>
  </si>
  <si>
    <t>En México los grupos de pepenadores forman cooperativas, uniones, sindicatos que en su gran mayoría están afiliados a Partidos políticos. Su inclusión es principalmente a través de los partidos políticos que gestionan beneficios, apoyos, seguro de salud popular, etc.  En el municipio de Zapopan un grupo de pepenadores paga una cuota mensual colectiva al ayuntamiento, pero otros pepenadores que trabajan en el Vertedero en el mismo municipio no pagan. En un sitio privado, al grupo se le exige que contraten un seguro de salud o estén afiliados a un seguro. En la mayoría de los casos los grupos de pepenadores pagan mensuales de cuotas de membresía al sindicato o su líder. En muchos casos existe control de la venta o comercialización de ciertos materiales, el sindicato o su líder acapara ciertos materiales o bien los compra de manera exclusiva y paga un precio menor por kilo por lo que le queda un margen de ganancia. Estas son formas de cobrar “cuotas” o beneficios económicos. Estos beneficios no van al gobierno municipal/estatal, sino a los líderes de sindicatos.</t>
  </si>
  <si>
    <t>Jalisco</t>
  </si>
  <si>
    <t>Zapopan</t>
  </si>
  <si>
    <t xml:space="preserve">Consulta de expertos: Gerardo Bernache Pérez, Profesor investigador CIESAS, Unidad Occidente. Comunicación por correo electrónico. 1 de julio de 2016. </t>
  </si>
  <si>
    <t>Valor máximo reportado (ver referencia para más valores): Citizens’ awareness (conciencia) of and behavior (comportamiento) concerning 3Rs:
Awareness: approx. 90%, Behavior: approx. 50%</t>
  </si>
  <si>
    <t>Valor mínimo reportado (ver referencia para más valores): Citizens’ awareness (conciencia) of and behavior (comportamiento) concerning 3Rs:
Awareness: approx. 90%, Behavior: approx. 50%</t>
  </si>
  <si>
    <t>5169 personas involucradas en acciones de educación ambiental, dividido entre el total de población (pag 64 y 65)</t>
  </si>
  <si>
    <t>FEMP, MIMARM, &amp; Novotec. (2010). Nuevo marco para la gestión de los residuos municipales. Ministerio de medio ambiente y medio rural y marino. Federación Española de municipios y provincias.</t>
  </si>
  <si>
    <t>9 municipios</t>
  </si>
  <si>
    <t>Consorcio</t>
  </si>
  <si>
    <t>1700 alumnos de primaria con talleres, dividido entre el total de población (pag 61 y 62). Pueden ser más porque se mencionan otras acciones, pero no se especifica la cantidad de personas involucradas.</t>
  </si>
  <si>
    <t>3 euros/habitante/año, calculado con una tasa de 1,3362 euros por dólar al  31/12/2010 . Se ha realizado una inversión de 3€ por habitante y año
en campañas de concienciación, incluyendo una destinada
a mejorar la separación en origen. La mayor parte,
ha sido financiada por la Mancomunidad, con aportación
también por parte de la Comunidad Autónoma.</t>
  </si>
  <si>
    <t>9 municipios (1 semiurbano y 8 rurales)</t>
  </si>
  <si>
    <t>28 municipios</t>
  </si>
  <si>
    <t>Área metropolitana</t>
  </si>
  <si>
    <t>En 2008, casi 23.000 hogares han sido contactados para informar de las instrucciones de segregación en origen o explicar los errores encontrados en la recogida, dividido entre el total de población (pag 87 y 89). Pueden ser más porque se mencionan otras acciones, pero no se especifica la cantidad de personas involucradas.</t>
  </si>
  <si>
    <t>Tesis Bety-Datos Ely</t>
  </si>
  <si>
    <t>San Pedro Tlaquepaque</t>
  </si>
  <si>
    <t>Valor mínimo reportado: 1,3 a 1,5 km lineales/barredor/día  (desable): (acera + cuneta, pistas pavimentadas, barredor de 35 años, promedio de talla: 1,63 en varones y 1,53 en mujeres, peso: 5 kilos adicionales en relación con la talla en varones y 7 kilos en mujeres). 13 a 75 Km/día (real). Considera de manera implícita el tipo de servicio ejecutado (acera y cuneta), estado físico de la acera y la cuneta, edad y contextura física del trabajador, densidad poblacional, flujo peatonal, turno y frecuencia del servicio, tipo de escoba utilizado y presencia de vehículos estacionados (tabla pag. 79)</t>
  </si>
  <si>
    <t>Valor máximo reportado: 1,3 a 1,5 km lineales/barredor/día  (desable): (acera + cuneta, pistas pavimentadas, barredor de 35 años, promedio de talla: 1,63 en varones y 1,53 en mujeres, peso: 5 kilos adicionales en relación con la talla en varones y 7 kilos en mujeres). 13 a 75 Km/día (real). Considera de manera implícita el tipo de servicio ejecutado (acera y cuneta), estado físico de la acera y la cuneta, edad y contextura física del trabajador, densidad poblacional, flujo peatonal, turno y frecuencia del servicio, tipo de escoba utilizado y presencia de vehículos estacionados (tabla pag. 79)</t>
  </si>
  <si>
    <t>37 municipios</t>
  </si>
  <si>
    <t>Tesis Elvira</t>
  </si>
  <si>
    <t>En los 37 municipios se reportó valor de 0%, incluye. Edo. de México, Guerrero, Hidalgo, Morelos y Querétaro.</t>
  </si>
  <si>
    <t>Estado de México</t>
  </si>
  <si>
    <t>Huehuetoca</t>
  </si>
  <si>
    <t>Valor mínimo reportado de un rango de 14,29% a un 90,91%</t>
  </si>
  <si>
    <t>Tequixquiac</t>
  </si>
  <si>
    <t>Valor máximo reportado de un rango de 14,29% a un 90,91%</t>
  </si>
  <si>
    <t>Valor máximo reportado: Costo total del servicio de barrido al mes: USD$ 15 a 20 por kilómetro barrido o por m2.</t>
  </si>
  <si>
    <t>Valor mínimo reportado: Costo total del servicio de barrido al mes: USD$ 15 a 20 por kilómetro barrido o por m2.</t>
  </si>
  <si>
    <t>Datos agregados por Ely</t>
  </si>
  <si>
    <r>
      <t xml:space="preserve">Valor mínimo reportado (desable) de acuerdo a: Objetivo: </t>
    </r>
    <r>
      <rPr>
        <i/>
        <sz val="11"/>
        <rFont val="Arial Narrow"/>
        <family val="2"/>
      </rPr>
      <t>Alcanzar 50% de preparación para reutilización, de los cuales, un 2% corresponderá a la reutilización de residuos textiles, RAEEs, muebles y otros.</t>
    </r>
  </si>
  <si>
    <t>Máximo valor reportado: de los municipios 04-05-06-08-09-10. % en negativo(reducciòn año 2011-2015)</t>
  </si>
  <si>
    <t>Mun 09</t>
  </si>
  <si>
    <t>Mínimo valor reportado: de los municipios 04-05-06-08-09-10. % en negativo(reducciòn año 2011-2015)</t>
  </si>
  <si>
    <t>Máximo valor reportado para: Mun 11-12-13-14-15-17-18. % en negativo(reducciòn año 2011-2015)</t>
  </si>
  <si>
    <t>Mínimo valor reportado para: Mun 11-12-13-14-15-17-18. % en negativo(reducciòn año 2011-2015)</t>
  </si>
  <si>
    <t>Para el año 2020 reducir un 10% (calculado de 2016 al 2020, un promedio de -2% anual)</t>
  </si>
  <si>
    <t>Mínimo valor reportado</t>
  </si>
  <si>
    <t>Máximo valor reportado</t>
  </si>
  <si>
    <t>Valor máximo reportado para: Mun 01-05A</t>
  </si>
  <si>
    <t>Valor mínimo reportado para: Mun 01-05A</t>
  </si>
  <si>
    <t>Residuos industriales no peligrosos</t>
  </si>
  <si>
    <t>Informes anuales y trimestrales del Sistema Integral de aseo público de León. 2013. https://www.aseopublicoleon.gob.mx/informe-de-resultados-operativos.</t>
  </si>
  <si>
    <t>Máximo valor reportado. Corresponden a limpieza viaria en eventos especiales (por ejemplo desfiles, carreras, etc.)</t>
  </si>
  <si>
    <t>Mínimo valor reportado. Corresponden a limpieza viaria en eventos especiales (por ejemplo desfiles, carreras, etc.)</t>
  </si>
  <si>
    <t>Promedio de todos los valores reportados. Corresponden a limpieza viaria en eventos especiales (por ejemplo desfiles, carreras, etc.)</t>
  </si>
  <si>
    <t>Informes anuales y trimestrales del Sistema Integral de aseo público de León. 2012. https://www.aseopublicoleon.gob.mx/informe-de-resultados-operativos.</t>
  </si>
  <si>
    <t>Máximo valor reportado. Corresponden barrido manual, zonas de barrido dentro de la ciudad (barrido normal diario)</t>
  </si>
  <si>
    <t>Mínimo valor reportado. Corresponden barrido manual, zonas de barrido dentro de la ciudad (barrido normal diario)</t>
  </si>
  <si>
    <t>Corresponde al promedio de todos los valores reportados. Corresponden barrido manual, zonas de barrido dentro de la ciudad (barrido normal diario)</t>
  </si>
  <si>
    <t>Máximo valor reportado en el rango</t>
  </si>
  <si>
    <t>Mínimo valor reportado en el rango</t>
  </si>
  <si>
    <t>Indicadores cotejados/corregidos por Ely con la fuente original</t>
  </si>
  <si>
    <t>Indicadores agregados por Ely</t>
  </si>
  <si>
    <t>Máximo valor reportado. Se estimaron de 12000 a 14000 VFU por año, el indicador se calculó dividiendo por el número de habitantes</t>
  </si>
  <si>
    <t>Mínimo valor reportado. Se estimaron de 12000 a 14000 VFU por año, el indicador se calculó dividiendo por el número de habitantes</t>
  </si>
  <si>
    <t>Máximo valor reportado. La tasa reportada para 2003 fue de 8900 a 10500, el indicador se calculó dividiendo entre la población total. Se hace una proyección de VFU al 2025 entre 20000 y 27700 VFU/año.</t>
  </si>
  <si>
    <t>Mínimo valor reportado. La tasa reportada para 2003 fue de 8900 a 10500, el indicador se calculó dividiendo entre la población total. Se hace una proyección de VFU al 2025 entre 20000 y 27700 VFU/año.</t>
  </si>
  <si>
    <t>Limpieza de desagües y lodos de plantas de tratamiento de aguas residuales</t>
  </si>
  <si>
    <t>Informes anuales y trimestrales del Sistema Integral de aseo público de León. 2012. https://www.aseopublicoleon.gob.mx/informe-de-resultados-operativos y trabajo de campo.</t>
  </si>
  <si>
    <t>Mínimo valor reportado para: Bolivia, Brasil, Cuba, Perú, México</t>
  </si>
  <si>
    <t>Máximo valor reportado para: Bolivia, Brasil, Cuba, Perú, México</t>
  </si>
  <si>
    <t>Máximo valor reportado para: Filipinas, China, India, Bangladesh, Nepal (Ordenado de mayor a menor porcentaje)</t>
  </si>
  <si>
    <t>Mínimo valor reportado para: Filipinas, China, India, Bangladesh, Nepal (Ordenado de mayor a menor porcentaje)</t>
  </si>
  <si>
    <t>Máximo valor reportado para: Túnez, Kenia, Tanzania, Mali, Zambia (ordenado de mayor a menor porcentaje)</t>
  </si>
  <si>
    <t>Mínimo valor reportado: Túnez, Kenia, Tanzania, Mali, Zambia (ordenado de mayor a menor porcentaje)</t>
  </si>
  <si>
    <t>Máximo valor reportado para: Brasil, Nicaragua, Perú (ordenados de mayor a menor porcentaje)</t>
  </si>
  <si>
    <t>Mínimo valor reportado para: Brasil, Nicaragua, Perú (ordenados de mayor a menor porcentaje)</t>
  </si>
  <si>
    <t>Resto (mezclado)</t>
  </si>
  <si>
    <t>Máximo valor reportado para las regiones de: Lombardia, Milano, Bergamo, Pavia y Mantova.</t>
  </si>
  <si>
    <t>Mínimo valor reportado para las regiones de: Lombardia, Milano, Bergamo, Pavia y Mantova.</t>
  </si>
  <si>
    <t>Calculados</t>
  </si>
  <si>
    <t>Publicados</t>
  </si>
  <si>
    <t>Máximo valor publicado de todos los países. Pais: Argentina más alto, Paraguay más bajo,(de todo ALC) el dato esta publicado en dólares</t>
  </si>
  <si>
    <t>Mínimo valor publicado de todos los países: Argentina más alto, Paraguay más bajo,(de todo ALC) el dato esta publicado en dólares</t>
  </si>
  <si>
    <t>Originalmente publicado en pesos mexicanos: $367,67/ton</t>
  </si>
  <si>
    <t>Originalmente publicado en Euros</t>
  </si>
  <si>
    <t>Papel y cartón</t>
  </si>
  <si>
    <t>Valores calculados</t>
  </si>
  <si>
    <t>Valores publicados</t>
  </si>
  <si>
    <t>Número total de valores en la base de datos</t>
  </si>
  <si>
    <t>Con al menos un valor de estudios de caso (a partir de Jone en adelante)</t>
  </si>
  <si>
    <t>TOTAL de valores</t>
  </si>
  <si>
    <t>TOTAL de valores cuanti</t>
  </si>
  <si>
    <t>TOTAL de valores cuali</t>
  </si>
  <si>
    <t>González, J. (2017). Indicadores para control del servicio municipal de gestión de residuos: aplicación a varios municipios del País Vasco. Universidad de Cantabria.</t>
  </si>
  <si>
    <t>Dato original: 0,38 Tn/km</t>
  </si>
  <si>
    <t xml:space="preserve">Máximo valor reportado. Perspectiva Global </t>
  </si>
  <si>
    <t xml:space="preserve">Mínimo valor reportado. Perspectiva Global </t>
  </si>
  <si>
    <t>Menor al 4%</t>
  </si>
  <si>
    <t>Inferior a 2%</t>
  </si>
  <si>
    <t>Envases ligeros (España)</t>
  </si>
  <si>
    <t>Biorresiduos</t>
  </si>
  <si>
    <t>Máximo valor reportado. Modelo húmedo-seco.</t>
  </si>
  <si>
    <t>Menor valor reportado. Correspondiente a modelo de recogida de 5 contenedores</t>
  </si>
  <si>
    <t>En 2012 España en su conjunto habría alcanzado el 29% de reciclado considerando que todo el material bioestabilizado se utiliza en el tratamiento de los suelos. Se incluye sólo reciclado.</t>
  </si>
  <si>
    <t>Máximo valor reportado autonómico. Se incluye sólo reciclado.</t>
  </si>
  <si>
    <t>Mínimo valor reportado autonómico. Se incluye sólo reciclado.</t>
  </si>
  <si>
    <t xml:space="preserve">Mínimo valor reportado. </t>
  </si>
  <si>
    <t>Máximo valor reportado de todos los Mun y Man</t>
  </si>
  <si>
    <t>Mínimo valor reportado de todos los Mun y Man</t>
  </si>
  <si>
    <t>Corresponde a valorización energética</t>
  </si>
  <si>
    <t>Corresponde a la clasificadora de papel y cartón</t>
  </si>
  <si>
    <t>Wte 01</t>
  </si>
  <si>
    <t>Máximo valor reportado para recuperación y reciclaje. Ges 03</t>
  </si>
  <si>
    <t>Mínimo valor reportado para recuperación y reciclaje. Ges 04</t>
  </si>
  <si>
    <t>Mínimo valor reportado para valorización energética. Wte 02.</t>
  </si>
  <si>
    <t>Máximo valor reportado para valorización energética. Wte 05</t>
  </si>
  <si>
    <t>Máximo valor reportado para los países: Anguila, Antigua y Barbuda Belice, Brasil, Chile, Colombia, Costa Rica, Cuba, Ecuador, Jamaica,  México, Panamá, Perú, República Dominicana,  Santa Lucia, San Vicente y las Granadinas.</t>
  </si>
  <si>
    <t>Mínimo valor reportado para los países: Anguila, Antigua y Barbuda Belice, Brasil, Chile, Colombia, Costa Rica, Cuba, Ecuador, Jamaica,  México, Panamá, Perú, República Dominicana,  Santa Lucia, San Vicente y las Granadinas.</t>
  </si>
  <si>
    <t>Máximo valor reportado entre los países: Egipto, Marruecos, Tunisia, Uganda, Cameron, Burkina Faso, Mauricio, Nigeria y Magadascar</t>
  </si>
  <si>
    <t>Máximo valor reportado entre los países: Macao, China,  Hong Kong,  Japon, Kirguistán, Singapur, Palestina, Bután</t>
  </si>
  <si>
    <t>Máximo valor reportado entre los países: Andorra, Austria,Bielorrusia, Bélgica, República Checa, Dinamarca, Estonia, Finlandia,Francia, Hungría, Islandia, Iralnda, Italia, Letonia, Lituania, Luxemburgo, Malta, Monaco, Noruega, Países Bajos, Polonia, Portugal, Moldavia, Eslovaquia, España, Suecia, Suiza, República de Macedonia</t>
  </si>
  <si>
    <t>Máximo valor reportado entre los países: Australia, Nueva Zelanda.</t>
  </si>
  <si>
    <t>Máximo valor reportado entre los países: Chipre, Israel, Jordania, Kuwait, Líbano, Siria, Turquía, Yemen</t>
  </si>
  <si>
    <t>Menor valor reportado entre los países: Egipto, Marruecos, Tunisia, Uganda, Cameron, Burkina Faso, Mauricio, Nigeria y Magadascar</t>
  </si>
  <si>
    <t>Menor valor reportado entre los países: Macao, China,  Hong Kong,  Japon, Kirguistán, Singapur, Palestina, Bután</t>
  </si>
  <si>
    <t>Menor valor reportado entre los países: Andorra, Austria,Bielorrusia, Bélgica, República Checa, Dinamarca, Estonia, Finlandia,Francia, Hungría, Islandia, Iralnda, Italia, Letonia, Lituania, Luxemburgo, Malta, Monaco, Noruega, Países Bajos, Polonia, Portugal, Moldavia, Eslovaquia, España, Suecia, Suiza, República de Macedonia</t>
  </si>
  <si>
    <t>Menor valor reportado entre los países: Australia, Nueva Zelanda.</t>
  </si>
  <si>
    <t>Menor valor reportado entre los países: Chipre, Israel, Jordania, Kuwait, Líbano, Siria, Turquía, Yemen</t>
  </si>
  <si>
    <t>Menor valor reportado</t>
  </si>
  <si>
    <t>Se calculó convirtiendo las unidades t/trabajador a trabajador/1000 toneladas. Dato reportado para recolección y relleno sanitario.
Cálculo anexo en la hoja 177
Países (ciudades): Argentina (Buenos Aires, Rosario),
Brasil (Rio de Janerio, San Pablo, Brasilia, Curritiba), 
Bolivia (La Paz),
Chile (Santiag),
Colombia (Bogotá, Medellín),
Costa Rica (San José),
Cuba (La Haban),
Ecuador (Guayaquil), México (México D.F., Monterrey),
Perú (Lima), 
Venuezuela (Caracas), Trinidad y Tobago</t>
  </si>
  <si>
    <t>Lan 01</t>
  </si>
  <si>
    <t>Lan 02</t>
  </si>
  <si>
    <t>Lan 03</t>
  </si>
  <si>
    <t>Lan 04</t>
  </si>
  <si>
    <t xml:space="preserve">Máximo valor reportado. Se calculó de acuerdo al salario mínimo, zona B en el  2015 (66.45 MXN  diarios)
Municipios: Tasquillo y Pachuca </t>
  </si>
  <si>
    <t xml:space="preserve">Máximo valor reportado. Se calculó de acuerdo al salario mínimo en el 2015 </t>
  </si>
  <si>
    <t xml:space="preserve">Mínimo valor reportado. Se calculó de acuerdo al salario mínimo, zona B en el  2015 (66.45 MXN  diarios)
Municipios: Tasquillo y Pachuca </t>
  </si>
  <si>
    <t xml:space="preserve">Mínimo valor reportado. Se calculó de acuerdo al salario mínimo en el 2015 </t>
  </si>
  <si>
    <t>Empresa: SUEZ. Si, a) y b)
Capacitación, seminarios, juegos de roles profesionales, coaching, tutoría, aprendizaje y conferencias profesionales</t>
  </si>
  <si>
    <t>Grupo Red Ambiental. Si c)
Empleados terminaron secundaria y preparatoria</t>
  </si>
  <si>
    <t>Máximo valor reportado para: Países (ciudades): Argentina (Buenos Aires, Rosario),
Brasil (Rio de Janerio, San Pablo, Brasilia, Curritiba), 
Bolivia (La Paz),
Chile (Santiag),
Colombia (Bogotá, Medellín),
Costa Rica (San José),
Cuba (La Haban),
Ecuador (Guayaquil), México (México D.F., Monterrey),
Perú (Lima), 
Venuezuela (Caracas), Trinidad y Tobago</t>
  </si>
  <si>
    <t>Mínimo valor reportado: Países (ciudades): Argentina (Buenos Aires, Rosario),
Brasil (Rio de Janerio, San Pablo, Brasilia, Curritiba), 
Bolivia (La Paz),
Chile (Santiag),
Colombia (Bogotá, Medellín),
Costa Rica (San José),
Cuba (La Haban),
Ecuador (Guayaquil), México (México D.F., Monterrey),
Perú (Lima), 
Venuezuela (Caracas), Trinidad y Tobago</t>
  </si>
  <si>
    <t>Máximo valor reportado para España. En relación con los costes promedios de gestión, en España el coste promedio del vertido es muy bajo (entre 30-40€/t) en comparación con los Estados Miembros que tienen una gestión de residuos más avanzada (90-120 €/t). Este bajo coste desincentiva los cambios necesarios para avanzar en políticas de residuos orientadas al reciclado.</t>
  </si>
  <si>
    <t>mínimo valor reportado para España. En relación con los costes promedios de gestión, en España el coste promedio del vertido es muy bajo (entre 30-40€/t) en comparación con los Estados Miembros que tienen una gestión de residuos más avanzada (90-120 €/t). Este bajo coste desincentiva los cambios necesarios para avanzar en políticas de residuos orientadas al reciclado.</t>
  </si>
  <si>
    <t>Si c): IRA (infección respiratoria aguda) leve, IRA moderada, grave o asma, diarrea y parasitismo intestinal, problemas gineco-obstétricos, trastornos prenatales, heridas y traumatismos, enfermedades de la piel, otros trastornos osteomusculares y trastornos oftalmológico.</t>
  </si>
  <si>
    <t xml:space="preserve">Si c): Accidentes, heridas, caídas, golpes, atropellos, choques e inhalaciones nocivas.
</t>
  </si>
  <si>
    <t>Si d): Accidentes químicos</t>
  </si>
  <si>
    <t>Si c): Dolencias pulmonares</t>
  </si>
  <si>
    <t>Sólo están incluidas las emisiones por gasto de combustible, no la emisión de CH4 del vertido.</t>
  </si>
  <si>
    <t>Máximo valor reportado para el Relleno Sanitario El Zapallal
Se calculó convirtiendo unidades y dividiendo los lixiviados generados entre las toneladas ingresadas. 
Cálculo anexo en la hoja 192</t>
  </si>
  <si>
    <t>Mínimo valor reportado para el Relleno Sanitario El Zapallal
Se calculó convirtiendo unidades y dividiendo los lixiviados generados entre las toneladas ingresadas. 
Cálculo anexo en la hoja 192</t>
  </si>
  <si>
    <t>No se específica la instrumentación, pero se cuenta con informe trimestral.</t>
  </si>
  <si>
    <t>Valores de Jone</t>
  </si>
  <si>
    <t>Valores de Juan</t>
  </si>
  <si>
    <t>Valores de Bety</t>
  </si>
  <si>
    <t>Máximo valor reportado. No se especifíca que países de ALC</t>
  </si>
  <si>
    <t>Mínimo valor reportado. No se especifíca que países de ALC</t>
  </si>
  <si>
    <t>Máximo valor reportado. Comunidad de Madrid. (2015). Boletín oficial de la comunicad de Madrid. Madrid, España. Retrieved from https://www.bocm.es/boletin/CM_Orden_BOCM/2014/05/23/BOCM-20140523-56.PDF
Fuente no confiable (salario mínimo): rtve. (2012). El Gobierno ja el salario mínimo interprofesional para mensuales. Retrieved July 19, 2017, from http://www.rtve.es/noticias/20121228/gobierno-fija-salario-minimo-interprofesional-para-2013-64530-euros-mensuales/593261.shtml</t>
  </si>
  <si>
    <t>Mínimo valor reportado. Se calculó en base al salario minimo del lugar en el 2013-2014 (7851.15) y el sueldo proporcionado</t>
  </si>
  <si>
    <t>No cuenta con ningún aspectos relacionados con seguridad e higiene (opción c)</t>
  </si>
  <si>
    <t xml:space="preserve">Se calculó con base al tipo de cambio en el 2017 (1,14 Euros= 1 USD) 
Ordenanza reguladora de la financiacion de los servicios de gestión de los residuos urbanos
</t>
  </si>
  <si>
    <t xml:space="preserve">Máximo valor reportado. Se calculó conviertiendo el valor reportado en Dirham Marroquí (MAD) a dólar estadounidense (USD), en base al tipo de cambio en el 2013 (8,40 USD/MAD) 
Región (Estado): Rabat-Salé-Zemmour-Zaer, DoukkalaAbda, Souss-Massa-Drâa, Marrackech-Tensift-El Haouz,  Grand Casablanca 
</t>
  </si>
  <si>
    <t xml:space="preserve">Mínimo valor reportado. Se calculó conviertiendo el valor reportado en Dirham Marroquí (MAD) a dólar estadounidense (USD), en base al tipo de cambio en el 2013 (8,40 USD/MAD) 
Región (Estado): Rabat-Salé-Zemmour-Zaer, DoukkalaAbda, Souss-Massa-Drâa, Marrackech-Tensift-El Haouz,  Grand Casablanca 
</t>
  </si>
  <si>
    <t>Máximo valor reportado. Argentina, Belice, Estado Plurinacional de Bolivia, Brasil, Chile, Colombia, Costa Rica, Ecuador, El Salvador, Guatemala, Guyana, Honduras, Jamaica, México, Nicaragua, Panamá, Paraguay, Perú, República Dominicana,
Uruguay y República Bolivariana de Venezuela.</t>
  </si>
  <si>
    <t>Mínimo valor reportado. Argentina, Belice, Estado Plurinacional de Bolivia, Brasil, Chile, Colombia, Costa Rica, Ecuador, El Salvador, Guatemala, Guyana, Honduras, Jamaica, México, Nicaragua, Panamá, Paraguay, Perú, República Dominicana,
Uruguay y República Bolivariana de Venezuela.</t>
  </si>
  <si>
    <t>Michoacán</t>
  </si>
  <si>
    <t>Los Reyes de Salgado</t>
  </si>
  <si>
    <t>Prácticas profesionales Carlos J. Flores.</t>
  </si>
  <si>
    <t>Máximo valor reportado. Costo para el gobierno
Regiones (Estados): Rabat-Salé-Zemmour-Zaer, Marrackech-Tensift-El Haouz, Grand Casablanca
Se calculó de acuerdo al tipo de cambio (anexo en la hoja 210 y 235)</t>
  </si>
  <si>
    <t>Mínimo valor reportado. Costo para el gobierno
Regiones (Estados): Rabat-Salé-Zemmour-Zaer, Marrackech-Tensift-El Haouz, Grand Casablanca
Se calculó de acuerdo al tipo de cambio (anexo en la hoja 210 y 235)</t>
  </si>
  <si>
    <t>No hay suministro de agua en el área</t>
  </si>
  <si>
    <t>Sólo incluye el gasto del combustible de la máquinaria</t>
  </si>
  <si>
    <t>Presencia de vectores. Si b)</t>
  </si>
  <si>
    <t>Máximo valor reportado. Páises: Asia y Japón 
Se calculó 
restanto la inineración total menos la incineración con recuperación de energía</t>
  </si>
  <si>
    <t>Máximo valor reportado: Países: Hungría, Islandia, República Checa, Noruega, Suiza. 
Se calculó 
restanto la inineración total menos la incineración con recuperación de energía</t>
  </si>
  <si>
    <t>Máximo valor reportado: Argentina, Belice, Estado Plurinacional de Bolivia, Brasil, Chile, Colombia, Costa Rica, Ecuador, El Salvador, Guatemala, Guyana, Honduras, Jamaica, México, Nicaragua, Panamá, Paraguay, Perú, República Dominicana,
Uruguay y República Bolivariana de Venezuela.</t>
  </si>
  <si>
    <t>Mínimo valor reportado. Páises: Asia y Japón 
Se calculó 
restanto la inineración total menos la incineración con recuperación de energía</t>
  </si>
  <si>
    <t>Mínimo valor reportado. Países: Austria, Bélgica, Dinamarca, Finlandia, Francia, Alemania, Italia, Luxemburgo, Países Bajos, Polonia, Portugal, Eslovaquia, España, Suecia, Reino Unido 
Se calculó 
restanto la inineración total menos la incineración con recuperación de energía</t>
  </si>
  <si>
    <t>Mínimo valor reportado. Países: Hungría, Islandia, República Checa, Noruega, Suiza. 
Se calculó 
restanto la inineración total menos la incineración con recuperación de energía</t>
  </si>
  <si>
    <t>Máximo valor reportado. Se calculó conviertiendo el valor reportado en euros a dólar estadounidense, en base al tipo de cambio en el 2011.
No incluye el impuesto</t>
  </si>
  <si>
    <t>Mínimo valor reportado. Se calculó conviertiendo el valor reportado en euros a dólar estadounidense, en base al tipo de cambio en el 2011.
No incluye el impuesto</t>
  </si>
  <si>
    <t>Sin valores</t>
  </si>
  <si>
    <t># Indicadores</t>
  </si>
  <si>
    <t># valores</t>
  </si>
  <si>
    <t>Datos que falta agregar</t>
  </si>
  <si>
    <t>TOTAL indicadores terminado</t>
  </si>
  <si>
    <t>Número total de indicadores</t>
  </si>
  <si>
    <t>Total de valores cuantitativos</t>
  </si>
  <si>
    <t>Total de valores cualitativos</t>
  </si>
  <si>
    <t>Valores de Carlos</t>
  </si>
  <si>
    <t>Falta separar datos por fracciones</t>
  </si>
  <si>
    <t>Barrido manual</t>
  </si>
  <si>
    <t>Barrido mecánico</t>
  </si>
  <si>
    <t>Está dividido entre el total de empleados sin distinguir quien hace barrido de plazas y quien lineal.</t>
  </si>
  <si>
    <t>Informes anuales y trimestrales del Sistema Integral de aseo público de León. 2012-2014. https://www.aseopublicoleon.gob.mx/informe-de-resultados-operativos.</t>
  </si>
  <si>
    <t>Reporte promedio a partir de km barridos y número de personal.</t>
  </si>
  <si>
    <t>Máximo valor calculado. Reporte promedio a partir de km barridos y número barredoras/turnos.</t>
  </si>
  <si>
    <t>Mínimo valor calculado. Reporte promedio a partir de km barridos y número barredoras/turnos</t>
  </si>
  <si>
    <t>Valor promedio calculado. Reporte promedio a partir de km barridos y número barredoras/turnos</t>
  </si>
  <si>
    <t>USD/m3</t>
  </si>
  <si>
    <t>Ley de ingresos para el municipio de León, para el ejercicio fiscal 2017, publicado el 23 diciembre de 2016. México</t>
  </si>
  <si>
    <t>Por m2 de superficie saneada</t>
  </si>
  <si>
    <t>Ley de ingresos Tlaquepaque 2017. Sección séptima, artículo 68, fracción VI. México</t>
  </si>
  <si>
    <t>Ley de ingresos Tlaquepaque 2017. Sección séptima, artículo 68, fracción III. México</t>
  </si>
  <si>
    <t xml:space="preserve">Tarifa para limpieza de lotes baldíos, jardines, prados, banquetas y similares, que se pagará por cada metro cúbico de basura o desecho a solicitud del propietario o interesado. </t>
  </si>
  <si>
    <t>Ley de ingresos Zapopan 2017. Sección cuarta, artículo 89, fracción II. México</t>
  </si>
  <si>
    <t>Ley de ingresos Zapopan 2017. Sección cuarta, artículo 89, fracción III. México</t>
  </si>
  <si>
    <t>Por retirar desechos sólidos no contaminantes, escombro y residuos de alguna construcción, en vías y lugares públicos, se pagará por cada metro cúbico recolectado.</t>
  </si>
  <si>
    <t>Residuos resultantes de limpieza viaria</t>
  </si>
  <si>
    <t xml:space="preserve">Dato original en USD/m3. Tarifa para limpieza de lotes baldíos, jardines, prados, banquetas y similares, que se pagará por cada metro cúbico de basura o desecho a solicitud del propietario o interesado. </t>
  </si>
  <si>
    <t>Dato original en USD/m3. Por retirar desechos sólidos no contaminantes, escombro y residuos de alguna construcción, en vías y lugares públicos, se pagará por cada metro cúbico recolectado.</t>
  </si>
  <si>
    <t>Municipio de León. 2013. Diagnóstico Integral de Residuos Del Municipio de León, Guanajuato. CIATEC y Dirección de medio ambiente sustentable.</t>
  </si>
  <si>
    <t>Documento facilitado por el municipio, no está disponible públicamente. Se calculó en base a los indicadores reportados para RME, comercios.</t>
  </si>
  <si>
    <t>Ciudad de México</t>
  </si>
  <si>
    <t>Calculado a partir de la tasa de generación reportada para comercios y población</t>
  </si>
  <si>
    <t>Kokusai Kogyo Co. Ltd. (1999). Estudio sobre el manejo de residuos sólidos para la Ciudad de México de Los Estados Unidos Mexicanos, Informe Final, Vol. IV (S), Libro de datos. Retrieved from http://orton.catie.ac.cr/cgi-bin/wxis.exe/?IsisScript=CIAGRO.xis&amp;amp;method=post&amp;amp;formato=2&amp;amp;cantidad=1&amp;amp;expresion=mfn=017538</t>
  </si>
  <si>
    <t>Ya</t>
  </si>
  <si>
    <t>La tasa de recuperación de materiales que cuentan con recogida selectiva se cifraba en 2006 en un 35% del total producido. Los datos de los años previos habían sido del 32% en 2005 y del 31% en 2004.</t>
  </si>
  <si>
    <t>Máximo valor reportado de todos los países de ALC para recolección</t>
  </si>
  <si>
    <t>Guatemala</t>
  </si>
  <si>
    <t>Mínimo valor reportado de todos los países de ALC para recolección</t>
  </si>
  <si>
    <t>Valor promedio reportado de todos los países de ALC para recolección</t>
  </si>
  <si>
    <t>Panamá</t>
  </si>
  <si>
    <t>Máximo valor reportado de todos los países de ALC  para plantas de separación (dividido entre el total de personal formal en tratamiento)</t>
  </si>
  <si>
    <t>Mínimo valor reportado de todos los países de ALC  para plantas de separación (dividido entre el total de personal formal en tratamiento)</t>
  </si>
  <si>
    <t>Valor promedio reportado de todos los países de ALC  para plantas de separación (dividido entre el total de personal formal en tratamiento)</t>
  </si>
  <si>
    <t>República dominicana</t>
  </si>
  <si>
    <t>Máximo valor reportado de todos los países de ALC para vertedero, incluye relleno sanitario (33,7% de la población), vertedero controlado (24,5%) e incontrolado (31.6%)</t>
  </si>
  <si>
    <t>Honduras</t>
  </si>
  <si>
    <t>Mínimo valor reportado de todos los países de ALC para vertedero, incluye relleno sanitario (11,3% de la población), vertedero controlado (59,9%) e incontrolado (15%)</t>
  </si>
  <si>
    <t>Valor promedio reportado de todos los países de ALC para vertedero, incluye relleno sanitario (54,4% de la población), vertedero controlado (18,5%) e incontrolado (23,3%)</t>
  </si>
  <si>
    <t>≤1%</t>
  </si>
  <si>
    <t>≥5</t>
  </si>
  <si>
    <t>0 USD$/habitante/año</t>
  </si>
  <si>
    <t>&gt;5 t CO2eq/tonelada</t>
  </si>
  <si>
    <t>&gt;500 kg/cápita/año</t>
  </si>
  <si>
    <t>&gt;100 kg/cápita/año</t>
  </si>
  <si>
    <t>&gt;1 kg/cápita/año</t>
  </si>
  <si>
    <t>&gt;0,5 ton/km</t>
  </si>
  <si>
    <t>Propuesto en base a: Comisión Europea. (2002). Study on hazardous household waste (HHW) with a main emphasis on hazardous household chemicals (HHC): Final report. Retrieved from http://ec.europa.eu/environment/waste/studies/pdf/household_report.pdf, y Secretaría de la Convención de Basilea. (2000). Guía metodológica par la realización de inventarios nacionales de desechos peligrosos en el marco de la convención de Basilea. Châtelaine, Ginebra. Suiza. Retrieved from http://archive.basel.int/pub/guiameth.pdf: Algunos estudios realizados en países industrializados revelan que aproximadamente el 10% de los desechos domésticos son peligrosos. Esta proporción puede variar considerablemente según el tipo de consumo que se estudie, y pueden haber disparidades en la composición de tales desechos.</t>
  </si>
  <si>
    <t>Propuesto en base a: Munizaga, J. (2016). Metodología para la evaluación integral de los sistemas de gestión de residuos domésticos. Universidad de Cantabria.
Guimarães, Bernardo, Pedro Simões, and Rui Cunha Marques. 2010. “Does Performance Evaluation Help Public Managers? A Balanced Scorecard Approach in Urban Waste Services.” Journal of Environmental Management 91(12): 2632–38. http://dx.doi.org/10.1016/j.jenvman.2010.07.039.</t>
  </si>
  <si>
    <t>&gt;5 kg/cápita/año</t>
  </si>
  <si>
    <t>&gt;0,5 kg/cápita/año</t>
  </si>
  <si>
    <t>&gt;0,03 kg/cápita/año</t>
  </si>
  <si>
    <t>&gt;3 kg/cápita/año</t>
  </si>
  <si>
    <t>&gt;20 kg/cápita/año</t>
  </si>
  <si>
    <t>Propuesto en base a: Wilson, David C. et al. 2015. “‘Wasteaware’ benchmark indicators for integrated sustainable waste management in cities.” Waste Management 35: 329–42. http://dx.doi.org/10.1016/j.wasman.2014.10.006. y Banco Interamericano de Desarrollo. 2013. “Guía metodológica: Iniciativa ciudades emergentes y sostenibles. Anexo 2, indicadores.”</t>
  </si>
  <si>
    <t>&gt;30 km/ton</t>
  </si>
  <si>
    <t xml:space="preserve"> Munizaga, J. (2016). Metodología para la evaluación integral de los sistemas de gestión de residuos domésticos. Universidad de Cantabria.</t>
  </si>
  <si>
    <t>I-56</t>
  </si>
  <si>
    <t>I-67 F</t>
  </si>
  <si>
    <t>&gt;1 m2/tonelada</t>
  </si>
  <si>
    <t>&gt;1 L/tonelada</t>
  </si>
  <si>
    <t>&gt;500 L/tonelada</t>
  </si>
  <si>
    <t>&gt;500 kWh/tonelada</t>
  </si>
  <si>
    <t>&lt;500 kWh/tonelada</t>
  </si>
  <si>
    <t>&gt;3000 kWh/tonelada</t>
  </si>
  <si>
    <t>&gt;50 kWh/tonelada</t>
  </si>
  <si>
    <t>&gt;20 t CO2eq/tonelada</t>
  </si>
  <si>
    <t>&gt;1 t CO2eq/tonelada</t>
  </si>
  <si>
    <t>&gt;10 t CO2eq/tonelada</t>
  </si>
  <si>
    <t>&gt;200 L/tonelada</t>
  </si>
  <si>
    <t>&gt;10 km/ton</t>
  </si>
  <si>
    <t>&lt;0,2 Toneladas/hora</t>
  </si>
  <si>
    <t>&lt;25 Toneladas/hora</t>
  </si>
  <si>
    <t>&lt;2 Toneladas/hora</t>
  </si>
  <si>
    <t>&lt;5 Toneladas/hora</t>
  </si>
  <si>
    <t>&gt;10 m2/tonelada</t>
  </si>
  <si>
    <t>&gt;1000 L/tonelada</t>
  </si>
  <si>
    <t>&gt;20 L/tonelada</t>
  </si>
  <si>
    <t>&lt;100 kWh/tonelada</t>
  </si>
  <si>
    <t>&gt;300 Kg/tonelada valorizada</t>
  </si>
  <si>
    <t>Propuesto en base a: Munizaga, J. (2016). Metodología para la evaluación integral de los sistemas de gestión de residuos domésticos. Universidad de Cantabria. Máximo valor de impropios para plástico mezcla: 20%</t>
  </si>
  <si>
    <t>&gt;100 Kg/tonelada valorizada</t>
  </si>
  <si>
    <t>Propuesto en base a: Guía metodológica par la realización de inventarios nacionales de desechos peligrosos en el marco de la convención de Basilea. Châtelaine, Ginebra. Suiza. Retrieved from http://archive.basel.int/pub/guiameth.pdf: Algunos estudios realizados en países industrializados revelan que aproximadamente el 10% de los desechos domésticos son peligrosos. Esta proporción puede variar considerablemente según el tipo de consumo que se estudie, y pueden haber disparidades en la composición de tales desechos.</t>
  </si>
  <si>
    <t>Residuos sin tratamiento previo eliminados en relleno sanitario</t>
  </si>
  <si>
    <t>&lt;5 años</t>
  </si>
  <si>
    <t>≤15% a ≥10%</t>
  </si>
  <si>
    <r>
      <t xml:space="preserve">&lt;10% a ≥5%; ó </t>
    </r>
    <r>
      <rPr>
        <sz val="11"/>
        <rFont val="Calibri"/>
        <family val="2"/>
      </rPr>
      <t>&gt;</t>
    </r>
    <r>
      <rPr>
        <sz val="11"/>
        <rFont val="Arial Narrow"/>
        <family val="2"/>
      </rPr>
      <t>15% a ≤20%</t>
    </r>
  </si>
  <si>
    <t>&lt;5% ó &gt;20%</t>
  </si>
  <si>
    <t>≥4 barredores/ 10 000 habitantes</t>
  </si>
  <si>
    <r>
      <rPr>
        <b/>
        <sz val="11"/>
        <rFont val="Arial Narrow"/>
        <family val="2"/>
      </rPr>
      <t xml:space="preserve">Barrido manual: </t>
    </r>
    <r>
      <rPr>
        <sz val="11"/>
        <rFont val="Arial Narrow"/>
        <family val="2"/>
      </rPr>
      <t xml:space="preserve"> ≤1,5 a ≥1,3 km lineales/empleado/día. </t>
    </r>
    <r>
      <rPr>
        <b/>
        <sz val="11"/>
        <rFont val="Arial Narrow"/>
        <family val="2"/>
      </rPr>
      <t xml:space="preserve">Barrido mecánico: </t>
    </r>
    <r>
      <rPr>
        <sz val="11"/>
        <rFont val="Arial Narrow"/>
        <family val="2"/>
      </rPr>
      <t>≤35 a ≥15 km/día</t>
    </r>
  </si>
  <si>
    <r>
      <rPr>
        <b/>
        <sz val="11"/>
        <rFont val="Arial Narrow"/>
        <family val="2"/>
      </rPr>
      <t>Barrido manual:</t>
    </r>
    <r>
      <rPr>
        <sz val="11"/>
        <rFont val="Arial Narrow"/>
        <family val="2"/>
      </rPr>
      <t xml:space="preserve"> &lt;1,3 a ≥0,8; ó &gt;1,5 a ≤2 km lineales/empleado/día. </t>
    </r>
    <r>
      <rPr>
        <b/>
        <sz val="11"/>
        <rFont val="Arial Narrow"/>
        <family val="2"/>
      </rPr>
      <t>Barrido mecánico:</t>
    </r>
    <r>
      <rPr>
        <sz val="11"/>
        <rFont val="Arial Narrow"/>
        <family val="2"/>
      </rPr>
      <t xml:space="preserve"> &lt;15 a ≥9; ó &gt;35 a ≤45 km lineales/empleado/día.</t>
    </r>
  </si>
  <si>
    <r>
      <rPr>
        <b/>
        <sz val="11"/>
        <rFont val="Arial Narrow"/>
        <family val="2"/>
      </rPr>
      <t>Barrido manual:</t>
    </r>
    <r>
      <rPr>
        <sz val="11"/>
        <rFont val="Arial Narrow"/>
        <family val="2"/>
      </rPr>
      <t xml:space="preserve"> &lt;0,8 ó &gt;2 km lineales/empleado/día. </t>
    </r>
    <r>
      <rPr>
        <b/>
        <sz val="11"/>
        <rFont val="Arial Narrow"/>
        <family val="2"/>
      </rPr>
      <t>Barrido mecánico:</t>
    </r>
    <r>
      <rPr>
        <sz val="11"/>
        <rFont val="Arial Narrow"/>
        <family val="2"/>
      </rPr>
      <t xml:space="preserve"> &lt;9 ó &gt;45 km lineales/empleado/día.</t>
    </r>
  </si>
  <si>
    <t>≤20 a ≥15 USD$/km</t>
  </si>
  <si>
    <t>&lt;10 ó &gt;25 USD$/km</t>
  </si>
  <si>
    <t>Válido</t>
  </si>
  <si>
    <t>≤100% a ≥80%</t>
  </si>
  <si>
    <t>&lt;80% a ≥50%</t>
  </si>
  <si>
    <t>&lt;50% ó &gt;100%</t>
  </si>
  <si>
    <t>≥7 Lavados/año</t>
  </si>
  <si>
    <t>&lt;4 Lavados/año</t>
  </si>
  <si>
    <t>≥50 Lavados/año</t>
  </si>
  <si>
    <t>&lt;25 Lavados/año</t>
  </si>
  <si>
    <t xml:space="preserve">≥0,1 Trabajadores/1000 toneladas </t>
  </si>
  <si>
    <t xml:space="preserve">&lt;0,1 a ≥0,001 Trabajadores/1000 toneladas </t>
  </si>
  <si>
    <t xml:space="preserve">≥0,5 Trabajadores/1000 toneladas </t>
  </si>
  <si>
    <t xml:space="preserve">&lt;0,5 a ≥0,1 Trabajadores/1000 toneladas </t>
  </si>
  <si>
    <t xml:space="preserve">≥0,05 Trabajadores/1000 toneladas </t>
  </si>
  <si>
    <t xml:space="preserve">&lt;0,05 a ≥0,02 Trabajadores/1000 toneladas </t>
  </si>
  <si>
    <t>&lt;15 a ≥10; ó &gt;20 a ≤25 USD$/km</t>
  </si>
  <si>
    <t>≤100 a ≥30 USD$/tonelada</t>
  </si>
  <si>
    <t>&lt;30 a ≥15; ó &gt;100 a ≤130 USD$/tonelada</t>
  </si>
  <si>
    <t>&lt;15 ó &gt;130 USD$/tonelada</t>
  </si>
  <si>
    <t>≤20 a ≥8 USD$/tonelada</t>
  </si>
  <si>
    <t>&lt;5 a ≥8; ó &gt;20 a ≤25 USD$/tonelada</t>
  </si>
  <si>
    <t>&lt;5 ó &gt;25 USD$/tonelada</t>
  </si>
  <si>
    <t>≥3 USD$/km</t>
  </si>
  <si>
    <t>&lt;1 USD$/km</t>
  </si>
  <si>
    <t>≥15 USD$/tonelada</t>
  </si>
  <si>
    <t>&lt;5 USD$/tonelada</t>
  </si>
  <si>
    <t>≥10 USD$/tonelada</t>
  </si>
  <si>
    <t>Envases: ≤10 a ≥5%, Fracción orgánica: ≤15 a ≥5%, Papel y cartón: ≤15 a ≥10%, Vidrio: ≤10 a ≥5%, Fracción resto (residuos mezclados): ≤40 a ≥20%</t>
  </si>
  <si>
    <t>Envases: &lt;5 a ≥3%; ó &gt;10 a ≤12%, Fracción orgánica:  &lt;5 a ≥3%; ó &gt;15 a ≤17%, Papel y cartón: &lt;10 a ≥5%; ó &gt;15 a ≤20%, Vidrio: &lt;5 a ≥3%; ó &gt;10 a ≤12%, Fracción resto (residuos mezclados):  &lt;20 a ≥10%; ó &gt;40 a ≤50%</t>
  </si>
  <si>
    <t>Envases: &lt;3% ó &gt;12%,  Fracción orgánica: &lt;3% ó &gt;17%,  Papel y cartón: &lt;5% ó &gt;20%, Vidrio: &lt;3% ó &gt;12%, Fracción resto (residuos mezclados): &lt;10% ó &gt;50%</t>
  </si>
  <si>
    <t>Envases: ≥70%, Fracción orgánica: ≥70%, Papel y cartón: ≥70%, Vidrio: ≥80%, Fracción resto (residuos mezclados): ≥35%</t>
  </si>
  <si>
    <t>Envases: &lt;70 a 50%, Fracción orgánica: &lt;70 a 50%, Papel y cartón: &lt;70 a 50%, Vidrio: &lt;80 a 60%, Fracción resto (residuos mezclados): &lt;35 a 15%</t>
  </si>
  <si>
    <t>Envases: &lt;50%, Fracción orgánica: &lt;50%, Papel y cartón: &lt;50%, Vidrio: &lt;60%, Fracción resto (residuos mezclados): &lt;15%</t>
  </si>
  <si>
    <t>Propuesto en base a: Paraguassú, F. A., &amp; Rojas, C. R. (2002). Indicadores para el gerenciamiento del servicio de limpieza pública. Lima, Perú: Centro Panamericano de Ingeniería Sanitaria y Ciencias del Ambiente, OPS (límite máximo) y Banco Interamericano de Desarrollo. 2013. “Guía metodológica: Iniciativa ciudades emergentes y sostenibles. Anexo 2, indicadores.” (límite máximo y mínimo)</t>
  </si>
  <si>
    <t>&lt;90 a &gt;50%</t>
  </si>
  <si>
    <t>≤50%</t>
  </si>
  <si>
    <t>&gt;1%</t>
  </si>
  <si>
    <t>≤10 quejas/10 000 habitantes/año</t>
  </si>
  <si>
    <t>&gt;10 a ≤50  quejas/10 000 habitantes/año</t>
  </si>
  <si>
    <t>&gt;50 quejas/10 000 habitantes/año</t>
  </si>
  <si>
    <t>&gt;5 a ≤15 días</t>
  </si>
  <si>
    <t>≤1000 kWh/tonelada</t>
  </si>
  <si>
    <t>&gt;1000 a ≤7000 kWh/tonelada</t>
  </si>
  <si>
    <t>&gt;15 sanciones registradas al año/10 000 habitantes</t>
  </si>
  <si>
    <t>≤5 sanciones registradas al año/10 000 habitantes</t>
  </si>
  <si>
    <t>&gt;5 a ≤15 sanciones registradas al año/10 000 habitantes</t>
  </si>
  <si>
    <t>≤1 t CO2eq/tonelada</t>
  </si>
  <si>
    <t>≤0%</t>
  </si>
  <si>
    <t>≤200 kg/cápita/año</t>
  </si>
  <si>
    <t>≤0,5 kg/cápita/año</t>
  </si>
  <si>
    <t>≤50 kg/cápita/año</t>
  </si>
  <si>
    <t>≤100 kg/cápita/año</t>
  </si>
  <si>
    <t>≤0,03 ton/km</t>
  </si>
  <si>
    <t>≤5 kg/capita/año</t>
  </si>
  <si>
    <t>≤3 kg/cápita/año</t>
  </si>
  <si>
    <t>≤0,3 kg/cápita/año</t>
  </si>
  <si>
    <t>≤0,01 kg/cápita/año</t>
  </si>
  <si>
    <t>≤15 kg/cápita/año</t>
  </si>
  <si>
    <t>≤15 km/ton</t>
  </si>
  <si>
    <t>≤0,5 m2/tonelada</t>
  </si>
  <si>
    <t>≤150 L/tonelada</t>
  </si>
  <si>
    <t>≤200 kWh/tonelada</t>
  </si>
  <si>
    <t>≤10 t CO2eq/tonelada</t>
  </si>
  <si>
    <t>≤0,5 L/tonelada</t>
  </si>
  <si>
    <t>≤5 km/ton</t>
  </si>
  <si>
    <t>≤500 L/tonelada</t>
  </si>
  <si>
    <t>≤500 kWh/tonelada</t>
  </si>
  <si>
    <t>≤0,5 t CO2eq/tonelada</t>
  </si>
  <si>
    <t>≤200 Kg/tonelada valorizada</t>
  </si>
  <si>
    <t>≤50 Kg/tonelada valorizada</t>
  </si>
  <si>
    <t>≤20%</t>
  </si>
  <si>
    <t>≤5 m2/tonelada</t>
  </si>
  <si>
    <t>≤10 L/tonelada</t>
  </si>
  <si>
    <t>≤30 kWh/tonelada</t>
  </si>
  <si>
    <t>≤5 t CO2eq/tonelada</t>
  </si>
  <si>
    <t>≤100 L/tonelada</t>
  </si>
  <si>
    <t>&gt;1 a ≤5 t CO2eq/tonelada</t>
  </si>
  <si>
    <t>&gt;0 a ≤1%</t>
  </si>
  <si>
    <t>&gt;200 a ≤500 kg/cápita/año</t>
  </si>
  <si>
    <t>&gt;0,5 a ≤1 kg/cápita/año</t>
  </si>
  <si>
    <t>&gt;50 a ≤100 kg/cápita/año</t>
  </si>
  <si>
    <t>&gt;100 a ≤500 kg/cápita/año</t>
  </si>
  <si>
    <t>&gt;0,03 a ≤0,5 ton/km</t>
  </si>
  <si>
    <t>&gt;5 a ≤20 kg/capita/año</t>
  </si>
  <si>
    <t>&gt;3 a ≤5 kg/cápita/año</t>
  </si>
  <si>
    <t>&gt;0,3 a ≤0,5 kg/cápita/año</t>
  </si>
  <si>
    <t>&gt;0,01 a ≤0,03 kg/cápita/año</t>
  </si>
  <si>
    <t>&gt;0,5 a ≤3 kg/cápita/año</t>
  </si>
  <si>
    <t>&gt;15 a ≤20 kg/cápita/año</t>
  </si>
  <si>
    <t>&gt;15 a ≤30 km/ton</t>
  </si>
  <si>
    <t>&gt;0,5 a ≤1 m2/tonelada</t>
  </si>
  <si>
    <t>&gt;150 a ≤500 L/tonelada</t>
  </si>
  <si>
    <t>&gt;200 a ≤500 kWh/tonelada</t>
  </si>
  <si>
    <t>&gt;10 a ≤20 t CO2eq/tonelada</t>
  </si>
  <si>
    <t>&gt;0,5 a ≤1 L/tonelada</t>
  </si>
  <si>
    <t>&gt;5 a ≤10 km/ton</t>
  </si>
  <si>
    <t>&gt;500 a ≤1000 L/tonelada</t>
  </si>
  <si>
    <t>&gt;500 a ≤3000 kWh/tonelada</t>
  </si>
  <si>
    <t>&gt;0,5 a ≤1 t CO2eq/tonelada</t>
  </si>
  <si>
    <t>&gt;200 a ≤300 Kg/tonelada valorizada</t>
  </si>
  <si>
    <t>&gt;50 a ≤100 Kg/tonelada valorizada</t>
  </si>
  <si>
    <t>&gt;20 a ≤40%</t>
  </si>
  <si>
    <t>&gt;5 a ≤10 m2/tonelada</t>
  </si>
  <si>
    <t>&gt;10 a ≤20 L/tonelada</t>
  </si>
  <si>
    <t>&gt;30 a ≤50 kWh/tonelada</t>
  </si>
  <si>
    <t>&gt;5 a ≤10 t CO2eq/tonelada</t>
  </si>
  <si>
    <t>&gt;100 a ≤200 L/tonelada</t>
  </si>
  <si>
    <t>&gt;7000 kWh/tonelada</t>
  </si>
  <si>
    <t>&gt;20 kg/capita/año</t>
  </si>
  <si>
    <t>&gt;40%</t>
  </si>
  <si>
    <t>≥0,5</t>
  </si>
  <si>
    <t>≥90%</t>
  </si>
  <si>
    <t>≥75%</t>
  </si>
  <si>
    <t>≥5%</t>
  </si>
  <si>
    <t>≥5USD$/habitante/año</t>
  </si>
  <si>
    <t>≥80%</t>
  </si>
  <si>
    <t>≥85%</t>
  </si>
  <si>
    <t>≥200%</t>
  </si>
  <si>
    <t>≥90 %</t>
  </si>
  <si>
    <t>≥0,5 Toneladas/hora</t>
  </si>
  <si>
    <t>≥50 Toneladas/hora</t>
  </si>
  <si>
    <t>≥15 Toneladas/hora</t>
  </si>
  <si>
    <t>≥1500 kWh/tonelada</t>
  </si>
  <si>
    <t xml:space="preserve">≥8 años </t>
  </si>
  <si>
    <t>≥10 Toneladas/hora</t>
  </si>
  <si>
    <t>≥150 kWh/tonelada</t>
  </si>
  <si>
    <t>&lt;4 a ≥2 barredores/ 10 000 habitantes</t>
  </si>
  <si>
    <t>&lt;0,5 a ≥0%</t>
  </si>
  <si>
    <t>&lt;75 a ≥25%</t>
  </si>
  <si>
    <t>&lt;5 a ≥0%</t>
  </si>
  <si>
    <t>&lt;5 a ≥0 USD$/habitante/año</t>
  </si>
  <si>
    <t>&lt;80 a ≥60%</t>
  </si>
  <si>
    <t>&lt;85 a ≥60%</t>
  </si>
  <si>
    <t>&lt;85 a ≥70%</t>
  </si>
  <si>
    <t>&lt;200 a ≥100%</t>
  </si>
  <si>
    <t>&lt;90 a ≥80%</t>
  </si>
  <si>
    <t>&lt;3 a ≥1 USD$/km</t>
  </si>
  <si>
    <t>&lt;5 a ≥1</t>
  </si>
  <si>
    <t>&lt;7 a ≥4 Lavados/año</t>
  </si>
  <si>
    <t>&lt;50 a ≥25 Lavados/año</t>
  </si>
  <si>
    <t>&lt;0,5 a ≥0,2 Toneladas/hora</t>
  </si>
  <si>
    <t>&lt;15 a ≥5 USD$/tonelada</t>
  </si>
  <si>
    <t xml:space="preserve"> &lt;50 a ≥25 Toneladas/hora</t>
  </si>
  <si>
    <t>&lt;90% a ≥70%</t>
  </si>
  <si>
    <t>&lt;15 a ≥2 Toneladas/hora</t>
  </si>
  <si>
    <t>&lt;1500 a ≥500 kWh/tonelada</t>
  </si>
  <si>
    <t>&lt;8 a ≥5 años</t>
  </si>
  <si>
    <t>&lt;10 a ≥5 Toneladas/hora</t>
  </si>
  <si>
    <t>&lt;10 a ≥5 USD$/tonelada</t>
  </si>
  <si>
    <t>&lt;150 a ≥100 kWh/tonelada</t>
  </si>
  <si>
    <t>&lt;2 barredores/ 10 000 habitantes</t>
  </si>
  <si>
    <t xml:space="preserve">&lt;0,001Trabajadores/1000 toneladas </t>
  </si>
  <si>
    <t>&lt;10%</t>
  </si>
  <si>
    <t xml:space="preserve">&lt;0,1Trabajadores/1000 toneladas </t>
  </si>
  <si>
    <t xml:space="preserve">&lt;0,02 Trabajadores/1000 toneladas </t>
  </si>
  <si>
    <t>&lt;45% a ≥10%</t>
  </si>
  <si>
    <t>≥45%</t>
  </si>
  <si>
    <t>&gt;10 a ≤35%</t>
  </si>
  <si>
    <t>≤10%</t>
  </si>
  <si>
    <t>Propuesto en base a: Tello-Espinoza, P., Martínez-Arce, E., Daza, D., Soulier-Faure, M., &amp; Terraza, H. (2010). Informe de la evaluación regional del manejo de Residuos Sólidos Urbanos en America Latina y el Caribe, 2010.</t>
  </si>
  <si>
    <t>Envases: &lt;5%,  Fracción orgánica: &lt;5%,  Papel y cartón: &lt;5%, Vidrio: &lt;20%</t>
  </si>
  <si>
    <t>Envases: ≥15%, Fracción orgánica: ≥15%, Papel y cartón: ≥15%, Vidrio: ≥30%</t>
  </si>
  <si>
    <t>Envases: &lt;15 a ≥5%, Fracción orgánica:  &lt;15 a ≥5%, Papel y cartón:  &lt;15 a ≥5%, Vidrio: &lt;30 a ≥20%</t>
  </si>
  <si>
    <t>Wilson, David C. et al. 2015. “‘Wasteaware’ benchmark indicators for integrated sustainable waste management in cities.” Waste Management 35: 329–42. http://dx.doi.org/10.1016/j.wasman.2014.10.006. y Banco Interamericano de Desarrollo. 2013. “Guía metodológica: Iniciativa ciudades emergentes y sostenibles. Anexo 2, indicadores.”</t>
  </si>
  <si>
    <t>&lt;90 a ≥70%</t>
  </si>
  <si>
    <t xml:space="preserve">&lt;70% </t>
  </si>
  <si>
    <t xml:space="preserve">Propuesto en base a: Wilson, David C. et al. 2015. “‘Wasteaware’ benchmark indicators for integrated sustainable waste management in cities.” Waste Management 35: 329–42. http://dx.doi.org/10.1016/j.wasman.2014.10.006. </t>
  </si>
  <si>
    <t>Otras clasificaciones</t>
  </si>
  <si>
    <t>Gobernanza</t>
  </si>
  <si>
    <t>Marco Institucional</t>
  </si>
  <si>
    <t>Efectividad Gubernamental</t>
  </si>
  <si>
    <t>Creación de Redes</t>
  </si>
  <si>
    <t>Control de la Corrupción</t>
  </si>
  <si>
    <t>Transparencia y Rendición de Cuentas</t>
  </si>
  <si>
    <t>Participación</t>
  </si>
  <si>
    <t>I-73</t>
  </si>
  <si>
    <t>Presencia de prevención de residuos en el marco legal y/o políticas</t>
  </si>
  <si>
    <t>Incentivos económicos para la prevención de residuos</t>
  </si>
  <si>
    <t>Inversión para proyectos de I+D+i en prevención de residuos</t>
  </si>
  <si>
    <t>Tasa de residuos industriales atendidos por el servicio de recolección municipal</t>
  </si>
  <si>
    <t>Tarifa promedio en recolección y transporte</t>
  </si>
  <si>
    <t>Tarifa promedio en transferencia y transporte</t>
  </si>
  <si>
    <t>Intensidad de energía generada en valorización</t>
  </si>
  <si>
    <t>Intensidad de energía generada en relleno sanitario</t>
  </si>
  <si>
    <t>Intensidad de energía generada en vertido controlado</t>
  </si>
  <si>
    <t>Intensidad de agua residual generada en limpieza viaria y/o recolección</t>
  </si>
  <si>
    <t>Gestión de agua residual en recolección y transporte</t>
  </si>
  <si>
    <t>Intensidad de agua residual generada en transferencia y transporte</t>
  </si>
  <si>
    <t>Gestión de agua residual en transferencia y transporte</t>
  </si>
  <si>
    <t>Intensidad de agua residual generada en valorización</t>
  </si>
  <si>
    <t>Gestión de agua residual en valorización</t>
  </si>
  <si>
    <t>Intensidad de agua residual generada en incineración sin recuperación de energía</t>
  </si>
  <si>
    <t>Gestión de agua residual en incineración sin recuperación de energía</t>
  </si>
  <si>
    <t>Intensidad de lixiviado y agua residual en relleno sanitario</t>
  </si>
  <si>
    <t>Gestión de lixiviado y agua residual en relleno sanitario</t>
  </si>
  <si>
    <t>Intensidad de lixiviado y agua residual en vertido controlado</t>
  </si>
  <si>
    <t>Gestión de lixiviado y agua residual en vertido controlado</t>
  </si>
  <si>
    <t>Intensidad de lixiviado y agua residual en vertido incontrolado</t>
  </si>
  <si>
    <t>Gestión de lixiviado y agua residual en vertido incontrolado</t>
  </si>
  <si>
    <t>Viena</t>
  </si>
  <si>
    <t>Volk, U., Rolland, C., Sciri, S., &amp; Sturn, J. (2012). Status quo of Viennese Waste Management (Ist-Zustand der Wiener Abfallwirtschaft) 2011. Long version. Wiener Abfallwirtschaftsplan und Wiener Abfallvermeidungsprogramm (Planungsperiode 2013-2018) Ist Zustand der Wiener Abfallwirtschaft 2011.</t>
  </si>
  <si>
    <t>Schübeler, P. (1996). UNDP/UNCHS (Habitat)/World Bank/SDC Collaborative Programme on Municipal Solid Waste management in Low-Income Countries Conceptual Framework for Municipal Solid Waste Management in Low-Income Countries.</t>
  </si>
  <si>
    <t>Valor mínimo reportado para países en desarrollo</t>
  </si>
  <si>
    <t>Valor máximo reportado para países en desarrollo</t>
  </si>
  <si>
    <t>Integración de la info; Para calcular el indicador</t>
  </si>
  <si>
    <t>Aspectos técnicos y de salud pública</t>
  </si>
  <si>
    <t>Salidas de diversos componentes</t>
  </si>
  <si>
    <t>Cobertura de limpieza viaria y recolección</t>
  </si>
  <si>
    <t>Desempeño de las instalaciones y equipamiento</t>
  </si>
  <si>
    <t>Afectaciones a la salud pública</t>
  </si>
  <si>
    <t>Formación, capacitación y experiencia</t>
  </si>
  <si>
    <t>Supervisión y control de los servicios</t>
  </si>
  <si>
    <t>Estructuras de gestión</t>
  </si>
  <si>
    <t>Cooperación</t>
  </si>
  <si>
    <t>Agua y lixiviado</t>
  </si>
  <si>
    <t>Intensidad de uso del agua en recolección y transporte</t>
  </si>
  <si>
    <t>Intensidad de uso del agua en limpieza viaria</t>
  </si>
  <si>
    <t>Intensidad de uso del agua en transferencia y transporte</t>
  </si>
  <si>
    <t>Intensidad de uso del agua en valorización</t>
  </si>
  <si>
    <t>Intensidad de uso del agua en relleno sanitario</t>
  </si>
  <si>
    <t>Intensidad de uso del agua en vertido controlado</t>
  </si>
  <si>
    <t>Intensidad de uso del agua en vertido incontrolado</t>
  </si>
  <si>
    <t>Intensidad de uso del agua en incineración sin recuperación de energía</t>
  </si>
  <si>
    <t>Intensidad de uso del suelo en limpieza viaria y/o recolección</t>
  </si>
  <si>
    <t>Intensidad de uso del suelo en transferencia y transporte</t>
  </si>
  <si>
    <t>Intensidad de uso del suelo en valorización</t>
  </si>
  <si>
    <t>Intensidad de uso del suelo en relleno sanitario</t>
  </si>
  <si>
    <t>Intensidad de uso del suelo en vertido controlado</t>
  </si>
  <si>
    <t>Intensidad de uso del suelo en vertido incontrolado</t>
  </si>
  <si>
    <t>Intensidad de uso del suelo en incineración sin recuperación de energía</t>
  </si>
  <si>
    <t>Sustentabilidad económica</t>
  </si>
  <si>
    <t>Por cobro a hogares</t>
  </si>
  <si>
    <t>Control de presupuestos</t>
  </si>
  <si>
    <t>País:</t>
  </si>
  <si>
    <t>Número total de habitantes en el municipio:</t>
  </si>
  <si>
    <t>Intermunicipalidad o mancomunidad a la que pertenece (si aplica):</t>
  </si>
  <si>
    <t>Provincia/comunidad/estado/ región a la que pertenece:</t>
  </si>
  <si>
    <t>Nombre del municipio:</t>
  </si>
  <si>
    <t>DATOS DEL MUNICIPIO</t>
  </si>
  <si>
    <t>Correo electrónico:</t>
  </si>
  <si>
    <t>Teléfono:</t>
  </si>
  <si>
    <t>Dirección postal:</t>
  </si>
  <si>
    <t>Nombre de de la dependencia/empresa:</t>
  </si>
  <si>
    <t>Cargo:</t>
  </si>
  <si>
    <t>Nombre:</t>
  </si>
  <si>
    <t>DATOS DE CONTACTO PRINCIPAL EN EL GOBIERNO LOCAL</t>
  </si>
  <si>
    <t>Nombre de la persona/equipo que colecta los datos:</t>
  </si>
  <si>
    <t xml:space="preserve">     /       /</t>
  </si>
  <si>
    <t>Fecha de finalización (día/mes/año):</t>
  </si>
  <si>
    <t>/       /</t>
  </si>
  <si>
    <t>Fecha de inicio (día/mes/año):</t>
  </si>
  <si>
    <t>DATOS GENERALES DE LA EVALUACIÓN</t>
  </si>
  <si>
    <r>
      <rPr>
        <b/>
        <sz val="20"/>
        <color theme="1"/>
        <rFont val="Calibri"/>
        <family val="2"/>
        <scheme val="minor"/>
      </rPr>
      <t>FICHERO 1:</t>
    </r>
    <r>
      <rPr>
        <sz val="20"/>
        <color theme="1"/>
        <rFont val="Calibri"/>
        <family val="2"/>
        <scheme val="minor"/>
      </rPr>
      <t xml:space="preserve"> Datos generales del municipio y de la evaluación </t>
    </r>
  </si>
  <si>
    <r>
      <t xml:space="preserve">Otros </t>
    </r>
    <r>
      <rPr>
        <i/>
        <sz val="10"/>
        <color theme="1"/>
        <rFont val="Calibri"/>
        <family val="2"/>
        <scheme val="minor"/>
      </rPr>
      <t>(especificar)</t>
    </r>
  </si>
  <si>
    <r>
      <t xml:space="preserve">Intermunicipalidad o mancomunidad
</t>
    </r>
    <r>
      <rPr>
        <i/>
        <sz val="10"/>
        <color theme="1"/>
        <rFont val="Calibri"/>
        <family val="2"/>
        <scheme val="minor"/>
      </rPr>
      <t>(también puede ser público, privado o mixto, especificar aquí)</t>
    </r>
  </si>
  <si>
    <t>Mixto</t>
  </si>
  <si>
    <t>Privado</t>
  </si>
  <si>
    <t>Público</t>
  </si>
  <si>
    <r>
      <t xml:space="preserve">Modelo de operación en la recolección
</t>
    </r>
    <r>
      <rPr>
        <i/>
        <sz val="11"/>
        <color theme="1"/>
        <rFont val="Calibri"/>
        <family val="2"/>
        <scheme val="minor"/>
      </rPr>
      <t>(marcar con "X" o de preferencia escribir el nombre del de la dependencia/empresa que realiza la recolección)</t>
    </r>
  </si>
  <si>
    <r>
      <t xml:space="preserve">Si o parcialmente </t>
    </r>
    <r>
      <rPr>
        <i/>
        <sz val="11"/>
        <color theme="1"/>
        <rFont val="Calibri"/>
        <family val="2"/>
        <scheme val="minor"/>
      </rPr>
      <t>(sólo en algunas zonas del municipio)</t>
    </r>
  </si>
  <si>
    <r>
      <t xml:space="preserve">Recolección selectiva </t>
    </r>
    <r>
      <rPr>
        <i/>
        <sz val="11"/>
        <color theme="1"/>
        <rFont val="Calibri"/>
        <family val="2"/>
        <scheme val="minor"/>
      </rPr>
      <t>(marcar con "X"):</t>
    </r>
  </si>
  <si>
    <t>DATOS SOBRE RECOLECCIÓN SELECTIVA</t>
  </si>
  <si>
    <t>No Aplica</t>
  </si>
  <si>
    <t>NA=</t>
  </si>
  <si>
    <t>Estaciones de transferencia</t>
  </si>
  <si>
    <r>
      <t xml:space="preserve">Recolección 
</t>
    </r>
    <r>
      <rPr>
        <i/>
        <sz val="10"/>
        <color theme="1"/>
        <rFont val="Calibri"/>
        <family val="2"/>
        <scheme val="minor"/>
      </rPr>
      <t>(en caso de recolección selectiva, agregar detalles en la siguiente sección)</t>
    </r>
  </si>
  <si>
    <r>
      <t xml:space="preserve">Modelo de operación 
</t>
    </r>
    <r>
      <rPr>
        <i/>
        <sz val="11"/>
        <color theme="1"/>
        <rFont val="Calibri"/>
        <family val="2"/>
        <scheme val="minor"/>
      </rPr>
      <t>(marcar con "X" u opcionalmente escribir el nombre del de la dependencia/empresa que realiza la operación del componente)</t>
    </r>
  </si>
  <si>
    <t>Número de instalaciones</t>
  </si>
  <si>
    <r>
      <t xml:space="preserve">Incluido en la evaluación
</t>
    </r>
    <r>
      <rPr>
        <i/>
        <sz val="11"/>
        <color theme="1"/>
        <rFont val="Calibri"/>
        <family val="2"/>
        <scheme val="minor"/>
      </rPr>
      <t>(marcar con "X")</t>
    </r>
  </si>
  <si>
    <t>DATOS DE LOS COMPONENTES EXISTENTES O DE INTERÉS EN LA EVALUACIÓN</t>
  </si>
  <si>
    <r>
      <rPr>
        <b/>
        <sz val="20"/>
        <color theme="1"/>
        <rFont val="Calibri"/>
        <family val="2"/>
        <scheme val="minor"/>
      </rPr>
      <t>FICHERO 2:</t>
    </r>
    <r>
      <rPr>
        <sz val="20"/>
        <color theme="1"/>
        <rFont val="Calibri"/>
        <family val="2"/>
        <scheme val="minor"/>
      </rPr>
      <t xml:space="preserve"> Componentes del sistema de gestión de residuos </t>
    </r>
  </si>
  <si>
    <r>
      <rPr>
        <b/>
        <sz val="10"/>
        <color theme="5" tint="-0.249977111117893"/>
        <rFont val="Arial Narrow"/>
        <family val="2"/>
      </rPr>
      <t xml:space="preserve">B3. </t>
    </r>
    <r>
      <rPr>
        <sz val="10"/>
        <color theme="1"/>
        <rFont val="Arial Narrow"/>
        <family val="2"/>
      </rPr>
      <t>Otros</t>
    </r>
  </si>
  <si>
    <t>Costo de cada componente</t>
  </si>
  <si>
    <r>
      <rPr>
        <b/>
        <sz val="10"/>
        <color theme="5" tint="-0.249977111117893"/>
        <rFont val="Arial Narrow"/>
        <family val="2"/>
      </rPr>
      <t xml:space="preserve">B2. </t>
    </r>
    <r>
      <rPr>
        <sz val="10"/>
        <color theme="1"/>
        <rFont val="Arial Narrow"/>
        <family val="2"/>
      </rPr>
      <t>Operacionales</t>
    </r>
  </si>
  <si>
    <r>
      <rPr>
        <b/>
        <sz val="10"/>
        <color theme="5" tint="-0.249977111117893"/>
        <rFont val="Arial Narrow"/>
        <family val="2"/>
      </rPr>
      <t xml:space="preserve">B1. </t>
    </r>
    <r>
      <rPr>
        <sz val="10"/>
        <color theme="1"/>
        <rFont val="Arial Narrow"/>
        <family val="2"/>
      </rPr>
      <t>Control de presupuestos</t>
    </r>
  </si>
  <si>
    <r>
      <rPr>
        <b/>
        <sz val="11"/>
        <color theme="5" tint="-0.249977111117893"/>
        <rFont val="Arial Narrow"/>
        <family val="2"/>
      </rPr>
      <t>B.</t>
    </r>
    <r>
      <rPr>
        <b/>
        <sz val="11"/>
        <rFont val="Arial Narrow"/>
        <family val="2"/>
      </rPr>
      <t xml:space="preserve"> Egresos</t>
    </r>
  </si>
  <si>
    <r>
      <rPr>
        <b/>
        <sz val="10"/>
        <color theme="5" tint="-0.249977111117893"/>
        <rFont val="Arial Narrow"/>
        <family val="2"/>
      </rPr>
      <t xml:space="preserve">A3. </t>
    </r>
    <r>
      <rPr>
        <sz val="10"/>
        <color theme="1"/>
        <rFont val="Arial Narrow"/>
        <family val="2"/>
      </rPr>
      <t>Sustentabilidad económica</t>
    </r>
  </si>
  <si>
    <t>Tarifas promedio de cobro de los servicios</t>
  </si>
  <si>
    <r>
      <rPr>
        <b/>
        <sz val="10"/>
        <color theme="5" tint="-0.249977111117893"/>
        <rFont val="Arial Narrow"/>
        <family val="2"/>
      </rPr>
      <t xml:space="preserve">A2. </t>
    </r>
    <r>
      <rPr>
        <sz val="10"/>
        <color theme="1"/>
        <rFont val="Arial Narrow"/>
        <family val="2"/>
      </rPr>
      <t>Operacionales</t>
    </r>
  </si>
  <si>
    <t>Capacidad de pago de los usuarios</t>
  </si>
  <si>
    <t>Existencia de tarifa específica</t>
  </si>
  <si>
    <r>
      <rPr>
        <b/>
        <sz val="10"/>
        <color theme="5" tint="-0.249977111117893"/>
        <rFont val="Arial Narrow"/>
        <family val="2"/>
      </rPr>
      <t xml:space="preserve">A1. </t>
    </r>
    <r>
      <rPr>
        <sz val="10"/>
        <color theme="1"/>
        <rFont val="Arial Narrow"/>
        <family val="2"/>
      </rPr>
      <t>Por cobro a hogares</t>
    </r>
  </si>
  <si>
    <r>
      <rPr>
        <b/>
        <sz val="11"/>
        <color theme="5" tint="-0.249977111117893"/>
        <rFont val="Arial Narrow"/>
        <family val="2"/>
      </rPr>
      <t xml:space="preserve">A. </t>
    </r>
    <r>
      <rPr>
        <b/>
        <sz val="11"/>
        <rFont val="Arial Narrow"/>
        <family val="2"/>
      </rPr>
      <t>Ingresos</t>
    </r>
  </si>
  <si>
    <t>Indicadores</t>
  </si>
  <si>
    <t>Subcategorías</t>
  </si>
  <si>
    <t>Categorías</t>
  </si>
  <si>
    <t>ATRIBUTO 4. 
Aspectos económicos</t>
  </si>
  <si>
    <t xml:space="preserve">Aspectos relacionados con impacto visual </t>
  </si>
  <si>
    <r>
      <rPr>
        <b/>
        <sz val="10"/>
        <color rgb="FF00CC00"/>
        <rFont val="Arial Narrow"/>
        <family val="2"/>
      </rPr>
      <t>D1.</t>
    </r>
    <r>
      <rPr>
        <sz val="10"/>
        <color theme="1"/>
        <rFont val="Arial Narrow"/>
        <family val="2"/>
      </rPr>
      <t xml:space="preserve"> Impacto visual</t>
    </r>
  </si>
  <si>
    <r>
      <rPr>
        <b/>
        <sz val="11"/>
        <color rgb="FF00CC00"/>
        <rFont val="Arial Narrow"/>
        <family val="2"/>
      </rPr>
      <t>D.</t>
    </r>
    <r>
      <rPr>
        <b/>
        <sz val="11"/>
        <color rgb="FF92D050"/>
        <rFont val="Arial Narrow"/>
        <family val="2"/>
      </rPr>
      <t xml:space="preserve"> </t>
    </r>
    <r>
      <rPr>
        <b/>
        <sz val="11"/>
        <rFont val="Arial Narrow"/>
        <family val="2"/>
      </rPr>
      <t>Otros</t>
    </r>
  </si>
  <si>
    <r>
      <rPr>
        <b/>
        <sz val="10"/>
        <color rgb="FF00CC00"/>
        <rFont val="Arial Narrow"/>
        <family val="2"/>
      </rPr>
      <t xml:space="preserve">C3. </t>
    </r>
    <r>
      <rPr>
        <sz val="10"/>
        <color theme="1"/>
        <rFont val="Arial Narrow"/>
        <family val="2"/>
      </rPr>
      <t>Suelo</t>
    </r>
  </si>
  <si>
    <r>
      <rPr>
        <b/>
        <sz val="10"/>
        <color rgb="FF00CC00"/>
        <rFont val="Arial Narrow"/>
        <family val="2"/>
      </rPr>
      <t xml:space="preserve">C2. </t>
    </r>
    <r>
      <rPr>
        <sz val="10"/>
        <color theme="1"/>
        <rFont val="Arial Narrow"/>
        <family val="2"/>
      </rPr>
      <t>Emisiones y energía</t>
    </r>
  </si>
  <si>
    <t>Gestión de agua residual/lixiviado generado</t>
  </si>
  <si>
    <r>
      <rPr>
        <b/>
        <sz val="10"/>
        <color rgb="FF00CC00"/>
        <rFont val="Arial Narrow"/>
        <family val="2"/>
      </rPr>
      <t xml:space="preserve">C1. </t>
    </r>
    <r>
      <rPr>
        <sz val="10"/>
        <color theme="1"/>
        <rFont val="Arial Narrow"/>
        <family val="2"/>
      </rPr>
      <t>Agua y lixiviado</t>
    </r>
  </si>
  <si>
    <r>
      <rPr>
        <b/>
        <sz val="11"/>
        <color rgb="FF00CC00"/>
        <rFont val="Arial Narrow"/>
        <family val="2"/>
      </rPr>
      <t>C.</t>
    </r>
    <r>
      <rPr>
        <b/>
        <sz val="11"/>
        <color rgb="FF92D050"/>
        <rFont val="Arial Narrow"/>
        <family val="2"/>
      </rPr>
      <t xml:space="preserve"> </t>
    </r>
    <r>
      <rPr>
        <b/>
        <sz val="11"/>
        <rFont val="Arial Narrow"/>
        <family val="2"/>
      </rPr>
      <t>Mitigación</t>
    </r>
  </si>
  <si>
    <t>Contaminación de suelo</t>
  </si>
  <si>
    <r>
      <rPr>
        <b/>
        <sz val="10"/>
        <color rgb="FF00CC00"/>
        <rFont val="Arial Narrow"/>
        <family val="2"/>
      </rPr>
      <t xml:space="preserve">B5. </t>
    </r>
    <r>
      <rPr>
        <sz val="10"/>
        <color theme="1"/>
        <rFont val="Arial Narrow"/>
        <family val="2"/>
      </rPr>
      <t>Suelo</t>
    </r>
  </si>
  <si>
    <r>
      <rPr>
        <b/>
        <sz val="10"/>
        <color rgb="FF00CC00"/>
        <rFont val="Arial Narrow"/>
        <family val="2"/>
      </rPr>
      <t xml:space="preserve">B4. </t>
    </r>
    <r>
      <rPr>
        <sz val="10"/>
        <color theme="1"/>
        <rFont val="Arial Narrow"/>
        <family val="2"/>
      </rPr>
      <t>Ruido</t>
    </r>
  </si>
  <si>
    <r>
      <rPr>
        <b/>
        <sz val="10"/>
        <color rgb="FF00CC00"/>
        <rFont val="Arial Narrow"/>
        <family val="2"/>
      </rPr>
      <t xml:space="preserve">B3. </t>
    </r>
    <r>
      <rPr>
        <sz val="10"/>
        <color theme="1"/>
        <rFont val="Arial Narrow"/>
        <family val="2"/>
      </rPr>
      <t>Olores</t>
    </r>
  </si>
  <si>
    <r>
      <rPr>
        <b/>
        <sz val="10"/>
        <color rgb="FF00CC00"/>
        <rFont val="Arial Narrow"/>
        <family val="2"/>
      </rPr>
      <t xml:space="preserve">B2. </t>
    </r>
    <r>
      <rPr>
        <sz val="10"/>
        <color theme="1"/>
        <rFont val="Arial Narrow"/>
        <family val="2"/>
      </rPr>
      <t>Emisiones y energía</t>
    </r>
  </si>
  <si>
    <t>Intensidad de agua residual/lixiviado generado</t>
  </si>
  <si>
    <r>
      <rPr>
        <b/>
        <sz val="10"/>
        <color rgb="FF00CC00"/>
        <rFont val="Arial Narrow"/>
        <family val="2"/>
      </rPr>
      <t xml:space="preserve">B1. </t>
    </r>
    <r>
      <rPr>
        <sz val="10"/>
        <color theme="1"/>
        <rFont val="Arial Narrow"/>
        <family val="2"/>
      </rPr>
      <t>Agua y lixiviado</t>
    </r>
  </si>
  <si>
    <r>
      <rPr>
        <b/>
        <sz val="11"/>
        <color rgb="FF00CC00"/>
        <rFont val="Arial Narrow"/>
        <family val="2"/>
      </rPr>
      <t xml:space="preserve">B. </t>
    </r>
    <r>
      <rPr>
        <b/>
        <sz val="11"/>
        <rFont val="Arial Narrow"/>
        <family val="2"/>
      </rPr>
      <t>Contaminación</t>
    </r>
  </si>
  <si>
    <t>Intensidad de uso del suelo</t>
  </si>
  <si>
    <r>
      <rPr>
        <b/>
        <sz val="10"/>
        <color rgb="FF00CC00"/>
        <rFont val="Arial Narrow"/>
        <family val="2"/>
      </rPr>
      <t xml:space="preserve">A3. </t>
    </r>
    <r>
      <rPr>
        <sz val="10"/>
        <color theme="1"/>
        <rFont val="Arial Narrow"/>
        <family val="2"/>
      </rPr>
      <t>Suelo</t>
    </r>
  </si>
  <si>
    <t>Intensidad de consumo energético</t>
  </si>
  <si>
    <r>
      <rPr>
        <b/>
        <sz val="10"/>
        <color rgb="FF00CC00"/>
        <rFont val="Arial Narrow"/>
        <family val="2"/>
      </rPr>
      <t xml:space="preserve">A2. </t>
    </r>
    <r>
      <rPr>
        <sz val="10"/>
        <color theme="1"/>
        <rFont val="Arial Narrow"/>
        <family val="2"/>
      </rPr>
      <t>Emisiones y energía</t>
    </r>
  </si>
  <si>
    <t>Intensidad de uso del agua</t>
  </si>
  <si>
    <r>
      <rPr>
        <b/>
        <sz val="10"/>
        <color rgb="FF00CC00"/>
        <rFont val="Arial Narrow"/>
        <family val="2"/>
      </rPr>
      <t xml:space="preserve">A1. </t>
    </r>
    <r>
      <rPr>
        <sz val="10"/>
        <color theme="1"/>
        <rFont val="Arial Narrow"/>
        <family val="2"/>
      </rPr>
      <t>Agua</t>
    </r>
  </si>
  <si>
    <r>
      <rPr>
        <b/>
        <sz val="11"/>
        <color rgb="FF00CC00"/>
        <rFont val="Arial Narrow"/>
        <family val="2"/>
      </rPr>
      <t>A.</t>
    </r>
    <r>
      <rPr>
        <b/>
        <sz val="11"/>
        <color rgb="FF92D050"/>
        <rFont val="Arial Narrow"/>
        <family val="2"/>
      </rPr>
      <t xml:space="preserve"> </t>
    </r>
    <r>
      <rPr>
        <b/>
        <sz val="11"/>
        <rFont val="Arial Narrow"/>
        <family val="2"/>
      </rPr>
      <t>Uso de recursos</t>
    </r>
  </si>
  <si>
    <r>
      <rPr>
        <b/>
        <sz val="10"/>
        <color rgb="FF00B0F0"/>
        <rFont val="Arial Narrow"/>
        <family val="2"/>
      </rPr>
      <t>D5.</t>
    </r>
    <r>
      <rPr>
        <sz val="10"/>
        <color theme="1"/>
        <rFont val="Arial Narrow"/>
        <family val="2"/>
      </rPr>
      <t xml:space="preserve"> Seguridad e higiene</t>
    </r>
  </si>
  <si>
    <r>
      <rPr>
        <b/>
        <sz val="10"/>
        <color rgb="FF00B0F0"/>
        <rFont val="Arial Narrow"/>
        <family val="2"/>
      </rPr>
      <t>D4.</t>
    </r>
    <r>
      <rPr>
        <sz val="10"/>
        <color theme="1"/>
        <rFont val="Arial Narrow"/>
        <family val="2"/>
      </rPr>
      <t xml:space="preserve"> Salarios y prestaciones</t>
    </r>
  </si>
  <si>
    <t>Personal informal en los distintos componentes</t>
  </si>
  <si>
    <r>
      <rPr>
        <b/>
        <sz val="10"/>
        <color rgb="FF00B0F0"/>
        <rFont val="Arial Narrow"/>
        <family val="2"/>
      </rPr>
      <t>D3.</t>
    </r>
    <r>
      <rPr>
        <sz val="10"/>
        <color theme="1"/>
        <rFont val="Arial Narrow"/>
        <family val="2"/>
      </rPr>
      <t xml:space="preserve"> Personal Informal</t>
    </r>
  </si>
  <si>
    <t>Personal formal en los distintos componentes</t>
  </si>
  <si>
    <r>
      <rPr>
        <b/>
        <sz val="10"/>
        <color rgb="FF00B0F0"/>
        <rFont val="Arial Narrow"/>
        <family val="2"/>
      </rPr>
      <t>D2.</t>
    </r>
    <r>
      <rPr>
        <sz val="10"/>
        <color theme="1"/>
        <rFont val="Arial Narrow"/>
        <family val="2"/>
      </rPr>
      <t xml:space="preserve"> Personal formal</t>
    </r>
  </si>
  <si>
    <t xml:space="preserve">Estrategias de capacitación y formación </t>
  </si>
  <si>
    <r>
      <rPr>
        <b/>
        <sz val="10"/>
        <color rgb="FF00B0F0"/>
        <rFont val="Arial Narrow"/>
        <family val="2"/>
      </rPr>
      <t>D1.</t>
    </r>
    <r>
      <rPr>
        <sz val="10"/>
        <color theme="1"/>
        <rFont val="Arial Narrow"/>
        <family val="2"/>
      </rPr>
      <t xml:space="preserve"> Formación, capacitación y experiencia</t>
    </r>
  </si>
  <si>
    <r>
      <rPr>
        <b/>
        <sz val="11"/>
        <color rgb="FF00B0F0"/>
        <rFont val="Arial Narrow"/>
        <family val="2"/>
      </rPr>
      <t xml:space="preserve">D. </t>
    </r>
    <r>
      <rPr>
        <b/>
        <sz val="11"/>
        <rFont val="Arial Narrow"/>
        <family val="2"/>
      </rPr>
      <t>Desarrollo de empleados</t>
    </r>
  </si>
  <si>
    <r>
      <rPr>
        <b/>
        <sz val="10"/>
        <color rgb="FF00B0F0"/>
        <rFont val="Arial Narrow"/>
        <family val="2"/>
      </rPr>
      <t xml:space="preserve">C3. </t>
    </r>
    <r>
      <rPr>
        <sz val="10"/>
        <color theme="1"/>
        <rFont val="Arial Narrow"/>
        <family val="2"/>
      </rPr>
      <t>Supervisión y control de los servicios</t>
    </r>
  </si>
  <si>
    <r>
      <rPr>
        <b/>
        <sz val="10"/>
        <color rgb="FF00B0F0"/>
        <rFont val="Arial Narrow"/>
        <family val="2"/>
      </rPr>
      <t>C2.</t>
    </r>
    <r>
      <rPr>
        <sz val="10"/>
        <color theme="1"/>
        <rFont val="Arial Narrow"/>
        <family val="2"/>
      </rPr>
      <t xml:space="preserve"> Estructuras de gestión</t>
    </r>
  </si>
  <si>
    <r>
      <rPr>
        <b/>
        <sz val="10"/>
        <color rgb="FF00B0F0"/>
        <rFont val="Arial Narrow"/>
        <family val="2"/>
      </rPr>
      <t xml:space="preserve">C1. </t>
    </r>
    <r>
      <rPr>
        <sz val="10"/>
        <color theme="1"/>
        <rFont val="Arial Narrow"/>
        <family val="2"/>
      </rPr>
      <t>Cooperación</t>
    </r>
  </si>
  <si>
    <r>
      <rPr>
        <b/>
        <sz val="11"/>
        <color rgb="FF00B0F0"/>
        <rFont val="Arial Narrow"/>
        <family val="2"/>
      </rPr>
      <t xml:space="preserve">C. </t>
    </r>
    <r>
      <rPr>
        <b/>
        <sz val="11"/>
        <rFont val="Arial Narrow"/>
        <family val="2"/>
      </rPr>
      <t>Marco organizacional</t>
    </r>
  </si>
  <si>
    <r>
      <rPr>
        <b/>
        <sz val="10"/>
        <color rgb="FF00B0F0"/>
        <rFont val="Arial Narrow"/>
        <family val="2"/>
      </rPr>
      <t>B3.</t>
    </r>
    <r>
      <rPr>
        <sz val="10"/>
        <color theme="1"/>
        <rFont val="Arial Narrow"/>
        <family val="2"/>
      </rPr>
      <t xml:space="preserve"> Participación</t>
    </r>
  </si>
  <si>
    <r>
      <rPr>
        <b/>
        <sz val="10"/>
        <color rgb="FF00B0F0"/>
        <rFont val="Arial Narrow"/>
        <family val="2"/>
      </rPr>
      <t xml:space="preserve">B2. </t>
    </r>
    <r>
      <rPr>
        <sz val="10"/>
        <color theme="1"/>
        <rFont val="Arial Narrow"/>
        <family val="2"/>
      </rPr>
      <t>Concienciación y educación ambiental</t>
    </r>
  </si>
  <si>
    <r>
      <rPr>
        <b/>
        <sz val="10"/>
        <color rgb="FF00B0F0"/>
        <rFont val="Arial Narrow"/>
        <family val="2"/>
      </rPr>
      <t xml:space="preserve">B1. </t>
    </r>
    <r>
      <rPr>
        <sz val="10"/>
        <color theme="1"/>
        <rFont val="Arial Narrow"/>
        <family val="2"/>
      </rPr>
      <t>Comunicación y transparencia</t>
    </r>
  </si>
  <si>
    <r>
      <rPr>
        <b/>
        <sz val="11"/>
        <color rgb="FF00B0F0"/>
        <rFont val="Arial Narrow"/>
        <family val="2"/>
      </rPr>
      <t xml:space="preserve">B. </t>
    </r>
    <r>
      <rPr>
        <b/>
        <sz val="11"/>
        <rFont val="Arial Narrow"/>
        <family val="2"/>
      </rPr>
      <t>Grupos de interés</t>
    </r>
  </si>
  <si>
    <r>
      <rPr>
        <b/>
        <sz val="10"/>
        <color rgb="FF00B0F0"/>
        <rFont val="Arial Narrow"/>
        <family val="2"/>
      </rPr>
      <t xml:space="preserve">A2. </t>
    </r>
    <r>
      <rPr>
        <sz val="10"/>
        <color theme="1"/>
        <rFont val="Arial Narrow"/>
        <family val="2"/>
      </rPr>
      <t>Políticas y planeamiento</t>
    </r>
  </si>
  <si>
    <r>
      <rPr>
        <b/>
        <sz val="10"/>
        <color rgb="FF00B0F0"/>
        <rFont val="Arial Narrow"/>
        <family val="2"/>
      </rPr>
      <t xml:space="preserve">A1. </t>
    </r>
    <r>
      <rPr>
        <sz val="10"/>
        <color theme="1"/>
        <rFont val="Arial Narrow"/>
        <family val="2"/>
      </rPr>
      <t>Legislación y normatividad</t>
    </r>
  </si>
  <si>
    <r>
      <rPr>
        <b/>
        <sz val="11"/>
        <color rgb="FF00B0F0"/>
        <rFont val="Arial Narrow"/>
        <family val="2"/>
      </rPr>
      <t xml:space="preserve">A. </t>
    </r>
    <r>
      <rPr>
        <b/>
        <sz val="11"/>
        <rFont val="Arial Narrow"/>
        <family val="2"/>
      </rPr>
      <t>Legislación y políticas</t>
    </r>
  </si>
  <si>
    <t>ATRIBUTO 2. 
Aspectos sociales</t>
  </si>
  <si>
    <t>Riesgos relacionados con salud pública</t>
  </si>
  <si>
    <r>
      <rPr>
        <b/>
        <sz val="10"/>
        <color rgb="FFEAB200"/>
        <rFont val="Arial Narrow"/>
        <family val="2"/>
      </rPr>
      <t xml:space="preserve">E1. </t>
    </r>
    <r>
      <rPr>
        <sz val="10"/>
        <color theme="1"/>
        <rFont val="Arial Narrow"/>
        <family val="2"/>
      </rPr>
      <t>Afectaciones a la salud pública</t>
    </r>
  </si>
  <si>
    <r>
      <rPr>
        <b/>
        <sz val="11"/>
        <color rgb="FFEAB200"/>
        <rFont val="Arial Narrow"/>
        <family val="2"/>
      </rPr>
      <t xml:space="preserve">E. </t>
    </r>
    <r>
      <rPr>
        <b/>
        <sz val="11"/>
        <rFont val="Arial Narrow"/>
        <family val="2"/>
      </rPr>
      <t>Salud pública</t>
    </r>
  </si>
  <si>
    <t>Vida útil disponible del vertido</t>
  </si>
  <si>
    <t>Frecuencia de lavado de contenedores/vehículos</t>
  </si>
  <si>
    <t>Intensidad de desplazamiento</t>
  </si>
  <si>
    <t>Grado de aprovechamiento de las instalaciones</t>
  </si>
  <si>
    <t>Disponibilidad del servicio</t>
  </si>
  <si>
    <r>
      <rPr>
        <b/>
        <sz val="10"/>
        <color rgb="FFEAB200"/>
        <rFont val="Arial Narrow"/>
        <family val="2"/>
      </rPr>
      <t>D1.</t>
    </r>
    <r>
      <rPr>
        <sz val="10"/>
        <color theme="1"/>
        <rFont val="Arial Narrow"/>
        <family val="2"/>
      </rPr>
      <t xml:space="preserve"> Desempeño de las instalaciones y equipamiento</t>
    </r>
  </si>
  <si>
    <r>
      <rPr>
        <b/>
        <sz val="11"/>
        <color rgb="FFEAB200"/>
        <rFont val="Arial Narrow"/>
        <family val="2"/>
      </rPr>
      <t xml:space="preserve">D. </t>
    </r>
    <r>
      <rPr>
        <b/>
        <sz val="11"/>
        <rFont val="Arial Narrow"/>
        <family val="2"/>
      </rPr>
      <t>Instalaciones y equipamiento</t>
    </r>
  </si>
  <si>
    <t>Cobertura de limpieza viaria</t>
  </si>
  <si>
    <r>
      <rPr>
        <b/>
        <sz val="10"/>
        <color rgb="FFEAB200"/>
        <rFont val="Arial Narrow"/>
        <family val="2"/>
      </rPr>
      <t xml:space="preserve">C1. </t>
    </r>
    <r>
      <rPr>
        <sz val="10"/>
        <color theme="1"/>
        <rFont val="Arial Narrow"/>
        <family val="2"/>
      </rPr>
      <t>Cobertura de limpieza viaria y recolección</t>
    </r>
  </si>
  <si>
    <r>
      <rPr>
        <b/>
        <sz val="11"/>
        <color rgb="FFEAB200"/>
        <rFont val="Arial Narrow"/>
        <family val="2"/>
      </rPr>
      <t xml:space="preserve">C. </t>
    </r>
    <r>
      <rPr>
        <b/>
        <sz val="11"/>
        <rFont val="Arial Narrow"/>
        <family val="2"/>
      </rPr>
      <t>Cobertura</t>
    </r>
  </si>
  <si>
    <t>Residuos peligrosos generados (después de valorización o incineración)</t>
  </si>
  <si>
    <t>Residuos no peligrosos generados (después de valorización o incineración)</t>
  </si>
  <si>
    <t>Residuos valorizados y/o tratados</t>
  </si>
  <si>
    <r>
      <rPr>
        <b/>
        <sz val="10"/>
        <color rgb="FFEAB200"/>
        <rFont val="Arial Narrow"/>
        <family val="2"/>
      </rPr>
      <t xml:space="preserve">B1. </t>
    </r>
    <r>
      <rPr>
        <sz val="10"/>
        <color theme="1"/>
        <rFont val="Arial Narrow"/>
        <family val="2"/>
      </rPr>
      <t>Salidas de diversos componentes</t>
    </r>
  </si>
  <si>
    <r>
      <rPr>
        <b/>
        <sz val="11"/>
        <color rgb="FFEAB200"/>
        <rFont val="Arial Narrow"/>
        <family val="2"/>
      </rPr>
      <t xml:space="preserve">B. </t>
    </r>
    <r>
      <rPr>
        <b/>
        <sz val="11"/>
        <rFont val="Arial Narrow"/>
        <family val="2"/>
      </rPr>
      <t>Salidas</t>
    </r>
  </si>
  <si>
    <t>Residuos eliminados (relleno sanitario, vertido controlado o incontrolado, residuos incinerados sin recuperación de energía)</t>
  </si>
  <si>
    <r>
      <rPr>
        <b/>
        <sz val="10"/>
        <color rgb="FFEAB200"/>
        <rFont val="Arial Narrow"/>
        <family val="2"/>
      </rPr>
      <t>A4.</t>
    </r>
    <r>
      <rPr>
        <sz val="10"/>
        <color theme="1"/>
        <rFont val="Arial Narrow"/>
        <family val="2"/>
      </rPr>
      <t xml:space="preserve"> Varios flujos</t>
    </r>
  </si>
  <si>
    <r>
      <t>Tasa de generación de residuos de limpieza de desagües</t>
    </r>
    <r>
      <rPr>
        <sz val="10"/>
        <rFont val="Arial Narrow"/>
        <family val="2"/>
      </rPr>
      <t xml:space="preserve"> y lodos de plantas de tratamiento de aguas residuales</t>
    </r>
  </si>
  <si>
    <r>
      <rPr>
        <b/>
        <sz val="10"/>
        <color rgb="FFEAB200"/>
        <rFont val="Arial Narrow"/>
        <family val="2"/>
      </rPr>
      <t>A3.</t>
    </r>
    <r>
      <rPr>
        <sz val="10"/>
        <color theme="1"/>
        <rFont val="Arial Narrow"/>
        <family val="2"/>
      </rPr>
      <t xml:space="preserve"> Flujos de residuos específicos</t>
    </r>
  </si>
  <si>
    <r>
      <rPr>
        <b/>
        <sz val="10"/>
        <color rgb="FFEAB200"/>
        <rFont val="Arial Narrow"/>
        <family val="2"/>
      </rPr>
      <t xml:space="preserve">A2. </t>
    </r>
    <r>
      <rPr>
        <sz val="10"/>
        <color theme="1"/>
        <rFont val="Arial Narrow"/>
        <family val="2"/>
      </rPr>
      <t>Residuos comerciales, de servicios e industriales</t>
    </r>
  </si>
  <si>
    <r>
      <rPr>
        <b/>
        <sz val="10"/>
        <color rgb="FFEAB200"/>
        <rFont val="Arial Narrow"/>
        <family val="2"/>
      </rPr>
      <t>A1.</t>
    </r>
    <r>
      <rPr>
        <b/>
        <sz val="10"/>
        <color theme="1"/>
        <rFont val="Arial Narrow"/>
        <family val="2"/>
      </rPr>
      <t xml:space="preserve"> </t>
    </r>
    <r>
      <rPr>
        <sz val="10"/>
        <color theme="1"/>
        <rFont val="Arial Narrow"/>
        <family val="2"/>
      </rPr>
      <t>Residuos domésticos</t>
    </r>
  </si>
  <si>
    <r>
      <rPr>
        <b/>
        <sz val="11"/>
        <color rgb="FFEAB200"/>
        <rFont val="Arial Narrow"/>
        <family val="2"/>
      </rPr>
      <t xml:space="preserve">A. </t>
    </r>
    <r>
      <rPr>
        <b/>
        <sz val="11"/>
        <rFont val="Arial Narrow"/>
        <family val="2"/>
      </rPr>
      <t>Entradas</t>
    </r>
  </si>
  <si>
    <t>ATRIBUTO 1. 
Aspectos técnicos y de salud pública</t>
  </si>
  <si>
    <t>Aspectos transversales</t>
  </si>
  <si>
    <t>Estación de transferencia</t>
  </si>
  <si>
    <t>Número de indicadores</t>
  </si>
  <si>
    <t>Sociales</t>
  </si>
  <si>
    <t>Desarrollo de empleados</t>
  </si>
  <si>
    <t>Medio Ambientales</t>
  </si>
  <si>
    <t>Económicos</t>
  </si>
  <si>
    <t>NIVEL I. 
Categoría de marco institucional</t>
  </si>
  <si>
    <t>NIVEL II. 
Categoría de efectividad gubernamental</t>
  </si>
  <si>
    <t>NIVEL III. 
Categoría de transparencia y rendición de cuentas</t>
  </si>
  <si>
    <t>NIVEL IV. 
Categoría de participación</t>
  </si>
  <si>
    <t>NIVEL V. 
Categoría de creación de redes</t>
  </si>
  <si>
    <t>NIVEL VI. 
Categoría de control de la corrupción</t>
  </si>
  <si>
    <t>Si (especificar la calificación otorgada)/No</t>
  </si>
  <si>
    <t>Tabla I-1. Existencia de Legislación</t>
  </si>
  <si>
    <t>INSTRUCCIONES:</t>
  </si>
  <si>
    <t>Completar las columnas 1, 2 y 3 de acuerdo a la información existente. Agregar las filas que sean necesarias en cada nivel. Siempre deben utilizarse documentos publicados y vigentes para completar la información:</t>
  </si>
  <si>
    <t>En la columna 1 deben escribirse exclusivamente las leyes y/o reglamentos sobre gestión de residuos (excluyendo otras legislaciones que sólo incluyan residuos como un tema, como por ejemplo, legislaciones generales de medio ambiente o sobre contaminación). En la primera fila de cada nivel especificar la legislación marco (en caso de que exista).</t>
  </si>
  <si>
    <t>En la columna 2, especificar el año de publicación de la ley o reglamento, o el de su última actualización (las actualizaciones pueden ser modificaciones de artículos o fracciones solamente).</t>
  </si>
  <si>
    <t>En la columna 3, seleccionar con una "X" una o más de las jerarquías de gestión de residuos que estén incluidas en la correspondiente ley o reglamento (a excepción de la ley marco). Sólo deben tomarse en cuenta los residuos municipales (residenciales, comerciales, servicios, flujos específicos) excluyendo residuos peligrosos generados en las industrias.</t>
  </si>
  <si>
    <t>En observaciones, anotar cuestiones relevantes para la evaluación de este indicador o del sistema completo.</t>
  </si>
  <si>
    <t>Nivel</t>
  </si>
  <si>
    <t>Columna 1</t>
  </si>
  <si>
    <t>Columna 2</t>
  </si>
  <si>
    <t>Columna 3</t>
  </si>
  <si>
    <t>Nombre de la ley ó reglamento</t>
  </si>
  <si>
    <t>Año de publicación o última actualización*</t>
  </si>
  <si>
    <t>Jerarquías de la gestión de residuos incluidas 
(marcar con "x")</t>
  </si>
  <si>
    <t>Preparación para la reutilización</t>
  </si>
  <si>
    <t>Reciclaje</t>
  </si>
  <si>
    <t>Otros tipos de valorización</t>
  </si>
  <si>
    <t>Legislación marco:</t>
  </si>
  <si>
    <t>Regional/Estatal/ Mancomunidad</t>
  </si>
  <si>
    <t>Otros (especificar:________)</t>
  </si>
  <si>
    <r>
      <t>*Para tomar en cuenta la legislación en la evaluación del indicador debe ser menor a 15 años de antigüedad. En UN-HABITAT (2010) se menciona que la calidad de la información sobre residuos sólidos es antigua cuando tiene más de 10 años (en algunos países estudiados es mayor a 15 años de antiguedad), puesto que los cambios en la composición del flujo de residuos, la población y el comportamiento están cambiando constantemente.</t>
    </r>
    <r>
      <rPr>
        <i/>
        <sz val="11"/>
        <color theme="1"/>
        <rFont val="Calibri"/>
        <family val="2"/>
        <scheme val="minor"/>
      </rPr>
      <t xml:space="preserve"> UN-HABITAT, 2010. Solid Waste Management in the world’s cities. Naciones Unidas, Londres, Washington.</t>
    </r>
  </si>
  <si>
    <t>Evaluación del indicador I-1</t>
  </si>
  <si>
    <t>Respuesta</t>
  </si>
  <si>
    <t>Significado</t>
  </si>
  <si>
    <t>Existe una legislación marco para residuos en el nivel geográfico evaluado* y/u otras leyes o reglamentos relacionados.</t>
  </si>
  <si>
    <t>Existe una legislación marco y/u otras leyes o reglamentos relacionados en un nivel superior.</t>
  </si>
  <si>
    <t>No existe legislación marco</t>
  </si>
  <si>
    <t>*Dependiendo de la estructura de la legislación de cada país, en ocasiones los aspectos legales quedan regulados por leyes superiores u otras legislaciones relacionadas, cubriendo deficiencias del marco local. Por ejemplo, algunas mancomunidades tienen reglamentos que no requieren la publicación de otras legislaciones marco en los municipios que las conforman.</t>
  </si>
  <si>
    <t>Valores de referencia sugeridos</t>
  </si>
  <si>
    <t>Desempeño bueno (verde)</t>
  </si>
  <si>
    <t>Desempeño regular (amarillo)</t>
  </si>
  <si>
    <t>Desempeño deficiente (rojo)</t>
  </si>
  <si>
    <t>Desglose-integración de información</t>
  </si>
  <si>
    <t>Transversal</t>
  </si>
  <si>
    <t>Tabla I-2. Cumplimiento de la Legislación</t>
  </si>
  <si>
    <t>La columna 1 se obtiene desde la tabla I-1, agregar las filas que sean necesarias.</t>
  </si>
  <si>
    <t>En la columna 2, seleccionar el estatus de cumplimiento de cada ley o reglamento, tomando en cuenta los siguientes criterios (en el caso de cumplimiento parcial o elevado, si se cumplen dos criterios o más, es la que debe seleccionarse como estatus de cumplimiento):</t>
  </si>
  <si>
    <t>Estatus de cumplimiento</t>
  </si>
  <si>
    <t>Criterios</t>
  </si>
  <si>
    <t>No se sabe:</t>
  </si>
  <si>
    <t>Se desconoce totalmente el estatus actual de cumplimiento.</t>
  </si>
  <si>
    <t>No se cumple:</t>
  </si>
  <si>
    <t>No se cumplen las acciones marcadas por la legislación.
Si existen fechas/metas de cumplimiento muy claras, no se han cumplido o simplemente se posponen.</t>
  </si>
  <si>
    <t>Parcialmente:</t>
  </si>
  <si>
    <t>Se cumplen pocas (menos de la mitad) acciones marcadas por la legislación.
Se cumplen algunas fechas/metas de cumplimiento.
Se cumplen acciones sólo en algunos núcleos de población/parte del territorio o sólo en algunas instalaciones.</t>
  </si>
  <si>
    <t>Si (cumplimiento elevado):</t>
  </si>
  <si>
    <t>Se cumplen todas o la mayoría de las acciones marcadas por la legislación.
Se cumplen todas o la mayoría de las fechas/metas límite.
Se cumple abarcando todas o la mayoría de las poblaciones/territorio.
Existe presupuesto y recursos para su implementación</t>
  </si>
  <si>
    <t>Seleccionar el peor valor obtenido en cada nivel para evaluar el indicador.</t>
  </si>
  <si>
    <t>No se sabe</t>
  </si>
  <si>
    <t xml:space="preserve">No se cumple </t>
  </si>
  <si>
    <t>Regional/Estatal</t>
  </si>
  <si>
    <t>Evaluación del indicador I-2</t>
  </si>
  <si>
    <t>Una o más de las leyes/reglamentos fue evaluada con NO</t>
  </si>
  <si>
    <t>Si ninguna ley/reglamento fue evaluada con NO, y una o más se han evaluado con PARCIALMENTE</t>
  </si>
  <si>
    <t>Todas las leyes/reglamentos fueron evaluadas con SI</t>
  </si>
  <si>
    <t>4A</t>
  </si>
  <si>
    <t>Si se lleva a cabo un registro de sanciones/avisos, se deben seleccionar en la tabla las características que le sean aplicables.</t>
  </si>
  <si>
    <t xml:space="preserve">Recordar que el sistema de sanciones/avisos no se considerará para esta evaluación si no ha funcionado en más de un año. </t>
  </si>
  <si>
    <t>En el sistema de registro de sanciones/avisos:</t>
  </si>
  <si>
    <t>Se especifica en qué etapa del manejo/gestión de residuos se realiza la sanción/aviso</t>
  </si>
  <si>
    <t>Se especifica la gravedad de la sanción</t>
  </si>
  <si>
    <t>Se registra la fecha de inicio y conclusión de cada caso/expediente</t>
  </si>
  <si>
    <t>Evaluación del indicador I-3</t>
  </si>
  <si>
    <t>No se cumple ninguna de las tres características</t>
  </si>
  <si>
    <t>Se cumple una de las características</t>
  </si>
  <si>
    <t>Se cumplen de dos a tres características</t>
  </si>
  <si>
    <t>Tabla I-4. Existencia de instrumentos económicos</t>
  </si>
  <si>
    <t>En la columna 1 escribir SI/NO para cada etapa de la gestión de residuos.Se incluyen algunos ejemplos de diferentes instrumentos económicos para la gestión de residuos que pueden consultarse para facilitar el llenado de la tabla.</t>
  </si>
  <si>
    <t>En la columna 2, opcionalmente, puede anotarse una breve descripción del instrumento económico existente, para facilitar la revisión y actualización de la información posteriormente.</t>
  </si>
  <si>
    <t>Jerarquía en la gestión de residuos</t>
  </si>
  <si>
    <t>Columna 2 (opcional)</t>
  </si>
  <si>
    <t>¿Existen instrumentos económicos?</t>
  </si>
  <si>
    <t>Descripción breve del instrumento económico</t>
  </si>
  <si>
    <t>Estatal/
regional</t>
  </si>
  <si>
    <t>Reciclado</t>
  </si>
  <si>
    <t>Otros tipos de valorización (incluyendo la energética)</t>
  </si>
  <si>
    <t xml:space="preserve">Eliminación </t>
  </si>
  <si>
    <t>Ejemplos de diferentes instrumentos económicos</t>
  </si>
  <si>
    <t>Tipo de instrumentos</t>
  </si>
  <si>
    <t xml:space="preserve">Multas o sanciones </t>
  </si>
  <si>
    <t>Pago de derechos, tarifas, cargos y depósitos-reembolso</t>
  </si>
  <si>
    <t>Impuestos e incentivos tributarios</t>
  </si>
  <si>
    <t>Facilidades de financiamiento o subsidios</t>
  </si>
  <si>
    <t xml:space="preserve">Otros </t>
  </si>
  <si>
    <t>Ejemplos</t>
  </si>
  <si>
    <t>*Multas por eliminación de residuos en terrenos o lotes baldíos</t>
  </si>
  <si>
    <t>*Tarifas/cargos por peso o volumen de residuos manejados
*Depósitos reembolsables por envases de vidrio o plástico, baterías de automóviles</t>
  </si>
  <si>
    <t>*Impuestos por uso de bolsas desechables o para incentivar reuso o reciclaje de materiales
*Incentivos fiscales para inversiones en tecnologías limpias</t>
  </si>
  <si>
    <t>*Para inversión en equipos, tecnologías; capacitación de personal e investigación y desarrollo de tecnologías más limpias
*Financiamiento de inversiones ambientales a través de fondos especialmente diseñados</t>
  </si>
  <si>
    <t>*Permisos transmisibles o transables</t>
  </si>
  <si>
    <t>Evaluación del indicador I-5</t>
  </si>
  <si>
    <t>Tres o más de las jerarquías fue evaluada con un NO</t>
  </si>
  <si>
    <t>Entre dos y una jerarquía fue evaluada con NO</t>
  </si>
  <si>
    <t>Todas las jerarquías fueron evaluadas con SI</t>
  </si>
  <si>
    <t>Tabla I-5. Planeamiento para la gestión de residuos</t>
  </si>
  <si>
    <t>Seleccionar en la columna 1, SI/NO según corresponda. En caso de que la entidad evaluada no tenga un plan marco, se deberá referenciar el plan marco del nivel inmediato superior (si existe y si es aplicable a residuos municipales).</t>
  </si>
  <si>
    <t>En la columna 2, anotar el nombre del documento</t>
  </si>
  <si>
    <t xml:space="preserve">En la columna 3, agregar las fechas de publicación y vencimiento del plan. </t>
  </si>
  <si>
    <t>¿Existe un plan marco o integral para la gestión de residuos municipales?</t>
  </si>
  <si>
    <t>Nombre del documento</t>
  </si>
  <si>
    <t>Fecha de publicación o última actualización</t>
  </si>
  <si>
    <t>Horizonte temporal de planeación o fecha de vencimiento</t>
  </si>
  <si>
    <t>Estatal/regional, etc.</t>
  </si>
  <si>
    <t>Evaluación del indicador I-6</t>
  </si>
  <si>
    <t>No existe plan marco en el nivel geográfico evaluado*</t>
  </si>
  <si>
    <t>Si pero publicado por un nivel superior</t>
  </si>
  <si>
    <t>Existe por lo menos un plan marco actualizado publicado por un nivel superior y aún está vigente*.</t>
  </si>
  <si>
    <t>Existe por lo menos un plan marco de la entidad evaluada y aún está vigente.</t>
  </si>
  <si>
    <t xml:space="preserve">* Según la legislación específica o contexto de cada región, puede ser obligatorio o no tener un plan integral a nivel municipal o regional; por lo que en algunos casos es suficiente con la publicación del plan a un nivel superior (como en el caso de algunas mancomunidades o intermunicipalidades). Si se tienen dudas respecto al caso específico que se esté evaluando, deberá consultarse en profundidad la legislación existente o consultar con algún experto local. </t>
  </si>
  <si>
    <t>Tabla I-6. Planes y políticas para flujos de residuos específicos</t>
  </si>
  <si>
    <t>En la columna 1, utilizar una fila por cada residuo que tenga una planeación o política existente y agregar las filas que sean necesarias. Se anexa una tabla con ejemplos de flujos de residuos específicos. Se deben incluir los planes y políticas de todos los flujos de residuos específicos municipales o prioritarios que sean de aplicables a la zona evaluada, independientemente quien los haya publicado.</t>
  </si>
  <si>
    <t>En la columna 2, anotar el nombre del documento.</t>
  </si>
  <si>
    <t xml:space="preserve">Columna 3 </t>
  </si>
  <si>
    <t>Flujo ó tipo de residuo contemplado</t>
  </si>
  <si>
    <t>Estatal/regional</t>
  </si>
  <si>
    <r>
      <t>Otras entidades (</t>
    </r>
    <r>
      <rPr>
        <i/>
        <sz val="11"/>
        <color theme="1"/>
        <rFont val="Calibri"/>
        <family val="2"/>
        <scheme val="minor"/>
      </rPr>
      <t>especificar</t>
    </r>
    <r>
      <rPr>
        <sz val="11"/>
        <color theme="1"/>
        <rFont val="Calibri"/>
        <family val="2"/>
        <scheme val="minor"/>
      </rPr>
      <t>):</t>
    </r>
  </si>
  <si>
    <t>Ejemplos de flujos de residuos específicos</t>
  </si>
  <si>
    <t>Botellas de vidrio</t>
  </si>
  <si>
    <t>Envases de plástico (PET u otros)</t>
  </si>
  <si>
    <t>Empaques y embalajes</t>
  </si>
  <si>
    <t>Residuos de aceites y grasas comestibles (cocinas, restaurantes, etc.)</t>
  </si>
  <si>
    <t>Neumáticos fuera de uso</t>
  </si>
  <si>
    <t>Residuos de equipos eléctricos y electrónicos</t>
  </si>
  <si>
    <t>Residuos de baterias, pilas y acumuladores</t>
  </si>
  <si>
    <t>Residuos de construcción y demolición</t>
  </si>
  <si>
    <t>Vehículos al final de su vida útil</t>
  </si>
  <si>
    <t>Residuos biodegradables</t>
  </si>
  <si>
    <t>Lodos de plantas de tratamiento o depuradoras de agua</t>
  </si>
  <si>
    <t>Muebles y/o electrodomésticos</t>
  </si>
  <si>
    <t>Residuos de medicamentos caducos</t>
  </si>
  <si>
    <t>Evaluación del indicador I-7</t>
  </si>
  <si>
    <t>No existen planes para flujos de residuos específicos en el nivel geográfico evaluado*</t>
  </si>
  <si>
    <t>Si pero publicado por otra entidad</t>
  </si>
  <si>
    <t>Existe por lo menos un plan para flujos de residuos específicos publicado por un nivel superior u otra entidad y aún está vigente*.</t>
  </si>
  <si>
    <t>Existe por lo menos un plan para flujos de residuos específicos de la entidad evaluada y aún está vigente.</t>
  </si>
  <si>
    <t>* Según la legislación específica o contexto de cada región, puede ser obligatorio o no tener un plan o política a nivel municipal o regional para flujos específicos; por lo que en algunos casos es suficiente con la publicación del plan a un nivel superior (como en el caso de algunas mancomunidades o intermunicipalidades). Si se tienen dudas respecto al caso específico que se esté evaluando, deberá consultarse en profundidad la legislación existente al respecto o consultar con algún experto local.</t>
  </si>
  <si>
    <t>País, Región o ayuntamiento</t>
  </si>
  <si>
    <t>Flujos de residuos contemplados</t>
  </si>
  <si>
    <t>Total</t>
  </si>
  <si>
    <t>Baterias y acumuladores</t>
  </si>
  <si>
    <t>ELV</t>
  </si>
  <si>
    <t>Residuos de empaques</t>
  </si>
  <si>
    <t>Sewage sludge</t>
  </si>
  <si>
    <t>WEEE</t>
  </si>
  <si>
    <t>Residuos orgánicos de cocina</t>
  </si>
  <si>
    <t>Residuos de aceites y grasas comestibles</t>
  </si>
  <si>
    <t>Residuos de construcción</t>
  </si>
  <si>
    <t>End-of-life tyres</t>
  </si>
  <si>
    <t>Residuos de medicamentos</t>
  </si>
  <si>
    <t>Belice</t>
  </si>
  <si>
    <t>Electrodomésticos</t>
  </si>
  <si>
    <t>Residuos de comida</t>
  </si>
  <si>
    <t>Pequeñas baterías y PC's</t>
  </si>
  <si>
    <t>E-waste</t>
  </si>
  <si>
    <t>RAEE</t>
  </si>
  <si>
    <t>EEUU</t>
  </si>
  <si>
    <t>Residuos de empaques y contenedores</t>
  </si>
  <si>
    <t>Bienes de consumo duradero (furniture and appliances)</t>
  </si>
  <si>
    <t>Non-durable goods (newspapers, trash bags, clothing)</t>
  </si>
  <si>
    <t>Food and yard trimmings</t>
  </si>
  <si>
    <t>Medicamentos caducos</t>
  </si>
  <si>
    <t>Envolturas de galletas y otros</t>
  </si>
  <si>
    <t>Cataluña</t>
  </si>
  <si>
    <t>Envases de fitosanitarios</t>
  </si>
  <si>
    <t>Aceites</t>
  </si>
  <si>
    <t>Desviación</t>
  </si>
  <si>
    <t>Residuos de aparatos eléctricos y electrónicos</t>
  </si>
  <si>
    <t>Baterías, pilas y acumuladores</t>
  </si>
  <si>
    <t>Vehículos fuera de uso (ELV)</t>
  </si>
  <si>
    <t>Residuos biodegradables, comida, jardín</t>
  </si>
  <si>
    <t>Neumáticos fuera de uso (ELT)</t>
  </si>
  <si>
    <t>Todos los planes/políticas fueron evaluadas con SI</t>
  </si>
  <si>
    <t>Si ningún plan/política fue evaluada con NO, y una o más se han evaluado con PARCIALMENTE</t>
  </si>
  <si>
    <t>Uno o más de los planes/políticas fue evaluada con NO</t>
  </si>
  <si>
    <t>Evaluación del indicador I-8</t>
  </si>
  <si>
    <t>Flujo de residuo n…</t>
  </si>
  <si>
    <t>Flujo de residuo 3</t>
  </si>
  <si>
    <t>Flujo de residuo 2</t>
  </si>
  <si>
    <t>Flujo de residuo 1</t>
  </si>
  <si>
    <t>Plan marco: Publicado por un nivel superior o publicado por el nivel evaluado</t>
  </si>
  <si>
    <t>Si* (cumplimiento elevado)</t>
  </si>
  <si>
    <t>Medición del cumplimiento</t>
  </si>
  <si>
    <t>Documento</t>
  </si>
  <si>
    <t>Columna 3*</t>
  </si>
  <si>
    <t>En caso de seleccionar SI para alguno de los documentos, deberá llenarse la columna 3, describiendo brevemente los mecanismos o informes que prueban el cumplimiento (es decir, como se mide que efectivamente se ha cumplido).</t>
  </si>
  <si>
    <t>Se cumplen todas o la mayoría de las acciones marcadas por el plan o política
Se cumplen todas o la mayoría de las fechas/metas límite.
Se cumple abarcando todas o la mayoría de las poblaciones/territorio.
Existe presupuesto y recursos para su implementación</t>
  </si>
  <si>
    <t>Se cumplen pocas (menos de la mitad) acciones marcadas por por el plan o política
Se cumplen algunas fechas/metas de cumplimiento.
Se cumplen acciones sólo en algunos núcleos de población/parte del territorio o sólo en algunas instalaciones.</t>
  </si>
  <si>
    <t>No se cumplen las acciones marcadas por el plan o política
Si existen fechas/metas de cumplimiento muy claras, no se han cumplido o simplemente se posponen.</t>
  </si>
  <si>
    <t>En la columna 2, seleccionar el estatus de cumplimiento de cada plan o política, tomando en cuenta los siguientes criterios (en el caso de cumplimiento parcial o elevado, si se cumplen dos criterios o más, es la que debe seleccionarse como estatus de cumplimiento):</t>
  </si>
  <si>
    <t>La columna 1 se obtiene desde la tablas I-5 e I-6, agregar las filas que sean necesarias.</t>
  </si>
  <si>
    <t>Tabla I-7. Cumplimiento de planes y políticas</t>
  </si>
  <si>
    <t>Se ha contestado SI por lo menos a un diagnóstico básico y su antigüedad es menor a 10 años; o se ha contestado que SI a todos los tipos de estudios y la antigüedad de todos es menor a 10 años</t>
  </si>
  <si>
    <t>Uno o varios de los estudios fueron contestados con PARCIALMENTE.</t>
  </si>
  <si>
    <r>
      <t xml:space="preserve">Todos los diferentes </t>
    </r>
    <r>
      <rPr>
        <i/>
        <sz val="11"/>
        <color theme="1"/>
        <rFont val="Calibri"/>
        <family val="2"/>
        <scheme val="minor"/>
      </rPr>
      <t>tipos de estudios</t>
    </r>
    <r>
      <rPr>
        <sz val="11"/>
        <color theme="1"/>
        <rFont val="Calibri"/>
        <family val="2"/>
        <scheme val="minor"/>
      </rPr>
      <t xml:space="preserve"> fueron evaluados con No o No se sabe.</t>
    </r>
  </si>
  <si>
    <t>Evaluación del indicador I-9</t>
  </si>
  <si>
    <t>Otros (especificar cuáles):</t>
  </si>
  <si>
    <t>Caracterización de residuos en laboratorio (análisis físicos, químicos, poder calorífico superior, etc.)</t>
  </si>
  <si>
    <t>Cantidad de residuos generados y manejados</t>
  </si>
  <si>
    <t>Diagnósticos básicos o integrales de todo el sistema de manejo de residuos (desde la generación, recolección, valorización, eliminación, etc.)</t>
  </si>
  <si>
    <t>Entidad que realizó el estudio</t>
  </si>
  <si>
    <t>Entidad financiadora</t>
  </si>
  <si>
    <t>Especificar la periodicidad con la que se realiza (años)</t>
  </si>
  <si>
    <t>Justificación</t>
  </si>
  <si>
    <t>Calificación (0 al 10)</t>
  </si>
  <si>
    <r>
      <t xml:space="preserve">Información complementaria </t>
    </r>
    <r>
      <rPr>
        <b/>
        <i/>
        <sz val="11"/>
        <color theme="1"/>
        <rFont val="Calibri"/>
        <family val="2"/>
        <scheme val="minor"/>
      </rPr>
      <t>(opcional)</t>
    </r>
  </si>
  <si>
    <r>
      <t xml:space="preserve">Utilidad del estudio 
</t>
    </r>
    <r>
      <rPr>
        <b/>
        <i/>
        <sz val="11"/>
        <color theme="1"/>
        <rFont val="Calibri"/>
        <family val="2"/>
        <scheme val="minor"/>
      </rPr>
      <t>(opcional)</t>
    </r>
  </si>
  <si>
    <t>Fecha de realización del estudio
(dd/mm/aa)</t>
  </si>
  <si>
    <t xml:space="preserve">¿Se ha realizado el estudio? </t>
  </si>
  <si>
    <t>Columna 4</t>
  </si>
  <si>
    <t>Tipo de estudio</t>
  </si>
  <si>
    <t>En la columna 4 (opcional), agregar la información complementaria.</t>
  </si>
  <si>
    <t>En la columna 3 (opcional), calificar la utilidad del estudio (por ejemplo: si contiene información en cantidad y calidad útil para toma de decisiones, etc.), en una escala del 1 al 10 (siendo 10 más útil y 0 menos útil). Se debe justificar la calificación otorgada a cada estudio.</t>
  </si>
  <si>
    <t>En la columna 2, especificar la fecha en el que se realizó el estudio. Si la antigüedad del estudio es mayor a 10 años no debe tomarse en cuenta para la evaluación del indicador (se toma 10 años de antigüedad porque UN-HABITAT (2010)* menciona que la calidad de la información sobre residuos sólidos es antigua cuando tiene más de 10 años (en algunos países estudiados es mayor a 15 años de antigüedad), puesto que los cambios en la composición del flujo de residuos, la población y el comportamiento están cambiando constantemente. *UN-HABITAT, 2010. Solid Waste Management in the world’s cities. Naciones Unidas, Londres, Washington.)</t>
  </si>
  <si>
    <t>El estudio se realizó para todas las instalaciones y para todos los residuos municipales (o para los flujos de residuos significativos en la zona).</t>
  </si>
  <si>
    <t>Si:</t>
  </si>
  <si>
    <t>El estudio sólo se realizó en una o algunas de las instalaciones y/o para algunos de los residuos municipales</t>
  </si>
  <si>
    <t>No se han realizado estudios</t>
  </si>
  <si>
    <t>No:</t>
  </si>
  <si>
    <t>Se desconoce si existen o existieron estudios</t>
  </si>
  <si>
    <t>En la columna 1, contestar ¿se ha realizado el estudio?, de acuerdo a los siguientes criterios:</t>
  </si>
  <si>
    <t>Tabla I-8. Diagnóstico sobre la gestión de residuos</t>
  </si>
  <si>
    <t xml:space="preserve">Tabla I-8. Diagnóstico sobre la gestión de residuos </t>
  </si>
  <si>
    <t>Tabla I-9. Financiación de proyectos I+D+i</t>
  </si>
  <si>
    <t>*Si se tiene el número de proyectos se puede calcular un monto promedio por proyecto</t>
  </si>
  <si>
    <r>
      <t xml:space="preserve">Otros 
</t>
    </r>
    <r>
      <rPr>
        <b/>
        <i/>
        <sz val="10"/>
        <color theme="1"/>
        <rFont val="Calibri"/>
        <family val="2"/>
        <scheme val="minor"/>
      </rPr>
      <t>(especificar:
___________ )</t>
    </r>
  </si>
  <si>
    <t>Reciclaje y valorización</t>
  </si>
  <si>
    <t>No se conoce el monto total</t>
  </si>
  <si>
    <t xml:space="preserve">Escribir el monto (en USD$) </t>
  </si>
  <si>
    <t>Monto anual desglosado por  cada etapa de gestión (en USD$):</t>
  </si>
  <si>
    <t>Número de proyectos*</t>
  </si>
  <si>
    <t xml:space="preserve"> Si</t>
  </si>
  <si>
    <t>Información complementaria (opcional)</t>
  </si>
  <si>
    <t>¿Se tiene inversión en proyectos de I+D+i?</t>
  </si>
  <si>
    <t>Si se tiene información más detallada, se puede completar la columna 2 de manera opcional.</t>
  </si>
  <si>
    <t>Contestar la columna 1, ¿se tiene inversión en proyectos de I+D+i en gestión de residuos?. Si la respuesta es SI, escribir el monto total si se conoce.</t>
  </si>
  <si>
    <t xml:space="preserve">Tabla I-9. Financiación de proyectos de I+D+i </t>
  </si>
  <si>
    <t>Tabla I-10. Funciones presentes en la gestión de residuos</t>
  </si>
  <si>
    <t>Fuentes revisadas: UN-HABITAT, 2010. Solid Waste Management in the world’s cities. Naciones Unidas, Londres, Washington.</t>
  </si>
  <si>
    <t>Las funciones 5 y 6 generalmente son ejecutadas por entes independientes.</t>
  </si>
  <si>
    <t>La función 1, es la que idealmente debería existir para que alguna entidad coordine las funciones 2, 3 y 4.</t>
  </si>
  <si>
    <t>Gestor de procesos: Evaluación de impacto, reglas de participación e inclusión, manejo de quejas y denuncias</t>
  </si>
  <si>
    <t>Órgano regulador o de inspección (monitoreo, cumplimiento legal, etc.)</t>
  </si>
  <si>
    <t>Estatutario/legal: redacción de leyes y/o políticas</t>
  </si>
  <si>
    <t>Operador</t>
  </si>
  <si>
    <t>Administrador fiscal o financiero</t>
  </si>
  <si>
    <t>Organizador del servicio (responsable, administrador, coordinador)</t>
  </si>
  <si>
    <t>Función o rol</t>
  </si>
  <si>
    <t>Tabla I-11. Cooperación institucional</t>
  </si>
  <si>
    <t>Si se coopera con una o más entidades</t>
  </si>
  <si>
    <t>Si no existe ningún tipo de cooperación</t>
  </si>
  <si>
    <t>Evaluación del indicador I-14</t>
  </si>
  <si>
    <t>1) Planificación y/o establecimiento de políticas
2) Prestación de una o varias etapas del servicio de manejo de residuos
3) Presupuestos y financiamiento
4) Verificación y control
5) Comunicación pública
6) Educación ambiental y concientización sobre gestión de residuos
7) Evidencia de buenas relaciones de trabajo  y roles y responsabilidades claramente articuladas entre diversos niveles de gobierno
8) Convenios legales y administrativos
9) Acuerdos voluntarios</t>
  </si>
  <si>
    <t>Ejemplos de tipo de cooperación</t>
  </si>
  <si>
    <t>Otras entidades (especificar cuáles, agregar cuantas filas sean necesarias)</t>
  </si>
  <si>
    <t>Sindicatos de trabajadores</t>
  </si>
  <si>
    <t>ONG's (organizaciones no gubernamentales, sin fines de lucro)</t>
  </si>
  <si>
    <t>Iniciativa privada</t>
  </si>
  <si>
    <t>Otras dependencias del gobierno (estatal/regional o del país)</t>
  </si>
  <si>
    <t>Inter municipal (con otros municipios)</t>
  </si>
  <si>
    <t>Intra municipal (otras dependencias del gobierno municipal)</t>
  </si>
  <si>
    <t>NO</t>
  </si>
  <si>
    <t>SI*</t>
  </si>
  <si>
    <t>Observaciones/
*descripción del tipo de cooperación</t>
  </si>
  <si>
    <t>¿Existe cooperación?</t>
  </si>
  <si>
    <t>Entidad con la que se coopera</t>
  </si>
  <si>
    <t>Completar la tabla con la información solicitada. *En caso de que la respuesta sea SI, describir brevemente el tipo de cooperación en la columna de observaciones. Se incluyeuna tabla con ejemplos de diferentes tipos de cooperación.</t>
  </si>
  <si>
    <t>Tabla I-12. Ejemplos de gastos</t>
  </si>
  <si>
    <t>UN-HABITAT (2010). Solid Waste Management in the world’s cities. Naciones Unidas, Londres, Washington.</t>
  </si>
  <si>
    <t>Sánchez López, R., Hernández Median, C. (2009). Programa municipal de prevención y gestión integral de Residuos Sólidos Urbanos de San José de Gracia, Aguascalientes. Periódico Oficial del Estado de Aguascalientes. Tomo LXXII, Núm. 42, México.</t>
  </si>
  <si>
    <t>Sakurai, K. (1983). Programa regional de mejoramiento de los servicios de aseo urbano. Macro indicadores para gerencia del servicio de aseo.</t>
  </si>
  <si>
    <t>Paraguassú, F.A., Rojas, C.R. (2002). Indicadores para el gerenciamiento del servicio de limpieza pública.</t>
  </si>
  <si>
    <t>GTZ, &amp; SEMARNAT. (2006). Guia para la elaboración de programas municipales para la prevención y gestión integral de los residuos sólidos urbanos. México.</t>
  </si>
  <si>
    <t>Carrasco Díaz, D. (2011). Manual de procedimiento para la implantación de un sistema de costes en la administración local. Editado por FEMP (Federación Española de Municipios y Provincias).</t>
  </si>
  <si>
    <t xml:space="preserve">Fuentes consultadas: </t>
  </si>
  <si>
    <t>Depreciación (vehículos, maquinaria)</t>
  </si>
  <si>
    <t>Rentabilidad del capital invertido</t>
  </si>
  <si>
    <t>Reajuste de la exposición a la inflación</t>
  </si>
  <si>
    <t>Coste de subsidios y transferencias (corrientes y de capital)</t>
  </si>
  <si>
    <t>Depósitos y fianzas</t>
  </si>
  <si>
    <t>Transporte</t>
  </si>
  <si>
    <t>Deuda pública</t>
  </si>
  <si>
    <t>Pago de trabajos realizados por empresas externas</t>
  </si>
  <si>
    <t xml:space="preserve">Elementos de seguridad </t>
  </si>
  <si>
    <t>Alquiler/renta/ arrendamiento</t>
  </si>
  <si>
    <t>Pago de préstamos e intereses</t>
  </si>
  <si>
    <t>Material de oficina</t>
  </si>
  <si>
    <t>Equipos de protección personal/individual</t>
  </si>
  <si>
    <t>Teléfono/internet/GPS</t>
  </si>
  <si>
    <t>Amortizaciones financieras o retorno de inversión</t>
  </si>
  <si>
    <t>Participación de utilidades</t>
  </si>
  <si>
    <t>Piezas, accesorios, refacciones</t>
  </si>
  <si>
    <t>Herramientas</t>
  </si>
  <si>
    <t>Combustibles y lubricantes</t>
  </si>
  <si>
    <t>Construcción de infraestructura (relleno sanitario, etc.)</t>
  </si>
  <si>
    <t>Gastos financieros</t>
  </si>
  <si>
    <t>Pago de servicios de mantenimiento</t>
  </si>
  <si>
    <t>Uniformes/ vestuario</t>
  </si>
  <si>
    <t>Energía eléctrica</t>
  </si>
  <si>
    <t>Gastos administrativos</t>
  </si>
  <si>
    <t>Beneficios sociales</t>
  </si>
  <si>
    <t>Mantenimiento a contenedores</t>
  </si>
  <si>
    <t>Gas</t>
  </si>
  <si>
    <t>Compra o actualización de equipamientos diversos (contenedores, etc.)</t>
  </si>
  <si>
    <t>Seguros e imprevistos</t>
  </si>
  <si>
    <t>Horas extras del personal</t>
  </si>
  <si>
    <t>Mantenimiento preventivo</t>
  </si>
  <si>
    <t>Compra o actualización de vehículos</t>
  </si>
  <si>
    <t>Impuestos/tributos</t>
  </si>
  <si>
    <t>Salarios/nómina</t>
  </si>
  <si>
    <t>Mantenimiento correctivo/reparaciones</t>
  </si>
  <si>
    <t>Materiales y suministros</t>
  </si>
  <si>
    <t>Suministros/servicios</t>
  </si>
  <si>
    <t>Financiación-Inversión/gastos de capital</t>
  </si>
  <si>
    <t>Recursos humanos (operativos, administrativos, mantenimiento, etc.)</t>
  </si>
  <si>
    <t>Veces que aparecieron</t>
  </si>
  <si>
    <t>Mantenimiento</t>
  </si>
  <si>
    <t>Operación</t>
  </si>
  <si>
    <r>
      <t xml:space="preserve">En los casos de </t>
    </r>
    <r>
      <rPr>
        <b/>
        <i/>
        <sz val="11"/>
        <color theme="1"/>
        <rFont val="Calibri"/>
        <family val="2"/>
        <scheme val="minor"/>
      </rPr>
      <t>RECURSOS HUMANOS</t>
    </r>
    <r>
      <rPr>
        <i/>
        <sz val="11"/>
        <color theme="1"/>
        <rFont val="Calibri"/>
        <family val="2"/>
        <scheme val="minor"/>
      </rPr>
      <t xml:space="preserve"> que desempeñen funciones diversas, deberá cargarse un porcentaje de costo estimado a través del tiempo que destinan a cada servicio (por ejemplo un operativo que realiza limpieza viaria y recolección) </t>
    </r>
  </si>
  <si>
    <r>
      <t xml:space="preserve">Cuando no se tiene completa la información de todos los rubros, al reportar los indicadores correspondientes a costos DEBE ESPECIFICARSE CLARAMENTE cuales costos </t>
    </r>
    <r>
      <rPr>
        <b/>
        <i/>
        <sz val="11"/>
        <color theme="1"/>
        <rFont val="Calibri"/>
        <family val="2"/>
        <scheme val="minor"/>
      </rPr>
      <t>SI ESTÁN INCLUIDOS.</t>
    </r>
  </si>
  <si>
    <t>Tabla I-13. Grupos de interés en gestión de residuos</t>
  </si>
  <si>
    <t>Fuentes: 
UN-HABITAT, 2010. Solid Waste Management in the world’s cities. Naciones Unidas, Londres, Washington. 
Joseph, K. (2006). Stakeholder participation for sustainable waste management. Habitat International, 30(4), 863–871. http://doi.org/10.1016/j.habitatint.2005.09.009</t>
  </si>
  <si>
    <t xml:space="preserve">Especificar: </t>
  </si>
  <si>
    <t>Pobres y residentes de áreas marginadas o irregulares</t>
  </si>
  <si>
    <t>Grupos de mujeres</t>
  </si>
  <si>
    <t>Grupos comunitarios</t>
  </si>
  <si>
    <t>Usuarios del servicio (generadores: casas, comercios y otros)</t>
  </si>
  <si>
    <t>Usuarios/clientes o generadores de residuos</t>
  </si>
  <si>
    <t>Trabajadores formales e informales</t>
  </si>
  <si>
    <t>Responsables políticos (cabildo, presidente municipal)</t>
  </si>
  <si>
    <t>Sector informal</t>
  </si>
  <si>
    <t>Municipio/ayuntamiento</t>
  </si>
  <si>
    <t xml:space="preserve">Sector privado </t>
  </si>
  <si>
    <t>Proovedores del servicio</t>
  </si>
  <si>
    <t>Departamentos de salud y sanidad públicos</t>
  </si>
  <si>
    <t>Departamentos de trabajo públicos</t>
  </si>
  <si>
    <t>ONG's (Organizaciones no gubernamentales)</t>
  </si>
  <si>
    <t>Agencias de manejo de recursos naturales</t>
  </si>
  <si>
    <t>Asociaciones de profesionales y de empresarios</t>
  </si>
  <si>
    <t>Instituciones financieras</t>
  </si>
  <si>
    <t>Institutos de investigación</t>
  </si>
  <si>
    <t>Sector educativo</t>
  </si>
  <si>
    <t>Organismos nacionales, regionales o estatales/provinciales (relacionados con medio ambiente o no)</t>
  </si>
  <si>
    <t>Agentes externos al sistema con alguna influencia en el mismo</t>
  </si>
  <si>
    <t>En la columna 1, seleccionar con una X, a los grupos de interés existentes en el área o zona evaluada.</t>
  </si>
  <si>
    <t>Tabla I-13. Ejemplos de grupos de interés en la gestión de residuos</t>
  </si>
  <si>
    <t>Tabla I-14. Aspectos relacionados con seguridad e higiene</t>
  </si>
  <si>
    <t>6 a 7</t>
  </si>
  <si>
    <t>2 a 5</t>
  </si>
  <si>
    <t>1 a 0</t>
  </si>
  <si>
    <t>Puntos obtenidos</t>
  </si>
  <si>
    <t>Evaluación del indicador</t>
  </si>
  <si>
    <r>
      <t>*</t>
    </r>
    <r>
      <rPr>
        <i/>
        <sz val="10"/>
        <color theme="1"/>
        <rFont val="Calibri"/>
        <family val="2"/>
        <scheme val="minor"/>
      </rPr>
      <t>Este  aspecto debe evaluarse de preferencia  en campo de ser posible, observando a los empleados durante el desempeño de sus funciones y recolectando evidencias al respecto.</t>
    </r>
  </si>
  <si>
    <t>¿Se lleva registro de los accidentes o incidencias respecto a la ejecución de la actividad?</t>
  </si>
  <si>
    <t>¿Los empleados portan EPI/EPP durante del desarrollo de su actividad (ejemplos: guantes, caretas, gafas protectoras, calzado, casco, chalecos, fajas, tapones auditivos, entre otros)?*</t>
  </si>
  <si>
    <t>¿Existen procedimientos para casos de emergencia?</t>
  </si>
  <si>
    <t>¿Existe formación continua al personal en los sitios de mayor riesgo?</t>
  </si>
  <si>
    <t>¿Existen fichas de datos de seguridad de productos químicos y una gestión adecuada de residuos peligrosos generados?</t>
  </si>
  <si>
    <t>¿Existen y se usan manuales/instructivos para operación de instalaciones y/o equipos con mayor riesgo?</t>
  </si>
  <si>
    <t>¿Se tiene evaluación de riesgo en: instalaciones, equipos, puestos de trabajo y productos químicos para identificar los de mayor riesgo?</t>
  </si>
  <si>
    <t>Aspectos a cumplir</t>
  </si>
  <si>
    <t>En la columna 1, contestar Si ó No según corresponda. Por cada Si contestado, se suma un punto.</t>
  </si>
  <si>
    <t>Tabla I-15. Listado de combustibles.</t>
  </si>
  <si>
    <r>
      <t xml:space="preserve">*Todos los combustibles pueden verse a detalle en el volumen 2 (energía) de las </t>
    </r>
    <r>
      <rPr>
        <b/>
        <sz val="10"/>
        <color theme="1"/>
        <rFont val="Calibri"/>
        <family val="2"/>
        <scheme val="minor"/>
      </rPr>
      <t>Directrices del IPCC 2006 para los inventarios nacionales de gases de efecto invernadero</t>
    </r>
    <r>
      <rPr>
        <sz val="10"/>
        <color theme="1"/>
        <rFont val="Calibri"/>
        <family val="2"/>
        <scheme val="minor"/>
      </rPr>
      <t xml:space="preserve"> (sector energía, categoría de actividades de quema de combustible, código de categoría 1A de quema de combustibles transporte terrestre-Nivel 1)</t>
    </r>
  </si>
  <si>
    <t>Desechos municipales (fracción perteneciente a la biomasa)</t>
  </si>
  <si>
    <t>Otros combustibles no fósiles</t>
  </si>
  <si>
    <t>Gas de vertedero</t>
  </si>
  <si>
    <t>Biomasa gaseosa</t>
  </si>
  <si>
    <t>Otros biocombustibles líquidos</t>
  </si>
  <si>
    <t>Biodiésel</t>
  </si>
  <si>
    <t>Biogasolina (bioetanol, biometanol, bioETBE, etc.)</t>
  </si>
  <si>
    <t>Biocombustibles líquidos</t>
  </si>
  <si>
    <t>Otra biomasa sólida primaria: Se incluyen los desechos vegetales, materia/desechos animales, y otra biomasa sólida (ver V2_Ch1_1,16)</t>
  </si>
  <si>
    <t>Madera/desechos de madera: Madera y desechos de madera que se queman directamente para obtener energía.</t>
  </si>
  <si>
    <t>Biocombustibles Sólidos</t>
  </si>
  <si>
    <t>Biomasa</t>
  </si>
  <si>
    <t>Ver en IPCC en caso de que existan*</t>
  </si>
  <si>
    <t>Turba</t>
  </si>
  <si>
    <t>Óleos de desecho: Óleos usados (p. ej., lubricantes de desecho) que se queman para la producción de calor.</t>
  </si>
  <si>
    <t>Desechos industriales: Constan de los productos sólidos y líquidos (p. ej. los neumáticos) que se queman en forma directa, normalmente en plantas especializadas, para producir calor y/o energía no declarada como biomasa.</t>
  </si>
  <si>
    <t>Desechos municipales (fracción no perteneciente a la biomasa): con fines energéticos, fracción no biodegradable</t>
  </si>
  <si>
    <t>Otros combustibles fósiles</t>
  </si>
  <si>
    <t>Gas natural</t>
  </si>
  <si>
    <t>Combustibles sólidos</t>
  </si>
  <si>
    <t>Lubricantes (todos los aceites lubricantes)</t>
  </si>
  <si>
    <t>Gases licuados de petróleo (propano, butano o combinación de ambos)</t>
  </si>
  <si>
    <t>Gas/Diesel oil</t>
  </si>
  <si>
    <t>Gasolina para motores</t>
  </si>
  <si>
    <t>Combustibles líquidos</t>
  </si>
  <si>
    <t xml:space="preserve">Los combustibles más comúnmente usados en la gestión de residuos son la gasolina y el diesel (gas oil). </t>
  </si>
  <si>
    <t>Tabla I-15. Listado de combustibles*</t>
  </si>
  <si>
    <t>Tabla I-16. Instrucciones para el uso de factores de conversión</t>
  </si>
  <si>
    <t xml:space="preserve">Directrices del IPCC de 2006 para los inventarios nacionales de gases de efecto invernadero. Volumen 2, Energía. </t>
  </si>
  <si>
    <t>Directrices del IPCC de 2006 para los inventarios nacionales de gases de efecto invernadero. Volumen 1, Anexo 8A.1. Prefijos, unidades, abreviaturas, equivalentes estándar.</t>
  </si>
  <si>
    <t xml:space="preserve">Referencias: </t>
  </si>
  <si>
    <t>Gasolina</t>
  </si>
  <si>
    <t>Gg</t>
  </si>
  <si>
    <t>Unidades de energía</t>
  </si>
  <si>
    <t>Litros</t>
  </si>
  <si>
    <t>Terajulios (TJ)</t>
  </si>
  <si>
    <t>Factor de conversión (TJ/Gg)</t>
  </si>
  <si>
    <t>Densidad del combustible (kg/m3)</t>
  </si>
  <si>
    <t>Cantidad de combustible</t>
  </si>
  <si>
    <t>Tipo de combustible</t>
  </si>
  <si>
    <t>6) En caso de disponer de esta tabla en su versión de excel, capturar los datos de litros o m3 directamente en la celda y el cálculo se realizará automáticamente. En el caso de unidades de energía, buscar los factores de conversión a TJ.</t>
  </si>
  <si>
    <r>
      <t xml:space="preserve">5) Utilizar el factor de conversión de Terajulios (TJ) a kWh: </t>
    </r>
    <r>
      <rPr>
        <b/>
        <i/>
        <sz val="11"/>
        <color theme="1"/>
        <rFont val="Calibri"/>
        <family val="2"/>
        <scheme val="minor"/>
      </rPr>
      <t>1 kWh</t>
    </r>
    <r>
      <rPr>
        <i/>
        <sz val="11"/>
        <color theme="1"/>
        <rFont val="Calibri"/>
        <family val="2"/>
        <scheme val="minor"/>
      </rPr>
      <t>=0,0000036 TJ</t>
    </r>
  </si>
  <si>
    <t>4) Multiplicar el valor obtenido en el punto anterior por el factor de conversión (TJ/Gg) correspondiente para cada tipo de combustible para obtener Terajulios (TJ). Ver en la tabla los valores.</t>
  </si>
  <si>
    <r>
      <rPr>
        <b/>
        <i/>
        <sz val="11"/>
        <color theme="1"/>
        <rFont val="Calibri"/>
        <family val="2"/>
        <scheme val="minor"/>
      </rPr>
      <t>1 Gigagramo (Gg)</t>
    </r>
    <r>
      <rPr>
        <i/>
        <sz val="11"/>
        <color theme="1"/>
        <rFont val="Calibri"/>
        <family val="2"/>
        <scheme val="minor"/>
      </rPr>
      <t>=1000000 Kg</t>
    </r>
  </si>
  <si>
    <r>
      <rPr>
        <b/>
        <i/>
        <sz val="11"/>
        <color theme="1"/>
        <rFont val="Calibri"/>
        <family val="2"/>
        <scheme val="minor"/>
      </rPr>
      <t xml:space="preserve">En alguna unidad de energía: </t>
    </r>
    <r>
      <rPr>
        <i/>
        <sz val="11"/>
        <color theme="1"/>
        <rFont val="Calibri"/>
        <family val="2"/>
        <scheme val="minor"/>
      </rPr>
      <t>transformar directamente a Terajulios (TJ), en cada caso se deberá buscar el factor de conversión correspondiente</t>
    </r>
  </si>
  <si>
    <r>
      <rPr>
        <b/>
        <i/>
        <sz val="11"/>
        <color theme="1"/>
        <rFont val="Calibri"/>
        <family val="2"/>
        <scheme val="minor"/>
      </rPr>
      <t xml:space="preserve">m3: </t>
    </r>
    <r>
      <rPr>
        <i/>
        <sz val="11"/>
        <color theme="1"/>
        <rFont val="Calibri"/>
        <family val="2"/>
        <scheme val="minor"/>
      </rPr>
      <t>con la densidad del combustible a kg, y luego a Gigagramos (Gg)</t>
    </r>
  </si>
  <si>
    <r>
      <rPr>
        <b/>
        <i/>
        <sz val="11"/>
        <color theme="1"/>
        <rFont val="Calibri"/>
        <family val="2"/>
        <scheme val="minor"/>
      </rPr>
      <t xml:space="preserve">Litros: </t>
    </r>
    <r>
      <rPr>
        <i/>
        <sz val="11"/>
        <color theme="1"/>
        <rFont val="Calibri"/>
        <family val="2"/>
        <scheme val="minor"/>
      </rPr>
      <t>transformar a m3, con la densidad del combustible a kg, y luego a Gigagramos (Gg)</t>
    </r>
  </si>
  <si>
    <t>3) Si la cantidad de combustible está en:</t>
  </si>
  <si>
    <t>2) Obtener la cantidad de combustible consumido al año en litros, m3 ó unidades de energía.</t>
  </si>
  <si>
    <t>1) Obtener el tipo de combustible utilizado (ver el listado en la Tabla I-45). Aquí solamente se explicarán los cálculos y factores para gasolina y diesel/gasoil. En caso de requerir más detalles consultar volumen 2 (energía) de las Directrices del IPCC 2006 para los inventarios nacionales de gases de efecto invernadero.</t>
  </si>
  <si>
    <t>Tabla I-17. Instrucciones para el cálculo de Gases de Efecto Invernadero (GEI)</t>
  </si>
  <si>
    <t>Ton de CO2eq:</t>
  </si>
  <si>
    <t>Emisiones de N2O
(Kg N2O)</t>
  </si>
  <si>
    <t>Emisiones de CH4
(Kg CH4)</t>
  </si>
  <si>
    <t>Emisiones de CO2 
(Kg CO2)</t>
  </si>
  <si>
    <t xml:space="preserve">6) En caso de disponer de esta tabla en su versión de excel, capturar los datos deTJ directamente en la celda y el cálculo se realizará automáticamente. </t>
  </si>
  <si>
    <t>*En el caso de motor de gasolina: es un factor con catalizador de oxidación, Directrices del IPCC de 2006 para los inventarios nacionales de gases de efecto invernadero. Volumen 2, Energía, 3, Capítulo 3, tabla 3,2,2.</t>
  </si>
  <si>
    <t>Factor de emisión N2O 
(kg N2O/TJ)*</t>
  </si>
  <si>
    <t>Factor de emisión CH4
(kg CH4/TJ)*</t>
  </si>
  <si>
    <t>Factor de emisión CO2 
(kg CO2/TJ)</t>
  </si>
  <si>
    <t>3) Como sugerencia, en el caso de uso de combustibles, se puede proceder a calcular de acuerdo a lo mostrado en la tabla I-16 los Terajulios (TJ) y luego para obtener las emisiones se multiplica por cada uno de los factores mostrados en la tabla. Se sugiere ver las metodologías del IPCC ya mencionadas para más detalles sobre los factores de emisión que deben usarse.</t>
  </si>
  <si>
    <t>[1] Green House Protocol. (2015). Global Warming Potential Values (AR5). Greenhouse Gas Protocol, 2014(1995), 2–5. Retrieved from http://ghgprotocol.org/sites/default/files/ghgp/Global-Warming-Potential-Values (Feb 16 2016).pdf</t>
  </si>
  <si>
    <t>N2O</t>
  </si>
  <si>
    <t>CH4</t>
  </si>
  <si>
    <t>CO2</t>
  </si>
  <si>
    <t>Factores de conversión a CO2eq [1]</t>
  </si>
  <si>
    <t>2) Una vez calculadas las emisiones correspondientes, se deberán transformar a CO2eq, multiplicando por los factores de conversión mostrados en la siguiente tabla. Se suman todos los resultados obtenidos para tener el total de CO2 eq</t>
  </si>
  <si>
    <t>4 Desechos. 4C Incineración e incineración abierta de desechos. 4C2 Incineración abierta de desechos</t>
  </si>
  <si>
    <t>4 Desechos. 4A Eliminación de desechos sólidos. 4A3 Sitios no categorizados de eliminación de desechos</t>
  </si>
  <si>
    <t>Vertedero incontrolado</t>
  </si>
  <si>
    <t>4 Desechos. 4A Eliminación de desechos sólidos. 4A2 Sitios no gestionados de eliminación de desechos</t>
  </si>
  <si>
    <t>Vertedero controlado</t>
  </si>
  <si>
    <t>4 Desechos. 4A Eliminación de desechos sólidos. 4A1 Sitios gestionados de eliminación de desechos</t>
  </si>
  <si>
    <t>* Ver la explicación en limpieza viaria</t>
  </si>
  <si>
    <t>1 Energía.  1A Actividades de quema de combustible. 3b Transporte- transporte terrestre</t>
  </si>
  <si>
    <t>Combustibles</t>
  </si>
  <si>
    <t>Todos los tipos de eliminación</t>
  </si>
  <si>
    <t>No existe categoría del IPCC para calcularlo, porque se considera que afecta las cantidades de desechos que entran en otros sistemas de gestión y tratamiento, y el impacto sobre las emisiones (p. ej., los cambios en las emisiones durante los procesos de producción y el transporte) está cubierto en otros sectores. Si se quiere conocer una estimación de las emisiones generadas se sugiere, de acuerdo al tipo de material que se recicla, usar el sector energía, actividades de quema de combustible, industrias manufactureras y de la construcción, y seleccionar la categoría más adecuada. Por ejemplo para recilaje de papel y cartón podría utilizarse la categoría 1A2d Pulpa, papel e imprenta, combustión estacionaria.</t>
  </si>
  <si>
    <r>
      <t>Otros (reciclaje</t>
    </r>
    <r>
      <rPr>
        <sz val="10"/>
        <color theme="1"/>
        <rFont val="Arial Narrow"/>
        <family val="2"/>
      </rPr>
      <t>).</t>
    </r>
  </si>
  <si>
    <t>4 Desechos. 4C Incineración e incineración abierta de desechos. 4C1 Incineración de desechos</t>
  </si>
  <si>
    <t>Incineración (valorización energética)</t>
  </si>
  <si>
    <t>4 Desechos. 4B Tratamiento biológico de los desechos sólidos</t>
  </si>
  <si>
    <t>Tratamiento biológico</t>
  </si>
  <si>
    <t>Todos los tipos de valorización</t>
  </si>
  <si>
    <t>Valorización y tratamiento</t>
  </si>
  <si>
    <t>Transferencia</t>
  </si>
  <si>
    <t>Recolección y transporte</t>
  </si>
  <si>
    <t>*De acuerdo a IPCC es una buena práctica atribuir las emisiones de energía eléctrica directamente a la instalación que la produce, así que deberán revisarse a detalle las directrices de IPCC para decidir si incluirlas o no en el cálculo.</t>
  </si>
  <si>
    <t xml:space="preserve">Categorías del IPCC 2006 con las que deben calcularse las emisiones </t>
  </si>
  <si>
    <t>Energético usado</t>
  </si>
  <si>
    <t>1) De la siguiente tabla, se debe seleccionar el método de cálculo de emisiones (GEI) de acuerdo a las Directrices del IPCC de 2006 para los inventarios nacionales de gases de efecto invernadero. En caso de que se calculen las emisiones con otro método debe especificarse en las observaciones del indicador. Siempre debe procurarse dar preferencia al uso de las metodologías del IPCC sobre otros métodos.</t>
  </si>
  <si>
    <t>Desechos fósiles líquidos
basados en aceites minerales, gas natural u otros combustibles fósiles. Incluyen los desechos antes utilizados como solventes y lubricantes. No incluyen las aguas residuales, a menos que se incineren (p. ej., debido a un alto contenido de solventes). Los desechos líquidos biogénicos, p. ej., los aceites de desecho del procesamiento de los alimentos, no necesitan ser contabilizados, a menos que los aceites biogénicos y fósiles estén mezclados y que una porción significativa de su carbono sea de origen fósil.</t>
  </si>
  <si>
    <t>Otros (especificar)</t>
  </si>
  <si>
    <t>40-50%</t>
  </si>
  <si>
    <t>Lodos de depuradora</t>
  </si>
  <si>
    <t>Lodos (excepto lodos cloacales)</t>
  </si>
  <si>
    <t>Lodos cloacales deshidratados (peso seco)</t>
  </si>
  <si>
    <t>Lodos cloacales deshidratados (peso húmedo)</t>
  </si>
  <si>
    <t>Otros lodos floculentos</t>
  </si>
  <si>
    <t>Lodo de cal</t>
  </si>
  <si>
    <t>Floculento de alto peso molecular</t>
  </si>
  <si>
    <t>Desechos hospitalarios</t>
  </si>
  <si>
    <t>5-50%</t>
  </si>
  <si>
    <t>90-10%</t>
  </si>
  <si>
    <t>Residuos peligrosos</t>
  </si>
  <si>
    <t>Otros (otros residuos, industrias manufactureras cuando no haya datos, etc.)</t>
  </si>
  <si>
    <t>Caucho</t>
  </si>
  <si>
    <t>Productos de petróleo, disolventes</t>
  </si>
  <si>
    <t>Plásticos</t>
  </si>
  <si>
    <t>Pulpa y papel (otros que lodo)</t>
  </si>
  <si>
    <t>Madera y productos de madera</t>
  </si>
  <si>
    <t>Textiles</t>
  </si>
  <si>
    <t>Alimentos, bebidas y tabaco (otros que lodo)</t>
  </si>
  <si>
    <t>Residuos sólidos industriales</t>
  </si>
  <si>
    <t>Desechos industriales</t>
  </si>
  <si>
    <t>Otros, desechos inertes</t>
  </si>
  <si>
    <t>Metal</t>
  </si>
  <si>
    <t>Caucho y cuero</t>
  </si>
  <si>
    <t>Pañales</t>
  </si>
  <si>
    <t>Desechos de jardines y parques</t>
  </si>
  <si>
    <t>Madera</t>
  </si>
  <si>
    <t>Desechos de alimentos</t>
  </si>
  <si>
    <t>Composición</t>
  </si>
  <si>
    <t>Inferior a la concentración en aire ambiental</t>
  </si>
  <si>
    <t>Residuos sólidos municipales (MSW)</t>
  </si>
  <si>
    <r>
      <t>Nitrous Oxide Emissions
(Gg N2O)
AF</t>
    </r>
    <r>
      <rPr>
        <sz val="9"/>
        <rFont val="Calibri"/>
        <family val="2"/>
        <scheme val="minor"/>
      </rPr>
      <t>= A x (P-AE) x 10^-6</t>
    </r>
  </si>
  <si>
    <t>Países
bajos</t>
  </si>
  <si>
    <t>Alemania</t>
  </si>
  <si>
    <t>HORNO DE CORAZÓN MÚLTIPLE</t>
  </si>
  <si>
    <t xml:space="preserve">INCINERADOR TEMPERATURA ALTA
Lecho fluidizado
(Japón)
</t>
  </si>
  <si>
    <t xml:space="preserve">INCINERADOR TEMPERATURA NORMAL
Lecho fluidizado
(Japón)
</t>
  </si>
  <si>
    <t>INCINERACIÓN POR LOTES
Lecho fluidizado
(Japón)</t>
  </si>
  <si>
    <t>INCINERACIÓN POR LOTES
Cargador mecánico
(Japón)</t>
  </si>
  <si>
    <t>INCINERACIÓN SEMI-CONTINUA
Lecho fluidizado
(Japón)</t>
  </si>
  <si>
    <t xml:space="preserve">INCINERACIÓN SEMI-CONTINUA
Cargador mecánico
(Japón)
</t>
  </si>
  <si>
    <t>INCINERACIÓN CONTINUADA
Lecho fluidizado
(Japón)</t>
  </si>
  <si>
    <t>INCINERACIÓN CONTINUADA
Cargador mecánico
(Japón)</t>
  </si>
  <si>
    <t>TODO TIPO DE INCINERACIÓN</t>
  </si>
  <si>
    <t>INCINERADORES POR LOTES</t>
  </si>
  <si>
    <t>INCINERADORES CONTINUOS Y SEMI-CONTINUOS</t>
  </si>
  <si>
    <t>Methane Emissions
(Gg CH4)
O= A x (I-N) x 10^-6</t>
  </si>
  <si>
    <t>INCINERACIÓN POR LOTES
Lecho fluidizado</t>
  </si>
  <si>
    <t>INCINERACIÓN POR LOTES
Cargador mecánico</t>
  </si>
  <si>
    <t>INCINERACIÓN SEMI-CONTINUA
Lecho fluidizado</t>
  </si>
  <si>
    <t xml:space="preserve">INCINERACIÓN SEMI-CONTINUA
Cargador mecánico
</t>
  </si>
  <si>
    <t>INCINERACIÓN CONTINUADA
Lecho fluidizado</t>
  </si>
  <si>
    <t>INCINERACIÓN CONTINUADA
Cargador mecánico</t>
  </si>
  <si>
    <t>Fossil CO2 Emissions
(Gg CO2)
G= A x B x C x D x E x F</t>
  </si>
  <si>
    <t>Conversion
Factor
C en CO2
44/12</t>
  </si>
  <si>
    <t>Oxidation factor
OF
(fraction)</t>
  </si>
  <si>
    <t>Fraction of Fossil
Carbon in Total
Carbon
FCF
(fraction)</t>
  </si>
  <si>
    <t>Fraction of
Carbon in Dry
Matter
CF 
(fraction)</t>
  </si>
  <si>
    <t>Dry Matter
Content
dm
(fraction)</t>
  </si>
  <si>
    <t>Total Amount of Waste
Incinerated
(Wet Weight)
(Gg of waste)</t>
  </si>
  <si>
    <t>AF</t>
  </si>
  <si>
    <t>AE</t>
  </si>
  <si>
    <t>AD</t>
  </si>
  <si>
    <t>AC</t>
  </si>
  <si>
    <t>AB</t>
  </si>
  <si>
    <t>AA</t>
  </si>
  <si>
    <t>Z</t>
  </si>
  <si>
    <t>Y</t>
  </si>
  <si>
    <t>X</t>
  </si>
  <si>
    <t>W</t>
  </si>
  <si>
    <t>V</t>
  </si>
  <si>
    <t>U</t>
  </si>
  <si>
    <t>T</t>
  </si>
  <si>
    <t>S</t>
  </si>
  <si>
    <t>R</t>
  </si>
  <si>
    <t>Q</t>
  </si>
  <si>
    <t>P</t>
  </si>
  <si>
    <t>O</t>
  </si>
  <si>
    <t>N</t>
  </si>
  <si>
    <t>M</t>
  </si>
  <si>
    <t>L</t>
  </si>
  <si>
    <t>K</t>
  </si>
  <si>
    <t>J</t>
  </si>
  <si>
    <t>I</t>
  </si>
  <si>
    <t>G</t>
  </si>
  <si>
    <t>F</t>
  </si>
  <si>
    <t>E</t>
  </si>
  <si>
    <t>D</t>
  </si>
  <si>
    <t>C</t>
  </si>
  <si>
    <t>B</t>
  </si>
  <si>
    <t>A</t>
  </si>
  <si>
    <t>N2O Nitrous Oxide Emission Factor (g N2O/tonelada Wet Waste)</t>
  </si>
  <si>
    <t>CH4 Methane Emission Factor (kg CH4/Gg Wet Waste)</t>
  </si>
  <si>
    <r>
      <t>Estimación de emisiones de incineración de desechos-</t>
    </r>
    <r>
      <rPr>
        <sz val="11"/>
        <color rgb="FFFF0000"/>
        <rFont val="Calibri"/>
        <family val="2"/>
        <scheme val="minor"/>
      </rPr>
      <t>Nivel 1</t>
    </r>
  </si>
  <si>
    <r>
      <t xml:space="preserve">1 de </t>
    </r>
    <r>
      <rPr>
        <sz val="11"/>
        <color rgb="FFFF0000"/>
        <rFont val="Calibri"/>
        <family val="2"/>
        <scheme val="minor"/>
      </rPr>
      <t>X</t>
    </r>
  </si>
  <si>
    <t>Hoja</t>
  </si>
  <si>
    <t>4C1</t>
  </si>
  <si>
    <t>Código de la categoría</t>
  </si>
  <si>
    <t>Incineración de desechos</t>
  </si>
  <si>
    <t>Desechos</t>
  </si>
  <si>
    <t>Sector</t>
  </si>
  <si>
    <t>Tabla I-18 Calculo de GEI para incineración</t>
  </si>
  <si>
    <t>&gt;15 días</t>
  </si>
  <si>
    <t>Evalúa si se lleva una supervisión y control adecuados de la prestación de los servicios, sean públicos o concesionados.</t>
  </si>
  <si>
    <t>Evalúa la existencia de legislación marco actualizada sobre gestión de residuos, además de otras leyes y reglamentos relacionados.</t>
  </si>
  <si>
    <t>Costo de limpieza viaria (km)</t>
  </si>
  <si>
    <t>Tasa de generación de residuos de limpieza de desagües y lodos de plantas de tratamiento de aguas residuales</t>
  </si>
  <si>
    <t>Muestra la relación entre la cantidad en peso de material bruto separado y el total de residuos recolectados. Este indicador sirve para dimensionar las diferentes fracciones de recolección e indica indirectamente la participación de los ciudadanos en la separación de residuos.</t>
  </si>
  <si>
    <t>Muestra la relación entre la superficie total utilizada en las instalaciones respecto a la cantidad de residuos recolectados. Se incluyen las operaciones de recolección , así como limpieza viaria (en caso de que existan ambas).</t>
  </si>
  <si>
    <t>Muestra la relación entre la superficie total utilizada en las instalaciones de transferencia y transporte, respecto a la cantidad de residuos transferidos.</t>
  </si>
  <si>
    <t>Muestra la relación entre la superficie total utilizada en las instalaciones de valorización, respecto a la cantidad de residuos ingresados a la instalación.</t>
  </si>
  <si>
    <t>Muestra la relación entre la superficie total utilizada en las instalaciones de relleno sanitario, respecto a la cantidad de residuos ingresados a la instalación.</t>
  </si>
  <si>
    <t>Muestra la relación entre la superficie total utilizada en las instalaciones de vertido controlado, respecto a la cantidad de residuos ingresados a la instalación.</t>
  </si>
  <si>
    <t>Muestra la relación entre la superficie total utilizada en las instalaciones de vertido incontrolado, respecto a la cantidad de residuos ingresados a la instalación.</t>
  </si>
  <si>
    <t>Muestra la relación entre la superficie total utilizada en las instalaciones de incineración sin recuperación de energía, respecto a la cantidad de residuos ingresados a la instalación.</t>
  </si>
  <si>
    <t>Procedimiento para el control/supervisión de los servicios</t>
  </si>
  <si>
    <t>Bitácoras de supervisión/sanciones sobre los servicios</t>
  </si>
  <si>
    <t>Evalúa si están en funcionamiento programas de capacitación continua y formación profesional para los empleados contratados</t>
  </si>
  <si>
    <t>Evalúa la proporción de trabajadores implicados directamente en la operación.</t>
  </si>
  <si>
    <t>Se debe calcular independiente para cada fracción y presentar por separado</t>
  </si>
  <si>
    <t>Personal formal por cada 1000 toneladas=∑(Empleados totales de recolección y transporte de todas las instalaciones/entidades)/(toneladas totales recolectadas)*1000</t>
  </si>
  <si>
    <t>Personal formal por cada 1000 toneladas=∑(Empleados totales de recolección y transporte de todas las entidades a integrar)/∑(toneladas totales recolectadas por las entidades a integrar)*1000</t>
  </si>
  <si>
    <t>Personal formal por cada 1000 toneladas=∑(Empleados totales de recolección y transporte mancomunidad+municipios que la integran)/∑(toneladas totales recolectadas por mancomunidad+munciipios que la integran)*1000</t>
  </si>
  <si>
    <t>Evalúa el porcentaje de personal informal existente, respecto al total de personal ocupado en esa actividad.</t>
  </si>
  <si>
    <t>%=Número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t>
  </si>
  <si>
    <t>Compara el porcentaje del salario mínimo que corresponde al salario promedio en el componente evaluado, para puestos operativos únicamente.</t>
  </si>
  <si>
    <t>Propuesto en base a: Ruffin, J. (2013). "Do lixo à cidadania: guia para a formação de cooperativas de catadores de materiais recicláveis", organizado por Julio Ruffin Pinhel; ilustrado por Luciano Irrthum. – São Paulo: Peirópolis. ISBN 978-85-7596-318-0</t>
  </si>
  <si>
    <t>Num de amarillos (cuali) o promedio (cuanti)</t>
  </si>
  <si>
    <t>Num de rojos (cuali) o valor mínimo (cuanti)</t>
  </si>
  <si>
    <t>Num de verdes (cuali) o valor máximo (cuanti)</t>
  </si>
  <si>
    <t>Evalúa si todos los empleados enel componente evaluado tienen prestaciones relacionadas con el salario como seguro médico, pensión, vacaciones pagadas, entre otros.</t>
  </si>
  <si>
    <r>
      <t>% de empleados con prestaciones relacionadas con el salario</t>
    </r>
    <r>
      <rPr>
        <sz val="11"/>
        <rFont val="Arial Narrow"/>
        <family val="2"/>
      </rPr>
      <t xml:space="preserve">=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t>
    </r>
  </si>
  <si>
    <t>Seleccionar de la tabla I-14 los aspectos de seguridad e higiene que se cumplen en la entidad evaluada y de acuerdo a las instrucciones indicadas eleccionar: Si, Parcialmente ó No.</t>
  </si>
  <si>
    <t>Transversal, un componente o integrar por componentes</t>
  </si>
  <si>
    <t>Un componente</t>
  </si>
  <si>
    <t>Si hay recolección selectiva cada fracción debe reportarse por separado</t>
  </si>
  <si>
    <t>Si hay recolección selectiva cada fracción puede reportarse por separado</t>
  </si>
  <si>
    <t>Notación de indicadores</t>
  </si>
  <si>
    <t>Usar el método de cálculo del indicador, incluyendo los datos de todas las instalaciones/entidades</t>
  </si>
  <si>
    <t>Usar el método de cálculo del indicador, incluyendo los datos de todas las entidades a integrar</t>
  </si>
  <si>
    <t>Usar el método de cálculo del indicador, incluyendo los datos de todos los municipios que integran la mancomunidad/intermunicipalidad</t>
  </si>
  <si>
    <t>Residuos eliminados (cualquier tipo de vertido y/o incineración sin recuperación de energía)</t>
  </si>
  <si>
    <t xml:space="preserve">Que se desconozca la cantidad total de residuos eliminados (p.e. vertidos no adecuados) y no sea posible calcular con certeza el indicador. </t>
  </si>
  <si>
    <t>Evalúa el porcentaje de residuos que son eliminados (cualquier tipo de eliminación) respecto al total de residuos generados. Se usa para dimensionar los residuos en los que no se ha aplicado ninguna de las otras jerarquías de gestión (reuso, valorización, etc.) y plantear estrategias para minimizar este porcentaje. Se utiliza más para países desarrollados que tienen claras metas hacia vertido cero y donde usualmente se hace uso de relleno sanitario (vertido adecuado).</t>
  </si>
  <si>
    <t xml:space="preserve"> ≤35%</t>
  </si>
  <si>
    <t>&gt;50 a ≤35%</t>
  </si>
  <si>
    <t>&gt;50%</t>
  </si>
  <si>
    <t>Gobierno de Cantabria, 2017. Plan de residuos de la comunidad Autónoma de Cantabria 2017-2023. Limitación del vertido al 35% de los residuos domésticos gerados como máximo.</t>
  </si>
  <si>
    <t>Evalúa la cantidad de residuos que son vertidos en relleno sanitario respecto al total de residuos eliminados, es decir los residuos que son eliminados correctamente. Se utiliza más para países en desarrollo, donde es aún prioritario tener sitios para vertido adecuado de los residuos.</t>
  </si>
  <si>
    <t>Que se desconozca la cantidad total de residuos eliminados (p.e. vertidos no adecuados) y no sea posible calcular con certeza el indicador.</t>
  </si>
  <si>
    <r>
      <t xml:space="preserve">% de residuos eliminados en relleno sanitario= Residuos eliminados en relleno sanitario (toneladas/año)x100/(residuos eliminados en relleno sanitario+residuos eliminados en vertido controlado+residuos eliminados en vertido incontrolado+residuos eliminados por incineración sin recuperación de energía). Este cálculo puede realizarse de igual forma para todos los tipos de vertido si quiere conocerse a detalle cada uno, o simplemente, calculando la diferencia de 100%- este indicador para obtener lo que se vierte de manera inadecuada.
La incineración sin recuperación de energía podría tomarse como una forma correcta de eliminación (y podría sumarse a lo ingresado a relleno sanitario) si es un proceso controlado y que cumpla los mejores estándares de la ingeniería y normativos, a excepción de que en el país se prohíba o limite este tipo de incineración como una eliminación adecuada (como en el caso de Europa).
Si existe más de una instalación, se deben incluir las cantidades totales de todos los sitios. </t>
    </r>
    <r>
      <rPr>
        <sz val="11"/>
        <rFont val="Arial Narrow"/>
        <family val="2"/>
      </rPr>
      <t xml:space="preserve">Verificar que las unidades de todos los flujos incluidos estén en las mismas unidades, ya sea kg/año ó ton/año. </t>
    </r>
  </si>
  <si>
    <r>
      <t xml:space="preserve"> % total de residuos eliminados= [(∑Residuos eliminados incluyendo todos los tipos de eliminación existente*, t/año)x100]/ (total de residuos municipales generados, t/año)
*Preferentemente eliminación adecuada: relleno sanitario o incineración sin recuperación de energía con altos estándares de ingeniería y control.
Se debe tener especial cuidado al definir los flujos que integran los residuos municipales, para el cálculo de este indicador se han incluido todos los flujos presentados estos indicadores. Como alternativa se puede usar residuos recolectados, si se conoce que el % de recolección es alto (mayor a 90%)
Si existe más de una instalación, se deben incluir las cantidades totales de todos los sitios. </t>
    </r>
    <r>
      <rPr>
        <sz val="11"/>
        <rFont val="Arial Narrow"/>
        <family val="2"/>
      </rPr>
      <t xml:space="preserve">Verificar que las unidades de todos los flujos incluidos estén en las mismas unidades, ya sea kg/año ó ton/año. </t>
    </r>
  </si>
  <si>
    <t>I-55</t>
  </si>
  <si>
    <t>Residuos resultantes de limpieza viaria=Cantidad total de residuos recolectados durante la limpieza viaria (toneladas/año) /Longitud (km/año) atendidos por limpieza viaria. En caso de que la limpieza viaria se mida también en/o m2  realizar la conversión a km para reportar un sólo dato (1km=2000m2, considerando la anchura de acera y cuneta barrida de 2 metros).</t>
  </si>
  <si>
    <t>km atendidos con limpieza viaria al año (si existen mediciones en m2, transformar a km: 1km=2000m2)</t>
  </si>
  <si>
    <t>Que no se mida por separado los residuos generados en limpieza viaria</t>
  </si>
  <si>
    <t>Promedio de km barridos al día (si existen mediciones en m2, transformar a km: 1km=2000m2)</t>
  </si>
  <si>
    <t>Muestra la proporción de residuos no peligrosos generados por cada tonelada ingresada a valorización y/o a incineración sin recuperación de energía</t>
  </si>
  <si>
    <t>Proporción de residuos no peligrosos=  Cantidad de residuos no peligrosos generados después de la valorización o incineración sin recuperación de energía (Kg)/Cantidad total de residuos ingresados a la instalación (toneladas).   Los residuos no peligrosos pueden ser escorias. También deben incluirse rechazos no peligrosos generados durante todo el proceso.</t>
  </si>
  <si>
    <t>Residuos no peligrosos generados después de valorización o incineración sin recuperación de energía</t>
  </si>
  <si>
    <t>Residuos peligrosos después de valorización o incineración sin recuperación de energía</t>
  </si>
  <si>
    <t>Kg/tonelada</t>
  </si>
  <si>
    <t>Muestra la proporción de residuos peligrosos generados por cada tonelada ingresada a valorización y/o a incineración sin recuperación de energía</t>
  </si>
  <si>
    <t>I-32</t>
  </si>
  <si>
    <t xml:space="preserve">%=[(km atendidos al año/km pavimentados totales en el municipio*Número de días al año que se realiza el barrido)]X100. Los km pavimentados totales pueden ser: plazas, avenidas, calles, etc. Es más común utilizar m2 para medir plazas, y km para el resto de las opciones.  En caso de que la limpieza viaria se mida también en/o m2  realizar la conversión a km para reportar un sólo dato (1km=2000m2, considerando la anchura de acera y cuneta barrida de 2 metros). El número de días al año que se realiza el barrido puede calcularse multiplicando una frecuencia promedio de barrido semanal por 52 semanas (o frecuencia mensual por 12 meses). La frecuencia de barrido puede variar en diferentes zonas, por eso puede utilizarse una frecuencia promedio o para obtener un cálculo más detallado se puede realizar individualmente por cada zona. </t>
  </si>
  <si>
    <t xml:space="preserve">%=[∑(km atendidos al año por todas las instalaciones/entidades)/(km pavimentados totales en el municipio)*∑(Número de días al año que se realiza el barrido por todas las instalaciones/entidades)]X100. </t>
  </si>
  <si>
    <t xml:space="preserve">%=[∑(km atendidos al año por todas las entidades a integrar)/∑(km pavimentados totales en todas las entidades a integrar)*∑(Número de días al año que se realiza el barrido en entidades a integrar)]X100. </t>
  </si>
  <si>
    <t xml:space="preserve">%=[∑(km atendidos al año por la mancomunidad+municipios que la integran/∑(km pavimentados totales en los municipios que la integran)*∑(Número de días al año que se realiza el barrido en mancomunidad+municipios que la integran)]X100. </t>
  </si>
  <si>
    <t>Está calculado a partir de m2</t>
  </si>
  <si>
    <t>Mun 04-10. Está calculado a partir de m2</t>
  </si>
  <si>
    <t>Mun11-18. Está calculado a partir de m2</t>
  </si>
  <si>
    <t>Valor máximo reportado: 100%-85% (deseable), 100%-10% (real). Está calculado a partir de m2</t>
  </si>
  <si>
    <t>Valor mínimo reportado: 100%-85% (deseable), 100%-10% (real). Está calculado a partir de m2</t>
  </si>
  <si>
    <t>Unidades originales en kg/hab/año, calculado para tn/m2/año. Está calculado para m2.</t>
  </si>
  <si>
    <t>Máximo valor reportado. Corresponden a limpieza viaria en eventos especiales (por ejemplo desfiles, carreras, etc.). Está calculado para m2</t>
  </si>
  <si>
    <t>Mínimo valor reportado. Corresponden a limpieza viaria en eventos especiales (por ejemplo desfiles, carreras, etc.). Está calculado para m2</t>
  </si>
  <si>
    <t>Promedio de todos los valores reportados. Corresponden a limpieza viaria en eventos especiales (por ejemplo desfiles, carreras, etc.). Está calculado para m2</t>
  </si>
  <si>
    <t>Muchos municipios suelen reportar el 100-90% de población atendida, sin realizar un cálculo certero, por lo que debe documentarse claramente el origen y calidad de los datos que se han utilizado para calcular este indicador. Aunque se busca el ideal de 100% es imposible lograrlo en ciudades de rápido crecimiento.</t>
  </si>
  <si>
    <t>%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t>
  </si>
  <si>
    <t>Si hay recolección selectiva se sugiere reportar por separado cada fracción</t>
  </si>
  <si>
    <t>Estrategias de capacitación y formación</t>
  </si>
  <si>
    <t>Proporción de personal informal</t>
  </si>
  <si>
    <t xml:space="preserve">Km/empleado/día= Promedio de km barridos al día/Cantidad de empleados efectivos. Es más común utilizar m2 para medir plazas, y km para el resto de las opciones.  En caso de que se mida también en/o m2  realizar la conversión a km para reportar un sólo dato (1km=2000m2, considerando la anchura de acera y cuneta barrida de 2 metros). </t>
  </si>
  <si>
    <t xml:space="preserve">km/empleado/día: (Promedio de km barridos al día por todas las instalaciones/entidades)/∑(Cantidad de empleados efectivos de todas las instalaciones/entidades). </t>
  </si>
  <si>
    <t xml:space="preserve">km/empleado/día: (Promedio de km barridos al día por todas las entidades a integrar)/∑(Cantidad de empleados efectivos de todas las entidades a integrar). </t>
  </si>
  <si>
    <t xml:space="preserve">km/empleado/día: (Promedio de km barridos al día por la mancomunidad+municipios que lo integran)/∑(Cantidad de empleados efectivos de mancomunidad+municipios que lo integran). </t>
  </si>
  <si>
    <t>Originalmente calculado en m2</t>
  </si>
  <si>
    <t>Está dividido entre el total de empleados sin distinguir quien hace barrido de plazas y quien lineal. Originalmente calculado en m2</t>
  </si>
  <si>
    <t>Valor máximo reportado: 2.500 a 3.500 m2/barredor/día (pistas pavimentadas, precipitaciones pluviales limitadas a lloviznas esporádicas, barredor de 35 años, promedio de talla: 1,63 en varones y 1,53 en mujeres, peso: 5 kilos adicionales en relación con la talla para varones y 7 para mujeres). Originalmente calculado en m2</t>
  </si>
  <si>
    <t>Valor mínimo reportado: 2.500 a 3.500 m2/barredor/día (pistas pavimentadas, precipitaciones pluviales limitadas a lloviznas esporádicas, barredor de 35 años, promedio de talla: 1,63 en varones y 1,53 en mujeres, peso: 5 kilos adicionales en relación con la talla para varones y 7 para mujeres). Originalmente calculado en m2</t>
  </si>
  <si>
    <t>En Tlaquepaque sólo se barre el centro histórico. Originalmente calculado en m2</t>
  </si>
  <si>
    <t>Rendimiento del trabajo en toneladas/hora</t>
  </si>
  <si>
    <t>Muestra la relación entre la cantidad de residuos recolectados o ingresados a las diferentes instalaciones y la cantidad de horas efectivas de trabajo.</t>
  </si>
  <si>
    <r>
      <t>Toneladas/hora= Cantidad de residuos recolectados y/o ingresados a las instalaciones (toneladas/año)/[∑ de todas las horas trabajadas por todos los empleados al año(horas/año)].</t>
    </r>
    <r>
      <rPr>
        <sz val="11"/>
        <color rgb="FFFF0000"/>
        <rFont val="Arial Narrow"/>
        <family val="2"/>
      </rPr>
      <t xml:space="preserve"> </t>
    </r>
    <r>
      <rPr>
        <sz val="11"/>
        <rFont val="Arial Narrow"/>
        <family val="2"/>
      </rPr>
      <t>Deben incluirse (según sea el caso): servicio municipal directo y otras opciones.</t>
    </r>
  </si>
  <si>
    <t>Número de horas anuales efectivas de trabajo en los distintos componentes</t>
  </si>
  <si>
    <t>Grado de aprovechamiento de infraestructura e instalaciones</t>
  </si>
  <si>
    <t>Muestra la relación entre los residuos recolectados y/o ingresados a las diversas instalaciones y su capacidad de diseño</t>
  </si>
  <si>
    <t xml:space="preserve">Grado de aprovechamiento en recolección y transporte= [Residuos recolectados totales (ton)]/[capacidad total volumétrica de vehículos (m3)*densidad media (promedio) de residuos en vehículos (ton/m3)* # total de vehículos *Número de viajes por vehículo*Frecuencia de recolección semanal*52 semanas]*100. 
Recolección neumática=  [Residuos recolectados en la fracción "i" (ton/mes)]/capacidad de diseño de las instalaciones (ton/hora)*tiempo total de funcionamiento de las instalaciones (hora/mes)*100. 
Grado de aprovechamiento en instalaciones= [Residuos entrados a la instalación (ton/mes)]/capacidad de diseño de las instalaciones (ton/hora)*tiempo total de funcionamiento de las instalaciones (horas/mes)*100. 
Para transferencia y transporte se deben realizar ambos cálculos (recolección e instalación) y reportar un promedio de ambos valores. Para todos los cálculos (a excepción de recolección) se debe utilizar toneladas/mes, utilizando el dato del mes con máxima recepción de residuos. "i"= papel y cartón, orgánicos, envases ligeros, entre otros, según  como esté organizada la recolección. </t>
  </si>
  <si>
    <t xml:space="preserve">∑grado de aprovechamiento de cada instalación*cantidad de residuos entrados a las instalaciones (toneladas)/∑cantidad de residuos entrados a las instalaciones (toneladas). </t>
  </si>
  <si>
    <t>Este muestra un grado de aprovechamiento promedio que puede reflejar o no necesidades particulares por cada instalación</t>
  </si>
  <si>
    <t>Muestra la distancia recorrida por los vehículos de recolección y/o transferencia de residuos por cada tonelada desplazada</t>
  </si>
  <si>
    <t>Intensidad de desplazamiento=Distancia total recorrida por los vehículos (km)/cantidad total de residuos recolectados o transferidos (toneladas).</t>
  </si>
  <si>
    <t>Frecuencia de lavado de contenedores y/o vehículos</t>
  </si>
  <si>
    <t>Muestra el número de lavados realizados a contenedores y/o vehículos de recolección al año.</t>
  </si>
  <si>
    <t xml:space="preserve">Frecuencia anual de lavado de contenedores y/o  vehículos=Número anual de lavados realizados (Lavado/año). </t>
  </si>
  <si>
    <t>La frecuencia de lavados de contenedores puede ser diferente a lo descrito en un contrato vs. lo que se realiza realmente, se puede comparar ambas frecuencias, usando de apoyo el indicador "Control de prestación de servicios" para evaluar su cumplimiento (González, J. 2017. Indicadores para control del servicio municipal de gestión de residuos : aplicación a varios municipios del País Vasco. Universidad del País Vasco. Universidad de Cantabria).</t>
  </si>
  <si>
    <t>Procedimientos, protocolos, manuales, etc. para realizar mediciones en los distintos componentes</t>
  </si>
  <si>
    <t>Bitácora (papel, electrónica, software, etc.) de los distintos componentes</t>
  </si>
  <si>
    <t>Muestra la relación entre los residuos vertidos y la capacidad remanente para el vertido.</t>
  </si>
  <si>
    <t>Años de vida útil= Capacidad actual disponible de vertido (m3) x Densidad de los residuos en vertido (ton/m3)/Residuos ingresados al vertedero (ton/año).</t>
  </si>
  <si>
    <t>Capacidad disponible en la actualidad para el vertido</t>
  </si>
  <si>
    <t>Densidad de residuos en el vertedero</t>
  </si>
  <si>
    <t>I-87</t>
  </si>
  <si>
    <t xml:space="preserve">Evalúa si existen factores de riesgo que puedan afectar a la salud pública, derivados de un mal diseño o una operación deficiente del sistema de gestión de residuos. </t>
  </si>
  <si>
    <r>
      <t>¿Existe algún factor de riesgo para la salud pública relacio</t>
    </r>
    <r>
      <rPr>
        <sz val="11"/>
        <rFont val="Arial Narrow"/>
        <family val="2"/>
      </rPr>
      <t>nado con algún componente del sistema</t>
    </r>
    <r>
      <rPr>
        <sz val="11"/>
        <color theme="1"/>
        <rFont val="Arial Narrow"/>
        <family val="2"/>
      </rPr>
      <t xml:space="preserve">?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t>
    </r>
    <r>
      <rPr>
        <i/>
        <sz val="11"/>
        <color theme="1"/>
        <rFont val="Arial Narrow"/>
        <family val="2"/>
      </rPr>
      <t xml:space="preserve">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t>
    </r>
  </si>
  <si>
    <t>Contestar Si/No  (impactos visuales y/o posibles riesgos para la salud pública): a) Aspecto de contenedores y vehículos: En mal estado y/o sucios. b)Acumulación y/o dispersión de residuos (en vía pública, en áreas cercanas a contenedores o puntos de recolección, durante el transporte, alrededor de instalaciones) c)  Dispersión de  lixiviados (en los alrededores de la instalación, en cuerpos de agua cercanos, etc.) y/o emisiones por quema incontrolada d) Presencia alta de vectores cerca de la infraestructura y/o instalaciones (moscas, ratas, cucarachas, otros) y/o animales (p.e. en vertederos)  e) Presencia de sitios ilegales o clandestinos de vertido final. f) Población afectada con enfermedades directamente vinculadas a los residuos (tétano, cólera, dengue, hepatitis, entre otros.). g) Otro aspecto no mencionado aquí que genere un impacto visual negativo o sea un riesgo para la salud pública  (Especificar cuál:_________). Si uno o más aspectos son contestados con Si, la respuesta a capturar es SI.</t>
  </si>
  <si>
    <t>I-89</t>
  </si>
  <si>
    <t>Muestra la relación entre el volumen total de agua utlizada respecto a la cantidad de residuos recolectados/ingresados a una instalación</t>
  </si>
  <si>
    <t>Si existe información diferenciada, cada fracción debe reportarse por separado</t>
  </si>
  <si>
    <t>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t>
  </si>
  <si>
    <t>Muestra la cantidad de energía (combustibles, energía eléctrica, etc.) utilizada para los distintos componentes respecto a la cantidad de residuos recolectados y/o ingresados a una instalación</t>
  </si>
  <si>
    <r>
      <t xml:space="preserve">Intensidad de consumo energético=[Intensidad de consumo energético de combustibles (kWh)+Intensidad de consumo de energía eléctrica (kWh)]/[cantidad de residuos recolectados o ingresados a la instalación (toneladas)]. Para el cálculo de la </t>
    </r>
    <r>
      <rPr>
        <i/>
        <sz val="11"/>
        <rFont val="Arial Narrow"/>
        <family val="2"/>
      </rPr>
      <t xml:space="preserve">Intensidad de consumo energético de combustibles en kWh </t>
    </r>
    <r>
      <rPr>
        <sz val="11"/>
        <rFont val="Arial Narrow"/>
        <family val="2"/>
      </rPr>
      <t>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t>
    </r>
  </si>
  <si>
    <t>I-88</t>
  </si>
  <si>
    <r>
      <t xml:space="preserve">Muestra la relación entre la superficie total utilizada en las instalaciones </t>
    </r>
    <r>
      <rPr>
        <sz val="11"/>
        <rFont val="Arial Narrow"/>
        <family val="2"/>
      </rPr>
      <t>r</t>
    </r>
    <r>
      <rPr>
        <sz val="11"/>
        <color theme="1"/>
        <rFont val="Arial Narrow"/>
        <family val="2"/>
      </rPr>
      <t>especto a la cantidad de residuos recolectados o ingresados a una instalación.</t>
    </r>
  </si>
  <si>
    <t>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t>
  </si>
  <si>
    <t>Superficie aproximada utilizada por las instalaciones de cada componente</t>
  </si>
  <si>
    <t>Intensidad de agua residual y/o lixiviado generado</t>
  </si>
  <si>
    <t>I-92</t>
  </si>
  <si>
    <t>Muestra la relación entre el volumen total de agua contaminada generada respecto a la cantidad de residuos recolectados o ingresados en la instalación.</t>
  </si>
  <si>
    <t>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t>
  </si>
  <si>
    <t>Volumen total de agua contaminada generada en los diferentes componentes</t>
  </si>
  <si>
    <t>Muestra las emisiones de CO2eq generadas respecto a la cantidad de residuos recolectados o ingresados a una instaación</t>
  </si>
  <si>
    <t>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t>
  </si>
  <si>
    <t>Cantidad total de emisiones de GEI generadas en los distintos compenentes</t>
  </si>
  <si>
    <t>Composición porcentual de los residuos</t>
  </si>
  <si>
    <t>Características químicas de los residuos</t>
  </si>
  <si>
    <t>Cantidad total de emisiones de GEI= [∑Toneladas de CO2eq generado en todas las instalaciones/entidades]/[∑Cantidad total de residuos recolectados o ingresados a la instalación  (toneladas) de todas las instalaciones/entidades].</t>
  </si>
  <si>
    <t>Cantidad total de emisiones de GEI= [∑Toneladas de CO2eq generado en todas las entidades a integrar]/[∑Cantidad total de residuos recolectados o ingresados a las instalaciones (toneladas) de todas las entidades a integrar].</t>
  </si>
  <si>
    <t>Cantidad total de emisiones de GEI= [∑Toneladas de CO2eq generado en mancomunidad+municipios que lo integran]/[∑Cantidad total de residuos recolectados o ingresados a la instalación (toneladas) de mancomunidad+municipios que lo integran].</t>
  </si>
  <si>
    <t>Evalúa si existe y se cumple algún control normativo u otra referencia (por ejemplo una buena práctica, criterios internacionales, etc.) para el control del nivel de contaminación por olores emitida</t>
  </si>
  <si>
    <t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t>
  </si>
  <si>
    <t>¿Existe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t>
  </si>
  <si>
    <t>Evalúa si existe una gestión adecuada de la contaminación emitida al suelo así como un cumplimiento legal en caso de que sea requerido.</t>
  </si>
  <si>
    <t>¿Existe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t>
  </si>
  <si>
    <t>Gestión de agua residual y/o lixiviado generado</t>
  </si>
  <si>
    <t>Evalúa si existe una gestión adecuada del agua contaminada y/o lixiviado generado (vertido directo a cuerpos de agua o suelo, alcantarillado y/o depuración), así como un cumplimiento legal en caso de que sea requerido.</t>
  </si>
  <si>
    <t># del indicador</t>
  </si>
  <si>
    <t>¿Existe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t>
  </si>
  <si>
    <t>Muestra la cantidad de energía eléctrica y/o térmica generada en las instalaciones de respecto a la cantidad de residuos ingresados.</t>
  </si>
  <si>
    <t>Cantidad de energía eléctrica generada en distintos componentes</t>
  </si>
  <si>
    <t>Cantidad de energía térmica generada en distintos componentes</t>
  </si>
  <si>
    <t>¿Existen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t>
  </si>
  <si>
    <t>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t>
  </si>
  <si>
    <t>I-43</t>
  </si>
  <si>
    <t>Promedio eventos especiales SIAP</t>
  </si>
  <si>
    <t xml:space="preserve">Unidades originales en kg/hab/año, calculado para tn/m2/año. </t>
  </si>
  <si>
    <t>ton/m2</t>
  </si>
  <si>
    <t>Residuos resultantes de limpieza viaria (m2)</t>
  </si>
  <si>
    <t>Datos de referencia</t>
  </si>
  <si>
    <t>RESULTADO</t>
  </si>
  <si>
    <t>Cambiar este dato si se conoce específico para el caso</t>
  </si>
  <si>
    <t>Capturar este dato</t>
  </si>
  <si>
    <t>ó Ton/km</t>
  </si>
  <si>
    <t>ó USD/km</t>
  </si>
  <si>
    <t>USD/ton</t>
  </si>
  <si>
    <t>Ton/m2</t>
  </si>
  <si>
    <t>USD/m2</t>
  </si>
  <si>
    <t>Tarifa</t>
  </si>
  <si>
    <t>PROMEDIO</t>
  </si>
  <si>
    <t>Tarifa promedio</t>
  </si>
  <si>
    <t>Muestra la tarifa promedio de cobro por los diferentes servicios.</t>
  </si>
  <si>
    <t>Tarifa promedio de cobro= promediar las tarifas existentes por los distintos servicios. En el caso de limpieza viaria se puede reportar por separado en USD$/km, o utilizar de apoyo la Tabla I-19 para su conversión a USD$/tonelada.</t>
  </si>
  <si>
    <t>Tabla I-19. Factores de conversión de tarifa de limpieza viaria</t>
  </si>
  <si>
    <t>Promedio calculado con las tarifas publicadas y vigentes. Está reportado en USD$/m2</t>
  </si>
  <si>
    <t>Por barrido manual, recepción, transporte y distribución final de residuos sólidos a comerciantes y ambulantes en tianguis por m2. Tarifa en USD$/m2</t>
  </si>
  <si>
    <t>Costo de los diferentes componentes</t>
  </si>
  <si>
    <t>Costo de limpieza viaria (km)= Gastos totales del servicio de limpieza viaria año/Km totales atendidos al año. Incluir todos los gastos totales al año: corrientes (operación, mantenimiento, administración, salarios) y de financiación (por equipamiento o infraestructura, amortizaciones financieras o retorno de inversión, pago de préstamos o impuestos, etc.), se puede usar de apoyo la tabla I-12. En caso de que no se tenga completa la información, deberá especificarse que gastos se han incluido. Si se mide la limpieza viaria en m2, realizar la conversión a km  (1km=2000m2, considerando la anchura de acera y cuneta barrida de 2 metros). Cuando la información de costo se presenta en conjunto con el resto de los componentes, se dividirá entre las toneladas recolectadas para reportar un sólo valor de USD$/ton para todo el sistema</t>
  </si>
  <si>
    <t>Muestra el coste total de operación y mantenimiento de los distintos componentes respecto a las toneladas recolectadas o ingresadas a una instalación</t>
  </si>
  <si>
    <t>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t>
  </si>
  <si>
    <t>Gastos totales de los diferentes componentes</t>
  </si>
  <si>
    <t>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t>
  </si>
  <si>
    <t>I-64</t>
  </si>
  <si>
    <t>I-65 F</t>
  </si>
  <si>
    <t>I-66 F</t>
  </si>
  <si>
    <t>I-70</t>
  </si>
  <si>
    <t>I-71</t>
  </si>
  <si>
    <t>I-74</t>
  </si>
  <si>
    <t>I-77</t>
  </si>
  <si>
    <t>I-78</t>
  </si>
  <si>
    <t>I-79</t>
  </si>
  <si>
    <t>I-80</t>
  </si>
  <si>
    <t>I-81</t>
  </si>
  <si>
    <t>I-82</t>
  </si>
  <si>
    <t>I-83</t>
  </si>
  <si>
    <t>I-84</t>
  </si>
  <si>
    <t>I-86</t>
  </si>
  <si>
    <t>I-90 D</t>
  </si>
  <si>
    <t>I-91 A</t>
  </si>
  <si>
    <t>I-91 B</t>
  </si>
  <si>
    <t>I-34 A</t>
  </si>
  <si>
    <t>I-34 B</t>
  </si>
  <si>
    <t>Personal formal por cada 1000 toneladas</t>
  </si>
  <si>
    <t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t>
  </si>
  <si>
    <t>Número total de personal operativo formal en los diversos componentes</t>
  </si>
  <si>
    <t>I-68</t>
  </si>
  <si>
    <t>I-69</t>
  </si>
  <si>
    <t>Indicador normal.</t>
  </si>
  <si>
    <t>Sólo es posible aplicarlo a los municipios que realicen recolección diferenciada (por fracciones).</t>
  </si>
  <si>
    <t>Sólo aplica a países que tengan una legislación específica al respecto (usualmente países desarrollados).</t>
  </si>
  <si>
    <t>Existe una variación de estos indicadores (p.e. I-91 B) que evalúan lo mismo, pero con diferencias en unidades de medida y/o variaciones explicadas en el método de cálculo.</t>
  </si>
  <si>
    <t>ATRIBUTO 3. 
Aspectos ambientales</t>
  </si>
  <si>
    <t>Mexico (66 mpios)</t>
  </si>
  <si>
    <t>Viena vs. Méx.</t>
  </si>
  <si>
    <t>∑Si</t>
  </si>
  <si>
    <t>Volumen total de agua utilizada en los distintos componentes</t>
  </si>
  <si>
    <t>Número (real o estimado) de personal informal en los diversos componentes</t>
  </si>
  <si>
    <t>Número total de empleados base (o fijos) con prestaciones relacionadas con salario en los diferentes componentes</t>
  </si>
  <si>
    <t>Número total de empleados base (o con contrato fijo) en los diferentes componentes</t>
  </si>
  <si>
    <t>Tarifa promedio de cobro por los diferentes servicios. Para limpieza viaria: si está reportada en USD$/m2 u otra unidad realizar las conversiones necesarias para reportar USD$/km y/o USD$/tonelada</t>
  </si>
  <si>
    <t>Salario promedio en los diversos componentes</t>
  </si>
  <si>
    <t>Cantidad de combustible utilizada en los distintos componentes (especificar el tipo de combustible)</t>
  </si>
  <si>
    <t>Cantidad de energía eléctrica utilizada en los distintos componentes</t>
  </si>
  <si>
    <t>Capacidad total volumétrica de vehículos de recolección y/o transferencia</t>
  </si>
  <si>
    <t>Densidad promedio de residuos en vehículos de recolección y/o transferencia</t>
  </si>
  <si>
    <t># total de vehículos de recolección y/o transferencia</t>
  </si>
  <si>
    <t>Número de viajes por vehículo de recolección y/o transferencia</t>
  </si>
  <si>
    <t>Frecuencia de recolección semanal con vehículos de recolección y/o transferencia</t>
  </si>
  <si>
    <t>Capacidad de diseño de las instalaciones de los diversos componentes</t>
  </si>
  <si>
    <t>Distancia total recorrida por los vehículos de recolección y/o transferencia</t>
  </si>
  <si>
    <t xml:space="preserve">Cantidad de residuos no peligrosos generados después de la valorización y/o incineración sin recuperación de energía </t>
  </si>
  <si>
    <t xml:space="preserve">Cantidad de residuos peligrosos generados después de la valorización y/o incineración sin recuperación de energía </t>
  </si>
  <si>
    <t>Fichas de datos de seguridad de productos químicos y evidencias de una gestión adecuada de residuos peligrosos generados en los distintos componentes</t>
  </si>
  <si>
    <t>Residuos ingresados a relleno sanitario y/u otros tipos de vertido</t>
  </si>
  <si>
    <t>Procedimientos para casos de emergencia en los distintos componentes</t>
  </si>
  <si>
    <t>Revisar el programa de capacitación anual del personal tanto operativo como administrativo en los distintos componentes</t>
  </si>
  <si>
    <t>Evidencias de apoyo para la profesionalización de empleados en los diversos componentes</t>
  </si>
  <si>
    <t>Evidencias de participación en eventos organizados por entidades externas como foros, congresos, talleres, exposiciones, fomentar redes de trabajo e información, entre otros, en los diferentes componentes</t>
  </si>
  <si>
    <t>Documentación de evaluación para instalaciones, equipos, puestos de trabajo y productos químicos para identificar los de mayor riesgo en los diferentes componentes</t>
  </si>
  <si>
    <t>Manuales o instructivos para operación de instalaciones y/o equipos con mayor riesgo en los diversos componentes</t>
  </si>
  <si>
    <t>¿Los empleados en los diversos componentes portan EPI/EPP durante del desarrollo de su actividad (guantes, calzado, chalecos, fajas, tapones auditivos, etc.)?</t>
  </si>
  <si>
    <t>Registro de los accidentes o incidencias respecto a la ejecución de los distintos componentes</t>
  </si>
  <si>
    <t>Horas totales de servicio/funcionamiento programadas para los distintos componentes</t>
  </si>
  <si>
    <t>Horas de servicio/funcionamiento(instalaciones) real en los distintos componentes</t>
  </si>
  <si>
    <t>Captura de varios datos: agregar cuantas fracciones ("i") sean necesarias. El desglose de la composición porcentual de los residuos se puede utilizar en esta parte.</t>
  </si>
  <si>
    <t>USD$/km ó USD$/t</t>
  </si>
  <si>
    <t>Es posible que algunas descargas de agua se hagan conjuntas con otras operaciones, por lo que el volumen total de agua contaminada generada real puede ser un dato difícil de obtener.</t>
  </si>
  <si>
    <t>Horas reales=Horas totales de servicio programadas- paros no programados y/o tiempo muerto innecesario.</t>
  </si>
  <si>
    <t>Promediar las tarifas existentes por los distintos servicios</t>
  </si>
  <si>
    <t>Ver el método de cálculo del indicador  correspondiente para más detalles, y usar la tabla I-12 de apoyo.</t>
  </si>
  <si>
    <t xml:space="preserve">No reportar el total de la población existente, debe ser efectivamente la población atendida por el servicio de recolección que puede estimarse de acuerdo a los barrios/zonas atendidos y a los censos de población existentes.  Debe documentarse claramente el origen y calidad de los datos que se han utilizado para calcular este indicador. En el caso de recolección selectiva se puede reportar la población atendida por este servicio. Para la equidad del servicio se puede utilizar diferenciado la recolección en zonas urbanas y rurales o de difícil acceso </t>
  </si>
  <si>
    <t>Se debe especificar el tipo de combustible de acuerdo a la tabla I-15. Los combustibles más comúnmente usados en la gestión de residuos son la gasolina y el diesel/gas oil.</t>
  </si>
  <si>
    <t>Cuando no se ha calculado previamente el dato, se debe calcular usando las directrices del IPCC de 2006 para los inventarios nacionales de gases de efecto invernadero, de acuerdo a lo explicado en las tablas I-15, 16, 17 y 18. En caso de usar otra metodología distinta, deberá plasmarse claramente en las observaciones de la infromación base.</t>
  </si>
  <si>
    <t>Si la respuesta es SI, completar la tabla I-1, I-2 e I-4</t>
  </si>
  <si>
    <t>Si la respuesta es SI, hacer un listado de verificación de acciones a cumplir para ayudar a completar la tabla I-2 y completar tabla I-4, I-5, I-7, I-11, I-13. Verificar si el documento está disponible públicamente por algún medio.</t>
  </si>
  <si>
    <t>Si la respuesta es SI,completar la tabla I-6</t>
  </si>
  <si>
    <t>Si la respuesta es SI, completar la tabla I-4</t>
  </si>
  <si>
    <t>Si la respuesta es SI, completar la tabla I-8 y revisar si están disponibles públicamente por algún medio</t>
  </si>
  <si>
    <t>Si la respuesta es SI, completar la tabla I-10</t>
  </si>
  <si>
    <t>Especificar la periodicidad: Diario, cada tres días, una vez a la semana, etc.</t>
  </si>
  <si>
    <t>Si la respuesta es SI, completar la tabla I-11</t>
  </si>
  <si>
    <t>Si la respuesta es SI, completar la tabla I-11. Ver en los métodos de cálculo de los indicadores más detalles</t>
  </si>
  <si>
    <t>Anexo G</t>
  </si>
  <si>
    <t>Archivo detallado de indicadores en Excel</t>
  </si>
  <si>
    <t>Fichero 1. Datos generales del municipio y de la evaluación</t>
  </si>
  <si>
    <t>G-1</t>
  </si>
  <si>
    <t>G-2</t>
  </si>
  <si>
    <t>Fichero 2. Componentes del sistema de gestión de residuos</t>
  </si>
  <si>
    <t>G-3</t>
  </si>
  <si>
    <t>Marco conceptual principal con indicadores distribuidos por atributos</t>
  </si>
  <si>
    <t>G-4</t>
  </si>
  <si>
    <t>Marco conceptual principal con atributos y componentes</t>
  </si>
  <si>
    <t>Técnicos y de salud pública</t>
  </si>
  <si>
    <t>G-5</t>
  </si>
  <si>
    <t>Marco conceptual alternativo de gobernanza con indicadores</t>
  </si>
  <si>
    <t>G-6</t>
  </si>
  <si>
    <t>Fichas metodológicas de los indicadores</t>
  </si>
  <si>
    <t>Integración de la información</t>
  </si>
  <si>
    <r>
      <t xml:space="preserve">Valores de base de datos 
</t>
    </r>
    <r>
      <rPr>
        <b/>
        <i/>
        <sz val="12"/>
        <color theme="0"/>
        <rFont val="Arial Narrow"/>
        <family val="2"/>
      </rPr>
      <t>(se actualiza automáticamente con la hoja G-8)</t>
    </r>
  </si>
  <si>
    <t>G-7</t>
  </si>
  <si>
    <t>G-8</t>
  </si>
  <si>
    <t>Información base para el cálculo de los indicadores</t>
  </si>
  <si>
    <t>Con valores agregados por DETC</t>
  </si>
  <si>
    <t>PV</t>
  </si>
  <si>
    <t>Sp</t>
  </si>
  <si>
    <t>Mx</t>
  </si>
  <si>
    <t>Base de datos de valores de referencia</t>
  </si>
  <si>
    <t>Tabla I-1</t>
  </si>
  <si>
    <t>Tabla I-2</t>
  </si>
  <si>
    <t>Tabla I-3</t>
  </si>
  <si>
    <t>Tabla I-4</t>
  </si>
  <si>
    <t>Tabla I-5</t>
  </si>
  <si>
    <t>Tabla I-6</t>
  </si>
  <si>
    <t>Tabla I-7</t>
  </si>
  <si>
    <t>Tabla I-8</t>
  </si>
  <si>
    <t>Cumplimiento de planes y políticas</t>
  </si>
  <si>
    <t>Diagnóstico sobre la gestión de residuos</t>
  </si>
  <si>
    <t>Tabla I-9</t>
  </si>
  <si>
    <t>Tabla I-10</t>
  </si>
  <si>
    <t>Financiación de proyectos de I+D+i</t>
  </si>
  <si>
    <t>Funciones presentes en la gestión de residuos</t>
  </si>
  <si>
    <t>Tabla I-11</t>
  </si>
  <si>
    <t>Tabla I-12</t>
  </si>
  <si>
    <t>Tabla I-13</t>
  </si>
  <si>
    <t>Ejemplos de gastos</t>
  </si>
  <si>
    <t>Tabla I-14</t>
  </si>
  <si>
    <t>Tabla I-15</t>
  </si>
  <si>
    <t>Ejemplos de grupos de interés en la gestión de residuos</t>
  </si>
  <si>
    <t>Listado de combustibles</t>
  </si>
  <si>
    <t>Tabla I-16</t>
  </si>
  <si>
    <t>Instrucciones para el uso de factores de conversión</t>
  </si>
  <si>
    <t>Tabla I-17</t>
  </si>
  <si>
    <t>Instrucciones para el cálculo de gases de efecto invernadero</t>
  </si>
  <si>
    <t>Tabla I-18</t>
  </si>
  <si>
    <t>Hoja de cálculo para emisiones por incineración</t>
  </si>
  <si>
    <t>Tabla I-19</t>
  </si>
  <si>
    <t>Hoja de conversión de tarifas de limpieza viaria</t>
  </si>
  <si>
    <t>PET ≤4,5%, PEAD ≤10%, Film ≤18%, Plástico mezcla ≤20%, Cartón para bebidas/alimentos ≤5%, papel/cartón ≤3% (referido a material con una humedad máxima de 10%), Metálicos de acero y aluminio ≤10%, Vidrio ≤2%, Bioestabilizado: ≤3% (De acuerdo a definición de la Ley 22/2011 de residuos y suelos contaminados de España, el material bioestabilizado se obtiene a través del material orgánico de plantas de tratamiento mecánico biológico de residuos mezclados, y este % de impurezas considera: metales, vidrios y plásticos eventualmente presentes de diámetro superior a 2mm)</t>
  </si>
  <si>
    <r>
      <t xml:space="preserve">PET </t>
    </r>
    <r>
      <rPr>
        <sz val="11"/>
        <rFont val="Calibri"/>
        <family val="2"/>
      </rPr>
      <t>&gt;</t>
    </r>
    <r>
      <rPr>
        <sz val="11"/>
        <rFont val="Arial Narrow"/>
        <family val="2"/>
      </rPr>
      <t>4,5%, PEAD &gt;10%, Film &gt;18%, Plástico mezcla &gt;20%, Cartón para bebidas/alimentos &gt;5%, papel/cartón &gt;3% (referido a material con una humedad máxima de 10%), Metálicos de acero y aluminio &gt;10%, Vidrio &gt;2%, Bioestabilizado: &gt;3</t>
    </r>
  </si>
  <si>
    <t>Munizaga, J. (2016). Metodología para la Evaluación Integral de Sistemas de Gestión de Residuos Domésticos. Universidad de Cantabria, Santander, España. Retrieved from https://repositorio.unican.es/xmlui/handle/10902/8431 y bioestabilizado de: Ministerio de agricultura, alimentación y medio ambiente de España. Secretaría de estado de medio ambiente, Dirección general de calidad y evaluación ambiental y medio natural. (2013). Decálogo para la utilización del material bioestabiñizado y del compost no inscrito en el registro de productos fertilizantes mediante la operación R10. 25/junio/2013</t>
  </si>
  <si>
    <t>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</si>
</sst>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
    <numFmt numFmtId="165" formatCode="0.000"/>
    <numFmt numFmtId="166" formatCode="0.0%"/>
    <numFmt numFmtId="167" formatCode="0.0000"/>
    <numFmt numFmtId="168" formatCode="0.0000000"/>
    <numFmt numFmtId="169" formatCode="0.00000"/>
  </numFmts>
  <fonts count="80">
    <font>
      <sz val="11"/>
      <color theme="1"/>
      <name val="Calibri"/>
      <family val="2"/>
      <scheme val="minor"/>
    </font>
    <font>
      <b/>
      <sz val="10"/>
      <name val="Arial Narrow"/>
      <family val="2"/>
    </font>
    <font>
      <b/>
      <sz val="14"/>
      <name val="Arial Narrow"/>
      <family val="2"/>
    </font>
    <font>
      <b/>
      <sz val="10"/>
      <color theme="1"/>
      <name val="Arial Narrow"/>
      <family val="2"/>
    </font>
    <font>
      <sz val="10"/>
      <name val="Arial Narrow"/>
      <family val="2"/>
    </font>
    <font>
      <b/>
      <sz val="11"/>
      <color theme="1"/>
      <name val="Calibri"/>
      <family val="2"/>
      <scheme val="minor"/>
    </font>
    <font>
      <sz val="10"/>
      <color theme="1"/>
      <name val="Calibri"/>
      <family val="2"/>
      <scheme val="minor"/>
    </font>
    <font>
      <sz val="11"/>
      <color theme="1"/>
      <name val="Calibri"/>
      <family val="2"/>
      <scheme val="minor"/>
    </font>
    <font>
      <sz val="11"/>
      <name val="Arial Narrow"/>
      <family val="2"/>
    </font>
    <font>
      <b/>
      <sz val="12"/>
      <color theme="0"/>
      <name val="Arial Narrow"/>
      <family val="2"/>
    </font>
    <font>
      <sz val="12"/>
      <color theme="1"/>
      <name val="Calibri"/>
      <family val="2"/>
      <scheme val="minor"/>
    </font>
    <font>
      <sz val="9"/>
      <color theme="1"/>
      <name val="Arial"/>
      <family val="2"/>
    </font>
    <font>
      <b/>
      <i/>
      <sz val="12"/>
      <name val="Arial Narrow"/>
      <family val="2"/>
    </font>
    <font>
      <b/>
      <i/>
      <sz val="12"/>
      <color theme="0"/>
      <name val="Arial Narrow"/>
      <family val="2"/>
    </font>
    <font>
      <sz val="11"/>
      <color theme="1"/>
      <name val="Arial Narrow"/>
      <family val="2"/>
    </font>
    <font>
      <i/>
      <sz val="11"/>
      <color theme="1"/>
      <name val="Arial Narrow"/>
      <family val="2"/>
    </font>
    <font>
      <i/>
      <sz val="11"/>
      <name val="Arial Narrow"/>
      <family val="2"/>
    </font>
    <font>
      <sz val="11"/>
      <color rgb="FFFF0000"/>
      <name val="Arial Narrow"/>
      <family val="2"/>
    </font>
    <font>
      <b/>
      <sz val="11"/>
      <name val="Arial Narrow"/>
      <family val="2"/>
    </font>
    <font>
      <b/>
      <sz val="9"/>
      <color indexed="81"/>
      <name val="Tahoma"/>
      <family val="2"/>
    </font>
    <font>
      <sz val="11"/>
      <name val="Calibri"/>
      <family val="2"/>
      <scheme val="minor"/>
    </font>
    <font>
      <b/>
      <sz val="12"/>
      <name val="Arial Narrow"/>
      <family val="2"/>
    </font>
    <font>
      <sz val="11"/>
      <color theme="1"/>
      <name val="TimesNewRomanPSMT"/>
    </font>
    <font>
      <sz val="11"/>
      <color theme="1"/>
      <name val="Arial"/>
      <family val="2"/>
    </font>
    <font>
      <sz val="11"/>
      <color theme="0"/>
      <name val="Arial"/>
      <family val="2"/>
    </font>
    <font>
      <b/>
      <sz val="10"/>
      <color rgb="FF000000"/>
      <name val="Arial Narrow"/>
      <family val="2"/>
    </font>
    <font>
      <i/>
      <sz val="11"/>
      <color theme="1"/>
      <name val="Calibri"/>
      <family val="2"/>
      <scheme val="minor"/>
    </font>
    <font>
      <sz val="11"/>
      <color rgb="FF000000"/>
      <name val="Calibri"/>
      <family val="2"/>
      <scheme val="minor"/>
    </font>
    <font>
      <u/>
      <sz val="11"/>
      <color theme="10"/>
      <name val="Calibri"/>
      <family val="2"/>
      <scheme val="minor"/>
    </font>
    <font>
      <sz val="11"/>
      <color rgb="FF333333"/>
      <name val="Calibri"/>
      <family val="2"/>
      <scheme val="minor"/>
    </font>
    <font>
      <sz val="11"/>
      <color rgb="FF211E1E"/>
      <name val="Calibri"/>
      <family val="2"/>
      <scheme val="minor"/>
    </font>
    <font>
      <sz val="11"/>
      <color rgb="FF222222"/>
      <name val="Calibri"/>
      <family val="2"/>
      <scheme val="minor"/>
    </font>
    <font>
      <sz val="11"/>
      <color rgb="FF212121"/>
      <name val="Calibri"/>
      <family val="2"/>
      <scheme val="minor"/>
    </font>
    <font>
      <i/>
      <sz val="11"/>
      <color rgb="FF000000"/>
      <name val="Calibri"/>
      <family val="2"/>
      <scheme val="minor"/>
    </font>
    <font>
      <b/>
      <sz val="9"/>
      <color indexed="81"/>
      <name val="Calibri"/>
      <family val="2"/>
    </font>
    <font>
      <sz val="9"/>
      <color indexed="81"/>
      <name val="Calibri"/>
      <family val="2"/>
    </font>
    <font>
      <b/>
      <i/>
      <sz val="11"/>
      <color theme="1"/>
      <name val="Calibri"/>
      <family val="2"/>
      <scheme val="minor"/>
    </font>
    <font>
      <sz val="11"/>
      <color theme="1"/>
      <name val="Calibri"/>
      <family val="2"/>
    </font>
    <font>
      <b/>
      <i/>
      <sz val="10"/>
      <name val="Arial Narrow"/>
      <family val="2"/>
    </font>
    <font>
      <sz val="10"/>
      <color theme="1"/>
      <name val="Arial"/>
      <family val="2"/>
    </font>
    <font>
      <b/>
      <sz val="11"/>
      <color rgb="FFFF0000"/>
      <name val="Arial Narrow"/>
      <family val="2"/>
    </font>
    <font>
      <i/>
      <sz val="11"/>
      <name val="Calibri"/>
      <family val="2"/>
      <scheme val="minor"/>
    </font>
    <font>
      <sz val="11"/>
      <color rgb="FF333333"/>
      <name val="Arial"/>
      <family val="2"/>
    </font>
    <font>
      <sz val="11"/>
      <name val="Calibri"/>
      <family val="2"/>
    </font>
    <font>
      <b/>
      <sz val="15"/>
      <color theme="0"/>
      <name val="Arial Narrow"/>
      <family val="2"/>
    </font>
    <font>
      <sz val="20"/>
      <color theme="1"/>
      <name val="Calibri"/>
      <family val="2"/>
      <scheme val="minor"/>
    </font>
    <font>
      <b/>
      <sz val="20"/>
      <color theme="1"/>
      <name val="Calibri"/>
      <family val="2"/>
      <scheme val="minor"/>
    </font>
    <font>
      <b/>
      <sz val="10"/>
      <color theme="1"/>
      <name val="Calibri"/>
      <family val="2"/>
      <scheme val="minor"/>
    </font>
    <font>
      <i/>
      <sz val="10"/>
      <color theme="1"/>
      <name val="Calibri"/>
      <family val="2"/>
      <scheme val="minor"/>
    </font>
    <font>
      <sz val="10"/>
      <color theme="1"/>
      <name val="Arial Narrow"/>
      <family val="2"/>
    </font>
    <font>
      <b/>
      <sz val="10"/>
      <color theme="5" tint="-0.249977111117893"/>
      <name val="Arial Narrow"/>
      <family val="2"/>
    </font>
    <font>
      <b/>
      <sz val="11"/>
      <color theme="5" tint="-0.249977111117893"/>
      <name val="Arial Narrow"/>
      <family val="2"/>
    </font>
    <font>
      <b/>
      <sz val="12"/>
      <color theme="1"/>
      <name val="Arial Narrow"/>
      <family val="2"/>
    </font>
    <font>
      <b/>
      <sz val="13"/>
      <name val="Arial Narrow"/>
      <family val="2"/>
    </font>
    <font>
      <b/>
      <sz val="10"/>
      <color rgb="FF00CC00"/>
      <name val="Arial Narrow"/>
      <family val="2"/>
    </font>
    <font>
      <b/>
      <sz val="11"/>
      <color rgb="FF00CC00"/>
      <name val="Arial Narrow"/>
      <family val="2"/>
    </font>
    <font>
      <b/>
      <sz val="11"/>
      <color rgb="FF92D050"/>
      <name val="Arial Narrow"/>
      <family val="2"/>
    </font>
    <font>
      <b/>
      <sz val="10"/>
      <color rgb="FF00B0F0"/>
      <name val="Arial Narrow"/>
      <family val="2"/>
    </font>
    <font>
      <b/>
      <sz val="11"/>
      <color rgb="FF00B0F0"/>
      <name val="Arial Narrow"/>
      <family val="2"/>
    </font>
    <font>
      <b/>
      <sz val="10"/>
      <color rgb="FFEAB200"/>
      <name val="Arial Narrow"/>
      <family val="2"/>
    </font>
    <font>
      <b/>
      <sz val="11"/>
      <color rgb="FFEAB200"/>
      <name val="Arial Narrow"/>
      <family val="2"/>
    </font>
    <font>
      <sz val="12"/>
      <color theme="1"/>
      <name val="Arial Narrow"/>
      <family val="2"/>
    </font>
    <font>
      <sz val="12"/>
      <name val="Arial Narrow"/>
      <family val="2"/>
    </font>
    <font>
      <b/>
      <sz val="13"/>
      <color theme="0"/>
      <name val="Arial Narrow"/>
      <family val="2"/>
    </font>
    <font>
      <b/>
      <sz val="11"/>
      <color theme="0"/>
      <name val="Calibri"/>
      <family val="2"/>
      <scheme val="minor"/>
    </font>
    <font>
      <b/>
      <sz val="30"/>
      <color theme="1"/>
      <name val="Calibri"/>
      <family val="2"/>
    </font>
    <font>
      <b/>
      <i/>
      <sz val="11"/>
      <color theme="0"/>
      <name val="Calibri"/>
      <family val="2"/>
      <scheme val="minor"/>
    </font>
    <font>
      <sz val="9"/>
      <color theme="1"/>
      <name val="Calibri"/>
      <family val="2"/>
      <scheme val="minor"/>
    </font>
    <font>
      <sz val="11"/>
      <color rgb="FFFF0000"/>
      <name val="Calibri"/>
      <family val="2"/>
      <scheme val="minor"/>
    </font>
    <font>
      <i/>
      <sz val="9"/>
      <name val="Calibri"/>
      <family val="2"/>
      <scheme val="minor"/>
    </font>
    <font>
      <sz val="9"/>
      <name val="Calibri"/>
      <family val="2"/>
      <scheme val="minor"/>
    </font>
    <font>
      <b/>
      <sz val="11"/>
      <name val="Calibri"/>
      <family val="2"/>
      <scheme val="minor"/>
    </font>
    <font>
      <b/>
      <i/>
      <sz val="10"/>
      <color theme="1"/>
      <name val="Calibri"/>
      <family val="2"/>
      <scheme val="minor"/>
    </font>
    <font>
      <i/>
      <sz val="9"/>
      <color theme="1"/>
      <name val="Calibri"/>
      <family val="2"/>
      <scheme val="minor"/>
    </font>
    <font>
      <b/>
      <sz val="14"/>
      <color theme="1"/>
      <name val="Calibri"/>
      <family val="2"/>
      <scheme val="minor"/>
    </font>
    <font>
      <b/>
      <sz val="20"/>
      <color theme="1"/>
      <name val="Calibri"/>
      <family val="2"/>
    </font>
    <font>
      <sz val="7"/>
      <color theme="1"/>
      <name val="Calibri"/>
      <family val="2"/>
      <scheme val="minor"/>
    </font>
    <font>
      <b/>
      <sz val="11"/>
      <color theme="1"/>
      <name val="Arial Narrow"/>
      <family val="2"/>
    </font>
    <font>
      <b/>
      <sz val="45"/>
      <color theme="1"/>
      <name val="Arial Narrow"/>
      <family val="2"/>
    </font>
    <font>
      <sz val="38"/>
      <color theme="1"/>
      <name val="Arial Narrow"/>
      <family val="2"/>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DE5A34"/>
        <bgColor indexed="64"/>
      </patternFill>
    </fill>
    <fill>
      <patternFill patternType="solid">
        <fgColor rgb="FFFDBD4D"/>
        <bgColor indexed="64"/>
      </patternFill>
    </fill>
    <fill>
      <patternFill patternType="solid">
        <fgColor rgb="FF85BC5E"/>
        <bgColor indexed="64"/>
      </patternFill>
    </fill>
    <fill>
      <patternFill patternType="solid">
        <fgColor rgb="FF41AAC3"/>
        <bgColor indexed="64"/>
      </patternFill>
    </fill>
    <fill>
      <patternFill patternType="solid">
        <fgColor rgb="FF5FB8CD"/>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249977111117893"/>
        <bgColor rgb="FF000000"/>
      </patternFill>
    </fill>
    <fill>
      <patternFill patternType="solid">
        <fgColor theme="6" tint="0.59999389629810485"/>
        <bgColor rgb="FF000000"/>
      </patternFill>
    </fill>
    <fill>
      <patternFill patternType="solid">
        <fgColor theme="7" tint="0.39997558519241921"/>
        <bgColor rgb="FF000000"/>
      </patternFill>
    </fill>
    <fill>
      <patternFill patternType="solid">
        <fgColor rgb="FFFFFF00"/>
        <bgColor rgb="FF000000"/>
      </patternFill>
    </fill>
    <fill>
      <patternFill patternType="solid">
        <fgColor theme="2" tint="-0.499984740745262"/>
        <bgColor rgb="FF000000"/>
      </patternFill>
    </fill>
    <fill>
      <patternFill patternType="solid">
        <fgColor theme="9" tint="0.79998168889431442"/>
        <bgColor rgb="FF000000"/>
      </patternFill>
    </fill>
    <fill>
      <patternFill patternType="solid">
        <fgColor theme="7" tint="0.59999389629810485"/>
        <bgColor rgb="FF000000"/>
      </patternFill>
    </fill>
    <fill>
      <patternFill patternType="solid">
        <fgColor theme="3" tint="0.59999389629810485"/>
        <bgColor rgb="FF000000"/>
      </patternFill>
    </fill>
    <fill>
      <patternFill patternType="solid">
        <fgColor theme="9" tint="0.59999389629810485"/>
        <bgColor rgb="FF000000"/>
      </patternFill>
    </fill>
    <fill>
      <patternFill patternType="solid">
        <fgColor rgb="FF008000"/>
        <bgColor rgb="FF000000"/>
      </patternFill>
    </fill>
    <fill>
      <patternFill patternType="solid">
        <fgColor theme="0" tint="-0.249977111117893"/>
        <bgColor rgb="FF000000"/>
      </patternFill>
    </fill>
    <fill>
      <patternFill patternType="solid">
        <fgColor theme="2" tint="-0.249977111117893"/>
        <bgColor rgb="FF000000"/>
      </patternFill>
    </fill>
    <fill>
      <patternFill patternType="solid">
        <fgColor theme="5" tint="0.59999389629810485"/>
        <bgColor rgb="FF000000"/>
      </patternFill>
    </fill>
    <fill>
      <patternFill patternType="solid">
        <fgColor theme="6" tint="0.39997558519241921"/>
        <bgColor rgb="FF000000"/>
      </patternFill>
    </fill>
    <fill>
      <patternFill patternType="solid">
        <fgColor rgb="FF0070C0"/>
        <bgColor indexed="64"/>
      </patternFill>
    </fill>
    <fill>
      <patternFill patternType="solid">
        <fgColor theme="8" tint="0.39997558519241921"/>
        <bgColor rgb="FF000000"/>
      </patternFill>
    </fill>
    <fill>
      <patternFill patternType="solid">
        <fgColor theme="8" tint="-0.249977111117893"/>
        <bgColor indexed="64"/>
      </patternFill>
    </fill>
    <fill>
      <patternFill patternType="solid">
        <fgColor theme="4" tint="0.59999389629810485"/>
        <bgColor indexed="64"/>
      </patternFill>
    </fill>
    <fill>
      <patternFill patternType="solid">
        <fgColor rgb="FF41AAE8"/>
        <bgColor indexed="64"/>
      </patternFill>
    </fill>
    <fill>
      <patternFill patternType="solid">
        <fgColor rgb="FF73C1D3"/>
        <bgColor indexed="64"/>
      </patternFill>
    </fill>
    <fill>
      <patternFill patternType="solid">
        <fgColor theme="9" tint="0.39997558519241921"/>
        <bgColor indexed="64"/>
      </patternFill>
    </fill>
    <fill>
      <patternFill patternType="solid">
        <fgColor theme="1" tint="4.9989318521683403E-2"/>
        <bgColor indexed="64"/>
      </patternFill>
    </fill>
    <fill>
      <patternFill patternType="solid">
        <fgColor rgb="FFF5B487"/>
        <bgColor indexed="64"/>
      </patternFill>
    </fill>
    <fill>
      <patternFill patternType="solid">
        <fgColor rgb="FF97E597"/>
        <bgColor indexed="64"/>
      </patternFill>
    </fill>
    <fill>
      <patternFill patternType="solid">
        <fgColor rgb="FFB3E6FF"/>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rgb="FFFFE699"/>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4BACC6"/>
        <bgColor indexed="64"/>
      </patternFill>
    </fill>
    <fill>
      <patternFill patternType="solid">
        <fgColor rgb="FFD1EAF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206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style="medium">
        <color theme="0"/>
      </right>
      <top/>
      <bottom/>
      <diagonal/>
    </border>
    <border>
      <left/>
      <right style="medium">
        <color theme="0"/>
      </right>
      <top/>
      <bottom style="medium">
        <color theme="0"/>
      </bottom>
      <diagonal/>
    </border>
    <border>
      <left style="medium">
        <color theme="0"/>
      </left>
      <right/>
      <top/>
      <bottom style="medium">
        <color theme="0"/>
      </bottom>
      <diagonal/>
    </border>
    <border>
      <left style="medium">
        <color indexed="64"/>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right/>
      <top/>
      <bottom style="thin">
        <color theme="0"/>
      </bottom>
      <diagonal/>
    </border>
    <border>
      <left/>
      <right/>
      <top/>
      <bottom style="medium">
        <color theme="0"/>
      </bottom>
      <diagonal/>
    </border>
    <border>
      <left/>
      <right style="medium">
        <color theme="0"/>
      </right>
      <top style="medium">
        <color theme="0"/>
      </top>
      <bottom style="thin">
        <color indexed="64"/>
      </bottom>
      <diagonal/>
    </border>
    <border>
      <left style="medium">
        <color theme="0"/>
      </left>
      <right/>
      <top style="medium">
        <color theme="0"/>
      </top>
      <bottom style="thin">
        <color indexed="64"/>
      </bottom>
      <diagonal/>
    </border>
  </borders>
  <cellStyleXfs count="4">
    <xf numFmtId="0" fontId="0" fillId="0" borderId="0"/>
    <xf numFmtId="43" fontId="7" fillId="0" borderId="0" applyFont="0" applyFill="0" applyBorder="0" applyAlignment="0" applyProtection="0"/>
    <xf numFmtId="9" fontId="7" fillId="0" borderId="0" applyFont="0" applyFill="0" applyBorder="0" applyAlignment="0" applyProtection="0"/>
    <xf numFmtId="0" fontId="28" fillId="0" borderId="0" applyNumberFormat="0" applyFill="0" applyBorder="0" applyAlignment="0" applyProtection="0"/>
  </cellStyleXfs>
  <cellXfs count="1039">
    <xf numFmtId="0" fontId="0" fillId="0" borderId="0" xfId="0"/>
    <xf numFmtId="0" fontId="0" fillId="3" borderId="0" xfId="0" applyFill="1"/>
    <xf numFmtId="0" fontId="0" fillId="3" borderId="0" xfId="0" applyFill="1" applyAlignment="1">
      <alignment horizontal="center"/>
    </xf>
    <xf numFmtId="0" fontId="0" fillId="2" borderId="0" xfId="0" applyFill="1"/>
    <xf numFmtId="0" fontId="6" fillId="3" borderId="0" xfId="0" applyFont="1" applyFill="1"/>
    <xf numFmtId="0" fontId="0" fillId="2" borderId="0" xfId="0" applyFill="1" applyAlignment="1">
      <alignment horizontal="center" vertical="center"/>
    </xf>
    <xf numFmtId="0" fontId="0" fillId="3" borderId="0" xfId="0" applyFill="1" applyAlignment="1">
      <alignment horizontal="left"/>
    </xf>
    <xf numFmtId="0" fontId="0" fillId="2" borderId="0" xfId="0" applyFill="1" applyAlignment="1">
      <alignment vertical="center"/>
    </xf>
    <xf numFmtId="0" fontId="6" fillId="0" borderId="0" xfId="0" applyFont="1"/>
    <xf numFmtId="0" fontId="10" fillId="3" borderId="0" xfId="0" applyFont="1" applyFill="1"/>
    <xf numFmtId="0" fontId="10" fillId="0" borderId="0" xfId="0" applyFont="1"/>
    <xf numFmtId="0" fontId="0" fillId="3" borderId="0" xfId="0" applyFill="1" applyAlignment="1">
      <alignment horizontal="center" vertical="center"/>
    </xf>
    <xf numFmtId="0" fontId="11" fillId="3" borderId="0" xfId="0" applyFont="1" applyFill="1" applyAlignment="1">
      <alignment horizontal="left"/>
    </xf>
    <xf numFmtId="0" fontId="11" fillId="2" borderId="0" xfId="0" applyFont="1" applyFill="1" applyAlignment="1">
      <alignment horizontal="left"/>
    </xf>
    <xf numFmtId="0" fontId="0" fillId="2" borderId="0" xfId="0" applyFill="1" applyAlignment="1">
      <alignment horizontal="center"/>
    </xf>
    <xf numFmtId="0" fontId="10" fillId="2" borderId="0" xfId="0" applyFont="1" applyFill="1"/>
    <xf numFmtId="0" fontId="6" fillId="2" borderId="0" xfId="0" applyFont="1" applyFill="1"/>
    <xf numFmtId="0" fontId="0" fillId="8" borderId="0" xfId="0" applyFill="1"/>
    <xf numFmtId="0" fontId="0" fillId="8" borderId="0" xfId="0" applyFill="1" applyAlignment="1">
      <alignment horizontal="center"/>
    </xf>
    <xf numFmtId="0" fontId="14" fillId="2" borderId="0" xfId="0" applyFont="1" applyFill="1"/>
    <xf numFmtId="0" fontId="14" fillId="3" borderId="0" xfId="0" applyFont="1" applyFill="1"/>
    <xf numFmtId="0" fontId="8" fillId="2" borderId="1" xfId="0" applyFont="1" applyFill="1" applyBorder="1" applyAlignment="1">
      <alignment vertical="center" wrapText="1"/>
    </xf>
    <xf numFmtId="0" fontId="14" fillId="2" borderId="1" xfId="0" applyFont="1" applyFill="1" applyBorder="1" applyAlignment="1">
      <alignment horizontal="left" vertical="center" wrapText="1"/>
    </xf>
    <xf numFmtId="0" fontId="8" fillId="13" borderId="1" xfId="0" applyFont="1" applyFill="1" applyBorder="1" applyAlignment="1">
      <alignment horizontal="center" vertical="top" wrapText="1"/>
    </xf>
    <xf numFmtId="0" fontId="8" fillId="12" borderId="1" xfId="0" applyFont="1" applyFill="1" applyBorder="1" applyAlignment="1">
      <alignment horizontal="center" vertical="top" wrapText="1"/>
    </xf>
    <xf numFmtId="0" fontId="8" fillId="11" borderId="1" xfId="0" applyFont="1" applyFill="1" applyBorder="1" applyAlignment="1">
      <alignment horizontal="center" vertical="top" wrapText="1"/>
    </xf>
    <xf numFmtId="0" fontId="14" fillId="2" borderId="1" xfId="0" applyFont="1" applyFill="1" applyBorder="1" applyAlignment="1">
      <alignment horizontal="center" vertical="center" wrapText="1"/>
    </xf>
    <xf numFmtId="0" fontId="8" fillId="2" borderId="1" xfId="0" applyFont="1" applyFill="1" applyBorder="1" applyAlignment="1">
      <alignment horizontal="left" vertical="center"/>
    </xf>
    <xf numFmtId="0" fontId="0" fillId="2" borderId="0" xfId="0" applyFill="1" applyAlignment="1">
      <alignment horizontal="left"/>
    </xf>
    <xf numFmtId="0" fontId="0" fillId="8" borderId="0" xfId="0" applyFill="1" applyAlignment="1">
      <alignment horizontal="left"/>
    </xf>
    <xf numFmtId="49" fontId="8" fillId="12" borderId="1" xfId="0" applyNumberFormat="1" applyFont="1" applyFill="1" applyBorder="1" applyAlignment="1">
      <alignment horizontal="center" vertical="top" wrapText="1"/>
    </xf>
    <xf numFmtId="0" fontId="8" fillId="2" borderId="1" xfId="0" applyFont="1" applyFill="1" applyBorder="1" applyAlignment="1">
      <alignment horizontal="left" vertical="center" wrapText="1"/>
    </xf>
    <xf numFmtId="0" fontId="0" fillId="2" borderId="0" xfId="0" applyFill="1" applyAlignment="1">
      <alignment wrapText="1"/>
    </xf>
    <xf numFmtId="0" fontId="0" fillId="8" borderId="0" xfId="0" applyFill="1" applyAlignment="1">
      <alignment wrapText="1"/>
    </xf>
    <xf numFmtId="0" fontId="0" fillId="3" borderId="0" xfId="0" applyFill="1" applyAlignment="1">
      <alignment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8" fillId="2" borderId="1" xfId="0" applyFont="1" applyFill="1" applyBorder="1" applyAlignment="1">
      <alignment horizontal="center" vertical="top" wrapText="1"/>
    </xf>
    <xf numFmtId="0" fontId="8" fillId="2" borderId="1" xfId="0" applyFont="1" applyFill="1" applyBorder="1" applyAlignment="1">
      <alignment horizontal="center" vertical="center" wrapText="1"/>
    </xf>
    <xf numFmtId="0" fontId="8" fillId="2" borderId="10" xfId="0" applyFont="1" applyFill="1" applyBorder="1" applyAlignment="1">
      <alignment vertical="center" wrapText="1"/>
    </xf>
    <xf numFmtId="43" fontId="8" fillId="2" borderId="1" xfId="0" applyNumberFormat="1" applyFont="1" applyFill="1" applyBorder="1" applyAlignment="1">
      <alignment horizontal="left" vertical="center" wrapText="1"/>
    </xf>
    <xf numFmtId="164" fontId="8" fillId="2" borderId="1" xfId="0" applyNumberFormat="1" applyFont="1" applyFill="1" applyBorder="1" applyAlignment="1">
      <alignment horizontal="left" vertical="center" wrapText="1"/>
    </xf>
    <xf numFmtId="0" fontId="14" fillId="6" borderId="1" xfId="0" applyFont="1" applyFill="1" applyBorder="1" applyAlignment="1">
      <alignment horizontal="center" wrapText="1"/>
    </xf>
    <xf numFmtId="0" fontId="0" fillId="2" borderId="0" xfId="0" applyFill="1" applyBorder="1"/>
    <xf numFmtId="0" fontId="8" fillId="2" borderId="0" xfId="0" applyFont="1" applyFill="1" applyBorder="1" applyAlignment="1">
      <alignment horizontal="left" vertical="center" wrapText="1"/>
    </xf>
    <xf numFmtId="0" fontId="12" fillId="2" borderId="1" xfId="0" applyFont="1" applyFill="1" applyBorder="1" applyAlignment="1">
      <alignment horizontal="center" vertical="center" textRotation="90" wrapText="1"/>
    </xf>
    <xf numFmtId="0" fontId="0" fillId="19" borderId="1" xfId="0" applyFont="1" applyFill="1" applyBorder="1" applyAlignment="1">
      <alignment horizontal="left"/>
    </xf>
    <xf numFmtId="0" fontId="23" fillId="2" borderId="0" xfId="0" applyFont="1" applyFill="1" applyAlignment="1">
      <alignment horizontal="right"/>
    </xf>
    <xf numFmtId="0" fontId="23" fillId="2" borderId="1" xfId="0" applyFont="1" applyFill="1" applyBorder="1" applyAlignment="1">
      <alignment horizontal="right" vertical="center" wrapText="1"/>
    </xf>
    <xf numFmtId="0" fontId="10" fillId="2" borderId="0" xfId="0" applyFont="1" applyFill="1" applyBorder="1"/>
    <xf numFmtId="0" fontId="23" fillId="0" borderId="0" xfId="0" applyFont="1" applyFill="1" applyAlignment="1">
      <alignment horizontal="right"/>
    </xf>
    <xf numFmtId="0" fontId="23" fillId="0" borderId="1" xfId="0" applyFont="1" applyFill="1" applyBorder="1" applyAlignment="1">
      <alignment horizontal="right" vertical="center" wrapText="1"/>
    </xf>
    <xf numFmtId="0" fontId="6" fillId="2" borderId="0" xfId="0" applyFont="1" applyFill="1" applyBorder="1"/>
    <xf numFmtId="0" fontId="3" fillId="6" borderId="1" xfId="0" applyFont="1" applyFill="1" applyBorder="1" applyAlignment="1">
      <alignment horizontal="center" vertical="center" wrapText="1"/>
    </xf>
    <xf numFmtId="0" fontId="25" fillId="21" borderId="2" xfId="0" applyFont="1" applyFill="1" applyBorder="1" applyAlignment="1">
      <alignment horizontal="center" vertical="center" wrapText="1"/>
    </xf>
    <xf numFmtId="0" fontId="25" fillId="21" borderId="17" xfId="0" applyFont="1" applyFill="1" applyBorder="1" applyAlignment="1">
      <alignment horizontal="center" vertical="center" wrapText="1"/>
    </xf>
    <xf numFmtId="0" fontId="25" fillId="22" borderId="2" xfId="0" applyFont="1" applyFill="1" applyBorder="1" applyAlignment="1">
      <alignment horizontal="center" vertical="center" wrapText="1"/>
    </xf>
    <xf numFmtId="0" fontId="25" fillId="22" borderId="17" xfId="0" applyFont="1" applyFill="1" applyBorder="1" applyAlignment="1">
      <alignment horizontal="center" vertical="center" wrapText="1"/>
    </xf>
    <xf numFmtId="0" fontId="25" fillId="23" borderId="2" xfId="0" applyFont="1" applyFill="1" applyBorder="1" applyAlignment="1">
      <alignment horizontal="center" vertical="center" wrapText="1"/>
    </xf>
    <xf numFmtId="0" fontId="25" fillId="23" borderId="17"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25" fillId="24" borderId="17" xfId="0" applyFont="1" applyFill="1" applyBorder="1" applyAlignment="1">
      <alignment horizontal="center" vertical="center" wrapText="1"/>
    </xf>
    <xf numFmtId="0" fontId="25" fillId="25" borderId="2" xfId="0" applyFont="1" applyFill="1" applyBorder="1" applyAlignment="1">
      <alignment horizontal="center" vertical="center" wrapText="1"/>
    </xf>
    <xf numFmtId="0" fontId="25" fillId="25" borderId="17" xfId="0" applyFont="1" applyFill="1" applyBorder="1" applyAlignment="1">
      <alignment horizontal="center" vertical="center" wrapText="1"/>
    </xf>
    <xf numFmtId="0" fontId="25" fillId="26" borderId="2" xfId="0" applyFont="1" applyFill="1" applyBorder="1" applyAlignment="1">
      <alignment horizontal="center" vertical="center" wrapText="1"/>
    </xf>
    <xf numFmtId="0" fontId="25" fillId="26" borderId="17" xfId="0" applyFont="1" applyFill="1" applyBorder="1" applyAlignment="1">
      <alignment horizontal="center" vertical="center" wrapText="1"/>
    </xf>
    <xf numFmtId="0" fontId="25" fillId="27" borderId="2" xfId="0" applyFont="1" applyFill="1" applyBorder="1" applyAlignment="1">
      <alignment horizontal="center" vertical="center" wrapText="1"/>
    </xf>
    <xf numFmtId="0" fontId="25" fillId="27" borderId="17" xfId="0" applyFont="1" applyFill="1" applyBorder="1" applyAlignment="1">
      <alignment horizontal="center" vertical="center" wrapText="1"/>
    </xf>
    <xf numFmtId="0" fontId="25" fillId="28" borderId="2" xfId="0" applyFont="1" applyFill="1" applyBorder="1" applyAlignment="1">
      <alignment horizontal="center" vertical="center" wrapText="1"/>
    </xf>
    <xf numFmtId="0" fontId="25" fillId="28" borderId="17" xfId="0" applyFont="1" applyFill="1" applyBorder="1" applyAlignment="1">
      <alignment horizontal="center" vertical="center" wrapText="1"/>
    </xf>
    <xf numFmtId="0" fontId="1" fillId="29" borderId="2" xfId="0" applyFont="1" applyFill="1" applyBorder="1" applyAlignment="1">
      <alignment horizontal="center" vertical="center" wrapText="1"/>
    </xf>
    <xf numFmtId="0" fontId="1" fillId="29" borderId="17" xfId="0" applyFont="1" applyFill="1" applyBorder="1" applyAlignment="1">
      <alignment horizontal="center" vertical="center" wrapText="1"/>
    </xf>
    <xf numFmtId="0" fontId="25" fillId="30" borderId="2" xfId="0" applyFont="1" applyFill="1" applyBorder="1" applyAlignment="1">
      <alignment horizontal="center" vertical="center" wrapText="1"/>
    </xf>
    <xf numFmtId="0" fontId="25" fillId="30" borderId="17" xfId="0" applyFont="1" applyFill="1" applyBorder="1" applyAlignment="1">
      <alignment horizontal="center" vertical="center" wrapText="1"/>
    </xf>
    <xf numFmtId="0" fontId="25" fillId="31" borderId="2" xfId="0" applyFont="1" applyFill="1" applyBorder="1" applyAlignment="1">
      <alignment horizontal="center" vertical="center" wrapText="1"/>
    </xf>
    <xf numFmtId="0" fontId="25" fillId="31" borderId="17" xfId="0" applyFont="1" applyFill="1" applyBorder="1" applyAlignment="1">
      <alignment horizontal="center" vertical="center" wrapText="1"/>
    </xf>
    <xf numFmtId="0" fontId="25" fillId="29" borderId="2" xfId="0" applyFont="1" applyFill="1" applyBorder="1" applyAlignment="1">
      <alignment horizontal="center" vertical="center" wrapText="1"/>
    </xf>
    <xf numFmtId="0" fontId="25" fillId="29" borderId="17" xfId="0" applyFont="1" applyFill="1" applyBorder="1" applyAlignment="1">
      <alignment horizontal="center" vertical="center" wrapText="1"/>
    </xf>
    <xf numFmtId="0" fontId="25" fillId="32" borderId="2" xfId="0" applyFont="1" applyFill="1" applyBorder="1" applyAlignment="1">
      <alignment horizontal="center" vertical="center" wrapText="1"/>
    </xf>
    <xf numFmtId="0" fontId="25" fillId="32" borderId="17" xfId="0" applyFont="1" applyFill="1" applyBorder="1" applyAlignment="1">
      <alignment horizontal="center" vertical="center" wrapText="1"/>
    </xf>
    <xf numFmtId="0" fontId="25" fillId="33" borderId="2" xfId="0" applyFont="1" applyFill="1" applyBorder="1" applyAlignment="1">
      <alignment horizontal="center" vertical="center" wrapText="1"/>
    </xf>
    <xf numFmtId="0" fontId="25" fillId="33" borderId="17" xfId="0" applyFont="1" applyFill="1" applyBorder="1" applyAlignment="1">
      <alignment horizontal="center" vertical="center" wrapText="1"/>
    </xf>
    <xf numFmtId="0" fontId="25" fillId="34" borderId="2" xfId="0" applyFont="1" applyFill="1" applyBorder="1" applyAlignment="1">
      <alignment horizontal="center" vertical="center" wrapText="1"/>
    </xf>
    <xf numFmtId="0" fontId="25" fillId="34" borderId="17" xfId="0" applyFont="1" applyFill="1" applyBorder="1" applyAlignment="1">
      <alignment horizontal="center" vertical="center" wrapText="1"/>
    </xf>
    <xf numFmtId="0" fontId="0" fillId="20" borderId="0" xfId="0" applyFill="1"/>
    <xf numFmtId="0" fontId="0" fillId="2" borderId="0" xfId="0" applyFont="1" applyFill="1" applyBorder="1" applyAlignment="1">
      <alignment horizontal="left"/>
    </xf>
    <xf numFmtId="0" fontId="20"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ont="1" applyFill="1" applyBorder="1" applyAlignment="1">
      <alignment horizontal="left" wrapText="1"/>
    </xf>
    <xf numFmtId="0" fontId="0" fillId="0" borderId="1" xfId="0" applyFont="1" applyFill="1" applyBorder="1" applyAlignment="1">
      <alignment horizontal="left"/>
    </xf>
    <xf numFmtId="1" fontId="0" fillId="0" borderId="1" xfId="0" applyNumberFormat="1" applyFont="1" applyFill="1" applyBorder="1" applyAlignment="1">
      <alignment horizontal="left" wrapText="1"/>
    </xf>
    <xf numFmtId="9" fontId="0" fillId="0" borderId="1" xfId="2" applyFont="1" applyFill="1" applyBorder="1" applyAlignment="1">
      <alignment horizontal="left" wrapText="1"/>
    </xf>
    <xf numFmtId="9" fontId="0" fillId="0" borderId="1" xfId="2" applyFont="1" applyFill="1" applyBorder="1" applyAlignment="1">
      <alignment horizontal="left"/>
    </xf>
    <xf numFmtId="0" fontId="0" fillId="0" borderId="1" xfId="0" applyFont="1" applyFill="1" applyBorder="1" applyAlignment="1">
      <alignment horizontal="left" vertical="center"/>
    </xf>
    <xf numFmtId="2" fontId="0" fillId="0" borderId="1" xfId="0" applyNumberFormat="1" applyFont="1" applyFill="1" applyBorder="1" applyAlignment="1">
      <alignment horizontal="left" wrapText="1"/>
    </xf>
    <xf numFmtId="2" fontId="0" fillId="0" borderId="1" xfId="0" applyNumberFormat="1" applyFont="1" applyFill="1" applyBorder="1" applyAlignment="1">
      <alignment horizontal="left"/>
    </xf>
    <xf numFmtId="0" fontId="27" fillId="0" borderId="1" xfId="0" applyFont="1" applyFill="1" applyBorder="1" applyAlignment="1">
      <alignment horizontal="left"/>
    </xf>
    <xf numFmtId="0" fontId="27" fillId="0" borderId="1" xfId="0" applyFont="1" applyFill="1" applyBorder="1" applyAlignment="1">
      <alignment horizontal="left" wrapText="1"/>
    </xf>
    <xf numFmtId="16" fontId="0" fillId="0" borderId="1" xfId="0" applyNumberFormat="1" applyFont="1" applyFill="1" applyBorder="1" applyAlignment="1">
      <alignment horizontal="left"/>
    </xf>
    <xf numFmtId="2" fontId="0" fillId="0" borderId="1" xfId="1" applyNumberFormat="1" applyFont="1" applyFill="1" applyBorder="1" applyAlignment="1">
      <alignment horizontal="left"/>
    </xf>
    <xf numFmtId="0" fontId="0" fillId="0" borderId="1" xfId="0" applyFont="1" applyFill="1" applyBorder="1" applyAlignment="1">
      <alignment horizontal="left" vertical="center" indent="3"/>
    </xf>
    <xf numFmtId="2" fontId="0" fillId="0" borderId="1" xfId="2" applyNumberFormat="1" applyFont="1" applyFill="1" applyBorder="1" applyAlignment="1">
      <alignment horizontal="left" wrapText="1"/>
    </xf>
    <xf numFmtId="1" fontId="0" fillId="0" borderId="1" xfId="0" applyNumberFormat="1" applyFont="1" applyFill="1" applyBorder="1" applyAlignment="1">
      <alignment horizontal="left" vertical="center" wrapText="1"/>
    </xf>
    <xf numFmtId="49" fontId="0" fillId="0" borderId="1" xfId="1" applyNumberFormat="1" applyFont="1" applyFill="1" applyBorder="1" applyAlignment="1">
      <alignment horizontal="left"/>
    </xf>
    <xf numFmtId="10" fontId="0" fillId="0" borderId="1" xfId="2" applyNumberFormat="1" applyFont="1" applyFill="1" applyBorder="1" applyAlignment="1">
      <alignment horizontal="left"/>
    </xf>
    <xf numFmtId="0" fontId="29" fillId="0" borderId="1" xfId="0" applyFont="1" applyFill="1" applyBorder="1" applyAlignment="1">
      <alignment horizontal="left"/>
    </xf>
    <xf numFmtId="4" fontId="0" fillId="0" borderId="1" xfId="0" applyNumberFormat="1" applyFont="1" applyFill="1" applyBorder="1" applyAlignment="1">
      <alignment horizontal="left" wrapText="1"/>
    </xf>
    <xf numFmtId="3" fontId="0" fillId="0" borderId="1" xfId="0" applyNumberFormat="1" applyFont="1" applyFill="1" applyBorder="1" applyAlignment="1">
      <alignment horizontal="left"/>
    </xf>
    <xf numFmtId="10" fontId="0" fillId="0" borderId="1" xfId="0" applyNumberFormat="1" applyFont="1" applyFill="1" applyBorder="1" applyAlignment="1">
      <alignment horizontal="left"/>
    </xf>
    <xf numFmtId="9" fontId="0" fillId="0" borderId="1" xfId="0" applyNumberFormat="1" applyFont="1" applyFill="1" applyBorder="1" applyAlignment="1">
      <alignment horizontal="left"/>
    </xf>
    <xf numFmtId="3" fontId="30" fillId="0" borderId="1" xfId="0" applyNumberFormat="1" applyFont="1" applyFill="1" applyBorder="1" applyAlignment="1">
      <alignment horizontal="left"/>
    </xf>
    <xf numFmtId="9" fontId="0" fillId="0" borderId="1" xfId="0" applyNumberFormat="1" applyFont="1" applyFill="1" applyBorder="1" applyAlignment="1">
      <alignment horizontal="left" wrapText="1"/>
    </xf>
    <xf numFmtId="0" fontId="0" fillId="2" borderId="0" xfId="0" applyNumberFormat="1" applyFont="1" applyFill="1" applyBorder="1" applyAlignment="1">
      <alignment horizontal="left"/>
    </xf>
    <xf numFmtId="10" fontId="0" fillId="0" borderId="1" xfId="0" applyNumberFormat="1" applyFont="1" applyFill="1" applyBorder="1" applyAlignment="1">
      <alignment horizontal="left" wrapText="1"/>
    </xf>
    <xf numFmtId="3" fontId="0" fillId="0" borderId="1" xfId="0" applyNumberFormat="1" applyFont="1" applyFill="1" applyBorder="1" applyAlignment="1">
      <alignment horizontal="left" wrapText="1"/>
    </xf>
    <xf numFmtId="0" fontId="27" fillId="0" borderId="1" xfId="0" applyFont="1" applyFill="1" applyBorder="1" applyAlignment="1">
      <alignment horizontal="left" vertical="center" wrapText="1"/>
    </xf>
    <xf numFmtId="10" fontId="27" fillId="0" borderId="1" xfId="0" applyNumberFormat="1" applyFont="1" applyFill="1" applyBorder="1" applyAlignment="1">
      <alignment horizontal="left" wrapText="1"/>
    </xf>
    <xf numFmtId="3" fontId="27" fillId="0" borderId="1" xfId="0" applyNumberFormat="1" applyFont="1" applyFill="1" applyBorder="1" applyAlignment="1">
      <alignment horizontal="left" wrapText="1"/>
    </xf>
    <xf numFmtId="16" fontId="0" fillId="0" borderId="1" xfId="0" applyNumberFormat="1" applyFont="1" applyFill="1" applyBorder="1" applyAlignment="1">
      <alignment horizontal="left" wrapText="1"/>
    </xf>
    <xf numFmtId="0" fontId="32" fillId="0" borderId="1" xfId="0" applyFont="1" applyFill="1" applyBorder="1" applyAlignment="1">
      <alignment horizontal="left" wrapText="1"/>
    </xf>
    <xf numFmtId="0" fontId="30" fillId="0" borderId="1" xfId="0" applyFont="1" applyFill="1" applyBorder="1" applyAlignment="1">
      <alignment horizontal="left" wrapText="1"/>
    </xf>
    <xf numFmtId="3" fontId="30" fillId="0" borderId="1" xfId="0" applyNumberFormat="1" applyFont="1" applyFill="1" applyBorder="1" applyAlignment="1">
      <alignment horizontal="left" wrapText="1"/>
    </xf>
    <xf numFmtId="9" fontId="27" fillId="0" borderId="1" xfId="0" applyNumberFormat="1" applyFont="1" applyFill="1" applyBorder="1" applyAlignment="1">
      <alignment horizontal="left" wrapText="1"/>
    </xf>
    <xf numFmtId="0" fontId="0" fillId="0" borderId="0" xfId="0" applyFill="1" applyAlignment="1">
      <alignment horizontal="left"/>
    </xf>
    <xf numFmtId="0" fontId="0" fillId="0" borderId="0" xfId="0" applyFill="1"/>
    <xf numFmtId="0" fontId="0" fillId="0" borderId="0" xfId="0" applyFill="1" applyAlignment="1">
      <alignment wrapText="1"/>
    </xf>
    <xf numFmtId="0" fontId="24" fillId="35" borderId="0" xfId="0" applyFont="1" applyFill="1" applyBorder="1" applyAlignment="1">
      <alignment vertical="center" wrapText="1"/>
    </xf>
    <xf numFmtId="0" fontId="24" fillId="35" borderId="19" xfId="0" applyFont="1" applyFill="1" applyBorder="1" applyAlignment="1">
      <alignment vertical="center" wrapText="1"/>
    </xf>
    <xf numFmtId="0" fontId="24" fillId="35" borderId="27" xfId="0" applyFont="1" applyFill="1" applyBorder="1" applyAlignment="1">
      <alignment vertical="center" wrapText="1"/>
    </xf>
    <xf numFmtId="0" fontId="12" fillId="5" borderId="10" xfId="0" applyFont="1" applyFill="1" applyBorder="1" applyAlignment="1">
      <alignment horizontal="center" vertical="center"/>
    </xf>
    <xf numFmtId="0" fontId="12" fillId="5" borderId="10" xfId="0" applyFont="1" applyFill="1" applyBorder="1" applyAlignment="1">
      <alignment horizontal="center" vertical="center" wrapText="1"/>
    </xf>
    <xf numFmtId="0" fontId="12" fillId="5" borderId="1" xfId="0" applyFont="1" applyFill="1" applyBorder="1" applyAlignment="1">
      <alignment horizontal="center" vertical="center"/>
    </xf>
    <xf numFmtId="0" fontId="0" fillId="19" borderId="1" xfId="0" applyFont="1" applyFill="1" applyBorder="1" applyAlignment="1">
      <alignment horizontal="left" wrapText="1"/>
    </xf>
    <xf numFmtId="0" fontId="14" fillId="2" borderId="1" xfId="0" applyFont="1" applyFill="1" applyBorder="1" applyAlignment="1">
      <alignment horizontal="center" wrapText="1"/>
    </xf>
    <xf numFmtId="0" fontId="11" fillId="2" borderId="0" xfId="0" applyFont="1" applyFill="1" applyAlignment="1">
      <alignment horizontal="center"/>
    </xf>
    <xf numFmtId="0" fontId="11" fillId="3" borderId="0" xfId="0" applyFont="1" applyFill="1" applyAlignment="1">
      <alignment horizontal="center"/>
    </xf>
    <xf numFmtId="0" fontId="8" fillId="2" borderId="1" xfId="0" applyFont="1" applyFill="1" applyBorder="1" applyAlignment="1">
      <alignment horizontal="center" wrapText="1"/>
    </xf>
    <xf numFmtId="0" fontId="25" fillId="36" borderId="2" xfId="0" applyFont="1" applyFill="1" applyBorder="1" applyAlignment="1">
      <alignment horizontal="center" vertical="center" wrapText="1"/>
    </xf>
    <xf numFmtId="0" fontId="0" fillId="2" borderId="0" xfId="0" applyFont="1" applyFill="1" applyAlignment="1">
      <alignment horizontal="left"/>
    </xf>
    <xf numFmtId="0" fontId="0" fillId="2" borderId="0" xfId="0" applyFont="1" applyFill="1" applyAlignment="1">
      <alignment horizontal="left" wrapText="1"/>
    </xf>
    <xf numFmtId="165" fontId="0" fillId="0" borderId="1" xfId="0" applyNumberFormat="1" applyFont="1" applyFill="1" applyBorder="1" applyAlignment="1">
      <alignment horizontal="right"/>
    </xf>
    <xf numFmtId="0" fontId="0" fillId="0" borderId="1" xfId="0" applyFont="1" applyFill="1" applyBorder="1" applyAlignment="1">
      <alignment horizontal="right"/>
    </xf>
    <xf numFmtId="0" fontId="0" fillId="2" borderId="0" xfId="0" applyFill="1" applyAlignment="1">
      <alignment horizontal="right"/>
    </xf>
    <xf numFmtId="0" fontId="24" fillId="35" borderId="19" xfId="0" applyFont="1" applyFill="1" applyBorder="1" applyAlignment="1">
      <alignment horizontal="right" vertical="center" wrapText="1"/>
    </xf>
    <xf numFmtId="0" fontId="0" fillId="0" borderId="0" xfId="0" applyFill="1" applyAlignment="1">
      <alignment horizontal="right"/>
    </xf>
    <xf numFmtId="0" fontId="0" fillId="9" borderId="1" xfId="0" applyFont="1" applyFill="1" applyBorder="1" applyAlignment="1">
      <alignment horizontal="center"/>
    </xf>
    <xf numFmtId="0" fontId="27" fillId="19" borderId="1" xfId="0" applyFont="1" applyFill="1" applyBorder="1" applyAlignment="1">
      <alignment horizontal="left" wrapText="1"/>
    </xf>
    <xf numFmtId="0" fontId="0" fillId="0" borderId="1" xfId="0" applyFont="1" applyFill="1" applyBorder="1" applyAlignment="1">
      <alignment vertical="center"/>
    </xf>
    <xf numFmtId="0" fontId="0" fillId="2" borderId="0" xfId="0" applyFont="1" applyFill="1" applyAlignment="1">
      <alignment horizontal="center"/>
    </xf>
    <xf numFmtId="0" fontId="0" fillId="8" borderId="1" xfId="0" applyFont="1" applyFill="1" applyBorder="1" applyAlignment="1">
      <alignment horizontal="center"/>
    </xf>
    <xf numFmtId="0" fontId="26" fillId="8" borderId="0" xfId="0" applyFont="1" applyFill="1" applyAlignment="1">
      <alignment horizontal="right"/>
    </xf>
    <xf numFmtId="0" fontId="36" fillId="8" borderId="0" xfId="0" applyFont="1" applyFill="1" applyAlignment="1">
      <alignment horizontal="center"/>
    </xf>
    <xf numFmtId="164" fontId="36" fillId="8" borderId="0" xfId="0" applyNumberFormat="1" applyFont="1" applyFill="1" applyAlignment="1">
      <alignment horizontal="center"/>
    </xf>
    <xf numFmtId="0" fontId="0" fillId="8" borderId="12" xfId="0" applyFill="1" applyBorder="1"/>
    <xf numFmtId="0" fontId="0" fillId="8" borderId="13" xfId="0" applyFill="1" applyBorder="1"/>
    <xf numFmtId="0" fontId="0" fillId="8" borderId="1" xfId="0" applyFill="1" applyBorder="1" applyAlignment="1">
      <alignment horizontal="center"/>
    </xf>
    <xf numFmtId="0" fontId="5" fillId="8" borderId="1" xfId="0" applyFont="1" applyFill="1" applyBorder="1" applyAlignment="1">
      <alignment horizontal="center"/>
    </xf>
    <xf numFmtId="0" fontId="20" fillId="10" borderId="1" xfId="0" applyFont="1" applyFill="1" applyBorder="1" applyAlignment="1">
      <alignment horizontal="center" vertical="center" wrapText="1"/>
    </xf>
    <xf numFmtId="0" fontId="0" fillId="0" borderId="1" xfId="0" applyFont="1" applyFill="1" applyBorder="1" applyAlignment="1">
      <alignment horizontal="center"/>
    </xf>
    <xf numFmtId="0" fontId="0" fillId="0" borderId="0" xfId="0" applyFill="1" applyAlignment="1">
      <alignment horizontal="center"/>
    </xf>
    <xf numFmtId="0" fontId="23" fillId="0" borderId="2"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23" fillId="2" borderId="0" xfId="0" applyFont="1" applyFill="1" applyBorder="1" applyAlignment="1">
      <alignment horizontal="right" vertical="center" wrapText="1"/>
    </xf>
    <xf numFmtId="0" fontId="23" fillId="0" borderId="0" xfId="0" applyFont="1" applyFill="1" applyBorder="1" applyAlignment="1">
      <alignment horizontal="right" vertical="center" wrapText="1"/>
    </xf>
    <xf numFmtId="0" fontId="0" fillId="2" borderId="1" xfId="0" applyFont="1" applyFill="1" applyBorder="1" applyAlignment="1">
      <alignment horizontal="left" wrapText="1"/>
    </xf>
    <xf numFmtId="166" fontId="0" fillId="2" borderId="1" xfId="2" applyNumberFormat="1" applyFont="1" applyFill="1" applyBorder="1" applyAlignment="1">
      <alignment horizontal="left" vertical="center" wrapText="1"/>
    </xf>
    <xf numFmtId="10" fontId="0" fillId="2" borderId="1" xfId="2" applyNumberFormat="1" applyFont="1" applyFill="1" applyBorder="1" applyAlignment="1">
      <alignment horizontal="left" vertical="center" wrapText="1"/>
    </xf>
    <xf numFmtId="166" fontId="0" fillId="0" borderId="1" xfId="2" applyNumberFormat="1" applyFont="1" applyFill="1" applyBorder="1" applyAlignment="1">
      <alignment horizontal="left" wrapText="1"/>
    </xf>
    <xf numFmtId="166" fontId="0" fillId="0" borderId="1" xfId="2" applyNumberFormat="1" applyFont="1" applyFill="1" applyBorder="1" applyAlignment="1">
      <alignment horizontal="left" vertical="center" wrapText="1"/>
    </xf>
    <xf numFmtId="166" fontId="0" fillId="0" borderId="1" xfId="2" applyNumberFormat="1" applyFont="1" applyFill="1" applyBorder="1" applyAlignment="1">
      <alignment horizontal="left"/>
    </xf>
    <xf numFmtId="0" fontId="0" fillId="2" borderId="1" xfId="0" applyFont="1" applyFill="1" applyBorder="1" applyAlignment="1">
      <alignment horizontal="left"/>
    </xf>
    <xf numFmtId="9" fontId="0" fillId="19" borderId="1" xfId="2" applyFont="1" applyFill="1" applyBorder="1" applyAlignment="1">
      <alignment horizontal="left"/>
    </xf>
    <xf numFmtId="0" fontId="0" fillId="6" borderId="1" xfId="0" applyFont="1" applyFill="1" applyBorder="1" applyAlignment="1">
      <alignment horizontal="left" wrapText="1"/>
    </xf>
    <xf numFmtId="0" fontId="20" fillId="6" borderId="1" xfId="0" applyFont="1" applyFill="1" applyBorder="1" applyAlignment="1">
      <alignment horizontal="center" vertical="center" wrapText="1"/>
    </xf>
    <xf numFmtId="0" fontId="0" fillId="0" borderId="1" xfId="0" applyNumberFormat="1" applyFont="1" applyFill="1" applyBorder="1" applyAlignment="1">
      <alignment horizontal="left" vertical="center" wrapText="1"/>
    </xf>
    <xf numFmtId="0" fontId="0" fillId="0" borderId="1" xfId="0" applyNumberFormat="1" applyFont="1" applyFill="1" applyBorder="1" applyAlignment="1">
      <alignment horizontal="left" wrapText="1"/>
    </xf>
    <xf numFmtId="0" fontId="14" fillId="19" borderId="1" xfId="0" applyFont="1" applyFill="1" applyBorder="1" applyAlignment="1">
      <alignment horizontal="center" wrapText="1"/>
    </xf>
    <xf numFmtId="0" fontId="27" fillId="19" borderId="1" xfId="0" applyFont="1" applyFill="1" applyBorder="1" applyAlignment="1">
      <alignment horizontal="left"/>
    </xf>
    <xf numFmtId="0" fontId="14" fillId="19" borderId="1" xfId="0" applyFont="1" applyFill="1" applyBorder="1" applyAlignment="1">
      <alignment horizontal="left" wrapText="1"/>
    </xf>
    <xf numFmtId="0" fontId="8" fillId="19" borderId="1" xfId="0" applyFont="1" applyFill="1" applyBorder="1" applyAlignment="1">
      <alignment horizontal="left" wrapText="1"/>
    </xf>
    <xf numFmtId="0" fontId="20" fillId="19" borderId="1" xfId="0" applyFont="1" applyFill="1" applyBorder="1" applyAlignment="1">
      <alignment horizontal="left"/>
    </xf>
    <xf numFmtId="0" fontId="0" fillId="0" borderId="1" xfId="1" applyNumberFormat="1" applyFont="1" applyFill="1" applyBorder="1" applyAlignment="1">
      <alignment horizontal="left" wrapText="1"/>
    </xf>
    <xf numFmtId="0" fontId="0" fillId="0" borderId="1" xfId="0" applyNumberFormat="1" applyFont="1" applyFill="1" applyBorder="1" applyAlignment="1">
      <alignment horizontal="left"/>
    </xf>
    <xf numFmtId="9" fontId="0" fillId="0" borderId="1" xfId="2" applyFont="1" applyFill="1" applyBorder="1" applyAlignment="1">
      <alignment horizontal="right"/>
    </xf>
    <xf numFmtId="2" fontId="27" fillId="0" borderId="1" xfId="1" applyNumberFormat="1" applyFont="1" applyFill="1" applyBorder="1" applyAlignment="1">
      <alignment horizontal="left" wrapText="1"/>
    </xf>
    <xf numFmtId="2" fontId="27" fillId="0" borderId="1" xfId="0" applyNumberFormat="1" applyFont="1" applyFill="1" applyBorder="1" applyAlignment="1">
      <alignment horizontal="left" wrapText="1"/>
    </xf>
    <xf numFmtId="10" fontId="0" fillId="6" borderId="1" xfId="0" applyNumberFormat="1" applyFont="1" applyFill="1" applyBorder="1" applyAlignment="1">
      <alignment horizontal="left" wrapText="1"/>
    </xf>
    <xf numFmtId="0" fontId="27" fillId="6" borderId="1" xfId="0" applyFont="1" applyFill="1" applyBorder="1" applyAlignment="1">
      <alignment horizontal="left" wrapText="1"/>
    </xf>
    <xf numFmtId="0" fontId="20" fillId="2" borderId="1" xfId="0" applyFont="1" applyFill="1" applyBorder="1" applyAlignment="1">
      <alignment horizontal="left" vertical="center" wrapText="1"/>
    </xf>
    <xf numFmtId="0" fontId="27" fillId="2" borderId="1" xfId="0" applyFont="1" applyFill="1" applyBorder="1" applyAlignment="1">
      <alignment horizontal="left" wrapText="1"/>
    </xf>
    <xf numFmtId="3" fontId="0" fillId="2" borderId="1" xfId="0" applyNumberFormat="1" applyFont="1" applyFill="1" applyBorder="1" applyAlignment="1">
      <alignment horizontal="left" wrapText="1"/>
    </xf>
    <xf numFmtId="3" fontId="27" fillId="2" borderId="1" xfId="0" applyNumberFormat="1" applyFont="1" applyFill="1" applyBorder="1" applyAlignment="1">
      <alignment horizontal="left" wrapText="1"/>
    </xf>
    <xf numFmtId="165" fontId="0" fillId="2" borderId="0" xfId="0" applyNumberFormat="1" applyFill="1"/>
    <xf numFmtId="165" fontId="0" fillId="0" borderId="1" xfId="0" applyNumberFormat="1" applyFont="1" applyFill="1" applyBorder="1" applyAlignment="1">
      <alignment horizontal="left" wrapText="1"/>
    </xf>
    <xf numFmtId="0" fontId="0" fillId="2" borderId="1" xfId="0" applyFont="1" applyFill="1" applyBorder="1" applyAlignment="1">
      <alignment horizontal="left" vertical="top"/>
    </xf>
    <xf numFmtId="0" fontId="14" fillId="2" borderId="1" xfId="0" applyFont="1" applyFill="1" applyBorder="1" applyAlignment="1">
      <alignment horizontal="center"/>
    </xf>
    <xf numFmtId="9" fontId="8" fillId="6" borderId="1" xfId="0" applyNumberFormat="1" applyFont="1" applyFill="1" applyBorder="1" applyAlignment="1">
      <alignment horizontal="center" vertical="top" wrapText="1"/>
    </xf>
    <xf numFmtId="0" fontId="12" fillId="5" borderId="10" xfId="0" applyFont="1" applyFill="1" applyBorder="1" applyAlignment="1">
      <alignment horizontal="center" vertical="center" textRotation="90"/>
    </xf>
    <xf numFmtId="2" fontId="0" fillId="19" borderId="1" xfId="0" applyNumberFormat="1" applyFont="1" applyFill="1" applyBorder="1" applyAlignment="1">
      <alignment horizontal="left" wrapText="1"/>
    </xf>
    <xf numFmtId="9" fontId="0" fillId="2" borderId="0" xfId="2" applyFont="1" applyFill="1" applyAlignment="1">
      <alignment horizontal="center" vertical="center"/>
    </xf>
    <xf numFmtId="9" fontId="0" fillId="2" borderId="0" xfId="2" applyFont="1" applyFill="1" applyAlignment="1">
      <alignment horizontal="center"/>
    </xf>
    <xf numFmtId="165" fontId="0" fillId="19" borderId="1" xfId="0" applyNumberFormat="1" applyFont="1" applyFill="1" applyBorder="1" applyAlignment="1">
      <alignment horizontal="left" wrapText="1"/>
    </xf>
    <xf numFmtId="165" fontId="0" fillId="19" borderId="1" xfId="0" applyNumberFormat="1" applyFont="1" applyFill="1" applyBorder="1" applyAlignment="1">
      <alignment horizontal="left"/>
    </xf>
    <xf numFmtId="0" fontId="0" fillId="2" borderId="1" xfId="0" applyNumberFormat="1" applyFont="1" applyFill="1" applyBorder="1" applyAlignment="1">
      <alignment horizontal="left"/>
    </xf>
    <xf numFmtId="2" fontId="0" fillId="2" borderId="1" xfId="0" applyNumberFormat="1" applyFont="1" applyFill="1" applyBorder="1" applyAlignment="1">
      <alignment horizontal="left"/>
    </xf>
    <xf numFmtId="10" fontId="0" fillId="2" borderId="1" xfId="0" applyNumberFormat="1" applyFont="1" applyFill="1" applyBorder="1" applyAlignment="1">
      <alignment horizontal="left" wrapText="1"/>
    </xf>
    <xf numFmtId="9" fontId="27" fillId="2" borderId="1" xfId="0" applyNumberFormat="1" applyFont="1" applyFill="1" applyBorder="1" applyAlignment="1">
      <alignment horizontal="left" wrapText="1"/>
    </xf>
    <xf numFmtId="2" fontId="0" fillId="2" borderId="1" xfId="0" applyNumberFormat="1" applyFont="1" applyFill="1" applyBorder="1" applyAlignment="1">
      <alignment horizontal="left" wrapText="1"/>
    </xf>
    <xf numFmtId="0" fontId="12" fillId="2" borderId="10" xfId="0" applyFont="1" applyFill="1" applyBorder="1" applyAlignment="1">
      <alignment horizontal="center" vertical="center"/>
    </xf>
    <xf numFmtId="0" fontId="21" fillId="2" borderId="10" xfId="0" applyFont="1" applyFill="1" applyBorder="1" applyAlignment="1">
      <alignment horizontal="center" vertical="center"/>
    </xf>
    <xf numFmtId="0" fontId="12" fillId="2" borderId="10" xfId="0" applyFont="1" applyFill="1" applyBorder="1" applyAlignment="1">
      <alignment horizontal="center" vertical="center" wrapText="1"/>
    </xf>
    <xf numFmtId="0" fontId="14" fillId="2" borderId="1" xfId="0" applyFont="1" applyFill="1" applyBorder="1" applyAlignment="1">
      <alignment vertical="center"/>
    </xf>
    <xf numFmtId="0" fontId="0" fillId="2" borderId="1" xfId="0" applyNumberFormat="1" applyFont="1" applyFill="1" applyBorder="1" applyAlignment="1">
      <alignment horizontal="left" wrapText="1"/>
    </xf>
    <xf numFmtId="0" fontId="2" fillId="15" borderId="12" xfId="0" applyFont="1" applyFill="1" applyBorder="1" applyAlignment="1">
      <alignment vertical="center" wrapText="1"/>
    </xf>
    <xf numFmtId="0" fontId="2" fillId="15" borderId="26" xfId="0" applyFont="1" applyFill="1" applyBorder="1" applyAlignment="1">
      <alignment vertical="center" wrapText="1"/>
    </xf>
    <xf numFmtId="0" fontId="12" fillId="2" borderId="1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14" fillId="2" borderId="1" xfId="0" applyFont="1" applyFill="1" applyBorder="1" applyAlignment="1">
      <alignment vertical="center" wrapText="1"/>
    </xf>
    <xf numFmtId="0" fontId="8" fillId="2" borderId="13" xfId="0" applyFont="1" applyFill="1" applyBorder="1" applyAlignment="1">
      <alignment horizontal="left" vertical="center" wrapText="1"/>
    </xf>
    <xf numFmtId="0" fontId="8" fillId="2" borderId="13" xfId="0" applyFont="1" applyFill="1" applyBorder="1" applyAlignment="1">
      <alignment horizontal="center" vertical="center" wrapText="1"/>
    </xf>
    <xf numFmtId="0" fontId="2" fillId="15" borderId="27" xfId="0" applyFont="1" applyFill="1" applyBorder="1" applyAlignment="1">
      <alignment vertical="center" wrapText="1"/>
    </xf>
    <xf numFmtId="0" fontId="21" fillId="2" borderId="43" xfId="0" applyFont="1" applyFill="1" applyBorder="1" applyAlignment="1">
      <alignment horizontal="center" vertical="center"/>
    </xf>
    <xf numFmtId="0" fontId="21" fillId="2" borderId="44"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42" xfId="0" applyFont="1" applyFill="1" applyBorder="1" applyAlignment="1">
      <alignment horizontal="center" vertical="center" wrapText="1"/>
    </xf>
    <xf numFmtId="9" fontId="0" fillId="19" borderId="1" xfId="2" applyFont="1" applyFill="1" applyBorder="1" applyAlignment="1">
      <alignment horizontal="left" wrapText="1"/>
    </xf>
    <xf numFmtId="166" fontId="0" fillId="19" borderId="1" xfId="2" applyNumberFormat="1" applyFont="1" applyFill="1" applyBorder="1" applyAlignment="1">
      <alignment horizontal="left"/>
    </xf>
    <xf numFmtId="10" fontId="0" fillId="19" borderId="1" xfId="2" applyNumberFormat="1" applyFont="1" applyFill="1" applyBorder="1" applyAlignment="1">
      <alignment horizontal="left"/>
    </xf>
    <xf numFmtId="0" fontId="0" fillId="2" borderId="1" xfId="0" applyFont="1" applyFill="1" applyBorder="1" applyAlignment="1">
      <alignment horizontal="center"/>
    </xf>
    <xf numFmtId="0" fontId="0" fillId="20" borderId="1" xfId="0" applyFill="1" applyBorder="1" applyAlignment="1">
      <alignment horizontal="center" vertical="center" wrapText="1"/>
    </xf>
    <xf numFmtId="0" fontId="0" fillId="10" borderId="1" xfId="0" applyFont="1" applyFill="1" applyBorder="1" applyAlignment="1">
      <alignment horizontal="center"/>
    </xf>
    <xf numFmtId="0" fontId="39" fillId="2" borderId="1" xfId="0" applyFont="1" applyFill="1" applyBorder="1" applyAlignment="1">
      <alignment horizontal="center"/>
    </xf>
    <xf numFmtId="0" fontId="8" fillId="19" borderId="1" xfId="0" applyFont="1" applyFill="1" applyBorder="1" applyAlignment="1">
      <alignment horizontal="center" vertical="top" wrapText="1"/>
    </xf>
    <xf numFmtId="0" fontId="0" fillId="19" borderId="1" xfId="0" applyFont="1" applyFill="1" applyBorder="1" applyAlignment="1">
      <alignment horizontal="left" vertical="top" wrapText="1"/>
    </xf>
    <xf numFmtId="0" fontId="5" fillId="10" borderId="1" xfId="0" applyFont="1" applyFill="1" applyBorder="1" applyAlignment="1">
      <alignment vertical="center" wrapText="1"/>
    </xf>
    <xf numFmtId="9" fontId="0" fillId="19" borderId="1" xfId="0" applyNumberFormat="1" applyFont="1" applyFill="1" applyBorder="1" applyAlignment="1">
      <alignment horizontal="left" wrapText="1"/>
    </xf>
    <xf numFmtId="9" fontId="0" fillId="19" borderId="1" xfId="0" applyNumberFormat="1" applyFont="1" applyFill="1" applyBorder="1" applyAlignment="1">
      <alignment horizontal="left"/>
    </xf>
    <xf numFmtId="10" fontId="0" fillId="39" borderId="1" xfId="0" applyNumberFormat="1" applyFont="1" applyFill="1" applyBorder="1" applyAlignment="1">
      <alignment horizontal="left" vertical="center" wrapText="1"/>
    </xf>
    <xf numFmtId="0" fontId="0" fillId="39" borderId="1" xfId="0" applyFont="1" applyFill="1" applyBorder="1" applyAlignment="1">
      <alignment horizontal="left"/>
    </xf>
    <xf numFmtId="0" fontId="0" fillId="39" borderId="0" xfId="0" applyFill="1" applyAlignment="1">
      <alignment vertical="center"/>
    </xf>
    <xf numFmtId="0" fontId="0" fillId="9" borderId="1" xfId="0" applyFont="1" applyFill="1" applyBorder="1" applyAlignment="1">
      <alignment horizontal="left"/>
    </xf>
    <xf numFmtId="10" fontId="0" fillId="19" borderId="1" xfId="0" applyNumberFormat="1" applyFont="1" applyFill="1" applyBorder="1" applyAlignment="1">
      <alignment horizontal="left"/>
    </xf>
    <xf numFmtId="0" fontId="0" fillId="39" borderId="1" xfId="0" applyFont="1" applyFill="1" applyBorder="1" applyAlignment="1">
      <alignment horizontal="left" wrapText="1"/>
    </xf>
    <xf numFmtId="166" fontId="0" fillId="19" borderId="1" xfId="2" applyNumberFormat="1" applyFont="1" applyFill="1" applyBorder="1" applyAlignment="1">
      <alignment horizontal="left" wrapText="1"/>
    </xf>
    <xf numFmtId="0" fontId="8" fillId="19" borderId="1" xfId="0" applyFont="1" applyFill="1" applyBorder="1" applyAlignment="1">
      <alignment horizontal="center" vertical="center" wrapText="1"/>
    </xf>
    <xf numFmtId="0" fontId="14" fillId="2" borderId="1" xfId="0" applyFont="1" applyFill="1" applyBorder="1" applyAlignment="1">
      <alignment horizontal="left" wrapText="1"/>
    </xf>
    <xf numFmtId="0" fontId="8" fillId="19" borderId="1" xfId="0" applyFont="1" applyFill="1" applyBorder="1" applyAlignment="1">
      <alignment horizontal="left" vertical="center" wrapText="1"/>
    </xf>
    <xf numFmtId="0" fontId="0" fillId="19" borderId="1" xfId="0" applyNumberFormat="1" applyFont="1" applyFill="1" applyBorder="1" applyAlignment="1">
      <alignment horizontal="left" vertical="center" wrapText="1"/>
    </xf>
    <xf numFmtId="0" fontId="0" fillId="19" borderId="1" xfId="0" applyNumberFormat="1" applyFont="1" applyFill="1" applyBorder="1" applyAlignment="1">
      <alignment horizontal="left"/>
    </xf>
    <xf numFmtId="164" fontId="0" fillId="19" borderId="1" xfId="0" applyNumberFormat="1" applyFont="1" applyFill="1" applyBorder="1" applyAlignment="1">
      <alignment horizontal="left"/>
    </xf>
    <xf numFmtId="166" fontId="0" fillId="0" borderId="1" xfId="2" applyNumberFormat="1" applyFont="1" applyFill="1" applyBorder="1" applyAlignment="1">
      <alignment horizontal="right"/>
    </xf>
    <xf numFmtId="3" fontId="29" fillId="2" borderId="1" xfId="0" applyNumberFormat="1" applyFont="1" applyFill="1" applyBorder="1" applyAlignment="1">
      <alignment horizontal="left"/>
    </xf>
    <xf numFmtId="0" fontId="0" fillId="2" borderId="1" xfId="0" applyFont="1" applyFill="1" applyBorder="1" applyAlignment="1">
      <alignment horizontal="left" vertical="center" indent="3"/>
    </xf>
    <xf numFmtId="4" fontId="0" fillId="0" borderId="1" xfId="0" applyNumberFormat="1" applyFont="1" applyFill="1" applyBorder="1" applyAlignment="1">
      <alignment horizontal="left"/>
    </xf>
    <xf numFmtId="0" fontId="0" fillId="40" borderId="1" xfId="0" applyNumberFormat="1" applyFont="1" applyFill="1" applyBorder="1" applyAlignment="1">
      <alignment horizontal="left" wrapText="1"/>
    </xf>
    <xf numFmtId="0" fontId="0" fillId="40" borderId="1" xfId="0" applyFont="1" applyFill="1" applyBorder="1" applyAlignment="1">
      <alignment horizontal="left" wrapText="1"/>
    </xf>
    <xf numFmtId="0" fontId="0" fillId="40" borderId="1" xfId="0" applyNumberFormat="1" applyFont="1" applyFill="1" applyBorder="1" applyAlignment="1">
      <alignment horizontal="left" vertical="center" wrapText="1"/>
    </xf>
    <xf numFmtId="10" fontId="0" fillId="40" borderId="1" xfId="2" applyNumberFormat="1" applyFont="1" applyFill="1" applyBorder="1" applyAlignment="1">
      <alignment horizontal="left" vertical="center" wrapText="1"/>
    </xf>
    <xf numFmtId="10" fontId="0" fillId="40" borderId="1" xfId="2" applyNumberFormat="1" applyFont="1" applyFill="1" applyBorder="1" applyAlignment="1">
      <alignment horizontal="left"/>
    </xf>
    <xf numFmtId="0" fontId="0" fillId="40" borderId="1" xfId="0" applyFont="1" applyFill="1" applyBorder="1" applyAlignment="1">
      <alignment horizontal="left"/>
    </xf>
    <xf numFmtId="17" fontId="0" fillId="40" borderId="1" xfId="0" applyNumberFormat="1" applyFont="1" applyFill="1" applyBorder="1" applyAlignment="1">
      <alignment horizontal="left"/>
    </xf>
    <xf numFmtId="9" fontId="0" fillId="40" borderId="1" xfId="2" applyFont="1" applyFill="1" applyBorder="1" applyAlignment="1">
      <alignment horizontal="left"/>
    </xf>
    <xf numFmtId="167" fontId="14" fillId="19" borderId="1" xfId="0" applyNumberFormat="1" applyFont="1" applyFill="1" applyBorder="1" applyAlignment="1">
      <alignment horizontal="left" wrapText="1"/>
    </xf>
    <xf numFmtId="2" fontId="14" fillId="19" borderId="1" xfId="0" applyNumberFormat="1" applyFont="1" applyFill="1" applyBorder="1" applyAlignment="1">
      <alignment horizontal="left" wrapText="1"/>
    </xf>
    <xf numFmtId="0" fontId="0" fillId="2" borderId="1" xfId="0" applyFont="1" applyFill="1" applyBorder="1" applyAlignment="1">
      <alignment horizontal="left" vertical="center" wrapText="1"/>
    </xf>
    <xf numFmtId="0" fontId="41" fillId="0" borderId="1" xfId="0" applyFont="1" applyFill="1" applyBorder="1" applyAlignment="1">
      <alignment horizontal="right" vertical="center" wrapText="1"/>
    </xf>
    <xf numFmtId="165" fontId="0" fillId="0" borderId="2" xfId="0" applyNumberFormat="1" applyFont="1" applyFill="1" applyBorder="1" applyAlignment="1">
      <alignment horizontal="right"/>
    </xf>
    <xf numFmtId="165" fontId="0" fillId="0" borderId="7" xfId="0" applyNumberFormat="1" applyFont="1" applyFill="1" applyBorder="1" applyAlignment="1">
      <alignment horizontal="right"/>
    </xf>
    <xf numFmtId="165" fontId="0" fillId="0" borderId="6" xfId="0" applyNumberFormat="1" applyFont="1" applyFill="1" applyBorder="1" applyAlignment="1">
      <alignment horizontal="right"/>
    </xf>
    <xf numFmtId="165" fontId="0" fillId="0" borderId="4" xfId="0" applyNumberFormat="1" applyFont="1" applyFill="1" applyBorder="1" applyAlignment="1">
      <alignment horizontal="right"/>
    </xf>
    <xf numFmtId="165" fontId="0" fillId="0" borderId="8" xfId="0" applyNumberFormat="1" applyFont="1" applyFill="1" applyBorder="1" applyAlignment="1">
      <alignment horizontal="right"/>
    </xf>
    <xf numFmtId="165" fontId="0" fillId="0" borderId="42" xfId="0" applyNumberFormat="1" applyFont="1" applyFill="1" applyBorder="1" applyAlignment="1">
      <alignment horizontal="right"/>
    </xf>
    <xf numFmtId="0" fontId="0" fillId="2" borderId="12" xfId="0" applyFont="1" applyFill="1" applyBorder="1" applyAlignment="1">
      <alignment horizontal="left"/>
    </xf>
    <xf numFmtId="0" fontId="0" fillId="8" borderId="10" xfId="0" applyFont="1" applyFill="1" applyBorder="1" applyAlignment="1">
      <alignment horizontal="center"/>
    </xf>
    <xf numFmtId="0" fontId="0" fillId="8" borderId="15" xfId="0" applyFont="1" applyFill="1" applyBorder="1" applyAlignment="1">
      <alignment horizontal="center"/>
    </xf>
    <xf numFmtId="0" fontId="0" fillId="8" borderId="16" xfId="0" applyFont="1" applyFill="1" applyBorder="1" applyAlignment="1">
      <alignment horizontal="center"/>
    </xf>
    <xf numFmtId="0" fontId="0" fillId="8" borderId="45" xfId="0" applyFont="1" applyFill="1" applyBorder="1" applyAlignment="1">
      <alignment horizontal="center"/>
    </xf>
    <xf numFmtId="9" fontId="0" fillId="0" borderId="5" xfId="2" applyFont="1" applyFill="1" applyBorder="1" applyAlignment="1">
      <alignment horizontal="right"/>
    </xf>
    <xf numFmtId="9" fontId="0" fillId="0" borderId="7" xfId="2" applyFont="1" applyFill="1" applyBorder="1" applyAlignment="1">
      <alignment horizontal="right"/>
    </xf>
    <xf numFmtId="9" fontId="0" fillId="0" borderId="3" xfId="2" applyFont="1" applyFill="1" applyBorder="1" applyAlignment="1">
      <alignment horizontal="right"/>
    </xf>
    <xf numFmtId="9" fontId="0" fillId="0" borderId="41" xfId="2" applyFont="1" applyFill="1" applyBorder="1" applyAlignment="1">
      <alignment horizontal="right"/>
    </xf>
    <xf numFmtId="9" fontId="0" fillId="0" borderId="8" xfId="2" applyFont="1" applyFill="1" applyBorder="1" applyAlignment="1">
      <alignment horizontal="right"/>
    </xf>
    <xf numFmtId="0" fontId="0" fillId="0" borderId="12" xfId="0" applyFont="1" applyFill="1" applyBorder="1" applyAlignment="1">
      <alignment horizontal="left"/>
    </xf>
    <xf numFmtId="0" fontId="0" fillId="8" borderId="11" xfId="0" applyFont="1" applyFill="1" applyBorder="1" applyAlignment="1">
      <alignment horizontal="center"/>
    </xf>
    <xf numFmtId="165" fontId="0" fillId="0" borderId="11" xfId="0" applyNumberFormat="1" applyFont="1" applyFill="1" applyBorder="1" applyAlignment="1">
      <alignment horizontal="right"/>
    </xf>
    <xf numFmtId="0" fontId="0" fillId="8" borderId="47" xfId="0" applyFont="1" applyFill="1" applyBorder="1" applyAlignment="1">
      <alignment horizontal="center"/>
    </xf>
    <xf numFmtId="0" fontId="0" fillId="8" borderId="9" xfId="0" applyFont="1" applyFill="1" applyBorder="1" applyAlignment="1">
      <alignment horizontal="center"/>
    </xf>
    <xf numFmtId="9" fontId="0" fillId="0" borderId="11" xfId="2" applyFont="1" applyFill="1" applyBorder="1" applyAlignment="1">
      <alignment horizontal="right"/>
    </xf>
    <xf numFmtId="165" fontId="0" fillId="0" borderId="25" xfId="0" applyNumberFormat="1" applyFont="1" applyFill="1" applyBorder="1" applyAlignment="1">
      <alignment horizontal="right"/>
    </xf>
    <xf numFmtId="165" fontId="0" fillId="0" borderId="48" xfId="0" applyNumberFormat="1" applyFont="1" applyFill="1" applyBorder="1" applyAlignment="1">
      <alignment horizontal="right"/>
    </xf>
    <xf numFmtId="165" fontId="0" fillId="0" borderId="49" xfId="0" applyNumberFormat="1" applyFont="1" applyFill="1" applyBorder="1" applyAlignment="1">
      <alignment horizontal="right"/>
    </xf>
    <xf numFmtId="9" fontId="0" fillId="6" borderId="11" xfId="2" applyFont="1" applyFill="1" applyBorder="1" applyAlignment="1">
      <alignment horizontal="right"/>
    </xf>
    <xf numFmtId="165" fontId="0" fillId="6" borderId="11" xfId="0" applyNumberFormat="1" applyFont="1" applyFill="1" applyBorder="1" applyAlignment="1">
      <alignment horizontal="right"/>
    </xf>
    <xf numFmtId="165" fontId="0" fillId="0" borderId="28" xfId="0" applyNumberFormat="1" applyFont="1" applyFill="1" applyBorder="1" applyAlignment="1">
      <alignment horizontal="right"/>
    </xf>
    <xf numFmtId="165" fontId="0" fillId="0" borderId="46" xfId="0" applyNumberFormat="1" applyFont="1" applyFill="1" applyBorder="1" applyAlignment="1">
      <alignment horizontal="right"/>
    </xf>
    <xf numFmtId="9" fontId="0" fillId="0" borderId="2" xfId="2" applyFont="1" applyFill="1" applyBorder="1" applyAlignment="1">
      <alignment horizontal="right"/>
    </xf>
    <xf numFmtId="0" fontId="0" fillId="3" borderId="13" xfId="0" applyFont="1" applyFill="1" applyBorder="1" applyAlignment="1">
      <alignment horizontal="left"/>
    </xf>
    <xf numFmtId="0" fontId="0" fillId="3" borderId="1" xfId="0" applyFont="1" applyFill="1" applyBorder="1" applyAlignment="1">
      <alignment horizontal="left"/>
    </xf>
    <xf numFmtId="0" fontId="39" fillId="3" borderId="1" xfId="0" applyFont="1" applyFill="1" applyBorder="1" applyAlignment="1">
      <alignment horizontal="center"/>
    </xf>
    <xf numFmtId="0" fontId="5" fillId="2" borderId="0" xfId="0" applyFont="1" applyFill="1" applyAlignment="1">
      <alignment horizontal="center"/>
    </xf>
    <xf numFmtId="0" fontId="27" fillId="40" borderId="1" xfId="0" applyFont="1" applyFill="1" applyBorder="1" applyAlignment="1">
      <alignment horizontal="left" vertical="center" wrapText="1"/>
    </xf>
    <xf numFmtId="0" fontId="0" fillId="2" borderId="38" xfId="0" applyFont="1" applyFill="1" applyBorder="1" applyAlignment="1">
      <alignment horizontal="center"/>
    </xf>
    <xf numFmtId="0" fontId="0" fillId="2" borderId="30" xfId="0" applyFont="1" applyFill="1" applyBorder="1" applyAlignment="1">
      <alignment horizontal="center"/>
    </xf>
    <xf numFmtId="0" fontId="0" fillId="2" borderId="29" xfId="0" applyFont="1" applyFill="1" applyBorder="1" applyAlignment="1">
      <alignment horizontal="center"/>
    </xf>
    <xf numFmtId="0" fontId="0" fillId="2" borderId="11" xfId="0" applyFont="1" applyFill="1" applyBorder="1" applyAlignment="1">
      <alignment horizontal="center"/>
    </xf>
    <xf numFmtId="0" fontId="0" fillId="2" borderId="50" xfId="0" applyFont="1" applyFill="1" applyBorder="1" applyAlignment="1">
      <alignment horizontal="center"/>
    </xf>
    <xf numFmtId="0" fontId="0" fillId="2" borderId="35" xfId="0" applyFont="1" applyFill="1" applyBorder="1" applyAlignment="1">
      <alignment horizontal="center"/>
    </xf>
    <xf numFmtId="0" fontId="0" fillId="2" borderId="2" xfId="0" applyFont="1" applyFill="1" applyBorder="1" applyAlignment="1">
      <alignment horizontal="center"/>
    </xf>
    <xf numFmtId="0" fontId="36" fillId="8" borderId="51" xfId="0" applyFont="1" applyFill="1" applyBorder="1" applyAlignment="1">
      <alignment horizontal="center"/>
    </xf>
    <xf numFmtId="0" fontId="26" fillId="8" borderId="9" xfId="0" applyFont="1" applyFill="1" applyBorder="1" applyAlignment="1">
      <alignment horizontal="right" wrapText="1"/>
    </xf>
    <xf numFmtId="0" fontId="26" fillId="8" borderId="0" xfId="0" applyFont="1" applyFill="1" applyAlignment="1">
      <alignment horizontal="center"/>
    </xf>
    <xf numFmtId="164" fontId="0" fillId="19" borderId="1" xfId="0" applyNumberFormat="1" applyFont="1" applyFill="1" applyBorder="1" applyAlignment="1">
      <alignment horizontal="left" wrapText="1"/>
    </xf>
    <xf numFmtId="9" fontId="0" fillId="39" borderId="1" xfId="2" applyFont="1" applyFill="1" applyBorder="1" applyAlignment="1">
      <alignment horizontal="left" wrapText="1"/>
    </xf>
    <xf numFmtId="164" fontId="0" fillId="2" borderId="1" xfId="0" applyNumberFormat="1" applyFont="1" applyFill="1" applyBorder="1" applyAlignment="1">
      <alignment horizontal="left" wrapText="1"/>
    </xf>
    <xf numFmtId="0" fontId="14" fillId="2" borderId="0" xfId="0" applyFont="1" applyFill="1" applyBorder="1" applyAlignment="1">
      <alignment horizontal="center" wrapText="1"/>
    </xf>
    <xf numFmtId="0" fontId="22" fillId="2" borderId="0" xfId="0" applyFont="1" applyFill="1"/>
    <xf numFmtId="165" fontId="0" fillId="6" borderId="10" xfId="0" applyNumberFormat="1" applyFont="1" applyFill="1" applyBorder="1" applyAlignment="1">
      <alignment horizontal="right"/>
    </xf>
    <xf numFmtId="9" fontId="0" fillId="39" borderId="1" xfId="0" applyNumberFormat="1" applyFont="1" applyFill="1" applyBorder="1" applyAlignment="1">
      <alignment horizontal="left" wrapText="1"/>
    </xf>
    <xf numFmtId="3" fontId="0" fillId="40" borderId="1" xfId="0" applyNumberFormat="1" applyFont="1" applyFill="1" applyBorder="1" applyAlignment="1">
      <alignment horizontal="left" wrapText="1"/>
    </xf>
    <xf numFmtId="0" fontId="27" fillId="40" borderId="1" xfId="0" applyFont="1" applyFill="1" applyBorder="1" applyAlignment="1">
      <alignment horizontal="left" wrapText="1"/>
    </xf>
    <xf numFmtId="0" fontId="8" fillId="39" borderId="1" xfId="0" applyFont="1" applyFill="1" applyBorder="1" applyAlignment="1">
      <alignment horizontal="center" vertical="top" wrapText="1"/>
    </xf>
    <xf numFmtId="10" fontId="27" fillId="19" borderId="1" xfId="0" applyNumberFormat="1" applyFont="1" applyFill="1" applyBorder="1" applyAlignment="1">
      <alignment horizontal="left" wrapText="1"/>
    </xf>
    <xf numFmtId="9" fontId="8" fillId="2" borderId="1" xfId="0" applyNumberFormat="1" applyFont="1" applyFill="1" applyBorder="1" applyAlignment="1">
      <alignment horizontal="center" vertical="top" wrapText="1"/>
    </xf>
    <xf numFmtId="9" fontId="27" fillId="0" borderId="1" xfId="2" applyFont="1" applyFill="1" applyBorder="1" applyAlignment="1">
      <alignment horizontal="left" wrapText="1"/>
    </xf>
    <xf numFmtId="9" fontId="27" fillId="19" borderId="1" xfId="2" applyFont="1" applyFill="1" applyBorder="1" applyAlignment="1">
      <alignment horizontal="left" wrapText="1"/>
    </xf>
    <xf numFmtId="0" fontId="14" fillId="19" borderId="1" xfId="0" applyFont="1" applyFill="1" applyBorder="1" applyAlignment="1">
      <alignment horizontal="center"/>
    </xf>
    <xf numFmtId="2" fontId="27" fillId="19" borderId="1" xfId="0" applyNumberFormat="1" applyFont="1" applyFill="1" applyBorder="1" applyAlignment="1">
      <alignment horizontal="left" wrapText="1"/>
    </xf>
    <xf numFmtId="0" fontId="27" fillId="39" borderId="1" xfId="0" applyFont="1" applyFill="1" applyBorder="1" applyAlignment="1">
      <alignment horizontal="left" wrapText="1"/>
    </xf>
    <xf numFmtId="10" fontId="27" fillId="2" borderId="1" xfId="0" applyNumberFormat="1" applyFont="1" applyFill="1" applyBorder="1" applyAlignment="1">
      <alignment horizontal="left" wrapText="1"/>
    </xf>
    <xf numFmtId="2" fontId="27" fillId="2" borderId="1" xfId="0" applyNumberFormat="1" applyFont="1" applyFill="1" applyBorder="1" applyAlignment="1">
      <alignment horizontal="left" wrapText="1"/>
    </xf>
    <xf numFmtId="9" fontId="27" fillId="19" borderId="1" xfId="0" applyNumberFormat="1" applyFont="1" applyFill="1" applyBorder="1" applyAlignment="1">
      <alignment horizontal="left" wrapText="1"/>
    </xf>
    <xf numFmtId="0" fontId="27" fillId="9" borderId="1" xfId="0" applyFont="1" applyFill="1" applyBorder="1" applyAlignment="1">
      <alignment horizontal="left" wrapText="1"/>
    </xf>
    <xf numFmtId="10" fontId="0" fillId="19" borderId="1" xfId="0" applyNumberFormat="1" applyFont="1" applyFill="1" applyBorder="1" applyAlignment="1">
      <alignment horizontal="left" wrapText="1"/>
    </xf>
    <xf numFmtId="165" fontId="27" fillId="19" borderId="1" xfId="0" applyNumberFormat="1" applyFont="1" applyFill="1" applyBorder="1" applyAlignment="1">
      <alignment horizontal="left" wrapText="1"/>
    </xf>
    <xf numFmtId="0" fontId="20" fillId="7" borderId="1" xfId="0" applyFont="1" applyFill="1" applyBorder="1" applyAlignment="1">
      <alignment horizontal="center" vertical="center" wrapText="1"/>
    </xf>
    <xf numFmtId="0" fontId="5" fillId="2" borderId="0" xfId="0" applyFont="1" applyFill="1" applyAlignment="1">
      <alignment vertical="center" textRotation="90"/>
    </xf>
    <xf numFmtId="0" fontId="0" fillId="10" borderId="54" xfId="0" applyFill="1" applyBorder="1" applyAlignment="1">
      <alignment horizontal="center"/>
    </xf>
    <xf numFmtId="0" fontId="0" fillId="2" borderId="54" xfId="0" applyFill="1" applyBorder="1" applyAlignment="1">
      <alignment wrapText="1"/>
    </xf>
    <xf numFmtId="0" fontId="0" fillId="2" borderId="54" xfId="0" applyFill="1" applyBorder="1"/>
    <xf numFmtId="0" fontId="0" fillId="2" borderId="55" xfId="0" applyFill="1" applyBorder="1"/>
    <xf numFmtId="0" fontId="0" fillId="7" borderId="0" xfId="0" applyFill="1" applyBorder="1" applyAlignment="1">
      <alignment horizontal="center"/>
    </xf>
    <xf numFmtId="0" fontId="0" fillId="2" borderId="0" xfId="0" applyFill="1" applyBorder="1" applyAlignment="1">
      <alignment wrapText="1"/>
    </xf>
    <xf numFmtId="0" fontId="0" fillId="2" borderId="34" xfId="0" applyFill="1" applyBorder="1"/>
    <xf numFmtId="0" fontId="0" fillId="2" borderId="0" xfId="0" applyFill="1" applyBorder="1" applyAlignment="1"/>
    <xf numFmtId="0" fontId="0" fillId="2" borderId="36" xfId="0" applyFill="1" applyBorder="1" applyAlignment="1">
      <alignment horizontal="left"/>
    </xf>
    <xf numFmtId="0" fontId="0" fillId="2" borderId="36" xfId="0" applyFill="1" applyBorder="1"/>
    <xf numFmtId="0" fontId="0" fillId="2" borderId="37" xfId="0" applyFill="1" applyBorder="1"/>
    <xf numFmtId="0" fontId="0" fillId="2" borderId="53" xfId="0" applyFill="1" applyBorder="1"/>
    <xf numFmtId="0" fontId="0" fillId="16" borderId="0" xfId="0" applyFill="1" applyBorder="1" applyAlignment="1">
      <alignment horizontal="center"/>
    </xf>
    <xf numFmtId="0" fontId="0" fillId="16" borderId="0" xfId="0" applyFill="1" applyBorder="1"/>
    <xf numFmtId="0" fontId="0" fillId="2" borderId="36" xfId="0" applyFill="1" applyBorder="1" applyAlignment="1">
      <alignment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9" fontId="0" fillId="2" borderId="53" xfId="2" applyFont="1" applyFill="1" applyBorder="1" applyAlignment="1">
      <alignment horizontal="center"/>
    </xf>
    <xf numFmtId="9" fontId="0" fillId="2" borderId="33" xfId="2" applyFont="1" applyFill="1" applyBorder="1" applyAlignment="1">
      <alignment horizontal="center"/>
    </xf>
    <xf numFmtId="9" fontId="0" fillId="2" borderId="35" xfId="2" applyFont="1" applyFill="1" applyBorder="1" applyAlignment="1">
      <alignment horizontal="center"/>
    </xf>
    <xf numFmtId="0" fontId="0" fillId="8" borderId="0" xfId="0" applyFill="1" applyBorder="1" applyAlignment="1">
      <alignment horizontal="center"/>
    </xf>
    <xf numFmtId="0" fontId="0" fillId="5" borderId="0" xfId="0" applyFill="1" applyBorder="1" applyAlignment="1">
      <alignment horizontal="center"/>
    </xf>
    <xf numFmtId="0" fontId="0" fillId="4" borderId="0" xfId="0" applyFill="1" applyBorder="1" applyAlignment="1">
      <alignment horizontal="center"/>
    </xf>
    <xf numFmtId="0" fontId="0" fillId="37" borderId="36" xfId="0" applyFill="1" applyBorder="1" applyAlignment="1">
      <alignment horizontal="center"/>
    </xf>
    <xf numFmtId="0" fontId="20" fillId="5" borderId="0" xfId="0" applyFont="1" applyFill="1" applyBorder="1" applyAlignment="1">
      <alignment horizontal="center"/>
    </xf>
    <xf numFmtId="0" fontId="20" fillId="5" borderId="0" xfId="0" applyFont="1" applyFill="1" applyBorder="1"/>
    <xf numFmtId="0" fontId="0" fillId="37" borderId="36" xfId="0" applyFont="1" applyFill="1" applyBorder="1" applyAlignment="1">
      <alignment horizontal="center"/>
    </xf>
    <xf numFmtId="0" fontId="0" fillId="37" borderId="36" xfId="0" applyFill="1" applyBorder="1"/>
    <xf numFmtId="0" fontId="36" fillId="2" borderId="0" xfId="0" applyFont="1" applyFill="1" applyAlignment="1">
      <alignment horizontal="center"/>
    </xf>
    <xf numFmtId="0" fontId="0" fillId="10" borderId="54" xfId="0" applyFill="1" applyBorder="1"/>
    <xf numFmtId="0" fontId="0" fillId="20" borderId="0" xfId="0" applyFill="1" applyBorder="1" applyAlignment="1">
      <alignment horizontal="center"/>
    </xf>
    <xf numFmtId="0" fontId="0" fillId="20" borderId="0" xfId="0" applyFill="1" applyBorder="1"/>
    <xf numFmtId="0" fontId="0" fillId="18" borderId="0" xfId="0" applyFill="1" applyBorder="1" applyAlignment="1">
      <alignment horizontal="center"/>
    </xf>
    <xf numFmtId="0" fontId="0" fillId="18" borderId="0" xfId="0" applyFill="1" applyBorder="1"/>
    <xf numFmtId="0" fontId="0" fillId="41" borderId="0" xfId="0" applyFill="1" applyBorder="1" applyAlignment="1">
      <alignment horizontal="center"/>
    </xf>
    <xf numFmtId="0" fontId="0" fillId="41" borderId="0" xfId="0" applyFill="1" applyBorder="1"/>
    <xf numFmtId="0" fontId="41" fillId="2" borderId="1" xfId="0" applyFont="1" applyFill="1" applyBorder="1" applyAlignment="1">
      <alignment horizontal="right" vertical="center" wrapText="1"/>
    </xf>
    <xf numFmtId="0" fontId="41" fillId="2" borderId="1" xfId="0" applyFont="1" applyFill="1" applyBorder="1" applyAlignment="1">
      <alignment horizontal="right" vertical="center"/>
    </xf>
    <xf numFmtId="0" fontId="0" fillId="2" borderId="13" xfId="0" applyFont="1" applyFill="1" applyBorder="1" applyAlignment="1">
      <alignment horizontal="center"/>
    </xf>
    <xf numFmtId="165" fontId="0" fillId="0" borderId="10" xfId="0" applyNumberFormat="1" applyFont="1" applyFill="1" applyBorder="1" applyAlignment="1">
      <alignment horizontal="right"/>
    </xf>
    <xf numFmtId="0" fontId="0" fillId="8" borderId="2" xfId="0" applyFont="1" applyFill="1" applyBorder="1" applyAlignment="1">
      <alignment horizontal="center"/>
    </xf>
    <xf numFmtId="0" fontId="0" fillId="8" borderId="5" xfId="0" applyFont="1" applyFill="1" applyBorder="1" applyAlignment="1">
      <alignment horizontal="center"/>
    </xf>
    <xf numFmtId="0" fontId="0" fillId="3" borderId="1" xfId="0" applyFont="1" applyFill="1" applyBorder="1" applyAlignment="1">
      <alignment horizontal="center"/>
    </xf>
    <xf numFmtId="0" fontId="0" fillId="3" borderId="1" xfId="0" applyFont="1" applyFill="1" applyBorder="1" applyAlignment="1">
      <alignment horizontal="right"/>
    </xf>
    <xf numFmtId="0" fontId="0" fillId="8" borderId="46" xfId="0" applyFont="1" applyFill="1" applyBorder="1" applyAlignment="1">
      <alignment horizontal="center"/>
    </xf>
    <xf numFmtId="2" fontId="0" fillId="19" borderId="1" xfId="0" applyNumberFormat="1" applyFont="1" applyFill="1" applyBorder="1" applyAlignment="1">
      <alignment horizontal="left"/>
    </xf>
    <xf numFmtId="0" fontId="41" fillId="0" borderId="1" xfId="0" applyFont="1" applyFill="1" applyBorder="1" applyAlignment="1">
      <alignment horizontal="left" vertical="center" wrapText="1"/>
    </xf>
    <xf numFmtId="0" fontId="0" fillId="8" borderId="21" xfId="0" applyFont="1" applyFill="1" applyBorder="1" applyAlignment="1">
      <alignment horizontal="center"/>
    </xf>
    <xf numFmtId="165" fontId="0" fillId="0" borderId="22" xfId="0" applyNumberFormat="1" applyFont="1" applyFill="1" applyBorder="1" applyAlignment="1">
      <alignment horizontal="right"/>
    </xf>
    <xf numFmtId="165" fontId="0" fillId="0" borderId="23" xfId="0" applyNumberFormat="1" applyFont="1" applyFill="1" applyBorder="1" applyAlignment="1">
      <alignment horizontal="right"/>
    </xf>
    <xf numFmtId="0" fontId="0" fillId="3" borderId="13" xfId="0" applyFont="1" applyFill="1" applyBorder="1" applyAlignment="1">
      <alignment horizontal="center"/>
    </xf>
    <xf numFmtId="0" fontId="42" fillId="19" borderId="0" xfId="0" applyFont="1" applyFill="1"/>
    <xf numFmtId="0" fontId="0" fillId="19" borderId="0" xfId="0" applyFill="1" applyAlignment="1">
      <alignment horizontal="left" vertical="center" indent="3"/>
    </xf>
    <xf numFmtId="2" fontId="0" fillId="19" borderId="1" xfId="2" applyNumberFormat="1" applyFont="1" applyFill="1" applyBorder="1" applyAlignment="1">
      <alignment horizontal="left" wrapText="1"/>
    </xf>
    <xf numFmtId="165" fontId="0" fillId="19" borderId="1" xfId="2" applyNumberFormat="1" applyFont="1" applyFill="1" applyBorder="1" applyAlignment="1">
      <alignment horizontal="left" wrapText="1"/>
    </xf>
    <xf numFmtId="9" fontId="0" fillId="2" borderId="1" xfId="2" applyFont="1" applyFill="1" applyBorder="1" applyAlignment="1">
      <alignment horizontal="left" wrapText="1"/>
    </xf>
    <xf numFmtId="0" fontId="26" fillId="2" borderId="1" xfId="0" applyFont="1" applyFill="1" applyBorder="1" applyAlignment="1">
      <alignment horizontal="left" wrapText="1"/>
    </xf>
    <xf numFmtId="166" fontId="0" fillId="2" borderId="1" xfId="2" applyNumberFormat="1" applyFont="1" applyFill="1" applyBorder="1" applyAlignment="1">
      <alignment horizontal="left" wrapText="1"/>
    </xf>
    <xf numFmtId="3" fontId="31" fillId="2" borderId="1" xfId="0" applyNumberFormat="1" applyFont="1" applyFill="1" applyBorder="1" applyAlignment="1">
      <alignment horizontal="left" wrapText="1"/>
    </xf>
    <xf numFmtId="0" fontId="14" fillId="2" borderId="0" xfId="0" applyFont="1" applyFill="1" applyBorder="1"/>
    <xf numFmtId="9" fontId="0" fillId="0" borderId="43" xfId="2" applyFont="1" applyFill="1" applyBorder="1" applyAlignment="1">
      <alignment horizontal="right"/>
    </xf>
    <xf numFmtId="9" fontId="0" fillId="0" borderId="10" xfId="2" applyFont="1" applyFill="1" applyBorder="1" applyAlignment="1">
      <alignment horizontal="right"/>
    </xf>
    <xf numFmtId="165" fontId="0" fillId="0" borderId="44" xfId="0" applyNumberFormat="1" applyFont="1" applyFill="1" applyBorder="1" applyAlignment="1">
      <alignment horizontal="right"/>
    </xf>
    <xf numFmtId="0" fontId="0" fillId="2" borderId="56" xfId="0" applyFont="1" applyFill="1" applyBorder="1" applyAlignment="1">
      <alignment horizontal="center"/>
    </xf>
    <xf numFmtId="9" fontId="0" fillId="0" borderId="1" xfId="2" applyNumberFormat="1" applyFont="1" applyFill="1" applyBorder="1" applyAlignment="1">
      <alignment horizontal="right"/>
    </xf>
    <xf numFmtId="0" fontId="11" fillId="2" borderId="0" xfId="0" applyFont="1" applyFill="1" applyAlignment="1"/>
    <xf numFmtId="0" fontId="0" fillId="8" borderId="0" xfId="0" applyFill="1" applyAlignment="1"/>
    <xf numFmtId="0" fontId="0" fillId="2" borderId="0" xfId="0" applyFill="1" applyAlignment="1"/>
    <xf numFmtId="0" fontId="11" fillId="3" borderId="0" xfId="0" applyFont="1" applyFill="1" applyAlignment="1"/>
    <xf numFmtId="49" fontId="8" fillId="2" borderId="1" xfId="0" applyNumberFormat="1" applyFont="1" applyFill="1" applyBorder="1" applyAlignment="1">
      <alignment horizontal="center" vertical="top" wrapText="1"/>
    </xf>
    <xf numFmtId="0" fontId="14" fillId="2" borderId="1" xfId="0" applyFont="1" applyFill="1" applyBorder="1" applyAlignment="1">
      <alignment horizontal="center" vertical="center"/>
    </xf>
    <xf numFmtId="0" fontId="0" fillId="42" borderId="0" xfId="0" applyFill="1"/>
    <xf numFmtId="0" fontId="5" fillId="8" borderId="0" xfId="0" applyFont="1" applyFill="1" applyAlignment="1">
      <alignment horizontal="left"/>
    </xf>
    <xf numFmtId="0" fontId="0" fillId="8" borderId="0" xfId="0" applyFont="1" applyFill="1" applyBorder="1" applyAlignment="1">
      <alignment horizontal="right"/>
    </xf>
    <xf numFmtId="0" fontId="0" fillId="8" borderId="0" xfId="0" applyFont="1" applyFill="1" applyAlignment="1">
      <alignment horizontal="right"/>
    </xf>
    <xf numFmtId="0" fontId="0" fillId="8" borderId="0" xfId="0" applyFont="1" applyFill="1" applyAlignment="1">
      <alignment horizontal="left" vertical="center"/>
    </xf>
    <xf numFmtId="0" fontId="0" fillId="8" borderId="0" xfId="0" applyFont="1" applyFill="1" applyAlignment="1">
      <alignment horizontal="left" vertical="center" wrapText="1"/>
    </xf>
    <xf numFmtId="0" fontId="0" fillId="8" borderId="0" xfId="0" applyFont="1" applyFill="1" applyAlignment="1">
      <alignment horizontal="right" vertical="center"/>
    </xf>
    <xf numFmtId="14" fontId="0" fillId="2" borderId="20" xfId="0" applyNumberFormat="1" applyFill="1" applyBorder="1" applyAlignment="1"/>
    <xf numFmtId="0" fontId="45" fillId="2" borderId="0" xfId="0" applyFont="1" applyFill="1"/>
    <xf numFmtId="0" fontId="45" fillId="3" borderId="0" xfId="0" applyFont="1" applyFill="1"/>
    <xf numFmtId="0" fontId="0" fillId="2" borderId="20" xfId="0" applyFill="1" applyBorder="1" applyAlignment="1">
      <alignment horizontal="center" vertical="center"/>
    </xf>
    <xf numFmtId="0" fontId="47" fillId="8" borderId="10"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0" fillId="8" borderId="0" xfId="0" applyFill="1" applyBorder="1"/>
    <xf numFmtId="0" fontId="0" fillId="8" borderId="54" xfId="0" applyFill="1" applyBorder="1" applyAlignment="1">
      <alignment horizontal="left"/>
    </xf>
    <xf numFmtId="0" fontId="0" fillId="3" borderId="20" xfId="0" applyFont="1" applyFill="1" applyBorder="1" applyAlignment="1">
      <alignment horizontal="center"/>
    </xf>
    <xf numFmtId="0" fontId="0" fillId="8" borderId="1" xfId="0" applyFont="1" applyFill="1" applyBorder="1" applyAlignment="1">
      <alignment horizontal="left" vertical="center" wrapText="1"/>
    </xf>
    <xf numFmtId="0" fontId="0" fillId="2" borderId="20" xfId="0" applyFill="1" applyBorder="1" applyAlignment="1">
      <alignment horizontal="center"/>
    </xf>
    <xf numFmtId="0" fontId="0" fillId="3" borderId="20" xfId="0" applyFill="1" applyBorder="1" applyAlignment="1">
      <alignment horizontal="center" vertical="center"/>
    </xf>
    <xf numFmtId="0" fontId="49" fillId="2" borderId="27" xfId="0" applyFont="1" applyFill="1" applyBorder="1" applyAlignment="1">
      <alignment horizontal="left" vertical="center"/>
    </xf>
    <xf numFmtId="0" fontId="49" fillId="2" borderId="26" xfId="0" applyFont="1" applyFill="1" applyBorder="1" applyAlignment="1">
      <alignment vertical="top" wrapText="1"/>
    </xf>
    <xf numFmtId="0" fontId="0" fillId="2" borderId="0" xfId="0" applyFill="1" applyAlignment="1">
      <alignment vertical="top"/>
    </xf>
    <xf numFmtId="0" fontId="52" fillId="3" borderId="0" xfId="0" applyFont="1" applyFill="1" applyBorder="1" applyAlignment="1">
      <alignment horizontal="left" vertical="center"/>
    </xf>
    <xf numFmtId="0" fontId="49" fillId="2" borderId="0" xfId="0" applyFont="1" applyFill="1" applyBorder="1" applyAlignment="1">
      <alignment horizontal="left" vertical="center"/>
    </xf>
    <xf numFmtId="0" fontId="49" fillId="2" borderId="19" xfId="0" applyFont="1" applyFill="1" applyBorder="1" applyAlignment="1">
      <alignment vertical="top" wrapText="1"/>
    </xf>
    <xf numFmtId="0" fontId="18" fillId="2" borderId="19" xfId="0" applyFont="1" applyFill="1" applyBorder="1" applyAlignment="1">
      <alignment horizontal="left" vertical="center" wrapText="1"/>
    </xf>
    <xf numFmtId="0" fontId="49" fillId="2" borderId="27" xfId="0" applyFont="1" applyFill="1" applyBorder="1" applyAlignment="1">
      <alignment vertical="top" wrapText="1"/>
    </xf>
    <xf numFmtId="0" fontId="49" fillId="2" borderId="26" xfId="0" applyFont="1" applyFill="1" applyBorder="1" applyAlignment="1">
      <alignment horizontal="left" vertical="center"/>
    </xf>
    <xf numFmtId="0" fontId="49" fillId="2" borderId="19" xfId="0" applyFont="1" applyFill="1" applyBorder="1" applyAlignment="1">
      <alignment horizontal="left" vertical="center"/>
    </xf>
    <xf numFmtId="0" fontId="49" fillId="2" borderId="0" xfId="0" applyFont="1" applyFill="1" applyBorder="1" applyAlignment="1">
      <alignment vertical="top" wrapText="1"/>
    </xf>
    <xf numFmtId="0" fontId="18" fillId="2" borderId="27" xfId="0" applyFont="1" applyFill="1" applyBorder="1" applyAlignment="1">
      <alignment horizontal="left" vertical="top" wrapText="1"/>
    </xf>
    <xf numFmtId="0" fontId="18" fillId="2" borderId="0" xfId="0" applyFont="1" applyFill="1" applyBorder="1" applyAlignment="1">
      <alignment horizontal="left" vertical="top" wrapText="1"/>
    </xf>
    <xf numFmtId="0" fontId="49" fillId="2" borderId="0" xfId="0" applyFont="1" applyFill="1" applyBorder="1" applyAlignment="1">
      <alignment horizontal="left" vertical="top" wrapText="1"/>
    </xf>
    <xf numFmtId="0" fontId="49" fillId="2" borderId="27" xfId="0" applyFont="1" applyFill="1" applyBorder="1" applyAlignment="1">
      <alignment horizontal="left" vertical="center" wrapText="1"/>
    </xf>
    <xf numFmtId="0" fontId="61" fillId="2" borderId="0" xfId="0" applyFont="1" applyFill="1"/>
    <xf numFmtId="0" fontId="18" fillId="2" borderId="0" xfId="0" applyFont="1" applyFill="1" applyBorder="1" applyAlignment="1">
      <alignment horizontal="center" textRotation="90" wrapText="1"/>
    </xf>
    <xf numFmtId="0" fontId="63" fillId="47" borderId="0" xfId="0" applyFont="1" applyFill="1" applyBorder="1" applyAlignment="1">
      <alignment vertical="center" wrapText="1"/>
    </xf>
    <xf numFmtId="0" fontId="0" fillId="2" borderId="0" xfId="0" applyFill="1" applyAlignment="1">
      <alignment vertical="center" wrapText="1"/>
    </xf>
    <xf numFmtId="0" fontId="63" fillId="49" borderId="0" xfId="0" applyFont="1" applyFill="1" applyBorder="1" applyAlignment="1">
      <alignment vertical="center" wrapText="1"/>
    </xf>
    <xf numFmtId="0" fontId="63" fillId="50" borderId="0" xfId="0" applyFont="1" applyFill="1" applyBorder="1" applyAlignment="1">
      <alignment vertical="center" wrapText="1"/>
    </xf>
    <xf numFmtId="0" fontId="53" fillId="51" borderId="0" xfId="0" applyFont="1" applyFill="1" applyBorder="1" applyAlignment="1">
      <alignment vertical="center" wrapText="1"/>
    </xf>
    <xf numFmtId="0" fontId="53" fillId="38" borderId="0" xfId="0" applyFont="1" applyFill="1" applyBorder="1" applyAlignment="1">
      <alignment vertical="center" wrapText="1"/>
    </xf>
    <xf numFmtId="0" fontId="53" fillId="46" borderId="0" xfId="0" applyFont="1" applyFill="1" applyBorder="1" applyAlignment="1">
      <alignment vertical="center" wrapText="1"/>
    </xf>
    <xf numFmtId="0" fontId="65" fillId="2" borderId="0" xfId="0" applyFont="1" applyFill="1" applyAlignment="1">
      <alignment horizontal="center" vertical="center"/>
    </xf>
    <xf numFmtId="0" fontId="5" fillId="2" borderId="0" xfId="0" applyFont="1" applyFill="1" applyBorder="1"/>
    <xf numFmtId="0" fontId="26" fillId="2" borderId="0" xfId="0" applyFont="1" applyFill="1" applyBorder="1" applyAlignment="1">
      <alignment horizontal="left" wrapText="1"/>
    </xf>
    <xf numFmtId="0" fontId="64" fillId="52" borderId="60" xfId="0" applyFont="1" applyFill="1" applyBorder="1" applyAlignment="1">
      <alignment horizontal="center" vertical="center"/>
    </xf>
    <xf numFmtId="0" fontId="66" fillId="52" borderId="60" xfId="0" applyFont="1" applyFill="1" applyBorder="1" applyAlignment="1">
      <alignment horizontal="center"/>
    </xf>
    <xf numFmtId="0" fontId="66" fillId="52" borderId="60" xfId="0" applyFont="1" applyFill="1" applyBorder="1" applyAlignment="1">
      <alignment horizontal="center"/>
    </xf>
    <xf numFmtId="0" fontId="47" fillId="53" borderId="61" xfId="0" applyFont="1" applyFill="1" applyBorder="1" applyAlignment="1">
      <alignment horizontal="center" vertical="center" textRotation="90" wrapText="1"/>
    </xf>
    <xf numFmtId="0" fontId="47" fillId="53" borderId="60" xfId="0" applyFont="1" applyFill="1" applyBorder="1" applyAlignment="1">
      <alignment horizontal="center" vertical="center" textRotation="90" wrapText="1"/>
    </xf>
    <xf numFmtId="0" fontId="0" fillId="54" borderId="60" xfId="0" applyFont="1" applyFill="1" applyBorder="1" applyAlignment="1">
      <alignment horizontal="left" vertical="center"/>
    </xf>
    <xf numFmtId="0" fontId="26" fillId="54" borderId="60" xfId="0" applyFont="1" applyFill="1" applyBorder="1"/>
    <xf numFmtId="0" fontId="0" fillId="54" borderId="60" xfId="0" applyFont="1" applyFill="1" applyBorder="1"/>
    <xf numFmtId="0" fontId="0" fillId="54" borderId="60" xfId="0" applyFont="1" applyFill="1" applyBorder="1" applyAlignment="1">
      <alignment horizontal="left" vertical="center" wrapText="1"/>
    </xf>
    <xf numFmtId="0" fontId="64" fillId="52" borderId="63" xfId="0" applyFont="1" applyFill="1" applyBorder="1" applyAlignment="1">
      <alignment horizontal="center"/>
    </xf>
    <xf numFmtId="0" fontId="5" fillId="53" borderId="60" xfId="0" applyFont="1" applyFill="1" applyBorder="1" applyAlignment="1">
      <alignment horizontal="center" vertical="center" wrapText="1"/>
    </xf>
    <xf numFmtId="0" fontId="5" fillId="53" borderId="63" xfId="0" applyFont="1" applyFill="1" applyBorder="1" applyAlignment="1">
      <alignment horizontal="center" vertical="center" wrapText="1"/>
    </xf>
    <xf numFmtId="0" fontId="0" fillId="54" borderId="60" xfId="0" applyFill="1" applyBorder="1" applyAlignment="1">
      <alignment horizontal="left" vertical="center"/>
    </xf>
    <xf numFmtId="0" fontId="0" fillId="54" borderId="60" xfId="0" applyFill="1" applyBorder="1" applyAlignment="1">
      <alignment horizontal="left" vertical="center" wrapText="1"/>
    </xf>
    <xf numFmtId="0" fontId="4" fillId="2" borderId="1" xfId="0" applyFont="1" applyFill="1" applyBorder="1" applyAlignment="1">
      <alignment horizontal="left" vertical="center" wrapText="1"/>
    </xf>
    <xf numFmtId="0" fontId="36" fillId="2" borderId="0" xfId="0" applyFont="1" applyFill="1" applyBorder="1" applyAlignment="1">
      <alignment horizontal="center" vertical="center" wrapText="1"/>
    </xf>
    <xf numFmtId="0" fontId="26" fillId="2" borderId="0" xfId="0" applyFont="1" applyFill="1" applyBorder="1" applyAlignment="1">
      <alignment horizontal="right" vertical="top" wrapText="1"/>
    </xf>
    <xf numFmtId="0" fontId="26" fillId="2" borderId="0" xfId="0" applyFont="1" applyFill="1" applyBorder="1" applyAlignment="1">
      <alignment horizontal="right" vertical="top"/>
    </xf>
    <xf numFmtId="0" fontId="47" fillId="53" borderId="61" xfId="0" applyFont="1" applyFill="1" applyBorder="1" applyAlignment="1">
      <alignment horizontal="center" textRotation="90" wrapText="1"/>
    </xf>
    <xf numFmtId="0" fontId="0" fillId="54" borderId="60" xfId="0" applyFont="1" applyFill="1" applyBorder="1" applyAlignment="1">
      <alignment horizontal="center" vertical="center"/>
    </xf>
    <xf numFmtId="0" fontId="0" fillId="54" borderId="65" xfId="0" applyFont="1" applyFill="1" applyBorder="1" applyAlignment="1">
      <alignment horizontal="left" vertical="center"/>
    </xf>
    <xf numFmtId="164" fontId="0" fillId="2" borderId="0" xfId="0" applyNumberFormat="1" applyFill="1"/>
    <xf numFmtId="1" fontId="8" fillId="2" borderId="1" xfId="0" applyNumberFormat="1" applyFont="1" applyFill="1" applyBorder="1" applyAlignment="1" applyProtection="1">
      <alignment horizontal="center" vertical="top" wrapText="1"/>
      <protection locked="0"/>
    </xf>
    <xf numFmtId="2" fontId="8" fillId="2" borderId="1" xfId="0" applyNumberFormat="1" applyFont="1" applyFill="1" applyBorder="1" applyAlignment="1" applyProtection="1">
      <alignment horizontal="center" vertical="top" wrapText="1"/>
      <protection locked="0"/>
    </xf>
    <xf numFmtId="165" fontId="8" fillId="2" borderId="1" xfId="0" applyNumberFormat="1" applyFont="1" applyFill="1" applyBorder="1" applyAlignment="1" applyProtection="1">
      <alignment horizontal="center" vertical="top" wrapText="1"/>
      <protection locked="0"/>
    </xf>
    <xf numFmtId="166" fontId="8" fillId="2" borderId="1" xfId="2" applyNumberFormat="1" applyFont="1" applyFill="1" applyBorder="1" applyAlignment="1" applyProtection="1">
      <alignment horizontal="center" vertical="top" wrapText="1"/>
      <protection locked="0"/>
    </xf>
    <xf numFmtId="9" fontId="8" fillId="2" borderId="1" xfId="2" applyFont="1" applyFill="1" applyBorder="1" applyAlignment="1" applyProtection="1">
      <alignment horizontal="center" vertical="top" wrapText="1"/>
      <protection locked="0"/>
    </xf>
    <xf numFmtId="9" fontId="8" fillId="2" borderId="1" xfId="2" applyFont="1" applyFill="1" applyBorder="1" applyAlignment="1">
      <alignment horizontal="center" vertical="top" wrapText="1"/>
    </xf>
    <xf numFmtId="10" fontId="14" fillId="2" borderId="1" xfId="2" applyNumberFormat="1" applyFont="1" applyFill="1" applyBorder="1" applyAlignment="1">
      <alignment horizontal="center" wrapText="1"/>
    </xf>
    <xf numFmtId="166" fontId="14" fillId="2" borderId="1" xfId="2" applyNumberFormat="1" applyFont="1" applyFill="1" applyBorder="1" applyAlignment="1">
      <alignment horizontal="center" wrapText="1"/>
    </xf>
    <xf numFmtId="0" fontId="14" fillId="2" borderId="1" xfId="0" applyFont="1" applyFill="1" applyBorder="1" applyAlignment="1">
      <alignment horizontal="center" vertical="top" wrapText="1"/>
    </xf>
    <xf numFmtId="0" fontId="65" fillId="2" borderId="0" xfId="0" applyFont="1" applyFill="1" applyAlignment="1">
      <alignment vertical="center"/>
    </xf>
    <xf numFmtId="0" fontId="26" fillId="2" borderId="0" xfId="0" applyFont="1" applyFill="1" applyBorder="1" applyAlignment="1">
      <alignment horizontal="right" vertical="center" wrapText="1"/>
    </xf>
    <xf numFmtId="0" fontId="0" fillId="2" borderId="0" xfId="0" applyFont="1" applyFill="1" applyBorder="1" applyAlignment="1">
      <alignment horizontal="left" wrapText="1"/>
    </xf>
    <xf numFmtId="0" fontId="5" fillId="53" borderId="61" xfId="0" applyFont="1" applyFill="1" applyBorder="1" applyAlignment="1">
      <alignment horizontal="center" vertical="center" wrapText="1"/>
    </xf>
    <xf numFmtId="0" fontId="5" fillId="54" borderId="60" xfId="0" applyFont="1" applyFill="1" applyBorder="1" applyAlignment="1">
      <alignment vertical="center" wrapText="1"/>
    </xf>
    <xf numFmtId="0" fontId="0" fillId="54" borderId="60" xfId="0" applyFill="1" applyBorder="1" applyAlignment="1"/>
    <xf numFmtId="0" fontId="0" fillId="54" borderId="60" xfId="0" applyFill="1" applyBorder="1"/>
    <xf numFmtId="9" fontId="0" fillId="2" borderId="0" xfId="2" applyFont="1" applyFill="1"/>
    <xf numFmtId="0" fontId="69" fillId="54" borderId="60" xfId="0" applyFont="1" applyFill="1" applyBorder="1" applyAlignment="1">
      <alignment horizontal="center" vertical="top" wrapText="1"/>
    </xf>
    <xf numFmtId="0" fontId="70" fillId="54" borderId="60" xfId="0" applyFont="1" applyFill="1" applyBorder="1" applyAlignment="1">
      <alignment horizontal="left" vertical="top" wrapText="1"/>
    </xf>
    <xf numFmtId="0" fontId="0" fillId="2" borderId="0" xfId="0" applyFill="1" applyBorder="1" applyAlignment="1">
      <alignment horizontal="left" wrapText="1"/>
    </xf>
    <xf numFmtId="0" fontId="0" fillId="54" borderId="62" xfId="0" applyFill="1" applyBorder="1" applyAlignment="1">
      <alignment horizontal="left" vertical="center" wrapText="1"/>
    </xf>
    <xf numFmtId="0" fontId="0" fillId="54" borderId="61" xfId="0" applyFill="1" applyBorder="1" applyAlignment="1">
      <alignment horizontal="left" vertical="center" wrapText="1"/>
    </xf>
    <xf numFmtId="0" fontId="26" fillId="2" borderId="0" xfId="0" applyFont="1" applyFill="1" applyBorder="1" applyAlignment="1">
      <alignment wrapText="1"/>
    </xf>
    <xf numFmtId="0" fontId="26" fillId="2" borderId="0" xfId="0" applyFont="1" applyFill="1" applyBorder="1" applyAlignment="1">
      <alignment horizontal="center" wrapText="1"/>
    </xf>
    <xf numFmtId="0" fontId="26" fillId="2" borderId="0" xfId="0" applyFont="1" applyFill="1" applyBorder="1" applyAlignment="1"/>
    <xf numFmtId="0" fontId="0" fillId="2" borderId="60" xfId="0" applyFill="1" applyBorder="1"/>
    <xf numFmtId="0" fontId="64" fillId="52" borderId="60" xfId="0" applyFont="1" applyFill="1" applyBorder="1" applyAlignment="1">
      <alignment horizontal="center"/>
    </xf>
    <xf numFmtId="0" fontId="0" fillId="54" borderId="63" xfId="0" applyFill="1" applyBorder="1" applyAlignment="1">
      <alignment vertical="center" wrapText="1"/>
    </xf>
    <xf numFmtId="0" fontId="64" fillId="2" borderId="0" xfId="0" applyFont="1" applyFill="1" applyBorder="1" applyAlignment="1">
      <alignment horizontal="center" wrapText="1"/>
    </xf>
    <xf numFmtId="0" fontId="64" fillId="2" borderId="0" xfId="0" applyFont="1" applyFill="1" applyBorder="1" applyAlignment="1">
      <alignment horizontal="center"/>
    </xf>
    <xf numFmtId="0" fontId="0" fillId="2" borderId="0" xfId="0" applyFont="1" applyFill="1" applyBorder="1" applyAlignment="1">
      <alignment horizontal="center" vertical="center"/>
    </xf>
    <xf numFmtId="0" fontId="0" fillId="2" borderId="0" xfId="0" applyFill="1" applyBorder="1" applyAlignment="1">
      <alignment horizontal="center"/>
    </xf>
    <xf numFmtId="0" fontId="0" fillId="2" borderId="0" xfId="0" applyFill="1" applyBorder="1" applyAlignment="1">
      <alignment horizontal="center" vertical="center"/>
    </xf>
    <xf numFmtId="0" fontId="5" fillId="2" borderId="0" xfId="0" applyFont="1" applyFill="1" applyBorder="1" applyAlignment="1">
      <alignment horizontal="center"/>
    </xf>
    <xf numFmtId="164" fontId="5" fillId="2" borderId="0" xfId="0" applyNumberFormat="1" applyFont="1" applyFill="1" applyBorder="1" applyAlignment="1">
      <alignment horizontal="center"/>
    </xf>
    <xf numFmtId="0" fontId="36" fillId="2" borderId="0" xfId="0" applyFont="1" applyFill="1" applyBorder="1" applyAlignment="1">
      <alignment horizontal="center"/>
    </xf>
    <xf numFmtId="164" fontId="36" fillId="54" borderId="60" xfId="0" applyNumberFormat="1" applyFont="1" applyFill="1" applyBorder="1" applyAlignment="1">
      <alignment horizontal="center" vertical="center" wrapText="1"/>
    </xf>
    <xf numFmtId="0" fontId="0" fillId="54" borderId="74" xfId="0" applyFont="1" applyFill="1" applyBorder="1" applyAlignment="1">
      <alignment horizontal="left" vertical="center"/>
    </xf>
    <xf numFmtId="0" fontId="0" fillId="54" borderId="75" xfId="0" applyFont="1" applyFill="1" applyBorder="1" applyAlignment="1">
      <alignment horizontal="center" vertical="center" wrapText="1"/>
    </xf>
    <xf numFmtId="0" fontId="0" fillId="54" borderId="76" xfId="0" applyFont="1" applyFill="1" applyBorder="1" applyAlignment="1">
      <alignment horizontal="left" vertical="center"/>
    </xf>
    <xf numFmtId="0" fontId="0" fillId="54" borderId="77" xfId="0" applyFont="1" applyFill="1" applyBorder="1" applyAlignment="1">
      <alignment horizontal="center" vertical="center" wrapText="1"/>
    </xf>
    <xf numFmtId="0" fontId="0" fillId="54" borderId="78" xfId="0" applyFont="1" applyFill="1" applyBorder="1" applyAlignment="1">
      <alignment horizontal="left" vertical="center"/>
    </xf>
    <xf numFmtId="0" fontId="0" fillId="54" borderId="79" xfId="0" applyFont="1" applyFill="1" applyBorder="1" applyAlignment="1">
      <alignment horizontal="center" vertical="center" wrapText="1"/>
    </xf>
    <xf numFmtId="0" fontId="0" fillId="54" borderId="62" xfId="0" applyFont="1" applyFill="1" applyBorder="1" applyAlignment="1">
      <alignment horizontal="left" vertical="center"/>
    </xf>
    <xf numFmtId="0" fontId="0" fillId="54" borderId="62" xfId="0" applyFont="1" applyFill="1" applyBorder="1" applyAlignment="1">
      <alignment horizontal="center" vertical="center" wrapText="1"/>
    </xf>
    <xf numFmtId="0" fontId="0" fillId="54" borderId="60" xfId="0" applyFont="1" applyFill="1" applyBorder="1" applyAlignment="1">
      <alignment horizontal="center" vertical="center" wrapText="1"/>
    </xf>
    <xf numFmtId="0" fontId="0" fillId="54" borderId="60" xfId="0" applyFill="1" applyBorder="1" applyAlignment="1">
      <alignment horizontal="right"/>
    </xf>
    <xf numFmtId="0" fontId="5" fillId="53" borderId="62" xfId="0" applyFont="1" applyFill="1" applyBorder="1" applyAlignment="1">
      <alignment horizontal="center" vertical="center" wrapText="1"/>
    </xf>
    <xf numFmtId="0" fontId="0" fillId="54" borderId="0" xfId="0" applyFill="1" applyBorder="1" applyAlignment="1">
      <alignment horizontal="left" vertical="center" wrapText="1"/>
    </xf>
    <xf numFmtId="0" fontId="26" fillId="54" borderId="60" xfId="0" applyFont="1" applyFill="1" applyBorder="1" applyAlignment="1">
      <alignment horizontal="left" vertical="center" wrapText="1"/>
    </xf>
    <xf numFmtId="0" fontId="47" fillId="54" borderId="60" xfId="0" applyFont="1" applyFill="1" applyBorder="1" applyAlignment="1">
      <alignment vertical="center" textRotation="90" wrapText="1"/>
    </xf>
    <xf numFmtId="0" fontId="47" fillId="53" borderId="68" xfId="0" applyFont="1" applyFill="1" applyBorder="1" applyAlignment="1">
      <alignment horizontal="center" textRotation="90" wrapText="1"/>
    </xf>
    <xf numFmtId="0" fontId="66" fillId="52" borderId="80" xfId="0" applyFont="1" applyFill="1" applyBorder="1" applyAlignment="1">
      <alignment horizontal="center" vertical="center" wrapText="1"/>
    </xf>
    <xf numFmtId="0" fontId="0" fillId="2" borderId="80" xfId="0" applyFill="1" applyBorder="1"/>
    <xf numFmtId="0" fontId="0" fillId="2" borderId="66" xfId="0" applyFill="1" applyBorder="1" applyAlignment="1">
      <alignment wrapText="1"/>
    </xf>
    <xf numFmtId="0" fontId="64" fillId="54" borderId="60" xfId="0" applyFont="1" applyFill="1" applyBorder="1" applyAlignment="1">
      <alignment horizontal="center" vertical="center" wrapText="1"/>
    </xf>
    <xf numFmtId="0" fontId="47" fillId="54" borderId="60" xfId="0" applyFont="1" applyFill="1" applyBorder="1" applyAlignment="1">
      <alignment horizontal="center" vertical="center" textRotation="90" wrapText="1"/>
    </xf>
    <xf numFmtId="0" fontId="71" fillId="54" borderId="60" xfId="0" applyFont="1" applyFill="1" applyBorder="1" applyAlignment="1">
      <alignment horizontal="center" vertical="center" wrapText="1"/>
    </xf>
    <xf numFmtId="0" fontId="5" fillId="54" borderId="60" xfId="0" applyFont="1" applyFill="1" applyBorder="1" applyAlignment="1">
      <alignment horizontal="center" vertical="center" wrapText="1"/>
    </xf>
    <xf numFmtId="0" fontId="36" fillId="2" borderId="0" xfId="0" applyFont="1" applyFill="1"/>
    <xf numFmtId="0" fontId="0" fillId="54" borderId="60" xfId="0" applyFont="1" applyFill="1" applyBorder="1" applyAlignment="1">
      <alignment horizontal="center"/>
    </xf>
    <xf numFmtId="0" fontId="0" fillId="54" borderId="60" xfId="0" applyFill="1" applyBorder="1" applyAlignment="1">
      <alignment horizontal="center" vertical="center" wrapText="1"/>
    </xf>
    <xf numFmtId="0" fontId="0" fillId="54" borderId="60" xfId="0" applyFill="1" applyBorder="1" applyAlignment="1">
      <alignment horizontal="center" vertical="center"/>
    </xf>
    <xf numFmtId="0" fontId="0" fillId="54" borderId="60" xfId="0" applyFont="1" applyFill="1" applyBorder="1" applyAlignment="1">
      <alignment wrapText="1"/>
    </xf>
    <xf numFmtId="0" fontId="5" fillId="2" borderId="0" xfId="0" applyFont="1" applyFill="1"/>
    <xf numFmtId="0" fontId="26" fillId="2" borderId="0" xfId="0" applyFont="1" applyFill="1" applyAlignment="1">
      <alignment vertical="top"/>
    </xf>
    <xf numFmtId="0" fontId="0" fillId="54" borderId="0" xfId="0" applyFill="1" applyBorder="1" applyAlignment="1">
      <alignment horizontal="left" wrapText="1"/>
    </xf>
    <xf numFmtId="0" fontId="0" fillId="54" borderId="60" xfId="0" applyFill="1" applyBorder="1" applyAlignment="1">
      <alignment horizontal="left" wrapText="1"/>
    </xf>
    <xf numFmtId="0" fontId="0" fillId="0" borderId="0" xfId="0" applyBorder="1" applyAlignment="1">
      <alignment horizontal="center" wrapText="1"/>
    </xf>
    <xf numFmtId="0" fontId="0" fillId="0" borderId="13" xfId="0" applyBorder="1" applyAlignment="1">
      <alignment horizontal="center" wrapText="1"/>
    </xf>
    <xf numFmtId="0" fontId="0" fillId="54" borderId="60" xfId="0" applyFill="1" applyBorder="1" applyAlignment="1">
      <alignment horizontal="center" wrapText="1"/>
    </xf>
    <xf numFmtId="0" fontId="0" fillId="9" borderId="60" xfId="0" applyFill="1" applyBorder="1" applyAlignment="1">
      <alignment horizontal="left" wrapText="1"/>
    </xf>
    <xf numFmtId="0" fontId="64" fillId="52" borderId="0" xfId="0" applyFont="1" applyFill="1" applyBorder="1" applyAlignment="1">
      <alignment horizontal="center" wrapText="1"/>
    </xf>
    <xf numFmtId="0" fontId="64" fillId="52" borderId="60" xfId="0" applyFont="1" applyFill="1" applyBorder="1" applyAlignment="1">
      <alignment horizontal="center" wrapText="1"/>
    </xf>
    <xf numFmtId="0" fontId="64" fillId="37" borderId="13" xfId="0" applyFont="1" applyFill="1" applyBorder="1" applyAlignment="1">
      <alignment horizontal="center"/>
    </xf>
    <xf numFmtId="0" fontId="65" fillId="2" borderId="0" xfId="0" applyFont="1" applyFill="1" applyAlignment="1">
      <alignment horizontal="center" vertical="center" wrapText="1"/>
    </xf>
    <xf numFmtId="0" fontId="26" fillId="0" borderId="0" xfId="0" applyFont="1" applyAlignment="1">
      <alignment horizontal="right"/>
    </xf>
    <xf numFmtId="0" fontId="26" fillId="3" borderId="0" xfId="0" applyFont="1" applyFill="1" applyAlignment="1">
      <alignment horizontal="right"/>
    </xf>
    <xf numFmtId="0" fontId="26" fillId="2" borderId="0" xfId="0" applyFont="1" applyFill="1" applyAlignment="1">
      <alignment horizontal="right"/>
    </xf>
    <xf numFmtId="0" fontId="0" fillId="54" borderId="61" xfId="0" applyFill="1" applyBorder="1" applyAlignment="1">
      <alignment horizontal="left"/>
    </xf>
    <xf numFmtId="0" fontId="0" fillId="0" borderId="0" xfId="0" applyBorder="1" applyAlignment="1">
      <alignment horizontal="center"/>
    </xf>
    <xf numFmtId="0" fontId="26" fillId="54" borderId="0" xfId="0" applyFont="1" applyFill="1" applyBorder="1" applyAlignment="1">
      <alignment horizontal="left"/>
    </xf>
    <xf numFmtId="0" fontId="0" fillId="54" borderId="0" xfId="0" applyFill="1" applyBorder="1" applyAlignment="1">
      <alignment horizontal="center" vertical="center" wrapText="1"/>
    </xf>
    <xf numFmtId="0" fontId="0" fillId="54" borderId="60" xfId="0" applyFill="1" applyBorder="1" applyAlignment="1">
      <alignment horizontal="left"/>
    </xf>
    <xf numFmtId="0" fontId="0" fillId="0" borderId="13" xfId="0" applyBorder="1" applyAlignment="1">
      <alignment horizontal="center"/>
    </xf>
    <xf numFmtId="0" fontId="0" fillId="54" borderId="62" xfId="0" applyFill="1" applyBorder="1" applyAlignment="1">
      <alignment horizontal="left" wrapText="1"/>
    </xf>
    <xf numFmtId="0" fontId="26" fillId="2" borderId="81" xfId="0" applyFont="1" applyFill="1" applyBorder="1" applyAlignment="1">
      <alignment wrapText="1"/>
    </xf>
    <xf numFmtId="0" fontId="67" fillId="54" borderId="60" xfId="0" applyFont="1" applyFill="1" applyBorder="1" applyAlignment="1">
      <alignment wrapText="1"/>
    </xf>
    <xf numFmtId="0" fontId="0" fillId="54" borderId="62" xfId="0" applyFont="1" applyFill="1" applyBorder="1"/>
    <xf numFmtId="164" fontId="68" fillId="54" borderId="62" xfId="0" applyNumberFormat="1" applyFont="1" applyFill="1" applyBorder="1" applyAlignment="1">
      <alignment horizontal="center"/>
    </xf>
    <xf numFmtId="167" fontId="68" fillId="54" borderId="62" xfId="0" applyNumberFormat="1" applyFont="1" applyFill="1" applyBorder="1" applyAlignment="1">
      <alignment horizontal="center"/>
    </xf>
    <xf numFmtId="164" fontId="0" fillId="54" borderId="60" xfId="0" applyNumberFormat="1" applyFont="1" applyFill="1" applyBorder="1" applyAlignment="1">
      <alignment horizontal="center"/>
    </xf>
    <xf numFmtId="167" fontId="68" fillId="10" borderId="60" xfId="0" applyNumberFormat="1" applyFont="1" applyFill="1" applyBorder="1" applyAlignment="1">
      <alignment horizontal="center"/>
    </xf>
    <xf numFmtId="0" fontId="0" fillId="10" borderId="60" xfId="0" applyFont="1" applyFill="1" applyBorder="1" applyAlignment="1">
      <alignment horizontal="center"/>
    </xf>
    <xf numFmtId="164" fontId="0" fillId="54" borderId="62" xfId="0" applyNumberFormat="1" applyFont="1" applyFill="1" applyBorder="1" applyAlignment="1">
      <alignment horizontal="center"/>
    </xf>
    <xf numFmtId="0" fontId="0" fillId="54" borderId="62" xfId="0" applyFont="1" applyFill="1" applyBorder="1" applyAlignment="1">
      <alignment horizontal="center"/>
    </xf>
    <xf numFmtId="0" fontId="5" fillId="53" borderId="73" xfId="0" applyFont="1" applyFill="1" applyBorder="1" applyAlignment="1">
      <alignment horizontal="center" vertical="center" wrapText="1"/>
    </xf>
    <xf numFmtId="0" fontId="66" fillId="52" borderId="0" xfId="0" applyFont="1" applyFill="1" applyBorder="1" applyAlignment="1">
      <alignment horizontal="center"/>
    </xf>
    <xf numFmtId="43" fontId="0" fillId="2" borderId="0" xfId="1" applyFont="1" applyFill="1"/>
    <xf numFmtId="43" fontId="5" fillId="54" borderId="60" xfId="1" applyFont="1" applyFill="1" applyBorder="1" applyAlignment="1">
      <alignment horizontal="center" vertical="center" wrapText="1"/>
    </xf>
    <xf numFmtId="165" fontId="68" fillId="54" borderId="62" xfId="0" applyNumberFormat="1" applyFont="1" applyFill="1" applyBorder="1" applyAlignment="1">
      <alignment horizontal="center"/>
    </xf>
    <xf numFmtId="0" fontId="66" fillId="52" borderId="61" xfId="0" applyFont="1" applyFill="1" applyBorder="1" applyAlignment="1">
      <alignment horizontal="center" vertical="center" wrapText="1"/>
    </xf>
    <xf numFmtId="0" fontId="66" fillId="52" borderId="70" xfId="0" applyFont="1" applyFill="1" applyBorder="1" applyAlignment="1">
      <alignment horizontal="center" vertical="center" wrapText="1"/>
    </xf>
    <xf numFmtId="0" fontId="6" fillId="54" borderId="60" xfId="0" applyFont="1" applyFill="1" applyBorder="1" applyAlignment="1">
      <alignment horizontal="center" vertical="center" wrapText="1"/>
    </xf>
    <xf numFmtId="0" fontId="6" fillId="54" borderId="60" xfId="0" applyFont="1" applyFill="1" applyBorder="1" applyAlignment="1">
      <alignment horizontal="left" vertical="center" wrapText="1"/>
    </xf>
    <xf numFmtId="0" fontId="0" fillId="54" borderId="62" xfId="0" applyFont="1" applyFill="1" applyBorder="1" applyAlignment="1">
      <alignment horizontal="left" vertical="center" wrapText="1"/>
    </xf>
    <xf numFmtId="0" fontId="0" fillId="54" borderId="61" xfId="0" applyFont="1" applyFill="1" applyBorder="1" applyAlignment="1">
      <alignment horizontal="left" vertical="center" wrapText="1"/>
    </xf>
    <xf numFmtId="0" fontId="26" fillId="2" borderId="27" xfId="0" applyFont="1" applyFill="1" applyBorder="1" applyAlignment="1">
      <alignment horizontal="left" wrapText="1"/>
    </xf>
    <xf numFmtId="0" fontId="5" fillId="17" borderId="1" xfId="0" applyFont="1" applyFill="1" applyBorder="1" applyAlignment="1">
      <alignment horizontal="center"/>
    </xf>
    <xf numFmtId="0" fontId="5" fillId="2" borderId="1" xfId="0" applyFont="1" applyFill="1" applyBorder="1" applyAlignment="1">
      <alignment horizontal="center" vertical="top" wrapText="1"/>
    </xf>
    <xf numFmtId="164" fontId="0" fillId="2" borderId="1" xfId="0" applyNumberFormat="1" applyFont="1" applyFill="1" applyBorder="1" applyAlignment="1">
      <alignment horizontal="center"/>
    </xf>
    <xf numFmtId="0" fontId="76" fillId="2" borderId="11" xfId="0" applyFont="1" applyFill="1" applyBorder="1" applyAlignment="1">
      <alignment vertical="center" wrapText="1"/>
    </xf>
    <xf numFmtId="164" fontId="5" fillId="17" borderId="1" xfId="0" applyNumberFormat="1" applyFont="1" applyFill="1" applyBorder="1" applyAlignment="1">
      <alignment horizontal="center"/>
    </xf>
    <xf numFmtId="164" fontId="0" fillId="10" borderId="1" xfId="0" applyNumberFormat="1" applyFont="1" applyFill="1" applyBorder="1" applyAlignment="1">
      <alignment horizontal="center"/>
    </xf>
    <xf numFmtId="9" fontId="0" fillId="10" borderId="1" xfId="2" applyFont="1" applyFill="1" applyBorder="1" applyAlignment="1">
      <alignment horizontal="center"/>
    </xf>
    <xf numFmtId="9" fontId="0" fillId="0" borderId="1" xfId="2" applyFont="1" applyBorder="1" applyAlignment="1"/>
    <xf numFmtId="9" fontId="0" fillId="10" borderId="1" xfId="2" applyFont="1" applyFill="1" applyBorder="1" applyAlignment="1"/>
    <xf numFmtId="9" fontId="0" fillId="0" borderId="1" xfId="2" applyFont="1" applyBorder="1" applyAlignment="1">
      <alignment horizontal="center"/>
    </xf>
    <xf numFmtId="0" fontId="5" fillId="19" borderId="1" xfId="0" applyFont="1" applyFill="1" applyBorder="1" applyAlignment="1">
      <alignment horizontal="center" vertical="top" wrapText="1"/>
    </xf>
    <xf numFmtId="164" fontId="0" fillId="2" borderId="13" xfId="0" applyNumberFormat="1" applyFont="1" applyFill="1" applyBorder="1" applyAlignment="1">
      <alignment horizontal="center"/>
    </xf>
    <xf numFmtId="0" fontId="76" fillId="2" borderId="1" xfId="0" applyFont="1" applyFill="1" applyBorder="1" applyAlignment="1">
      <alignment vertical="center" wrapText="1"/>
    </xf>
    <xf numFmtId="0" fontId="0" fillId="2" borderId="12" xfId="0" applyFont="1" applyFill="1" applyBorder="1" applyAlignment="1">
      <alignment horizontal="center"/>
    </xf>
    <xf numFmtId="9" fontId="0" fillId="2" borderId="1" xfId="2" applyFont="1" applyFill="1" applyBorder="1" applyAlignment="1">
      <alignment horizontal="center"/>
    </xf>
    <xf numFmtId="9" fontId="0" fillId="0" borderId="1" xfId="2" applyFont="1" applyBorder="1" applyAlignment="1">
      <alignment horizontal="right"/>
    </xf>
    <xf numFmtId="9" fontId="0" fillId="20" borderId="1" xfId="2" applyFont="1" applyFill="1" applyBorder="1" applyAlignment="1">
      <alignment horizontal="center"/>
    </xf>
    <xf numFmtId="9" fontId="0" fillId="6" borderId="1" xfId="2" applyFont="1" applyFill="1" applyBorder="1" applyAlignment="1">
      <alignment horizontal="right"/>
    </xf>
    <xf numFmtId="9" fontId="0" fillId="20" borderId="1" xfId="2" applyFont="1" applyFill="1" applyBorder="1" applyAlignment="1"/>
    <xf numFmtId="0" fontId="0" fillId="0" borderId="13" xfId="0" applyBorder="1" applyAlignment="1">
      <alignment horizontal="left" vertical="top" wrapText="1"/>
    </xf>
    <xf numFmtId="0" fontId="0" fillId="0" borderId="13" xfId="0" applyBorder="1" applyAlignment="1">
      <alignment horizontal="left"/>
    </xf>
    <xf numFmtId="9" fontId="0" fillId="6" borderId="1" xfId="2" applyFont="1" applyFill="1" applyBorder="1" applyAlignment="1"/>
    <xf numFmtId="0" fontId="0" fillId="0" borderId="13" xfId="0" applyBorder="1" applyAlignment="1">
      <alignment wrapText="1"/>
    </xf>
    <xf numFmtId="0" fontId="5" fillId="9" borderId="1" xfId="0" applyFont="1" applyFill="1" applyBorder="1" applyAlignment="1">
      <alignment horizontal="center"/>
    </xf>
    <xf numFmtId="164" fontId="0" fillId="9" borderId="1" xfId="0" applyNumberFormat="1" applyFont="1" applyFill="1" applyBorder="1" applyAlignment="1">
      <alignment horizontal="center"/>
    </xf>
    <xf numFmtId="0" fontId="76" fillId="9" borderId="11" xfId="0" applyFont="1" applyFill="1" applyBorder="1" applyAlignment="1">
      <alignment vertical="center" wrapText="1"/>
    </xf>
    <xf numFmtId="164" fontId="5" fillId="9" borderId="1" xfId="0" applyNumberFormat="1" applyFont="1" applyFill="1" applyBorder="1" applyAlignment="1">
      <alignment horizontal="center"/>
    </xf>
    <xf numFmtId="9" fontId="0" fillId="9" borderId="1" xfId="2" applyFont="1" applyFill="1" applyBorder="1" applyAlignment="1">
      <alignment horizontal="center"/>
    </xf>
    <xf numFmtId="9" fontId="0" fillId="9" borderId="1" xfId="2" applyFont="1" applyFill="1" applyBorder="1" applyAlignment="1"/>
    <xf numFmtId="0" fontId="5" fillId="9" borderId="1" xfId="0" applyFont="1" applyFill="1" applyBorder="1" applyAlignment="1">
      <alignment horizontal="center" vertical="top" wrapText="1"/>
    </xf>
    <xf numFmtId="0" fontId="0" fillId="0" borderId="18" xfId="0" applyBorder="1" applyAlignment="1"/>
    <xf numFmtId="0" fontId="0" fillId="0" borderId="13" xfId="0" applyBorder="1" applyAlignment="1"/>
    <xf numFmtId="9" fontId="5" fillId="2" borderId="1" xfId="2" applyFont="1" applyFill="1" applyBorder="1" applyAlignment="1">
      <alignment horizontal="center" vertical="top" wrapText="1"/>
    </xf>
    <xf numFmtId="0" fontId="0" fillId="19" borderId="1" xfId="0" applyFill="1" applyBorder="1" applyAlignment="1"/>
    <xf numFmtId="1" fontId="0" fillId="2" borderId="0" xfId="0" applyNumberFormat="1" applyFill="1"/>
    <xf numFmtId="43" fontId="0" fillId="2" borderId="0" xfId="0" applyNumberFormat="1" applyFill="1"/>
    <xf numFmtId="43" fontId="5" fillId="17" borderId="1" xfId="1" applyFont="1" applyFill="1" applyBorder="1" applyAlignment="1">
      <alignment horizontal="center"/>
    </xf>
    <xf numFmtId="164" fontId="0" fillId="6" borderId="1" xfId="0" applyNumberFormat="1" applyFont="1" applyFill="1" applyBorder="1" applyAlignment="1">
      <alignment horizontal="center"/>
    </xf>
    <xf numFmtId="43" fontId="5" fillId="17" borderId="1" xfId="0" applyNumberFormat="1" applyFont="1" applyFill="1" applyBorder="1" applyAlignment="1">
      <alignment horizontal="center"/>
    </xf>
    <xf numFmtId="0" fontId="0" fillId="6" borderId="1" xfId="0" applyFont="1" applyFill="1" applyBorder="1" applyAlignment="1">
      <alignment horizontal="center"/>
    </xf>
    <xf numFmtId="0" fontId="5" fillId="2" borderId="1" xfId="0" applyFont="1" applyFill="1" applyBorder="1" applyAlignment="1">
      <alignment horizontal="center"/>
    </xf>
    <xf numFmtId="9" fontId="5" fillId="2" borderId="1" xfId="2" applyFont="1" applyFill="1" applyBorder="1" applyAlignment="1">
      <alignment horizontal="center"/>
    </xf>
    <xf numFmtId="43" fontId="5" fillId="19" borderId="1" xfId="1" applyFont="1" applyFill="1" applyBorder="1" applyAlignment="1">
      <alignment horizontal="center"/>
    </xf>
    <xf numFmtId="0" fontId="67" fillId="17" borderId="1" xfId="0" applyFont="1" applyFill="1" applyBorder="1" applyAlignment="1">
      <alignment horizontal="center" vertical="top" wrapText="1"/>
    </xf>
    <xf numFmtId="0" fontId="67" fillId="2" borderId="1" xfId="0" applyFont="1" applyFill="1" applyBorder="1" applyAlignment="1">
      <alignment horizontal="center" vertical="top" wrapText="1"/>
    </xf>
    <xf numFmtId="0" fontId="67" fillId="6" borderId="1" xfId="0" applyFont="1" applyFill="1" applyBorder="1" applyAlignment="1">
      <alignment horizontal="center" vertical="top" wrapText="1"/>
    </xf>
    <xf numFmtId="0" fontId="67" fillId="17" borderId="12" xfId="0" applyFont="1" applyFill="1" applyBorder="1" applyAlignment="1">
      <alignment horizontal="center" vertical="top" wrapText="1"/>
    </xf>
    <xf numFmtId="0" fontId="67" fillId="19" borderId="1" xfId="0" applyFont="1" applyFill="1" applyBorder="1" applyAlignment="1">
      <alignment horizontal="center" vertical="top" wrapText="1"/>
    </xf>
    <xf numFmtId="0" fontId="5" fillId="2" borderId="10" xfId="0" applyFont="1" applyFill="1" applyBorder="1" applyAlignment="1">
      <alignment horizontal="center"/>
    </xf>
    <xf numFmtId="0" fontId="5" fillId="2" borderId="14" xfId="0" applyFont="1" applyFill="1" applyBorder="1" applyAlignment="1">
      <alignment horizontal="center"/>
    </xf>
    <xf numFmtId="0" fontId="0" fillId="2" borderId="26" xfId="0" applyFill="1" applyBorder="1"/>
    <xf numFmtId="0" fontId="0" fillId="2" borderId="12" xfId="0" applyFill="1" applyBorder="1"/>
    <xf numFmtId="0" fontId="0" fillId="2" borderId="1" xfId="0" applyFill="1" applyBorder="1"/>
    <xf numFmtId="0" fontId="14" fillId="2" borderId="1" xfId="0" applyFont="1" applyFill="1" applyBorder="1" applyAlignment="1">
      <alignment horizontal="left" vertical="center"/>
    </xf>
    <xf numFmtId="0" fontId="14" fillId="2" borderId="1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4" fillId="13" borderId="1" xfId="0" applyFont="1" applyFill="1" applyBorder="1" applyAlignment="1">
      <alignment horizontal="center" vertical="center" wrapText="1"/>
    </xf>
    <xf numFmtId="0" fontId="14" fillId="13" borderId="1" xfId="0" applyFont="1" applyFill="1" applyBorder="1" applyAlignment="1">
      <alignment horizontal="center" vertical="top" wrapText="1"/>
    </xf>
    <xf numFmtId="0" fontId="14" fillId="12" borderId="1" xfId="0" applyFont="1" applyFill="1" applyBorder="1" applyAlignment="1">
      <alignment horizontal="center" vertical="center" wrapText="1"/>
    </xf>
    <xf numFmtId="0" fontId="14" fillId="12" borderId="1" xfId="0" applyFont="1" applyFill="1" applyBorder="1" applyAlignment="1">
      <alignment horizontal="center" vertical="top" wrapText="1"/>
    </xf>
    <xf numFmtId="0" fontId="14" fillId="11" borderId="1" xfId="0" applyFont="1" applyFill="1" applyBorder="1" applyAlignment="1">
      <alignment horizontal="center" vertical="center" wrapText="1"/>
    </xf>
    <xf numFmtId="0" fontId="14" fillId="11" borderId="1" xfId="0" applyFont="1" applyFill="1" applyBorder="1" applyAlignment="1">
      <alignment horizontal="center" vertical="top" wrapText="1"/>
    </xf>
    <xf numFmtId="0" fontId="14" fillId="2" borderId="1" xfId="0" applyFont="1" applyFill="1" applyBorder="1" applyAlignment="1">
      <alignment horizontal="left" vertical="top" wrapText="1"/>
    </xf>
    <xf numFmtId="168" fontId="0" fillId="0" borderId="1" xfId="0" applyNumberFormat="1" applyFont="1" applyFill="1" applyBorder="1" applyAlignment="1">
      <alignment horizontal="right"/>
    </xf>
    <xf numFmtId="168" fontId="8" fillId="2" borderId="1" xfId="0" applyNumberFormat="1" applyFont="1" applyFill="1" applyBorder="1" applyAlignment="1" applyProtection="1">
      <alignment horizontal="center" vertical="top" wrapText="1"/>
      <protection locked="0"/>
    </xf>
    <xf numFmtId="9" fontId="0" fillId="6" borderId="1" xfId="2" applyFont="1" applyFill="1" applyBorder="1" applyAlignment="1">
      <alignment horizontal="left" vertical="center" wrapText="1"/>
    </xf>
    <xf numFmtId="0" fontId="27" fillId="6" borderId="1" xfId="0" applyFont="1" applyFill="1" applyBorder="1" applyAlignment="1">
      <alignment horizontal="left" vertical="top" wrapText="1"/>
    </xf>
    <xf numFmtId="9" fontId="0" fillId="6" borderId="1" xfId="2" applyFont="1" applyFill="1" applyBorder="1" applyAlignment="1">
      <alignment horizontal="left"/>
    </xf>
    <xf numFmtId="0" fontId="0" fillId="6" borderId="1" xfId="0" applyFont="1" applyFill="1" applyBorder="1" applyAlignment="1">
      <alignment horizontal="left"/>
    </xf>
    <xf numFmtId="164" fontId="0" fillId="6" borderId="1" xfId="0" applyNumberFormat="1" applyFont="1" applyFill="1" applyBorder="1" applyAlignment="1">
      <alignment horizontal="left" wrapText="1"/>
    </xf>
    <xf numFmtId="167" fontId="0" fillId="6" borderId="1" xfId="0" applyNumberFormat="1" applyFont="1" applyFill="1" applyBorder="1" applyAlignment="1">
      <alignment horizontal="left" wrapText="1"/>
    </xf>
    <xf numFmtId="169" fontId="0" fillId="6" borderId="1" xfId="0" applyNumberFormat="1" applyFont="1" applyFill="1" applyBorder="1" applyAlignment="1">
      <alignment horizontal="left"/>
    </xf>
    <xf numFmtId="167" fontId="14" fillId="6" borderId="1" xfId="0" applyNumberFormat="1" applyFont="1" applyFill="1" applyBorder="1" applyAlignment="1">
      <alignment horizontal="left" wrapText="1"/>
    </xf>
    <xf numFmtId="0" fontId="8" fillId="2" borderId="1" xfId="0" applyFont="1" applyFill="1" applyBorder="1" applyAlignment="1">
      <alignment horizontal="left" vertical="top" wrapText="1"/>
    </xf>
    <xf numFmtId="0" fontId="14" fillId="2" borderId="13" xfId="0" applyFont="1" applyFill="1" applyBorder="1" applyAlignment="1">
      <alignment horizontal="center" vertical="center" wrapText="1"/>
    </xf>
    <xf numFmtId="2" fontId="0" fillId="6" borderId="1" xfId="0" applyNumberFormat="1" applyFont="1" applyFill="1" applyBorder="1" applyAlignment="1">
      <alignment horizontal="left" vertical="center" wrapText="1"/>
    </xf>
    <xf numFmtId="2" fontId="0" fillId="6" borderId="1" xfId="0" applyNumberFormat="1" applyFont="1" applyFill="1" applyBorder="1" applyAlignment="1">
      <alignment horizontal="left"/>
    </xf>
    <xf numFmtId="0" fontId="0" fillId="6" borderId="1" xfId="0" applyNumberFormat="1" applyFont="1" applyFill="1" applyBorder="1" applyAlignment="1">
      <alignment horizontal="left"/>
    </xf>
    <xf numFmtId="164" fontId="0" fillId="6" borderId="1" xfId="0" applyNumberFormat="1" applyFont="1" applyFill="1" applyBorder="1" applyAlignment="1">
      <alignment horizontal="left"/>
    </xf>
    <xf numFmtId="0" fontId="40" fillId="2" borderId="0" xfId="0" applyFont="1" applyFill="1" applyAlignment="1">
      <alignment vertical="center" wrapText="1"/>
    </xf>
    <xf numFmtId="0" fontId="37" fillId="2" borderId="1" xfId="0" applyFont="1" applyFill="1" applyBorder="1" applyAlignment="1">
      <alignment horizontal="center" vertical="center" wrapText="1"/>
    </xf>
    <xf numFmtId="0" fontId="49" fillId="2" borderId="27" xfId="0" applyFont="1" applyFill="1" applyBorder="1" applyAlignment="1">
      <alignment horizontal="center" vertical="center"/>
    </xf>
    <xf numFmtId="0" fontId="0" fillId="0" borderId="1" xfId="0" applyBorder="1" applyAlignment="1">
      <alignment wrapText="1"/>
    </xf>
    <xf numFmtId="165" fontId="0" fillId="0" borderId="1" xfId="0" applyNumberFormat="1" applyBorder="1"/>
    <xf numFmtId="0" fontId="0" fillId="0" borderId="1" xfId="0" applyBorder="1"/>
    <xf numFmtId="0" fontId="0" fillId="2" borderId="0" xfId="0" applyFill="1" applyBorder="1" applyAlignment="1">
      <alignment horizontal="center" vertical="center" wrapText="1"/>
    </xf>
    <xf numFmtId="0" fontId="0" fillId="19" borderId="20" xfId="0" applyFill="1" applyBorder="1" applyAlignment="1">
      <alignment horizontal="center" vertical="center" wrapText="1"/>
    </xf>
    <xf numFmtId="0" fontId="0" fillId="5" borderId="20" xfId="0" applyFill="1" applyBorder="1" applyAlignment="1">
      <alignment horizontal="center" vertical="center" wrapText="1"/>
    </xf>
    <xf numFmtId="1" fontId="64" fillId="56" borderId="20" xfId="0" applyNumberFormat="1" applyFont="1" applyFill="1" applyBorder="1" applyAlignment="1">
      <alignment horizontal="center"/>
    </xf>
    <xf numFmtId="165" fontId="0" fillId="2" borderId="20" xfId="0" applyNumberFormat="1" applyFill="1" applyBorder="1"/>
    <xf numFmtId="0" fontId="0" fillId="6" borderId="20" xfId="0" applyFill="1" applyBorder="1" applyAlignment="1">
      <alignment horizontal="center"/>
    </xf>
    <xf numFmtId="0" fontId="5" fillId="2" borderId="0" xfId="0" applyFont="1" applyFill="1" applyAlignment="1">
      <alignment horizontal="center" wrapText="1"/>
    </xf>
    <xf numFmtId="0" fontId="0" fillId="0" borderId="12" xfId="0" applyBorder="1"/>
    <xf numFmtId="0" fontId="0" fillId="0" borderId="12" xfId="0" applyBorder="1" applyAlignment="1">
      <alignment wrapText="1"/>
    </xf>
    <xf numFmtId="165" fontId="5" fillId="2" borderId="33" xfId="0" applyNumberFormat="1" applyFont="1" applyFill="1" applyBorder="1" applyAlignment="1">
      <alignment horizontal="right" vertical="center"/>
    </xf>
    <xf numFmtId="165" fontId="5" fillId="2" borderId="35" xfId="0" applyNumberFormat="1" applyFont="1" applyFill="1" applyBorder="1" applyAlignment="1">
      <alignment horizontal="right" vertical="center"/>
    </xf>
    <xf numFmtId="0" fontId="0" fillId="2" borderId="34" xfId="0" applyFont="1" applyFill="1" applyBorder="1" applyAlignment="1">
      <alignment horizontal="left" vertical="center"/>
    </xf>
    <xf numFmtId="0" fontId="0" fillId="2" borderId="37" xfId="0" applyFont="1" applyFill="1" applyBorder="1" applyAlignment="1">
      <alignment horizontal="left" vertical="center"/>
    </xf>
    <xf numFmtId="0" fontId="0" fillId="6"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14" fillId="54" borderId="1" xfId="0" applyFont="1" applyFill="1" applyBorder="1" applyAlignment="1">
      <alignment horizontal="center" wrapText="1"/>
    </xf>
    <xf numFmtId="0" fontId="14" fillId="2" borderId="13" xfId="0" applyFont="1" applyFill="1" applyBorder="1" applyAlignment="1">
      <alignment horizontal="left" vertical="center"/>
    </xf>
    <xf numFmtId="0" fontId="77" fillId="3" borderId="0" xfId="0" applyFont="1" applyFill="1" applyBorder="1" applyAlignment="1">
      <alignment horizontal="center" textRotation="90" wrapText="1"/>
    </xf>
    <xf numFmtId="0" fontId="3" fillId="3" borderId="0" xfId="0" applyFont="1" applyFill="1" applyBorder="1" applyAlignment="1">
      <alignment horizontal="center" textRotation="90" wrapText="1"/>
    </xf>
    <xf numFmtId="0" fontId="49" fillId="2" borderId="26" xfId="0" applyFont="1" applyFill="1" applyBorder="1" applyAlignment="1">
      <alignment horizontal="left" vertical="top" wrapText="1"/>
    </xf>
    <xf numFmtId="0" fontId="49" fillId="2" borderId="0" xfId="0" applyFont="1" applyFill="1" applyBorder="1" applyAlignment="1">
      <alignment horizontal="center" vertical="center"/>
    </xf>
    <xf numFmtId="0" fontId="49" fillId="2" borderId="0" xfId="0" applyFont="1" applyFill="1" applyBorder="1" applyAlignment="1">
      <alignment horizontal="left" wrapText="1"/>
    </xf>
    <xf numFmtId="0" fontId="21"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0" fillId="2" borderId="1" xfId="0" applyFill="1" applyBorder="1" applyAlignment="1">
      <alignment horizontal="center"/>
    </xf>
    <xf numFmtId="0" fontId="4" fillId="2" borderId="27" xfId="0" applyFont="1" applyFill="1" applyBorder="1" applyAlignment="1">
      <alignment horizontal="left" vertical="center"/>
    </xf>
    <xf numFmtId="0" fontId="78" fillId="2" borderId="0" xfId="0" applyFont="1" applyFill="1" applyBorder="1" applyAlignment="1">
      <alignment horizontal="right" vertical="center"/>
    </xf>
    <xf numFmtId="0" fontId="0" fillId="54" borderId="0" xfId="0" applyFill="1"/>
    <xf numFmtId="0" fontId="45" fillId="2" borderId="0" xfId="0" applyFont="1" applyFill="1" applyBorder="1" applyAlignment="1">
      <alignment horizontal="center" vertical="center"/>
    </xf>
    <xf numFmtId="0" fontId="9" fillId="14" borderId="1" xfId="0" applyFont="1" applyFill="1" applyBorder="1" applyAlignment="1">
      <alignment horizontal="center" vertical="center"/>
    </xf>
    <xf numFmtId="0" fontId="9" fillId="14" borderId="1" xfId="0" applyFont="1" applyFill="1" applyBorder="1" applyAlignment="1">
      <alignment horizontal="center" vertical="center" wrapText="1"/>
    </xf>
    <xf numFmtId="0" fontId="77" fillId="2" borderId="0" xfId="0" applyFont="1" applyFill="1" applyAlignment="1">
      <alignment horizontal="center"/>
    </xf>
    <xf numFmtId="0" fontId="61" fillId="3" borderId="0" xfId="0" applyFont="1" applyFill="1" applyBorder="1" applyAlignment="1">
      <alignment horizontal="left" vertical="center"/>
    </xf>
    <xf numFmtId="0" fontId="8" fillId="54" borderId="0" xfId="0" applyFont="1" applyFill="1" applyBorder="1" applyAlignment="1">
      <alignment horizontal="center" textRotation="90" wrapText="1"/>
    </xf>
    <xf numFmtId="0" fontId="18" fillId="54" borderId="0" xfId="0" applyFont="1" applyFill="1" applyBorder="1" applyAlignment="1">
      <alignment horizontal="center" textRotation="90" wrapText="1"/>
    </xf>
    <xf numFmtId="0" fontId="62" fillId="2" borderId="0" xfId="0" applyFont="1" applyFill="1" applyBorder="1" applyAlignment="1">
      <alignment horizontal="center" vertical="top" wrapText="1"/>
    </xf>
    <xf numFmtId="0" fontId="12" fillId="2" borderId="0" xfId="0" applyFont="1" applyFill="1" applyBorder="1" applyAlignment="1">
      <alignment horizontal="center" vertical="center"/>
    </xf>
    <xf numFmtId="0" fontId="8" fillId="2" borderId="27" xfId="0" applyFont="1" applyFill="1" applyBorder="1" applyAlignment="1">
      <alignment horizontal="left" vertical="center" wrapText="1"/>
    </xf>
    <xf numFmtId="0" fontId="62" fillId="2" borderId="27" xfId="0" applyFont="1" applyFill="1" applyBorder="1" applyAlignment="1">
      <alignment horizontal="center" vertical="center" wrapText="1"/>
    </xf>
    <xf numFmtId="0" fontId="8" fillId="2" borderId="26" xfId="0" applyFont="1" applyFill="1" applyBorder="1" applyAlignment="1">
      <alignment horizontal="left" vertical="center" wrapText="1"/>
    </xf>
    <xf numFmtId="0" fontId="62" fillId="2" borderId="26" xfId="0" applyFont="1" applyFill="1" applyBorder="1" applyAlignment="1">
      <alignment horizontal="center" vertical="center" wrapText="1"/>
    </xf>
    <xf numFmtId="0" fontId="62" fillId="2" borderId="27" xfId="0" applyFont="1" applyFill="1" applyBorder="1" applyAlignment="1">
      <alignment horizontal="center" vertical="top" wrapText="1"/>
    </xf>
    <xf numFmtId="0" fontId="62" fillId="2" borderId="26" xfId="0" applyFont="1" applyFill="1" applyBorder="1" applyAlignment="1">
      <alignment horizontal="center" vertical="top" wrapText="1"/>
    </xf>
    <xf numFmtId="0" fontId="52" fillId="54" borderId="0" xfId="0" applyFont="1" applyFill="1" applyBorder="1" applyAlignment="1">
      <alignment horizontal="center" vertical="center"/>
    </xf>
    <xf numFmtId="0" fontId="12" fillId="54" borderId="0" xfId="0" applyFont="1" applyFill="1" applyBorder="1" applyAlignment="1">
      <alignment horizontal="center" vertical="center"/>
    </xf>
    <xf numFmtId="0" fontId="0" fillId="3" borderId="0" xfId="0" applyFill="1" applyAlignment="1">
      <alignment vertical="center"/>
    </xf>
    <xf numFmtId="0" fontId="0" fillId="3" borderId="0" xfId="0" applyFill="1" applyAlignment="1">
      <alignment vertical="top"/>
    </xf>
    <xf numFmtId="0" fontId="21" fillId="2" borderId="0" xfId="0" applyFont="1" applyFill="1" applyBorder="1" applyAlignment="1">
      <alignment horizontal="center" vertical="center" wrapText="1"/>
    </xf>
    <xf numFmtId="0" fontId="61" fillId="2" borderId="0" xfId="0" applyFont="1" applyFill="1" applyBorder="1" applyAlignment="1">
      <alignment horizontal="center" vertical="center"/>
    </xf>
    <xf numFmtId="0" fontId="46" fillId="2" borderId="0" xfId="0" applyFont="1" applyFill="1" applyBorder="1" applyAlignment="1">
      <alignment vertical="center"/>
    </xf>
    <xf numFmtId="0" fontId="45" fillId="2" borderId="0" xfId="0" applyFont="1" applyFill="1" applyBorder="1" applyAlignment="1">
      <alignment vertical="center"/>
    </xf>
    <xf numFmtId="0" fontId="46" fillId="2" borderId="0" xfId="0" applyFont="1" applyFill="1" applyBorder="1" applyAlignment="1">
      <alignment horizontal="center" vertical="center" wrapText="1"/>
    </xf>
    <xf numFmtId="0" fontId="45" fillId="3" borderId="0" xfId="0" applyFont="1" applyFill="1" applyBorder="1" applyAlignment="1">
      <alignment vertical="center"/>
    </xf>
    <xf numFmtId="0" fontId="9" fillId="14" borderId="1" xfId="0" applyFont="1" applyFill="1" applyBorder="1" applyAlignment="1">
      <alignment vertical="center" wrapText="1"/>
    </xf>
    <xf numFmtId="0" fontId="0" fillId="3" borderId="0" xfId="0" applyFill="1" applyAlignment="1"/>
    <xf numFmtId="0" fontId="46" fillId="3" borderId="0" xfId="0" applyFont="1" applyFill="1" applyBorder="1" applyAlignment="1">
      <alignment vertical="center"/>
    </xf>
    <xf numFmtId="0" fontId="0" fillId="3" borderId="0" xfId="0" applyFill="1" applyBorder="1"/>
    <xf numFmtId="0" fontId="8" fillId="3" borderId="0"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23" fillId="3" borderId="0" xfId="0" applyFont="1" applyFill="1" applyAlignment="1">
      <alignment horizontal="right"/>
    </xf>
    <xf numFmtId="0" fontId="23" fillId="3" borderId="0" xfId="0" applyFont="1" applyFill="1" applyBorder="1" applyAlignment="1">
      <alignment horizontal="right" vertical="center" wrapText="1"/>
    </xf>
    <xf numFmtId="0" fontId="17" fillId="3" borderId="0" xfId="0" applyFont="1" applyFill="1" applyBorder="1" applyAlignment="1">
      <alignment horizontal="center" vertical="center" wrapText="1"/>
    </xf>
    <xf numFmtId="0" fontId="0" fillId="3" borderId="0" xfId="0" applyFill="1" applyAlignment="1">
      <alignment horizontal="right"/>
    </xf>
    <xf numFmtId="0" fontId="8" fillId="3" borderId="0" xfId="0" applyFont="1" applyFill="1" applyBorder="1" applyAlignment="1">
      <alignment horizontal="center" vertical="top" wrapText="1"/>
    </xf>
    <xf numFmtId="0" fontId="0" fillId="9" borderId="12" xfId="0" applyFont="1" applyFill="1" applyBorder="1" applyAlignment="1">
      <alignment horizontal="center"/>
    </xf>
    <xf numFmtId="0" fontId="24" fillId="2" borderId="0" xfId="0" applyFont="1" applyFill="1" applyBorder="1" applyAlignment="1">
      <alignment vertical="center" wrapText="1"/>
    </xf>
    <xf numFmtId="0" fontId="24" fillId="3" borderId="0" xfId="0" applyFont="1" applyFill="1" applyBorder="1" applyAlignment="1">
      <alignment vertical="center" wrapText="1"/>
    </xf>
    <xf numFmtId="0" fontId="0" fillId="3" borderId="0" xfId="0" applyFont="1" applyFill="1" applyBorder="1" applyAlignment="1">
      <alignment horizontal="left"/>
    </xf>
    <xf numFmtId="0" fontId="79" fillId="2" borderId="27" xfId="0" applyFont="1" applyFill="1" applyBorder="1" applyAlignment="1">
      <alignment horizontal="right" vertical="center" wrapText="1"/>
    </xf>
    <xf numFmtId="0" fontId="79" fillId="2" borderId="0" xfId="0" applyFont="1" applyFill="1" applyBorder="1" applyAlignment="1">
      <alignment horizontal="right" vertical="center" wrapText="1"/>
    </xf>
    <xf numFmtId="0" fontId="0" fillId="2" borderId="58" xfId="0" applyFill="1" applyBorder="1" applyAlignment="1">
      <alignment horizontal="left"/>
    </xf>
    <xf numFmtId="0" fontId="0" fillId="2" borderId="59" xfId="0" applyFill="1" applyBorder="1" applyAlignment="1">
      <alignment horizontal="left"/>
    </xf>
    <xf numFmtId="0" fontId="0" fillId="2" borderId="57" xfId="0" applyFill="1" applyBorder="1" applyAlignment="1">
      <alignment horizontal="left"/>
    </xf>
    <xf numFmtId="0" fontId="0" fillId="8" borderId="0" xfId="0" applyFont="1" applyFill="1" applyAlignment="1">
      <alignment horizontal="left" wrapText="1"/>
    </xf>
    <xf numFmtId="0" fontId="0" fillId="8" borderId="0" xfId="0" applyFont="1" applyFill="1" applyAlignment="1">
      <alignment horizontal="right" vertical="center" wrapText="1"/>
    </xf>
    <xf numFmtId="0" fontId="5" fillId="2" borderId="58" xfId="0" applyFont="1" applyFill="1" applyBorder="1" applyAlignment="1">
      <alignment horizontal="left"/>
    </xf>
    <xf numFmtId="0" fontId="5" fillId="2" borderId="59" xfId="0" applyFont="1" applyFill="1" applyBorder="1" applyAlignment="1">
      <alignment horizontal="left"/>
    </xf>
    <xf numFmtId="0" fontId="5" fillId="2" borderId="57" xfId="0" applyFont="1" applyFill="1" applyBorder="1" applyAlignment="1">
      <alignment horizontal="left"/>
    </xf>
    <xf numFmtId="0" fontId="28" fillId="2" borderId="58" xfId="3" applyFill="1" applyBorder="1" applyAlignment="1">
      <alignment horizontal="left"/>
    </xf>
    <xf numFmtId="0" fontId="0" fillId="8" borderId="0" xfId="0" applyFont="1" applyFill="1" applyAlignment="1">
      <alignment horizontal="left" vertical="center" wrapText="1"/>
    </xf>
    <xf numFmtId="0" fontId="0" fillId="8" borderId="0" xfId="0" applyFont="1" applyFill="1" applyAlignment="1">
      <alignment horizontal="left"/>
    </xf>
    <xf numFmtId="0" fontId="0" fillId="8" borderId="34" xfId="0" applyFont="1" applyFill="1" applyBorder="1" applyAlignment="1">
      <alignment horizontal="left"/>
    </xf>
    <xf numFmtId="0" fontId="5" fillId="2" borderId="58" xfId="0" applyFont="1" applyFill="1" applyBorder="1" applyAlignment="1">
      <alignment horizontal="center"/>
    </xf>
    <xf numFmtId="0" fontId="5" fillId="2" borderId="57" xfId="0" applyFont="1" applyFill="1" applyBorder="1" applyAlignment="1">
      <alignment horizontal="center"/>
    </xf>
    <xf numFmtId="0" fontId="0" fillId="2" borderId="58" xfId="0" applyFill="1" applyBorder="1" applyAlignment="1">
      <alignment horizontal="center"/>
    </xf>
    <xf numFmtId="0" fontId="0" fillId="2" borderId="57" xfId="0" applyFill="1" applyBorder="1" applyAlignment="1">
      <alignment horizontal="center"/>
    </xf>
    <xf numFmtId="0" fontId="0" fillId="2" borderId="59" xfId="0" applyFill="1" applyBorder="1" applyAlignment="1">
      <alignment horizontal="center"/>
    </xf>
    <xf numFmtId="0" fontId="44" fillId="14" borderId="0" xfId="0" applyFont="1" applyFill="1" applyBorder="1" applyAlignment="1">
      <alignment horizontal="center" vertical="center"/>
    </xf>
    <xf numFmtId="0" fontId="0" fillId="8" borderId="0" xfId="0" applyFont="1" applyFill="1" applyAlignment="1">
      <alignment horizontal="left" vertical="center"/>
    </xf>
    <xf numFmtId="0" fontId="0" fillId="8" borderId="34" xfId="0" applyFont="1" applyFill="1" applyBorder="1" applyAlignment="1">
      <alignment horizontal="left" vertical="center"/>
    </xf>
    <xf numFmtId="0" fontId="45" fillId="2" borderId="0" xfId="0" applyFont="1" applyFill="1" applyBorder="1" applyAlignment="1">
      <alignment horizontal="center" vertical="center"/>
    </xf>
    <xf numFmtId="0" fontId="0" fillId="8" borderId="34" xfId="0" applyFont="1" applyFill="1" applyBorder="1" applyAlignment="1">
      <alignment horizontal="left" vertical="center" wrapText="1"/>
    </xf>
    <xf numFmtId="0" fontId="5" fillId="2" borderId="59" xfId="0" applyFont="1" applyFill="1" applyBorder="1" applyAlignment="1">
      <alignment horizontal="center"/>
    </xf>
    <xf numFmtId="0" fontId="0" fillId="8" borderId="0" xfId="0" applyFont="1" applyFill="1" applyBorder="1" applyAlignment="1">
      <alignment horizontal="right"/>
    </xf>
    <xf numFmtId="0" fontId="0" fillId="8" borderId="34" xfId="0" applyFont="1" applyFill="1" applyBorder="1" applyAlignment="1">
      <alignment horizontal="right"/>
    </xf>
    <xf numFmtId="14" fontId="0" fillId="2" borderId="58" xfId="0" applyNumberFormat="1" applyFill="1" applyBorder="1" applyAlignment="1">
      <alignment horizontal="center"/>
    </xf>
    <xf numFmtId="14" fontId="0" fillId="2" borderId="57" xfId="0" applyNumberFormat="1" applyFill="1" applyBorder="1" applyAlignment="1">
      <alignment horizontal="center"/>
    </xf>
    <xf numFmtId="0" fontId="0" fillId="2" borderId="58" xfId="0" applyFont="1" applyFill="1" applyBorder="1" applyAlignment="1">
      <alignment horizontal="center" vertical="center" wrapText="1"/>
    </xf>
    <xf numFmtId="0" fontId="0" fillId="2" borderId="59"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0" fillId="2" borderId="58" xfId="0" applyFill="1" applyBorder="1" applyAlignment="1">
      <alignment horizontal="center" vertical="center"/>
    </xf>
    <xf numFmtId="0" fontId="0" fillId="2" borderId="59" xfId="0" applyFill="1" applyBorder="1" applyAlignment="1">
      <alignment horizontal="center" vertical="center"/>
    </xf>
    <xf numFmtId="0" fontId="0" fillId="2" borderId="57" xfId="0" applyFill="1" applyBorder="1" applyAlignment="1">
      <alignment horizontal="center" vertical="center"/>
    </xf>
    <xf numFmtId="0" fontId="36" fillId="8" borderId="1" xfId="0"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6" fillId="8" borderId="14" xfId="0" applyFont="1" applyFill="1" applyBorder="1" applyAlignment="1">
      <alignment horizontal="center" vertical="center"/>
    </xf>
    <xf numFmtId="0" fontId="36" fillId="8" borderId="19" xfId="0" applyFont="1" applyFill="1" applyBorder="1" applyAlignment="1">
      <alignment horizontal="center" vertical="center"/>
    </xf>
    <xf numFmtId="0" fontId="36" fillId="8" borderId="18" xfId="0" applyFont="1" applyFill="1" applyBorder="1" applyAlignment="1">
      <alignment horizontal="center" vertical="center"/>
    </xf>
    <xf numFmtId="0" fontId="36" fillId="8" borderId="31" xfId="0" applyFont="1" applyFill="1" applyBorder="1" applyAlignment="1">
      <alignment horizontal="center" vertical="center"/>
    </xf>
    <xf numFmtId="0" fontId="36" fillId="8" borderId="0" xfId="0" applyFont="1" applyFill="1" applyBorder="1" applyAlignment="1">
      <alignment horizontal="center" vertical="center"/>
    </xf>
    <xf numFmtId="0" fontId="36" fillId="8" borderId="32" xfId="0" applyFont="1" applyFill="1" applyBorder="1" applyAlignment="1">
      <alignment horizontal="center" vertical="center"/>
    </xf>
    <xf numFmtId="0" fontId="36" fillId="8" borderId="1" xfId="0" applyFont="1" applyFill="1" applyBorder="1" applyAlignment="1">
      <alignment horizontal="center" vertical="center"/>
    </xf>
    <xf numFmtId="0" fontId="36" fillId="8" borderId="1" xfId="0" applyFont="1" applyFill="1" applyBorder="1" applyAlignment="1">
      <alignment horizontal="center" vertical="center" textRotation="90" wrapText="1"/>
    </xf>
    <xf numFmtId="0" fontId="36" fillId="8" borderId="10" xfId="0" applyFont="1" applyFill="1" applyBorder="1" applyAlignment="1">
      <alignment horizontal="center" vertical="center" textRotation="90" wrapText="1"/>
    </xf>
    <xf numFmtId="0" fontId="5" fillId="8" borderId="0" xfId="0" applyFont="1" applyFill="1" applyAlignment="1">
      <alignment horizontal="left" vertical="center"/>
    </xf>
    <xf numFmtId="0" fontId="62" fillId="2" borderId="26" xfId="0" applyFont="1" applyFill="1" applyBorder="1" applyAlignment="1">
      <alignment horizontal="center" vertical="center" wrapText="1"/>
    </xf>
    <xf numFmtId="0" fontId="62" fillId="2" borderId="27" xfId="0" applyFont="1" applyFill="1" applyBorder="1" applyAlignment="1">
      <alignment horizontal="center" vertical="center" wrapText="1"/>
    </xf>
    <xf numFmtId="0" fontId="61" fillId="3" borderId="0" xfId="0" applyFont="1" applyFill="1" applyBorder="1" applyAlignment="1">
      <alignment horizontal="center" vertical="center"/>
    </xf>
    <xf numFmtId="0" fontId="18" fillId="54" borderId="0" xfId="0" applyFont="1" applyFill="1" applyBorder="1" applyAlignment="1">
      <alignment horizontal="right" vertical="center" wrapText="1"/>
    </xf>
    <xf numFmtId="0" fontId="52" fillId="54" borderId="0" xfId="0" applyFont="1" applyFill="1" applyBorder="1" applyAlignment="1">
      <alignment horizontal="center" vertical="center"/>
    </xf>
    <xf numFmtId="0" fontId="21" fillId="44" borderId="0" xfId="0" applyFont="1" applyFill="1" applyBorder="1" applyAlignment="1">
      <alignment horizontal="left" vertical="center" wrapText="1"/>
    </xf>
    <xf numFmtId="0" fontId="21" fillId="2" borderId="19"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62" fillId="2" borderId="26" xfId="0" applyFont="1" applyFill="1" applyBorder="1" applyAlignment="1">
      <alignment horizontal="center" vertical="top" wrapText="1"/>
    </xf>
    <xf numFmtId="0" fontId="46" fillId="2" borderId="0" xfId="0" applyFont="1" applyFill="1" applyBorder="1" applyAlignment="1">
      <alignment horizontal="center" vertical="center"/>
    </xf>
    <xf numFmtId="0" fontId="21" fillId="43" borderId="0" xfId="0" applyFont="1" applyFill="1" applyBorder="1" applyAlignment="1">
      <alignment horizontal="left" vertical="center"/>
    </xf>
    <xf numFmtId="0" fontId="62" fillId="2" borderId="0" xfId="0" applyFont="1" applyFill="1" applyBorder="1" applyAlignment="1">
      <alignment horizontal="center" vertical="top" wrapText="1"/>
    </xf>
    <xf numFmtId="0" fontId="21" fillId="45" borderId="0" xfId="0" applyFont="1" applyFill="1" applyBorder="1" applyAlignment="1">
      <alignment horizontal="left" vertical="center" wrapText="1"/>
    </xf>
    <xf numFmtId="0" fontId="62" fillId="2" borderId="27" xfId="0" applyFont="1" applyFill="1" applyBorder="1" applyAlignment="1">
      <alignment horizontal="center" vertical="top" wrapText="1"/>
    </xf>
    <xf numFmtId="0" fontId="21" fillId="48" borderId="0" xfId="0" applyFont="1" applyFill="1" applyBorder="1" applyAlignment="1">
      <alignment horizontal="left" vertical="center" wrapText="1"/>
    </xf>
    <xf numFmtId="0" fontId="18" fillId="2" borderId="19" xfId="0" applyFont="1" applyFill="1" applyBorder="1" applyAlignment="1">
      <alignment horizontal="left" vertical="top" wrapText="1"/>
    </xf>
    <xf numFmtId="0" fontId="18" fillId="2" borderId="0" xfId="0" applyFont="1" applyFill="1" applyBorder="1" applyAlignment="1">
      <alignment horizontal="left" vertical="top" wrapText="1"/>
    </xf>
    <xf numFmtId="0" fontId="49" fillId="2" borderId="19" xfId="0" applyFont="1" applyFill="1" applyBorder="1" applyAlignment="1">
      <alignment horizontal="left" vertical="top" wrapText="1"/>
    </xf>
    <xf numFmtId="0" fontId="49" fillId="2" borderId="27" xfId="0" applyFont="1" applyFill="1" applyBorder="1" applyAlignment="1">
      <alignment horizontal="left" vertical="top" wrapText="1"/>
    </xf>
    <xf numFmtId="0" fontId="49" fillId="2" borderId="0" xfId="0" applyFont="1" applyFill="1" applyBorder="1" applyAlignment="1">
      <alignment horizontal="left" vertical="top" wrapText="1"/>
    </xf>
    <xf numFmtId="0" fontId="18" fillId="2" borderId="27" xfId="0" applyFont="1" applyFill="1" applyBorder="1" applyAlignment="1">
      <alignment horizontal="left" vertical="top" wrapText="1"/>
    </xf>
    <xf numFmtId="0" fontId="53" fillId="43" borderId="0" xfId="0" applyFont="1" applyFill="1" applyBorder="1" applyAlignment="1">
      <alignment horizontal="left" vertical="center" wrapText="1"/>
    </xf>
    <xf numFmtId="0" fontId="53" fillId="45" borderId="0" xfId="0" applyFont="1" applyFill="1" applyBorder="1" applyAlignment="1">
      <alignment horizontal="left" vertical="center" wrapText="1"/>
    </xf>
    <xf numFmtId="0" fontId="53" fillId="44" borderId="0" xfId="0" applyFont="1" applyFill="1" applyBorder="1" applyAlignment="1">
      <alignment horizontal="left" vertical="center" wrapText="1"/>
    </xf>
    <xf numFmtId="0" fontId="53" fillId="48" borderId="0" xfId="0" applyFont="1" applyFill="1" applyBorder="1" applyAlignment="1">
      <alignment horizontal="left" vertical="center" wrapText="1"/>
    </xf>
    <xf numFmtId="0" fontId="49" fillId="2" borderId="0" xfId="0" applyFont="1" applyFill="1" applyBorder="1" applyAlignment="1">
      <alignment horizontal="left" vertical="top"/>
    </xf>
    <xf numFmtId="0" fontId="49" fillId="2" borderId="27" xfId="0" applyFont="1" applyFill="1" applyBorder="1" applyAlignment="1">
      <alignment horizontal="left" vertical="top"/>
    </xf>
    <xf numFmtId="0" fontId="49" fillId="2" borderId="19" xfId="0" applyFont="1" applyFill="1" applyBorder="1" applyAlignment="1">
      <alignment horizontal="left" vertical="top"/>
    </xf>
    <xf numFmtId="0" fontId="49" fillId="2" borderId="27" xfId="0" applyFont="1" applyFill="1" applyBorder="1" applyAlignment="1">
      <alignment horizontal="left"/>
    </xf>
    <xf numFmtId="0" fontId="49" fillId="2" borderId="26" xfId="0" applyFont="1" applyFill="1" applyBorder="1" applyAlignment="1">
      <alignment horizontal="left" vertical="top" wrapText="1"/>
    </xf>
    <xf numFmtId="0" fontId="49" fillId="2" borderId="26" xfId="0" applyFont="1" applyFill="1" applyBorder="1" applyAlignment="1">
      <alignment horizontal="left" wrapText="1"/>
    </xf>
    <xf numFmtId="0" fontId="9" fillId="14"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46" fillId="2" borderId="0" xfId="0" applyFont="1" applyFill="1" applyBorder="1" applyAlignment="1">
      <alignment horizontal="left" vertical="center"/>
    </xf>
    <xf numFmtId="0" fontId="9" fillId="14" borderId="27" xfId="0" applyFont="1" applyFill="1" applyBorder="1" applyAlignment="1">
      <alignment horizontal="center" vertical="center"/>
    </xf>
    <xf numFmtId="0" fontId="9" fillId="14" borderId="17" xfId="0" applyFont="1" applyFill="1" applyBorder="1" applyAlignment="1">
      <alignment horizontal="center" vertical="center"/>
    </xf>
    <xf numFmtId="0" fontId="9" fillId="14" borderId="12" xfId="0" applyFont="1" applyFill="1" applyBorder="1" applyAlignment="1">
      <alignment horizontal="center" vertical="center"/>
    </xf>
    <xf numFmtId="0" fontId="9" fillId="14" borderId="26" xfId="0" applyFont="1" applyFill="1" applyBorder="1" applyAlignment="1">
      <alignment horizontal="center" vertical="center"/>
    </xf>
    <xf numFmtId="0" fontId="9" fillId="14" borderId="13" xfId="0" applyFont="1" applyFill="1" applyBorder="1" applyAlignment="1">
      <alignment horizontal="center" vertical="center"/>
    </xf>
    <xf numFmtId="0" fontId="12" fillId="2" borderId="12"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9" fillId="14" borderId="12" xfId="0" applyFont="1" applyFill="1" applyBorder="1" applyAlignment="1">
      <alignment horizontal="center" vertical="center" wrapText="1"/>
    </xf>
    <xf numFmtId="0" fontId="9" fillId="14" borderId="26" xfId="0" applyFont="1" applyFill="1" applyBorder="1" applyAlignment="1">
      <alignment horizontal="center" vertical="center" wrapText="1"/>
    </xf>
    <xf numFmtId="0" fontId="9" fillId="14" borderId="38" xfId="0" applyFont="1" applyFill="1" applyBorder="1" applyAlignment="1">
      <alignment horizontal="center" vertical="center" wrapText="1"/>
    </xf>
    <xf numFmtId="0" fontId="9" fillId="14" borderId="39" xfId="0" applyFont="1" applyFill="1" applyBorder="1" applyAlignment="1">
      <alignment horizontal="center" vertical="center" wrapText="1"/>
    </xf>
    <xf numFmtId="0" fontId="9" fillId="14" borderId="40" xfId="0" applyFont="1" applyFill="1" applyBorder="1" applyAlignment="1">
      <alignment horizontal="center" vertical="center" wrapText="1"/>
    </xf>
    <xf numFmtId="0" fontId="5" fillId="2" borderId="51" xfId="0" applyFont="1" applyFill="1" applyBorder="1" applyAlignment="1">
      <alignment horizontal="center" vertical="center" textRotation="90" wrapText="1"/>
    </xf>
    <xf numFmtId="0" fontId="5" fillId="2" borderId="52" xfId="0" applyFont="1" applyFill="1" applyBorder="1" applyAlignment="1">
      <alignment horizontal="center" vertical="center" textRotation="90" wrapText="1"/>
    </xf>
    <xf numFmtId="0" fontId="5" fillId="2" borderId="9" xfId="0" applyFont="1" applyFill="1" applyBorder="1" applyAlignment="1">
      <alignment horizontal="center" vertical="center" textRotation="90" wrapText="1"/>
    </xf>
    <xf numFmtId="0" fontId="9" fillId="35" borderId="1" xfId="0" applyFont="1" applyFill="1" applyBorder="1" applyAlignment="1">
      <alignment horizontal="center" vertical="center"/>
    </xf>
    <xf numFmtId="0" fontId="9" fillId="35" borderId="14" xfId="0" applyFont="1" applyFill="1" applyBorder="1" applyAlignment="1">
      <alignment horizontal="center" vertical="center"/>
    </xf>
    <xf numFmtId="0" fontId="9" fillId="35" borderId="19" xfId="0" applyFont="1" applyFill="1" applyBorder="1" applyAlignment="1">
      <alignment horizontal="center" vertical="center"/>
    </xf>
    <xf numFmtId="0" fontId="9" fillId="35" borderId="18" xfId="0" applyFont="1" applyFill="1" applyBorder="1" applyAlignment="1">
      <alignment horizontal="center" vertical="center"/>
    </xf>
    <xf numFmtId="0" fontId="9" fillId="35" borderId="24" xfId="0" applyFont="1" applyFill="1" applyBorder="1" applyAlignment="1">
      <alignment horizontal="center" vertical="center"/>
    </xf>
    <xf numFmtId="0" fontId="9" fillId="35" borderId="27" xfId="0" applyFont="1" applyFill="1" applyBorder="1" applyAlignment="1">
      <alignment horizontal="center" vertical="center"/>
    </xf>
    <xf numFmtId="0" fontId="9" fillId="35" borderId="17" xfId="0" applyFont="1" applyFill="1" applyBorder="1" applyAlignment="1">
      <alignment horizontal="center" vertical="center"/>
    </xf>
    <xf numFmtId="0" fontId="12" fillId="5" borderId="12" xfId="0" applyFont="1" applyFill="1" applyBorder="1" applyAlignment="1">
      <alignment horizontal="center" vertical="center" textRotation="90"/>
    </xf>
    <xf numFmtId="0" fontId="12" fillId="5" borderId="13" xfId="0" applyFont="1" applyFill="1" applyBorder="1" applyAlignment="1">
      <alignment horizontal="center" vertical="center" textRotation="90"/>
    </xf>
    <xf numFmtId="0" fontId="0" fillId="54" borderId="63" xfId="0" applyFill="1" applyBorder="1" applyAlignment="1">
      <alignment horizontal="left" vertical="center" wrapText="1"/>
    </xf>
    <xf numFmtId="0" fontId="0" fillId="54" borderId="65" xfId="0" applyFill="1" applyBorder="1" applyAlignment="1">
      <alignment horizontal="left" vertical="center" wrapText="1"/>
    </xf>
    <xf numFmtId="0" fontId="0" fillId="54" borderId="67" xfId="0" applyFill="1" applyBorder="1" applyAlignment="1">
      <alignment horizontal="left" vertical="center" wrapText="1"/>
    </xf>
    <xf numFmtId="0" fontId="0" fillId="54" borderId="66" xfId="0" applyFill="1" applyBorder="1" applyAlignment="1">
      <alignment horizontal="left" vertical="center" wrapText="1"/>
    </xf>
    <xf numFmtId="0" fontId="26" fillId="2" borderId="0" xfId="0" applyFont="1" applyFill="1" applyBorder="1" applyAlignment="1">
      <alignment horizontal="left" wrapText="1"/>
    </xf>
    <xf numFmtId="0" fontId="0" fillId="2" borderId="0" xfId="0" applyFill="1" applyBorder="1" applyAlignment="1">
      <alignment horizontal="left" vertical="center" wrapText="1"/>
    </xf>
    <xf numFmtId="0" fontId="67" fillId="2" borderId="0" xfId="0" applyFont="1" applyFill="1" applyBorder="1" applyAlignment="1">
      <alignment horizontal="left" wrapText="1"/>
    </xf>
    <xf numFmtId="0" fontId="47" fillId="53" borderId="60" xfId="0" applyFont="1" applyFill="1" applyBorder="1" applyAlignment="1">
      <alignment horizontal="center" vertical="center" textRotation="90" wrapText="1"/>
    </xf>
    <xf numFmtId="0" fontId="0" fillId="54" borderId="60" xfId="0" applyFont="1" applyFill="1" applyBorder="1" applyAlignment="1">
      <alignment horizontal="left" vertical="center"/>
    </xf>
    <xf numFmtId="0" fontId="0" fillId="3" borderId="63" xfId="0" applyFont="1" applyFill="1" applyBorder="1" applyAlignment="1">
      <alignment horizontal="center"/>
    </xf>
    <xf numFmtId="0" fontId="0" fillId="3" borderId="64" xfId="0" applyFont="1" applyFill="1" applyBorder="1" applyAlignment="1">
      <alignment horizontal="center"/>
    </xf>
    <xf numFmtId="0" fontId="0" fillId="3" borderId="65" xfId="0" applyFont="1" applyFill="1" applyBorder="1" applyAlignment="1">
      <alignment horizontal="center"/>
    </xf>
    <xf numFmtId="0" fontId="0" fillId="54" borderId="60" xfId="0" applyFont="1" applyFill="1" applyBorder="1" applyAlignment="1">
      <alignment horizontal="left" vertical="center" wrapText="1"/>
    </xf>
    <xf numFmtId="0" fontId="64" fillId="52" borderId="60" xfId="0" applyFont="1" applyFill="1" applyBorder="1" applyAlignment="1">
      <alignment horizontal="center" vertical="center"/>
    </xf>
    <xf numFmtId="0" fontId="66" fillId="52" borderId="60" xfId="0" applyFont="1" applyFill="1" applyBorder="1" applyAlignment="1">
      <alignment horizontal="center"/>
    </xf>
    <xf numFmtId="0" fontId="0" fillId="54" borderId="66" xfId="0" applyFont="1" applyFill="1" applyBorder="1" applyAlignment="1">
      <alignment horizontal="left" wrapText="1"/>
    </xf>
    <xf numFmtId="0" fontId="64" fillId="52" borderId="63" xfId="0" applyFont="1" applyFill="1" applyBorder="1" applyAlignment="1">
      <alignment horizontal="center"/>
    </xf>
    <xf numFmtId="0" fontId="64" fillId="52" borderId="64" xfId="0" applyFont="1" applyFill="1" applyBorder="1" applyAlignment="1">
      <alignment horizontal="center"/>
    </xf>
    <xf numFmtId="0" fontId="64" fillId="52" borderId="65" xfId="0" applyFont="1" applyFill="1" applyBorder="1" applyAlignment="1">
      <alignment horizontal="center"/>
    </xf>
    <xf numFmtId="0" fontId="5" fillId="53" borderId="63" xfId="0" applyFont="1" applyFill="1" applyBorder="1" applyAlignment="1">
      <alignment horizontal="center" vertical="center" wrapText="1"/>
    </xf>
    <xf numFmtId="0" fontId="5" fillId="53" borderId="65" xfId="0" applyFont="1" applyFill="1" applyBorder="1" applyAlignment="1">
      <alignment horizontal="center" vertical="center" wrapText="1"/>
    </xf>
    <xf numFmtId="0" fontId="64" fillId="52" borderId="60" xfId="0" applyFont="1" applyFill="1" applyBorder="1" applyAlignment="1">
      <alignment horizontal="center" vertical="center" wrapText="1"/>
    </xf>
    <xf numFmtId="0" fontId="5" fillId="53" borderId="60" xfId="0" applyFont="1" applyFill="1" applyBorder="1" applyAlignment="1">
      <alignment horizontal="center" vertical="center" wrapText="1"/>
    </xf>
    <xf numFmtId="0" fontId="47" fillId="53" borderId="61" xfId="0" applyFont="1" applyFill="1" applyBorder="1" applyAlignment="1">
      <alignment horizontal="center" vertical="center" textRotation="90" wrapText="1"/>
    </xf>
    <xf numFmtId="0" fontId="47" fillId="53" borderId="62" xfId="0" applyFont="1" applyFill="1" applyBorder="1" applyAlignment="1">
      <alignment horizontal="center" vertical="center" textRotation="90" wrapText="1"/>
    </xf>
    <xf numFmtId="0" fontId="26" fillId="2" borderId="0" xfId="0" applyFont="1" applyFill="1" applyBorder="1" applyAlignment="1">
      <alignment horizontal="left"/>
    </xf>
    <xf numFmtId="0" fontId="65" fillId="8" borderId="0" xfId="0" applyFont="1" applyFill="1" applyAlignment="1">
      <alignment horizontal="center" vertical="center"/>
    </xf>
    <xf numFmtId="0" fontId="0" fillId="2" borderId="0" xfId="0" applyFill="1" applyBorder="1" applyAlignment="1">
      <alignment horizontal="left" vertical="top" wrapText="1"/>
    </xf>
    <xf numFmtId="0" fontId="36" fillId="2" borderId="0" xfId="0" applyFont="1" applyFill="1" applyBorder="1" applyAlignment="1">
      <alignment horizontal="left" vertical="center" wrapText="1"/>
    </xf>
    <xf numFmtId="0" fontId="0" fillId="2" borderId="0" xfId="0" applyFont="1" applyFill="1" applyBorder="1" applyAlignment="1">
      <alignment horizontal="left" vertical="top" wrapText="1"/>
    </xf>
    <xf numFmtId="0" fontId="64" fillId="52" borderId="67" xfId="0" applyFont="1" applyFill="1" applyBorder="1" applyAlignment="1">
      <alignment horizontal="center" vertical="center"/>
    </xf>
    <xf numFmtId="0" fontId="64" fillId="52" borderId="69" xfId="0" applyFont="1" applyFill="1" applyBorder="1" applyAlignment="1">
      <alignment horizontal="center" vertical="center"/>
    </xf>
    <xf numFmtId="0" fontId="64" fillId="52" borderId="66" xfId="0" applyFont="1" applyFill="1" applyBorder="1" applyAlignment="1">
      <alignment horizontal="center" vertical="center"/>
    </xf>
    <xf numFmtId="0" fontId="64" fillId="52" borderId="68" xfId="0" applyFont="1" applyFill="1" applyBorder="1" applyAlignment="1">
      <alignment horizontal="center" vertical="center"/>
    </xf>
    <xf numFmtId="0" fontId="64" fillId="52" borderId="70" xfId="0" applyFont="1" applyFill="1" applyBorder="1" applyAlignment="1">
      <alignment horizontal="center" vertical="center"/>
    </xf>
    <xf numFmtId="0" fontId="5" fillId="53" borderId="64" xfId="0" applyFont="1" applyFill="1" applyBorder="1" applyAlignment="1">
      <alignment horizontal="center" vertical="center" wrapText="1"/>
    </xf>
    <xf numFmtId="0" fontId="0" fillId="2" borderId="0" xfId="0" applyFill="1" applyBorder="1" applyAlignment="1">
      <alignment horizontal="left" wrapText="1"/>
    </xf>
    <xf numFmtId="0" fontId="64" fillId="52" borderId="60" xfId="0" applyFont="1" applyFill="1" applyBorder="1" applyAlignment="1">
      <alignment horizontal="center" wrapText="1"/>
    </xf>
    <xf numFmtId="0" fontId="0" fillId="54" borderId="63" xfId="0" applyFill="1" applyBorder="1" applyAlignment="1">
      <alignment horizontal="left" vertical="center"/>
    </xf>
    <xf numFmtId="0" fontId="0" fillId="54" borderId="64" xfId="0" applyFill="1" applyBorder="1" applyAlignment="1">
      <alignment horizontal="left" vertical="center"/>
    </xf>
    <xf numFmtId="0" fontId="0" fillId="54" borderId="65" xfId="0" applyFill="1" applyBorder="1" applyAlignment="1">
      <alignment horizontal="left" vertical="center"/>
    </xf>
    <xf numFmtId="0" fontId="64" fillId="52" borderId="69" xfId="0" applyFont="1" applyFill="1" applyBorder="1" applyAlignment="1">
      <alignment horizontal="center" wrapText="1"/>
    </xf>
    <xf numFmtId="0" fontId="64" fillId="52" borderId="0" xfId="0" applyFont="1" applyFill="1" applyBorder="1" applyAlignment="1">
      <alignment horizontal="center" wrapText="1"/>
    </xf>
    <xf numFmtId="0" fontId="64" fillId="52" borderId="72" xfId="0" applyFont="1" applyFill="1" applyBorder="1" applyAlignment="1">
      <alignment horizontal="center" vertical="center"/>
    </xf>
    <xf numFmtId="0" fontId="64" fillId="52" borderId="61" xfId="0" applyFont="1" applyFill="1" applyBorder="1" applyAlignment="1">
      <alignment horizontal="center" vertical="center" wrapText="1"/>
    </xf>
    <xf numFmtId="0" fontId="64" fillId="52" borderId="71" xfId="0" applyFont="1" applyFill="1" applyBorder="1" applyAlignment="1">
      <alignment horizontal="center" vertical="center" wrapText="1"/>
    </xf>
    <xf numFmtId="0" fontId="64" fillId="52" borderId="62" xfId="0" applyFont="1" applyFill="1" applyBorder="1" applyAlignment="1">
      <alignment horizontal="center" vertical="center" wrapText="1"/>
    </xf>
    <xf numFmtId="0" fontId="66" fillId="52" borderId="63" xfId="0" applyFont="1" applyFill="1" applyBorder="1" applyAlignment="1">
      <alignment horizontal="center"/>
    </xf>
    <xf numFmtId="0" fontId="66" fillId="52" borderId="64" xfId="0" applyFont="1" applyFill="1" applyBorder="1" applyAlignment="1">
      <alignment horizontal="center"/>
    </xf>
    <xf numFmtId="0" fontId="66" fillId="52" borderId="65" xfId="0" applyFont="1" applyFill="1" applyBorder="1" applyAlignment="1">
      <alignment horizontal="center"/>
    </xf>
    <xf numFmtId="0" fontId="0" fillId="54" borderId="64" xfId="0" applyFill="1" applyBorder="1" applyAlignment="1">
      <alignment horizontal="left" vertical="center" wrapText="1"/>
    </xf>
    <xf numFmtId="0" fontId="64" fillId="52" borderId="61" xfId="0" applyFont="1" applyFill="1" applyBorder="1" applyAlignment="1">
      <alignment horizontal="center" vertical="center"/>
    </xf>
    <xf numFmtId="0" fontId="64" fillId="52" borderId="71" xfId="0" applyFont="1" applyFill="1" applyBorder="1" applyAlignment="1">
      <alignment horizontal="center" vertical="center"/>
    </xf>
    <xf numFmtId="0" fontId="64" fillId="52" borderId="62" xfId="0" applyFont="1" applyFill="1" applyBorder="1" applyAlignment="1">
      <alignment horizontal="center" vertical="center"/>
    </xf>
    <xf numFmtId="0" fontId="5" fillId="53" borderId="61" xfId="0" applyFont="1" applyFill="1" applyBorder="1" applyAlignment="1">
      <alignment horizontal="center" vertical="center" wrapText="1"/>
    </xf>
    <xf numFmtId="0" fontId="5" fillId="53" borderId="62" xfId="0" applyFont="1" applyFill="1" applyBorder="1" applyAlignment="1">
      <alignment horizontal="center" vertical="center" wrapText="1"/>
    </xf>
    <xf numFmtId="0" fontId="67" fillId="2" borderId="0" xfId="0" applyFont="1" applyFill="1" applyAlignment="1">
      <alignment horizontal="left" wrapText="1"/>
    </xf>
    <xf numFmtId="0" fontId="0" fillId="54" borderId="61" xfId="0" applyFont="1" applyFill="1" applyBorder="1" applyAlignment="1">
      <alignment horizontal="center" vertical="center" wrapText="1"/>
    </xf>
    <xf numFmtId="0" fontId="0" fillId="54" borderId="71" xfId="0" applyFont="1" applyFill="1" applyBorder="1" applyAlignment="1">
      <alignment horizontal="center" vertical="center" wrapText="1"/>
    </xf>
    <xf numFmtId="0" fontId="0" fillId="54" borderId="62" xfId="0" applyFont="1" applyFill="1" applyBorder="1" applyAlignment="1">
      <alignment horizontal="center" vertical="center" wrapText="1"/>
    </xf>
    <xf numFmtId="0" fontId="0" fillId="54" borderId="60" xfId="0" applyFont="1" applyFill="1" applyBorder="1" applyAlignment="1">
      <alignment horizontal="center" vertical="center"/>
    </xf>
    <xf numFmtId="0" fontId="0" fillId="54" borderId="61" xfId="0" applyFont="1" applyFill="1" applyBorder="1" applyAlignment="1">
      <alignment horizontal="left" vertical="center" wrapText="1"/>
    </xf>
    <xf numFmtId="0" fontId="0" fillId="54" borderId="62" xfId="0" applyFont="1" applyFill="1" applyBorder="1" applyAlignment="1">
      <alignment horizontal="left" vertical="center" wrapText="1"/>
    </xf>
    <xf numFmtId="0" fontId="64" fillId="52" borderId="63" xfId="0" applyFont="1" applyFill="1" applyBorder="1" applyAlignment="1">
      <alignment horizontal="center" wrapText="1"/>
    </xf>
    <xf numFmtId="0" fontId="64" fillId="52" borderId="65" xfId="0" applyFont="1" applyFill="1" applyBorder="1" applyAlignment="1">
      <alignment horizontal="center" wrapText="1"/>
    </xf>
    <xf numFmtId="0" fontId="0" fillId="2" borderId="63" xfId="0" applyFill="1" applyBorder="1" applyAlignment="1">
      <alignment horizontal="left" vertical="top" wrapText="1"/>
    </xf>
    <xf numFmtId="0" fontId="0" fillId="2" borderId="65" xfId="0" applyFill="1" applyBorder="1" applyAlignment="1">
      <alignment horizontal="left" vertical="top" wrapText="1"/>
    </xf>
    <xf numFmtId="0" fontId="0" fillId="2" borderId="63" xfId="0" applyFill="1" applyBorder="1" applyAlignment="1">
      <alignment horizontal="left" wrapText="1"/>
    </xf>
    <xf numFmtId="0" fontId="0" fillId="2" borderId="65" xfId="0" applyFill="1" applyBorder="1" applyAlignment="1">
      <alignment horizontal="left" wrapText="1"/>
    </xf>
    <xf numFmtId="0" fontId="36" fillId="54" borderId="63" xfId="0" applyFont="1" applyFill="1" applyBorder="1" applyAlignment="1">
      <alignment horizontal="center" vertical="center" wrapText="1"/>
    </xf>
    <xf numFmtId="0" fontId="36" fillId="54" borderId="65" xfId="0" applyFont="1" applyFill="1" applyBorder="1" applyAlignment="1">
      <alignment horizontal="center" vertical="center" wrapText="1"/>
    </xf>
    <xf numFmtId="0" fontId="0" fillId="54" borderId="67" xfId="0" applyFont="1" applyFill="1" applyBorder="1" applyAlignment="1">
      <alignment horizontal="center" vertical="center" wrapText="1"/>
    </xf>
    <xf numFmtId="0" fontId="0" fillId="54" borderId="69" xfId="0" applyFont="1" applyFill="1" applyBorder="1" applyAlignment="1">
      <alignment horizontal="center" vertical="center" wrapText="1"/>
    </xf>
    <xf numFmtId="0" fontId="0" fillId="54" borderId="73" xfId="0" applyFont="1" applyFill="1" applyBorder="1" applyAlignment="1">
      <alignment horizontal="center" vertical="center" wrapText="1"/>
    </xf>
    <xf numFmtId="0" fontId="64" fillId="52" borderId="60" xfId="0" applyFont="1" applyFill="1" applyBorder="1" applyAlignment="1">
      <alignment horizontal="center"/>
    </xf>
    <xf numFmtId="0" fontId="64" fillId="52" borderId="63" xfId="0" applyFont="1" applyFill="1" applyBorder="1" applyAlignment="1">
      <alignment horizontal="center" vertical="center"/>
    </xf>
    <xf numFmtId="0" fontId="64" fillId="52" borderId="65" xfId="0" applyFont="1" applyFill="1" applyBorder="1" applyAlignment="1">
      <alignment horizontal="center" vertical="center"/>
    </xf>
    <xf numFmtId="0" fontId="64" fillId="52" borderId="64" xfId="0" applyFont="1" applyFill="1" applyBorder="1" applyAlignment="1">
      <alignment horizontal="center" wrapText="1"/>
    </xf>
    <xf numFmtId="0" fontId="66" fillId="52" borderId="63" xfId="0" applyFont="1" applyFill="1" applyBorder="1" applyAlignment="1">
      <alignment horizontal="center" vertical="center" wrapText="1"/>
    </xf>
    <xf numFmtId="0" fontId="66" fillId="52" borderId="65" xfId="0" applyFont="1" applyFill="1" applyBorder="1" applyAlignment="1">
      <alignment horizontal="center" vertical="center" wrapText="1"/>
    </xf>
    <xf numFmtId="0" fontId="66" fillId="52" borderId="64" xfId="0" applyFont="1" applyFill="1" applyBorder="1" applyAlignment="1">
      <alignment horizontal="center" vertical="center" wrapText="1"/>
    </xf>
    <xf numFmtId="0" fontId="64" fillId="52" borderId="69" xfId="0" applyFont="1" applyFill="1" applyBorder="1" applyAlignment="1">
      <alignment horizontal="center" vertical="center" wrapText="1"/>
    </xf>
    <xf numFmtId="0" fontId="64" fillId="52" borderId="73"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6" fillId="2" borderId="0" xfId="0" applyFont="1" applyFill="1" applyBorder="1" applyAlignment="1">
      <alignment wrapText="1"/>
    </xf>
    <xf numFmtId="0" fontId="26" fillId="2" borderId="0" xfId="0" applyFont="1" applyFill="1" applyBorder="1" applyAlignment="1"/>
    <xf numFmtId="0" fontId="5" fillId="53" borderId="73" xfId="0" applyFont="1" applyFill="1" applyBorder="1" applyAlignment="1">
      <alignment horizontal="center" vertical="center" wrapText="1"/>
    </xf>
    <xf numFmtId="0" fontId="5" fillId="53" borderId="72" xfId="0" applyFont="1" applyFill="1" applyBorder="1" applyAlignment="1">
      <alignment horizontal="center" vertical="center" wrapText="1"/>
    </xf>
    <xf numFmtId="0" fontId="66" fillId="52" borderId="0" xfId="0" applyFont="1" applyFill="1" applyBorder="1" applyAlignment="1">
      <alignment horizontal="center" vertical="center" wrapText="1"/>
    </xf>
    <xf numFmtId="0" fontId="66" fillId="52" borderId="70" xfId="0" applyFont="1" applyFill="1" applyBorder="1" applyAlignment="1">
      <alignment horizontal="center" vertical="center" wrapText="1"/>
    </xf>
    <xf numFmtId="0" fontId="65" fillId="8" borderId="0" xfId="0" applyFont="1" applyFill="1" applyAlignment="1">
      <alignment horizontal="center" vertical="center" wrapText="1"/>
    </xf>
    <xf numFmtId="0" fontId="66" fillId="52" borderId="60" xfId="0" applyFont="1" applyFill="1" applyBorder="1" applyAlignment="1">
      <alignment horizontal="center" vertical="center" wrapText="1"/>
    </xf>
    <xf numFmtId="0" fontId="71" fillId="8" borderId="60" xfId="0" applyFont="1" applyFill="1" applyBorder="1" applyAlignment="1">
      <alignment horizontal="center" vertical="center" wrapText="1"/>
    </xf>
    <xf numFmtId="0" fontId="75" fillId="8" borderId="0" xfId="0" applyFont="1" applyFill="1" applyAlignment="1">
      <alignment horizontal="center" vertical="center" wrapText="1"/>
    </xf>
    <xf numFmtId="0" fontId="73" fillId="2" borderId="0" xfId="0" applyFont="1" applyFill="1" applyAlignment="1">
      <alignment horizontal="left" wrapText="1"/>
    </xf>
    <xf numFmtId="0" fontId="74" fillId="2" borderId="27" xfId="0" applyFont="1" applyFill="1" applyBorder="1" applyAlignment="1">
      <alignment horizontal="center"/>
    </xf>
    <xf numFmtId="0" fontId="26" fillId="2" borderId="0" xfId="0" applyFont="1" applyFill="1" applyAlignment="1">
      <alignment horizontal="left" wrapText="1"/>
    </xf>
    <xf numFmtId="0" fontId="26" fillId="2" borderId="0" xfId="0" applyFont="1" applyFill="1" applyAlignment="1">
      <alignment horizontal="left"/>
    </xf>
    <xf numFmtId="0" fontId="36" fillId="2" borderId="0" xfId="0" applyFont="1" applyFill="1" applyAlignment="1">
      <alignment horizontal="left"/>
    </xf>
    <xf numFmtId="0" fontId="39" fillId="54" borderId="69" xfId="0" applyFont="1" applyFill="1" applyBorder="1" applyAlignment="1">
      <alignment horizontal="left" wrapText="1"/>
    </xf>
    <xf numFmtId="0" fontId="39" fillId="54" borderId="0" xfId="0" applyFont="1" applyFill="1" applyBorder="1" applyAlignment="1">
      <alignment horizontal="left" wrapText="1"/>
    </xf>
    <xf numFmtId="0" fontId="64" fillId="52" borderId="0" xfId="0" applyFont="1" applyFill="1" applyBorder="1" applyAlignment="1">
      <alignment horizontal="center" vertical="center" wrapText="1"/>
    </xf>
    <xf numFmtId="0" fontId="0" fillId="54" borderId="63" xfId="0" applyFill="1" applyBorder="1" applyAlignment="1">
      <alignment horizontal="center" vertical="center" wrapText="1"/>
    </xf>
    <xf numFmtId="0" fontId="0" fillId="54" borderId="65" xfId="0" applyFill="1" applyBorder="1" applyAlignment="1">
      <alignment horizontal="center" vertical="center" wrapText="1"/>
    </xf>
    <xf numFmtId="0" fontId="0" fillId="2" borderId="0" xfId="0" applyFill="1" applyAlignment="1">
      <alignment horizontal="left" wrapText="1"/>
    </xf>
    <xf numFmtId="0" fontId="0" fillId="54" borderId="61" xfId="0" applyFill="1" applyBorder="1" applyAlignment="1">
      <alignment horizontal="center" vertical="center" wrapText="1"/>
    </xf>
    <xf numFmtId="0" fontId="0" fillId="54" borderId="62" xfId="0" applyFill="1" applyBorder="1" applyAlignment="1">
      <alignment horizontal="center" vertical="center" wrapText="1"/>
    </xf>
    <xf numFmtId="0" fontId="26" fillId="54" borderId="63" xfId="0" applyFont="1" applyFill="1" applyBorder="1" applyAlignment="1">
      <alignment horizontal="left" vertical="center" wrapText="1"/>
    </xf>
    <xf numFmtId="0" fontId="26" fillId="54" borderId="64" xfId="0" applyFont="1" applyFill="1" applyBorder="1" applyAlignment="1">
      <alignment horizontal="left" vertical="center" wrapText="1"/>
    </xf>
    <xf numFmtId="0" fontId="26" fillId="54" borderId="65" xfId="0" applyFont="1" applyFill="1" applyBorder="1" applyAlignment="1">
      <alignment horizontal="left" vertical="center" wrapText="1"/>
    </xf>
    <xf numFmtId="0" fontId="0" fillId="54" borderId="60" xfId="0" applyFill="1" applyBorder="1" applyAlignment="1">
      <alignment horizontal="center" vertical="center" wrapText="1"/>
    </xf>
    <xf numFmtId="0" fontId="0" fillId="54" borderId="71" xfId="0" applyFill="1" applyBorder="1" applyAlignment="1">
      <alignment horizontal="center" vertical="center" wrapText="1"/>
    </xf>
    <xf numFmtId="0" fontId="66" fillId="52" borderId="73" xfId="0" applyFont="1" applyFill="1" applyBorder="1" applyAlignment="1">
      <alignment horizontal="center"/>
    </xf>
    <xf numFmtId="0" fontId="66" fillId="52" borderId="81" xfId="0" applyFont="1" applyFill="1" applyBorder="1" applyAlignment="1">
      <alignment horizontal="center"/>
    </xf>
    <xf numFmtId="0" fontId="66" fillId="52" borderId="61" xfId="0" applyFont="1" applyFill="1" applyBorder="1" applyAlignment="1">
      <alignment horizontal="center" vertical="center"/>
    </xf>
    <xf numFmtId="0" fontId="66" fillId="52" borderId="62" xfId="0" applyFont="1" applyFill="1" applyBorder="1" applyAlignment="1">
      <alignment horizontal="center" vertical="center"/>
    </xf>
    <xf numFmtId="0" fontId="0" fillId="54" borderId="60" xfId="0" applyFill="1" applyBorder="1" applyAlignment="1">
      <alignment horizontal="center" vertical="center"/>
    </xf>
    <xf numFmtId="0" fontId="26" fillId="54" borderId="66" xfId="0" applyFont="1" applyFill="1" applyBorder="1" applyAlignment="1">
      <alignment horizontal="left" wrapText="1"/>
    </xf>
    <xf numFmtId="0" fontId="66" fillId="52" borderId="0" xfId="0" applyFont="1" applyFill="1" applyBorder="1" applyAlignment="1">
      <alignment horizontal="center" vertical="center"/>
    </xf>
    <xf numFmtId="0" fontId="66" fillId="52" borderId="81" xfId="0" applyFont="1" applyFill="1" applyBorder="1" applyAlignment="1">
      <alignment horizontal="center" vertical="center"/>
    </xf>
    <xf numFmtId="0" fontId="64" fillId="52" borderId="64" xfId="0" applyFont="1" applyFill="1" applyBorder="1" applyAlignment="1">
      <alignment horizontal="center" vertical="center"/>
    </xf>
    <xf numFmtId="0" fontId="48" fillId="54" borderId="63" xfId="0" applyFont="1" applyFill="1" applyBorder="1" applyAlignment="1">
      <alignment horizontal="left" vertical="center" wrapText="1"/>
    </xf>
    <xf numFmtId="0" fontId="48" fillId="54" borderId="64" xfId="0" applyFont="1" applyFill="1" applyBorder="1" applyAlignment="1">
      <alignment horizontal="left" vertical="center" wrapText="1"/>
    </xf>
    <xf numFmtId="0" fontId="48" fillId="54" borderId="65" xfId="0" applyFont="1" applyFill="1" applyBorder="1" applyAlignment="1">
      <alignment horizontal="left" vertical="center" wrapText="1"/>
    </xf>
    <xf numFmtId="0" fontId="6" fillId="54" borderId="69" xfId="0" applyFont="1" applyFill="1" applyBorder="1" applyAlignment="1">
      <alignment horizontal="left" vertical="center" wrapText="1"/>
    </xf>
    <xf numFmtId="0" fontId="6" fillId="54" borderId="0" xfId="0" applyFont="1" applyFill="1" applyBorder="1" applyAlignment="1">
      <alignment horizontal="left" vertical="center" wrapText="1"/>
    </xf>
    <xf numFmtId="0" fontId="6" fillId="54" borderId="63" xfId="0" applyFont="1" applyFill="1" applyBorder="1" applyAlignment="1">
      <alignment horizontal="left" vertical="center" wrapText="1"/>
    </xf>
    <xf numFmtId="0" fontId="6" fillId="54" borderId="64" xfId="0" applyFont="1" applyFill="1" applyBorder="1" applyAlignment="1">
      <alignment horizontal="left" vertical="center" wrapText="1"/>
    </xf>
    <xf numFmtId="0" fontId="6" fillId="54" borderId="65" xfId="0" applyFont="1" applyFill="1" applyBorder="1" applyAlignment="1">
      <alignment horizontal="left" vertical="center" wrapText="1"/>
    </xf>
    <xf numFmtId="0" fontId="6" fillId="54" borderId="67" xfId="0" applyFont="1" applyFill="1" applyBorder="1" applyAlignment="1">
      <alignment horizontal="left" vertical="center" wrapText="1"/>
    </xf>
    <xf numFmtId="0" fontId="6" fillId="54" borderId="66" xfId="0" applyFont="1" applyFill="1" applyBorder="1" applyAlignment="1">
      <alignment horizontal="left" vertical="center" wrapText="1"/>
    </xf>
    <xf numFmtId="0" fontId="47" fillId="53" borderId="71" xfId="0" applyFont="1" applyFill="1" applyBorder="1" applyAlignment="1">
      <alignment horizontal="center" vertical="center" textRotation="90" wrapText="1"/>
    </xf>
    <xf numFmtId="0" fontId="6" fillId="54" borderId="66" xfId="0" applyFont="1" applyFill="1" applyBorder="1" applyAlignment="1">
      <alignment horizontal="left" wrapText="1"/>
    </xf>
    <xf numFmtId="0" fontId="5" fillId="2" borderId="0" xfId="0" applyFont="1" applyFill="1" applyBorder="1" applyAlignment="1">
      <alignment horizontal="left"/>
    </xf>
    <xf numFmtId="0" fontId="66" fillId="52" borderId="61" xfId="0" applyFont="1" applyFill="1" applyBorder="1" applyAlignment="1">
      <alignment horizontal="center" vertical="center" wrapText="1"/>
    </xf>
    <xf numFmtId="0" fontId="66" fillId="52" borderId="62" xfId="0" applyFont="1" applyFill="1" applyBorder="1" applyAlignment="1">
      <alignment horizontal="center" vertical="center" wrapText="1"/>
    </xf>
    <xf numFmtId="0" fontId="66" fillId="52" borderId="61" xfId="0" applyFont="1" applyFill="1" applyBorder="1" applyAlignment="1">
      <alignment horizontal="center" wrapText="1"/>
    </xf>
    <xf numFmtId="0" fontId="66" fillId="52" borderId="62" xfId="0" applyFont="1" applyFill="1" applyBorder="1" applyAlignment="1">
      <alignment horizontal="center" wrapText="1"/>
    </xf>
    <xf numFmtId="0" fontId="26" fillId="2" borderId="0" xfId="0" applyFont="1" applyFill="1" applyBorder="1" applyAlignment="1">
      <alignment horizontal="center" vertical="center" wrapText="1"/>
    </xf>
    <xf numFmtId="0" fontId="66" fillId="52" borderId="72" xfId="0" applyFont="1" applyFill="1" applyBorder="1" applyAlignment="1">
      <alignment horizontal="center" vertical="center" wrapText="1"/>
    </xf>
    <xf numFmtId="0" fontId="5" fillId="53" borderId="71" xfId="0" applyFont="1" applyFill="1" applyBorder="1" applyAlignment="1">
      <alignment horizontal="center" vertical="center" wrapText="1"/>
    </xf>
    <xf numFmtId="0" fontId="66" fillId="52" borderId="83" xfId="0" applyFont="1" applyFill="1" applyBorder="1" applyAlignment="1">
      <alignment horizontal="center" vertical="center" wrapText="1"/>
    </xf>
    <xf numFmtId="0" fontId="66" fillId="52" borderId="82" xfId="0" applyFont="1" applyFill="1" applyBorder="1" applyAlignment="1">
      <alignment horizontal="center" vertical="center" wrapText="1"/>
    </xf>
    <xf numFmtId="0" fontId="5" fillId="53" borderId="67" xfId="0" applyFont="1" applyFill="1" applyBorder="1" applyAlignment="1">
      <alignment horizontal="center" vertical="center" wrapText="1"/>
    </xf>
    <xf numFmtId="0" fontId="5" fillId="53" borderId="68" xfId="0" applyFont="1" applyFill="1" applyBorder="1" applyAlignment="1">
      <alignment horizontal="center" vertical="center" wrapText="1"/>
    </xf>
    <xf numFmtId="0" fontId="67" fillId="54" borderId="63" xfId="0" applyFont="1" applyFill="1" applyBorder="1" applyAlignment="1">
      <alignment horizontal="left" vertical="center" wrapText="1"/>
    </xf>
    <xf numFmtId="0" fontId="67" fillId="54" borderId="65" xfId="0" applyFont="1" applyFill="1" applyBorder="1" applyAlignment="1">
      <alignment horizontal="left" vertical="center" wrapText="1"/>
    </xf>
    <xf numFmtId="164" fontId="0" fillId="54" borderId="73" xfId="0" applyNumberFormat="1" applyFont="1" applyFill="1" applyBorder="1" applyAlignment="1">
      <alignment horizontal="center"/>
    </xf>
    <xf numFmtId="164" fontId="0" fillId="54" borderId="72" xfId="0" applyNumberFormat="1" applyFont="1" applyFill="1" applyBorder="1" applyAlignment="1">
      <alignment horizontal="center"/>
    </xf>
    <xf numFmtId="164" fontId="0" fillId="54" borderId="63" xfId="0" applyNumberFormat="1" applyFont="1" applyFill="1" applyBorder="1" applyAlignment="1">
      <alignment horizontal="center"/>
    </xf>
    <xf numFmtId="164" fontId="0" fillId="54" borderId="65" xfId="0" applyNumberFormat="1" applyFont="1" applyFill="1" applyBorder="1" applyAlignment="1">
      <alignment horizontal="center"/>
    </xf>
    <xf numFmtId="0" fontId="0" fillId="54" borderId="63" xfId="0" applyFont="1" applyFill="1" applyBorder="1" applyAlignment="1">
      <alignment horizontal="left" wrapText="1"/>
    </xf>
    <xf numFmtId="0" fontId="0" fillId="54" borderId="64" xfId="0" applyFont="1" applyFill="1" applyBorder="1" applyAlignment="1">
      <alignment horizontal="left" wrapText="1"/>
    </xf>
    <xf numFmtId="0" fontId="0" fillId="54" borderId="65" xfId="0" applyFont="1" applyFill="1" applyBorder="1" applyAlignment="1">
      <alignment horizontal="left" wrapText="1"/>
    </xf>
    <xf numFmtId="0" fontId="6" fillId="54" borderId="63" xfId="0" applyFont="1" applyFill="1" applyBorder="1" applyAlignment="1">
      <alignment horizontal="center" vertical="center" wrapText="1"/>
    </xf>
    <xf numFmtId="0" fontId="6" fillId="54" borderId="65" xfId="0" applyFont="1" applyFill="1" applyBorder="1" applyAlignment="1">
      <alignment horizontal="center" vertical="center" wrapText="1"/>
    </xf>
    <xf numFmtId="0" fontId="66" fillId="52" borderId="67" xfId="0" applyFont="1" applyFill="1" applyBorder="1" applyAlignment="1">
      <alignment horizontal="center" vertical="center" wrapText="1"/>
    </xf>
    <xf numFmtId="0" fontId="66" fillId="52" borderId="66" xfId="0" applyFont="1" applyFill="1" applyBorder="1" applyAlignment="1">
      <alignment horizontal="center" vertical="center" wrapText="1"/>
    </xf>
    <xf numFmtId="0" fontId="66" fillId="52" borderId="68" xfId="0" applyFont="1" applyFill="1" applyBorder="1" applyAlignment="1">
      <alignment horizontal="center" vertical="center" wrapText="1"/>
    </xf>
    <xf numFmtId="0" fontId="5" fillId="53" borderId="70" xfId="0" applyFont="1" applyFill="1" applyBorder="1" applyAlignment="1">
      <alignment horizontal="center" vertical="center" wrapText="1"/>
    </xf>
    <xf numFmtId="0" fontId="0" fillId="0" borderId="12" xfId="0" applyBorder="1" applyAlignment="1">
      <alignment horizontal="left"/>
    </xf>
    <xf numFmtId="0" fontId="0" fillId="0" borderId="13" xfId="0" applyBorder="1" applyAlignment="1">
      <alignment horizontal="left"/>
    </xf>
    <xf numFmtId="0" fontId="5" fillId="2" borderId="1" xfId="0" applyFont="1" applyFill="1" applyBorder="1" applyAlignment="1">
      <alignment horizontal="left"/>
    </xf>
    <xf numFmtId="0" fontId="5" fillId="2" borderId="12" xfId="0" applyFont="1" applyFill="1" applyBorder="1" applyAlignment="1">
      <alignment horizontal="left"/>
    </xf>
    <xf numFmtId="0" fontId="5" fillId="55" borderId="14" xfId="0" applyFont="1" applyFill="1" applyBorder="1" applyAlignment="1">
      <alignment horizontal="center"/>
    </xf>
    <xf numFmtId="0" fontId="5" fillId="55" borderId="18" xfId="0" applyFont="1" applyFill="1" applyBorder="1" applyAlignment="1">
      <alignment horizontal="center"/>
    </xf>
    <xf numFmtId="0" fontId="5" fillId="55" borderId="31" xfId="0" applyFont="1" applyFill="1" applyBorder="1" applyAlignment="1">
      <alignment horizontal="center"/>
    </xf>
    <xf numFmtId="0" fontId="5" fillId="55" borderId="32" xfId="0" applyFont="1" applyFill="1" applyBorder="1" applyAlignment="1">
      <alignment horizontal="center"/>
    </xf>
    <xf numFmtId="0" fontId="5" fillId="55" borderId="24" xfId="0" applyFont="1" applyFill="1" applyBorder="1" applyAlignment="1">
      <alignment horizontal="center"/>
    </xf>
    <xf numFmtId="0" fontId="5" fillId="55" borderId="17" xfId="0" applyFont="1" applyFill="1" applyBorder="1" applyAlignment="1">
      <alignment horizontal="center"/>
    </xf>
    <xf numFmtId="0" fontId="0" fillId="2" borderId="12" xfId="0" applyFill="1" applyBorder="1" applyAlignment="1">
      <alignment horizontal="left"/>
    </xf>
    <xf numFmtId="0" fontId="0" fillId="2" borderId="26" xfId="0" applyFill="1" applyBorder="1" applyAlignment="1">
      <alignment horizontal="left"/>
    </xf>
    <xf numFmtId="0" fontId="5" fillId="55" borderId="26" xfId="0" applyFont="1" applyFill="1" applyBorder="1" applyAlignment="1">
      <alignment horizontal="center"/>
    </xf>
    <xf numFmtId="0" fontId="5" fillId="55" borderId="13" xfId="0" applyFont="1" applyFill="1" applyBorder="1" applyAlignment="1">
      <alignment horizontal="center"/>
    </xf>
    <xf numFmtId="0" fontId="5" fillId="55" borderId="12" xfId="0" applyFont="1" applyFill="1" applyBorder="1" applyAlignment="1">
      <alignment horizontal="center"/>
    </xf>
    <xf numFmtId="0" fontId="5" fillId="55" borderId="26" xfId="0" applyFont="1" applyFill="1" applyBorder="1" applyAlignment="1">
      <alignment horizontal="center" wrapText="1"/>
    </xf>
    <xf numFmtId="0" fontId="0" fillId="0" borderId="1" xfId="0" applyBorder="1" applyAlignment="1">
      <alignment horizontal="center"/>
    </xf>
    <xf numFmtId="0" fontId="0" fillId="55" borderId="1" xfId="0" applyFill="1" applyBorder="1" applyAlignment="1">
      <alignment horizontal="left"/>
    </xf>
    <xf numFmtId="0" fontId="0" fillId="0" borderId="12" xfId="0" applyBorder="1" applyAlignment="1">
      <alignment horizontal="left" vertical="top" wrapText="1"/>
    </xf>
    <xf numFmtId="0" fontId="0" fillId="0" borderId="13" xfId="0" applyBorder="1" applyAlignment="1">
      <alignment horizontal="left" vertical="top"/>
    </xf>
    <xf numFmtId="0" fontId="0" fillId="0" borderId="1" xfId="0" applyBorder="1" applyAlignment="1">
      <alignment horizontal="center" vertical="center" textRotation="90"/>
    </xf>
    <xf numFmtId="0" fontId="0" fillId="0" borderId="10" xfId="0" applyBorder="1" applyAlignment="1">
      <alignment horizontal="center" vertical="center" textRotation="90"/>
    </xf>
    <xf numFmtId="0" fontId="0" fillId="0" borderId="11" xfId="0" applyBorder="1" applyAlignment="1">
      <alignment horizontal="center" vertical="center" textRotation="90"/>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76" fillId="2" borderId="10" xfId="0" applyFont="1" applyFill="1" applyBorder="1" applyAlignment="1">
      <alignment horizontal="center" vertical="center" wrapText="1"/>
    </xf>
    <xf numFmtId="0" fontId="76" fillId="2" borderId="11" xfId="0" applyFont="1" applyFill="1" applyBorder="1" applyAlignment="1">
      <alignment horizontal="center" vertical="center" wrapText="1"/>
    </xf>
    <xf numFmtId="0" fontId="5" fillId="2" borderId="27" xfId="0" applyFont="1" applyFill="1" applyBorder="1" applyAlignment="1">
      <alignment horizontal="center"/>
    </xf>
    <xf numFmtId="0" fontId="5" fillId="2" borderId="53" xfId="0" applyFont="1" applyFill="1" applyBorder="1" applyAlignment="1">
      <alignment horizontal="center" vertical="center"/>
    </xf>
    <xf numFmtId="0" fontId="5" fillId="2" borderId="55" xfId="0" applyFont="1" applyFill="1" applyBorder="1" applyAlignment="1">
      <alignment horizontal="center" vertical="center"/>
    </xf>
  </cellXfs>
  <cellStyles count="4">
    <cellStyle name="Hipervínculo" xfId="3" builtinId="8"/>
    <cellStyle name="Millares" xfId="1" builtinId="3"/>
    <cellStyle name="Normal" xfId="0" builtinId="0"/>
    <cellStyle name="Porcentaje" xfId="2" builtinId="5"/>
  </cellStyles>
  <dxfs count="6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73C1D3"/>
      <color rgb="FFFFE699"/>
      <color rgb="FFFFC099"/>
      <color rgb="FF99FF99"/>
      <color rgb="FFFFFF66"/>
      <color rgb="FFFFCC00"/>
      <color rgb="FFFF9900"/>
      <color rgb="FFCC9900"/>
      <color rgb="FF41AAE8"/>
      <color rgb="FFD2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288925</xdr:colOff>
      <xdr:row>15</xdr:row>
      <xdr:rowOff>87630</xdr:rowOff>
    </xdr:to>
    <xdr:pic>
      <xdr:nvPicPr>
        <xdr:cNvPr id="3" name="2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381000"/>
          <a:ext cx="2574925" cy="2564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1177636</xdr:colOff>
      <xdr:row>21</xdr:row>
      <xdr:rowOff>311729</xdr:rowOff>
    </xdr:from>
    <xdr:to>
      <xdr:col>8</xdr:col>
      <xdr:colOff>1433945</xdr:colOff>
      <xdr:row>23</xdr:row>
      <xdr:rowOff>48492</xdr:rowOff>
    </xdr:to>
    <xdr:sp macro="" textlink="">
      <xdr:nvSpPr>
        <xdr:cNvPr id="2" name="Flecha abajo 1"/>
        <xdr:cNvSpPr/>
      </xdr:nvSpPr>
      <xdr:spPr>
        <a:xfrm>
          <a:off x="6854536" y="4188404"/>
          <a:ext cx="0" cy="241588"/>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381000</xdr:colOff>
      <xdr:row>2</xdr:row>
      <xdr:rowOff>19050</xdr:rowOff>
    </xdr:from>
    <xdr:to>
      <xdr:col>4</xdr:col>
      <xdr:colOff>390525</xdr:colOff>
      <xdr:row>4</xdr:row>
      <xdr:rowOff>0</xdr:rowOff>
    </xdr:to>
    <xdr:cxnSp macro="">
      <xdr:nvCxnSpPr>
        <xdr:cNvPr id="2" name="1 Conector recto de flecha"/>
        <xdr:cNvCxnSpPr/>
      </xdr:nvCxnSpPr>
      <xdr:spPr>
        <a:xfrm flipV="1">
          <a:off x="3429000" y="400050"/>
          <a:ext cx="9525" cy="3619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304800</xdr:colOff>
      <xdr:row>2</xdr:row>
      <xdr:rowOff>9525</xdr:rowOff>
    </xdr:from>
    <xdr:to>
      <xdr:col>1</xdr:col>
      <xdr:colOff>314325</xdr:colOff>
      <xdr:row>3</xdr:row>
      <xdr:rowOff>190500</xdr:rowOff>
    </xdr:to>
    <xdr:cxnSp macro="">
      <xdr:nvCxnSpPr>
        <xdr:cNvPr id="3" name="2 Conector recto de flecha"/>
        <xdr:cNvCxnSpPr/>
      </xdr:nvCxnSpPr>
      <xdr:spPr>
        <a:xfrm flipV="1">
          <a:off x="1066800" y="390525"/>
          <a:ext cx="9525" cy="3714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381000</xdr:colOff>
      <xdr:row>2</xdr:row>
      <xdr:rowOff>19050</xdr:rowOff>
    </xdr:from>
    <xdr:to>
      <xdr:col>4</xdr:col>
      <xdr:colOff>390525</xdr:colOff>
      <xdr:row>4</xdr:row>
      <xdr:rowOff>0</xdr:rowOff>
    </xdr:to>
    <xdr:cxnSp macro="">
      <xdr:nvCxnSpPr>
        <xdr:cNvPr id="4" name="3 Conector recto de flecha"/>
        <xdr:cNvCxnSpPr/>
      </xdr:nvCxnSpPr>
      <xdr:spPr>
        <a:xfrm flipV="1">
          <a:off x="3429000" y="400050"/>
          <a:ext cx="9525" cy="3619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381000</xdr:colOff>
      <xdr:row>2</xdr:row>
      <xdr:rowOff>19050</xdr:rowOff>
    </xdr:from>
    <xdr:to>
      <xdr:col>6</xdr:col>
      <xdr:colOff>390525</xdr:colOff>
      <xdr:row>4</xdr:row>
      <xdr:rowOff>0</xdr:rowOff>
    </xdr:to>
    <xdr:cxnSp macro="">
      <xdr:nvCxnSpPr>
        <xdr:cNvPr id="5" name="4 Conector recto de flecha"/>
        <xdr:cNvCxnSpPr/>
      </xdr:nvCxnSpPr>
      <xdr:spPr>
        <a:xfrm flipV="1">
          <a:off x="4953000" y="400050"/>
          <a:ext cx="9525" cy="3619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6:AQ129"/>
  <sheetViews>
    <sheetView tabSelected="1" showWhiteSpace="0" view="pageBreakPreview" zoomScale="60" zoomScaleNormal="70" workbookViewId="0">
      <selection activeCell="R26" sqref="R26"/>
    </sheetView>
  </sheetViews>
  <sheetFormatPr baseColWidth="10" defaultRowHeight="14.4"/>
  <cols>
    <col min="1" max="9" width="11.44140625" style="3"/>
    <col min="10" max="43" width="11.44140625" style="701"/>
  </cols>
  <sheetData>
    <row r="26" spans="1:8" ht="55.2">
      <c r="A26" s="46"/>
      <c r="B26" s="46"/>
      <c r="C26" s="46"/>
      <c r="D26" s="46"/>
      <c r="E26" s="46"/>
      <c r="F26" s="46"/>
      <c r="G26" s="46"/>
      <c r="H26" s="700" t="s">
        <v>3144</v>
      </c>
    </row>
    <row r="27" spans="1:8" ht="46.95" customHeight="1">
      <c r="A27" s="742" t="s">
        <v>3145</v>
      </c>
      <c r="B27" s="742"/>
      <c r="C27" s="742"/>
      <c r="D27" s="742"/>
      <c r="E27" s="742"/>
      <c r="F27" s="742"/>
      <c r="G27" s="742"/>
      <c r="H27" s="742"/>
    </row>
    <row r="28" spans="1:8" ht="42" customHeight="1">
      <c r="A28" s="742"/>
      <c r="B28" s="742"/>
      <c r="C28" s="742"/>
      <c r="D28" s="742"/>
      <c r="E28" s="742"/>
      <c r="F28" s="742"/>
      <c r="G28" s="742"/>
      <c r="H28" s="742"/>
    </row>
    <row r="38" spans="1:9" s="701" customFormat="1">
      <c r="A38" s="3"/>
      <c r="B38" s="3"/>
      <c r="C38" s="3"/>
      <c r="D38" s="3"/>
      <c r="E38" s="3"/>
      <c r="F38" s="3"/>
      <c r="G38" s="3"/>
      <c r="H38" s="3"/>
      <c r="I38" s="3"/>
    </row>
    <row r="39" spans="1:9" s="701" customFormat="1">
      <c r="A39" s="3"/>
      <c r="B39" s="3"/>
      <c r="C39" s="3"/>
      <c r="D39" s="3"/>
      <c r="E39" s="3"/>
      <c r="F39" s="3"/>
      <c r="G39" s="3"/>
      <c r="H39" s="3"/>
      <c r="I39" s="3"/>
    </row>
    <row r="40" spans="1:9" s="701" customFormat="1">
      <c r="A40" s="3"/>
      <c r="B40" s="3"/>
      <c r="C40" s="3"/>
      <c r="D40" s="3"/>
      <c r="E40" s="3"/>
      <c r="F40" s="3"/>
      <c r="G40" s="3"/>
      <c r="H40" s="3"/>
      <c r="I40" s="3"/>
    </row>
    <row r="41" spans="1:9" s="701" customFormat="1">
      <c r="A41" s="3"/>
      <c r="B41" s="3"/>
      <c r="C41" s="3"/>
      <c r="D41" s="3"/>
      <c r="E41" s="3"/>
      <c r="F41" s="3"/>
      <c r="G41" s="3"/>
      <c r="H41" s="3"/>
      <c r="I41" s="3"/>
    </row>
    <row r="42" spans="1:9" s="701" customFormat="1">
      <c r="A42" s="3"/>
      <c r="B42" s="3"/>
      <c r="C42" s="3"/>
      <c r="D42" s="3"/>
      <c r="E42" s="3"/>
      <c r="F42" s="3"/>
      <c r="G42" s="3"/>
      <c r="H42" s="3"/>
      <c r="I42" s="3"/>
    </row>
    <row r="43" spans="1:9" s="701" customFormat="1"/>
    <row r="44" spans="1:9" s="701" customFormat="1"/>
    <row r="45" spans="1:9" s="701" customFormat="1"/>
    <row r="46" spans="1:9" s="701" customFormat="1"/>
    <row r="47" spans="1:9" s="701" customFormat="1"/>
    <row r="48" spans="1:9" s="701" customFormat="1"/>
    <row r="49" s="701" customFormat="1"/>
    <row r="50" s="701" customFormat="1"/>
    <row r="51" s="701" customFormat="1"/>
    <row r="52" s="701" customFormat="1"/>
    <row r="53" s="701" customFormat="1"/>
    <row r="54" s="701" customFormat="1"/>
    <row r="55" s="701" customFormat="1"/>
    <row r="56" s="701" customFormat="1"/>
    <row r="57" s="701" customFormat="1"/>
    <row r="58" s="701" customFormat="1"/>
    <row r="59" s="701" customFormat="1"/>
    <row r="60" s="701" customFormat="1"/>
    <row r="61" s="701" customFormat="1"/>
    <row r="62" s="701" customFormat="1"/>
    <row r="63" s="701" customFormat="1"/>
    <row r="64" s="701" customFormat="1"/>
    <row r="65" s="701" customFormat="1"/>
    <row r="66" s="701" customFormat="1"/>
    <row r="67" s="701" customFormat="1"/>
    <row r="68" s="701" customFormat="1"/>
    <row r="69" s="701" customFormat="1"/>
    <row r="70" s="701" customFormat="1"/>
    <row r="71" s="701" customFormat="1"/>
    <row r="72" s="701" customFormat="1"/>
    <row r="73" s="701" customFormat="1"/>
    <row r="74" s="701" customFormat="1"/>
    <row r="75" s="701" customFormat="1"/>
    <row r="76" s="701" customFormat="1"/>
    <row r="77" s="701" customFormat="1"/>
    <row r="78" s="701" customFormat="1"/>
    <row r="79" s="701" customFormat="1"/>
    <row r="80" s="701" customFormat="1"/>
    <row r="81" s="701" customFormat="1"/>
    <row r="82" s="701" customFormat="1"/>
    <row r="83" s="701" customFormat="1"/>
    <row r="84" s="701" customFormat="1"/>
    <row r="85" s="701" customFormat="1"/>
    <row r="86" s="701" customFormat="1"/>
    <row r="87" s="701" customFormat="1"/>
    <row r="88" s="701" customFormat="1"/>
    <row r="89" s="701" customFormat="1"/>
    <row r="90" s="701" customFormat="1"/>
    <row r="91" s="701" customFormat="1"/>
    <row r="92" s="701" customFormat="1"/>
    <row r="93" s="701" customFormat="1"/>
    <row r="94" s="701" customFormat="1"/>
    <row r="95" s="701" customFormat="1"/>
    <row r="96" s="701" customFormat="1"/>
    <row r="97" s="701" customFormat="1"/>
    <row r="98" s="701" customFormat="1"/>
    <row r="99" s="701" customFormat="1"/>
    <row r="100" s="701" customFormat="1"/>
    <row r="101" s="701" customFormat="1"/>
    <row r="102" s="701" customFormat="1"/>
    <row r="103" s="701" customFormat="1"/>
    <row r="104" s="701" customFormat="1"/>
    <row r="105" s="701" customFormat="1"/>
    <row r="106" s="701" customFormat="1"/>
    <row r="107" s="701" customFormat="1"/>
    <row r="108" s="701" customFormat="1"/>
    <row r="109" s="701" customFormat="1"/>
    <row r="110" s="701" customFormat="1"/>
    <row r="111" s="701" customFormat="1"/>
    <row r="112" s="701" customFormat="1"/>
    <row r="113" s="701" customFormat="1"/>
    <row r="114" s="701" customFormat="1"/>
    <row r="115" s="701" customFormat="1"/>
    <row r="116" s="701" customFormat="1"/>
    <row r="117" s="701" customFormat="1"/>
    <row r="118" s="701" customFormat="1"/>
    <row r="119" s="701" customFormat="1"/>
    <row r="120" s="701" customFormat="1"/>
    <row r="121" s="701" customFormat="1"/>
    <row r="122" s="701" customFormat="1"/>
    <row r="123" s="701" customFormat="1"/>
    <row r="124" s="701" customFormat="1"/>
    <row r="125" s="701" customFormat="1"/>
    <row r="126" s="701" customFormat="1"/>
    <row r="127" s="701" customFormat="1"/>
    <row r="128" s="701" customFormat="1"/>
    <row r="129" s="701" customFormat="1"/>
  </sheetData>
  <mergeCells count="1">
    <mergeCell ref="A27:H28"/>
  </mergeCells>
  <pageMargins left="0.7" right="0.7" top="0.75" bottom="0.75" header="0.3" footer="0.3"/>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C1D3"/>
    <pageSetUpPr fitToPage="1"/>
  </sheetPr>
  <dimension ref="A1:PI858"/>
  <sheetViews>
    <sheetView zoomScale="90" zoomScaleNormal="90" workbookViewId="0">
      <pane ySplit="5" topLeftCell="A6" activePane="bottomLeft" state="frozen"/>
      <selection pane="bottomLeft" activeCell="F27" sqref="F27"/>
    </sheetView>
  </sheetViews>
  <sheetFormatPr baseColWidth="10" defaultColWidth="11.44140625" defaultRowHeight="14.4"/>
  <cols>
    <col min="1" max="1" width="11.5546875" style="1"/>
    <col min="2" max="2" width="11.44140625" style="46"/>
    <col min="3" max="4" width="14.44140625" style="126" customWidth="1"/>
    <col min="5" max="5" width="12.44140625" style="126" customWidth="1"/>
    <col min="6" max="6" width="16" style="126" customWidth="1"/>
    <col min="7" max="7" width="10.6640625" style="162" bestFit="1" customWidth="1"/>
    <col min="8" max="12" width="5.33203125" style="162" customWidth="1"/>
    <col min="13" max="13" width="37.33203125" style="128" customWidth="1"/>
    <col min="14" max="14" width="16.33203125" style="127" customWidth="1"/>
    <col min="15" max="15" width="14.6640625" style="127" customWidth="1"/>
    <col min="16" max="16" width="11.88671875" style="126" customWidth="1"/>
    <col min="17" max="25" width="15.6640625" style="53" customWidth="1"/>
    <col min="26" max="28" width="11.44140625" style="53" customWidth="1"/>
    <col min="29" max="29" width="9.6640625" style="53" customWidth="1"/>
    <col min="30" max="42" width="11.44140625" style="53" customWidth="1"/>
    <col min="43" max="43" width="11.44140625" style="54" customWidth="1"/>
    <col min="44" max="76" width="11.44140625" style="53" customWidth="1"/>
    <col min="77" max="77" width="13.5546875" style="53" customWidth="1"/>
    <col min="78" max="80" width="11.44140625" style="53" customWidth="1"/>
    <col min="81" max="81" width="8.44140625" style="53" customWidth="1"/>
    <col min="82" max="89" width="11.44140625" style="53" customWidth="1"/>
    <col min="90" max="90" width="13.5546875" style="53" customWidth="1"/>
    <col min="91" max="133" width="11.44140625" style="53" customWidth="1"/>
    <col min="134" max="358" width="11.44140625" style="127" customWidth="1"/>
    <col min="359" max="359" width="11.44140625" style="147" customWidth="1"/>
    <col min="360" max="360" width="6.5546875" style="147" bestFit="1" customWidth="1"/>
    <col min="361" max="371" width="11.44140625" style="127"/>
    <col min="372" max="372" width="7.33203125" style="127" customWidth="1"/>
    <col min="373" max="375" width="11.44140625" style="127"/>
    <col min="376" max="377" width="0" style="127" hidden="1" customWidth="1"/>
    <col min="378" max="378" width="11.44140625" style="46"/>
    <col min="379" max="425" width="11.44140625" style="730"/>
    <col min="426" max="16384" width="11.44140625" style="127"/>
  </cols>
  <sheetData>
    <row r="1" spans="1:425" s="3" customFormat="1" ht="25.8">
      <c r="A1" s="1"/>
      <c r="B1" s="46"/>
      <c r="C1" s="824" t="s">
        <v>3168</v>
      </c>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50"/>
      <c r="AO1" s="50"/>
      <c r="AP1" s="50"/>
      <c r="AQ1" s="51"/>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t="s">
        <v>1055</v>
      </c>
      <c r="DF1" s="50"/>
      <c r="DG1" s="50"/>
      <c r="DH1" s="50"/>
      <c r="DI1" s="50"/>
      <c r="DJ1" s="50"/>
      <c r="DK1" s="50"/>
      <c r="DL1" s="50"/>
      <c r="DM1" s="50"/>
      <c r="DN1" s="50"/>
      <c r="DO1" s="50"/>
      <c r="DP1" s="50"/>
      <c r="DQ1" s="50"/>
      <c r="DR1" s="50"/>
      <c r="DS1" s="50"/>
      <c r="DT1" s="50"/>
      <c r="DU1" s="50"/>
      <c r="DV1" s="50"/>
      <c r="DW1" s="50"/>
      <c r="DX1" s="50"/>
      <c r="DY1" s="50"/>
      <c r="DZ1" s="50"/>
      <c r="EA1" s="50"/>
      <c r="EB1" s="50"/>
      <c r="EC1" s="50"/>
      <c r="MU1" s="145"/>
      <c r="MV1" s="145"/>
      <c r="NN1" s="46"/>
      <c r="NO1" s="730"/>
      <c r="NP1" s="730"/>
      <c r="NQ1" s="730"/>
      <c r="NR1" s="730"/>
      <c r="NS1" s="730"/>
      <c r="NT1" s="730"/>
      <c r="NU1" s="730"/>
      <c r="NV1" s="730"/>
      <c r="NW1" s="730"/>
      <c r="NX1" s="730"/>
      <c r="NY1" s="730"/>
      <c r="NZ1" s="730"/>
      <c r="OA1" s="730"/>
      <c r="OB1" s="730"/>
      <c r="OC1" s="730"/>
      <c r="OD1" s="730"/>
      <c r="OE1" s="730"/>
      <c r="OF1" s="730"/>
      <c r="OG1" s="730"/>
      <c r="OH1" s="730"/>
      <c r="OI1" s="730"/>
      <c r="OJ1" s="730"/>
      <c r="OK1" s="730"/>
      <c r="OL1" s="730"/>
      <c r="OM1" s="730"/>
      <c r="ON1" s="730"/>
      <c r="OO1" s="730"/>
      <c r="OP1" s="730"/>
      <c r="OQ1" s="730"/>
      <c r="OR1" s="730"/>
      <c r="OS1" s="730"/>
      <c r="OT1" s="730"/>
      <c r="OU1" s="730"/>
      <c r="OV1" s="730"/>
      <c r="OW1" s="730"/>
      <c r="OX1" s="730"/>
      <c r="OY1" s="730"/>
      <c r="OZ1" s="730"/>
      <c r="PA1" s="730"/>
      <c r="PB1" s="730"/>
      <c r="PC1" s="730"/>
      <c r="PD1" s="730"/>
      <c r="PE1" s="730"/>
      <c r="PF1" s="730"/>
      <c r="PG1" s="730"/>
      <c r="PH1" s="730"/>
      <c r="PI1" s="730"/>
    </row>
    <row r="2" spans="1:425" s="3" customFormat="1" ht="15" customHeight="1">
      <c r="A2" s="1"/>
      <c r="B2" s="46"/>
      <c r="C2" s="28"/>
      <c r="D2" s="28"/>
      <c r="E2" s="28"/>
      <c r="F2" s="28"/>
      <c r="G2" s="14"/>
      <c r="H2" s="14"/>
      <c r="I2" s="14"/>
      <c r="J2" s="14"/>
      <c r="K2" s="14"/>
      <c r="L2" s="14"/>
      <c r="M2" s="32"/>
      <c r="P2" s="28"/>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1"/>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MU2" s="145"/>
      <c r="MV2" s="145"/>
      <c r="NN2" s="46"/>
      <c r="NO2" s="730"/>
      <c r="NP2" s="730"/>
      <c r="NQ2" s="730"/>
      <c r="NR2" s="730"/>
      <c r="NS2" s="730"/>
      <c r="NT2" s="730"/>
      <c r="NU2" s="730"/>
      <c r="NV2" s="730"/>
      <c r="NW2" s="730"/>
      <c r="NX2" s="730"/>
      <c r="NY2" s="730"/>
      <c r="NZ2" s="730"/>
      <c r="OA2" s="730"/>
      <c r="OB2" s="730"/>
      <c r="OC2" s="730"/>
      <c r="OD2" s="730"/>
      <c r="OE2" s="730"/>
      <c r="OF2" s="730"/>
      <c r="OG2" s="730"/>
      <c r="OH2" s="730"/>
      <c r="OI2" s="730"/>
      <c r="OJ2" s="730"/>
      <c r="OK2" s="730"/>
      <c r="OL2" s="730"/>
      <c r="OM2" s="730"/>
      <c r="ON2" s="730"/>
      <c r="OO2" s="730"/>
      <c r="OP2" s="730"/>
      <c r="OQ2" s="730"/>
      <c r="OR2" s="730"/>
      <c r="OS2" s="730"/>
      <c r="OT2" s="730"/>
      <c r="OU2" s="730"/>
      <c r="OV2" s="730"/>
      <c r="OW2" s="730"/>
      <c r="OX2" s="730"/>
      <c r="OY2" s="730"/>
      <c r="OZ2" s="730"/>
      <c r="PA2" s="730"/>
      <c r="PB2" s="730"/>
      <c r="PC2" s="730"/>
      <c r="PD2" s="730"/>
      <c r="PE2" s="730"/>
      <c r="PF2" s="730"/>
      <c r="PG2" s="730"/>
      <c r="PH2" s="730"/>
      <c r="PI2" s="730"/>
    </row>
    <row r="3" spans="1:425" s="130" customFormat="1" ht="15" customHeight="1">
      <c r="A3" s="422"/>
      <c r="B3" s="52"/>
      <c r="C3" s="840" t="s">
        <v>56</v>
      </c>
      <c r="D3" s="840"/>
      <c r="E3" s="840"/>
      <c r="F3" s="840"/>
      <c r="G3" s="841" t="s">
        <v>441</v>
      </c>
      <c r="H3" s="842"/>
      <c r="I3" s="842"/>
      <c r="J3" s="842"/>
      <c r="K3" s="842"/>
      <c r="L3" s="842"/>
      <c r="M3" s="842"/>
      <c r="N3" s="842"/>
      <c r="O3" s="842"/>
      <c r="P3" s="843"/>
      <c r="Q3" s="841" t="s">
        <v>925</v>
      </c>
      <c r="R3" s="842"/>
      <c r="S3" s="842"/>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c r="IW3" s="129"/>
      <c r="IX3" s="129"/>
      <c r="IY3" s="129"/>
      <c r="IZ3" s="129"/>
      <c r="JA3" s="129"/>
      <c r="JB3" s="129"/>
      <c r="JC3" s="129"/>
      <c r="JD3" s="129"/>
      <c r="JE3" s="129"/>
      <c r="JF3" s="129"/>
      <c r="JG3" s="129"/>
      <c r="JH3" s="129"/>
      <c r="JI3" s="129"/>
      <c r="JJ3" s="129"/>
      <c r="JK3" s="129"/>
      <c r="JL3" s="129"/>
      <c r="JM3" s="129"/>
      <c r="JN3" s="129"/>
      <c r="JO3" s="129"/>
      <c r="JP3" s="129"/>
      <c r="JQ3" s="129"/>
      <c r="JR3" s="129"/>
      <c r="JS3" s="129"/>
      <c r="JT3" s="129"/>
      <c r="JU3" s="129"/>
      <c r="JV3" s="129"/>
      <c r="JW3" s="129"/>
      <c r="JX3" s="129"/>
      <c r="JY3" s="129"/>
      <c r="JZ3" s="129"/>
      <c r="KA3" s="129"/>
      <c r="KB3" s="129"/>
      <c r="KC3" s="129"/>
      <c r="KD3" s="129"/>
      <c r="KE3" s="129"/>
      <c r="KF3" s="129"/>
      <c r="KG3" s="129"/>
      <c r="KH3" s="129"/>
      <c r="KI3" s="129"/>
      <c r="KJ3" s="129"/>
      <c r="KK3" s="129"/>
      <c r="KL3" s="129"/>
      <c r="KM3" s="129"/>
      <c r="KN3" s="129"/>
      <c r="KO3" s="129"/>
      <c r="KP3" s="129"/>
      <c r="KQ3" s="129"/>
      <c r="KR3" s="129"/>
      <c r="KS3" s="129"/>
      <c r="KT3" s="129"/>
      <c r="KU3" s="129"/>
      <c r="KV3" s="129"/>
      <c r="KW3" s="129"/>
      <c r="KX3" s="129"/>
      <c r="KY3" s="129"/>
      <c r="KZ3" s="129"/>
      <c r="LA3" s="129"/>
      <c r="LB3" s="129"/>
      <c r="LC3" s="129"/>
      <c r="LD3" s="129"/>
      <c r="LE3" s="129"/>
      <c r="LF3" s="129"/>
      <c r="LG3" s="129"/>
      <c r="LH3" s="129"/>
      <c r="LI3" s="129"/>
      <c r="LJ3" s="129"/>
      <c r="LK3" s="129"/>
      <c r="LL3" s="129"/>
      <c r="LM3" s="129"/>
      <c r="LN3" s="129"/>
      <c r="LO3" s="129"/>
      <c r="LP3" s="129"/>
      <c r="LQ3" s="129"/>
      <c r="LR3" s="129"/>
      <c r="LS3" s="129"/>
      <c r="LT3" s="129"/>
      <c r="LU3" s="129"/>
      <c r="LV3" s="129"/>
      <c r="LW3" s="129"/>
      <c r="LX3" s="129"/>
      <c r="LY3" s="129"/>
      <c r="LZ3" s="129"/>
      <c r="MA3" s="129"/>
      <c r="MB3" s="129"/>
      <c r="MC3" s="129"/>
      <c r="MD3" s="129"/>
      <c r="ME3" s="129"/>
      <c r="MF3" s="129"/>
      <c r="MG3" s="129"/>
      <c r="MH3" s="129"/>
      <c r="MI3" s="129"/>
      <c r="MJ3" s="129"/>
      <c r="MU3" s="146"/>
      <c r="MV3" s="146"/>
      <c r="NN3" s="739"/>
      <c r="NO3" s="740"/>
      <c r="NP3" s="740"/>
      <c r="NQ3" s="740"/>
      <c r="NR3" s="740"/>
      <c r="NS3" s="740"/>
      <c r="NT3" s="740"/>
      <c r="NU3" s="740"/>
      <c r="NV3" s="740"/>
      <c r="NW3" s="740"/>
      <c r="NX3" s="740"/>
      <c r="NY3" s="740"/>
      <c r="NZ3" s="740"/>
      <c r="OA3" s="740"/>
      <c r="OB3" s="740"/>
      <c r="OC3" s="740"/>
      <c r="OD3" s="740"/>
      <c r="OE3" s="740"/>
      <c r="OF3" s="740"/>
      <c r="OG3" s="740"/>
      <c r="OH3" s="740"/>
      <c r="OI3" s="740"/>
      <c r="OJ3" s="740"/>
      <c r="OK3" s="740"/>
      <c r="OL3" s="740"/>
      <c r="OM3" s="740"/>
      <c r="ON3" s="740"/>
      <c r="OO3" s="740"/>
      <c r="OP3" s="740"/>
      <c r="OQ3" s="740"/>
      <c r="OR3" s="740"/>
      <c r="OS3" s="740"/>
      <c r="OT3" s="740"/>
      <c r="OU3" s="740"/>
      <c r="OV3" s="740"/>
      <c r="OW3" s="740"/>
      <c r="OX3" s="740"/>
      <c r="OY3" s="740"/>
      <c r="OZ3" s="740"/>
      <c r="PA3" s="740"/>
      <c r="PB3" s="740"/>
      <c r="PC3" s="740"/>
      <c r="PD3" s="740"/>
      <c r="PE3" s="740"/>
      <c r="PF3" s="740"/>
      <c r="PG3" s="740"/>
      <c r="PH3" s="740"/>
      <c r="PI3" s="740"/>
    </row>
    <row r="4" spans="1:425" s="130" customFormat="1" ht="15" customHeight="1">
      <c r="A4" s="1"/>
      <c r="B4" s="55"/>
      <c r="C4" s="840"/>
      <c r="D4" s="840"/>
      <c r="E4" s="840"/>
      <c r="F4" s="840"/>
      <c r="G4" s="844"/>
      <c r="H4" s="845"/>
      <c r="I4" s="845"/>
      <c r="J4" s="845"/>
      <c r="K4" s="845"/>
      <c r="L4" s="845"/>
      <c r="M4" s="845"/>
      <c r="N4" s="845"/>
      <c r="O4" s="845"/>
      <c r="P4" s="846"/>
      <c r="Q4" s="844"/>
      <c r="R4" s="845"/>
      <c r="S4" s="845"/>
      <c r="T4" s="131"/>
      <c r="U4" s="131"/>
      <c r="V4" s="131"/>
      <c r="W4" s="131"/>
      <c r="X4" s="131"/>
      <c r="Y4" s="131"/>
      <c r="Z4" s="131"/>
      <c r="AA4" s="131"/>
      <c r="AB4" s="131"/>
      <c r="AC4" s="131"/>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c r="EX4" s="129"/>
      <c r="EY4" s="129"/>
      <c r="EZ4" s="129"/>
      <c r="FA4" s="129"/>
      <c r="FB4" s="129"/>
      <c r="FC4" s="129"/>
      <c r="FD4" s="129"/>
      <c r="FE4" s="129"/>
      <c r="FF4" s="129"/>
      <c r="FG4" s="129"/>
      <c r="FH4" s="129"/>
      <c r="FI4" s="129"/>
      <c r="FJ4" s="129"/>
      <c r="FK4" s="129"/>
      <c r="FL4" s="129"/>
      <c r="FM4" s="129"/>
      <c r="FN4" s="129"/>
      <c r="FO4" s="129"/>
      <c r="FP4" s="129"/>
      <c r="FQ4" s="129"/>
      <c r="FR4" s="129"/>
      <c r="FS4" s="129"/>
      <c r="FT4" s="129"/>
      <c r="FU4" s="129"/>
      <c r="FV4" s="129"/>
      <c r="FW4" s="129"/>
      <c r="FX4" s="129"/>
      <c r="FY4" s="129"/>
      <c r="FZ4" s="129"/>
      <c r="GA4" s="129"/>
      <c r="GB4" s="129"/>
      <c r="GC4" s="129"/>
      <c r="GD4" s="129"/>
      <c r="GE4" s="129"/>
      <c r="GF4" s="129"/>
      <c r="GG4" s="129"/>
      <c r="GH4" s="129"/>
      <c r="GI4" s="129"/>
      <c r="GJ4" s="129"/>
      <c r="GK4" s="129"/>
      <c r="GL4" s="129"/>
      <c r="GM4" s="129"/>
      <c r="GN4" s="129"/>
      <c r="GO4" s="129"/>
      <c r="GP4" s="129"/>
      <c r="GQ4" s="129"/>
      <c r="GR4" s="129"/>
      <c r="GS4" s="129"/>
      <c r="GT4" s="129"/>
      <c r="GU4" s="129"/>
      <c r="GV4" s="129"/>
      <c r="GW4" s="129"/>
      <c r="GX4" s="129"/>
      <c r="GY4" s="129"/>
      <c r="GZ4" s="129"/>
      <c r="HA4" s="129"/>
      <c r="HB4" s="129"/>
      <c r="HC4" s="129"/>
      <c r="HD4" s="129"/>
      <c r="HE4" s="129"/>
      <c r="HF4" s="129"/>
      <c r="HG4" s="129"/>
      <c r="HH4" s="129"/>
      <c r="HI4" s="129"/>
      <c r="HJ4" s="129"/>
      <c r="HK4" s="129"/>
      <c r="HL4" s="129"/>
      <c r="HM4" s="129"/>
      <c r="HN4" s="129"/>
      <c r="HO4" s="129"/>
      <c r="HP4" s="129"/>
      <c r="HQ4" s="129"/>
      <c r="HR4" s="129"/>
      <c r="HS4" s="129"/>
      <c r="HT4" s="129"/>
      <c r="HU4" s="129"/>
      <c r="HV4" s="129"/>
      <c r="HW4" s="129"/>
      <c r="HX4" s="129"/>
      <c r="HY4" s="129"/>
      <c r="HZ4" s="129"/>
      <c r="IA4" s="129"/>
      <c r="IB4" s="129"/>
      <c r="IC4" s="129"/>
      <c r="ID4" s="129"/>
      <c r="IE4" s="129"/>
      <c r="IF4" s="129"/>
      <c r="IG4" s="129"/>
      <c r="IH4" s="129"/>
      <c r="II4" s="129"/>
      <c r="IJ4" s="129"/>
      <c r="IK4" s="129"/>
      <c r="IL4" s="129"/>
      <c r="IM4" s="129"/>
      <c r="IN4" s="129"/>
      <c r="IO4" s="129"/>
      <c r="IP4" s="129"/>
      <c r="IQ4" s="129"/>
      <c r="IR4" s="129"/>
      <c r="IS4" s="129"/>
      <c r="IT4" s="129"/>
      <c r="IU4" s="129"/>
      <c r="IV4" s="129"/>
      <c r="IW4" s="129"/>
      <c r="IX4" s="129"/>
      <c r="IY4" s="129"/>
      <c r="IZ4" s="129"/>
      <c r="JA4" s="129"/>
      <c r="JB4" s="129"/>
      <c r="JC4" s="129"/>
      <c r="JD4" s="129"/>
      <c r="JE4" s="129"/>
      <c r="JF4" s="129"/>
      <c r="JG4" s="129"/>
      <c r="JH4" s="129"/>
      <c r="JI4" s="129"/>
      <c r="JJ4" s="129"/>
      <c r="JK4" s="129"/>
      <c r="JL4" s="129"/>
      <c r="JM4" s="129"/>
      <c r="JN4" s="129"/>
      <c r="JO4" s="129"/>
      <c r="JP4" s="129"/>
      <c r="JQ4" s="129"/>
      <c r="JR4" s="129"/>
      <c r="JS4" s="129"/>
      <c r="JT4" s="129"/>
      <c r="JU4" s="129"/>
      <c r="JV4" s="129"/>
      <c r="JW4" s="129"/>
      <c r="JX4" s="129"/>
      <c r="JY4" s="129"/>
      <c r="JZ4" s="129"/>
      <c r="KA4" s="129"/>
      <c r="KB4" s="129"/>
      <c r="KC4" s="129"/>
      <c r="KD4" s="129"/>
      <c r="KE4" s="129"/>
      <c r="KF4" s="129"/>
      <c r="KG4" s="129"/>
      <c r="KH4" s="129"/>
      <c r="KI4" s="129"/>
      <c r="KJ4" s="129"/>
      <c r="KK4" s="129"/>
      <c r="KL4" s="129"/>
      <c r="KM4" s="129"/>
      <c r="KN4" s="129"/>
      <c r="KO4" s="129"/>
      <c r="KP4" s="129"/>
      <c r="KQ4" s="129"/>
      <c r="KR4" s="129"/>
      <c r="KS4" s="129"/>
      <c r="KT4" s="129"/>
      <c r="KU4" s="129"/>
      <c r="KV4" s="129"/>
      <c r="KW4" s="129"/>
      <c r="KX4" s="129"/>
      <c r="KY4" s="129"/>
      <c r="KZ4" s="129"/>
      <c r="LA4" s="129"/>
      <c r="LB4" s="129"/>
      <c r="LC4" s="129"/>
      <c r="LD4" s="129"/>
      <c r="LE4" s="129"/>
      <c r="LF4" s="129"/>
      <c r="LG4" s="129"/>
      <c r="LH4" s="129"/>
      <c r="LI4" s="129"/>
      <c r="LJ4" s="129"/>
      <c r="LK4" s="129"/>
      <c r="LL4" s="129"/>
      <c r="LM4" s="129"/>
      <c r="LN4" s="129"/>
      <c r="LO4" s="129"/>
      <c r="LP4" s="129"/>
      <c r="LQ4" s="129"/>
      <c r="LR4" s="129"/>
      <c r="LS4" s="129"/>
      <c r="LT4" s="129"/>
      <c r="LU4" s="129"/>
      <c r="LV4" s="129"/>
      <c r="LW4" s="129"/>
      <c r="LX4" s="129"/>
      <c r="LY4" s="129"/>
      <c r="LZ4" s="129"/>
      <c r="MA4" s="129"/>
      <c r="MB4" s="129"/>
      <c r="MC4" s="129"/>
      <c r="MD4" s="129"/>
      <c r="ME4" s="129"/>
      <c r="MF4" s="129"/>
      <c r="MG4" s="129"/>
      <c r="MH4" s="129"/>
      <c r="MI4" s="129"/>
      <c r="MJ4" s="129"/>
      <c r="MU4" s="146"/>
      <c r="MV4" s="146"/>
      <c r="NN4" s="739"/>
      <c r="NO4" s="740"/>
      <c r="NP4" s="740"/>
      <c r="NQ4" s="740"/>
      <c r="NR4" s="740"/>
      <c r="NS4" s="740"/>
      <c r="NT4" s="740"/>
      <c r="NU4" s="740"/>
      <c r="NV4" s="740"/>
      <c r="NW4" s="740"/>
      <c r="NX4" s="740"/>
      <c r="NY4" s="740"/>
      <c r="NZ4" s="740"/>
      <c r="OA4" s="740"/>
      <c r="OB4" s="740"/>
      <c r="OC4" s="740"/>
      <c r="OD4" s="740"/>
      <c r="OE4" s="740"/>
      <c r="OF4" s="740"/>
      <c r="OG4" s="740"/>
      <c r="OH4" s="740"/>
      <c r="OI4" s="740"/>
      <c r="OJ4" s="740"/>
      <c r="OK4" s="740"/>
      <c r="OL4" s="740"/>
      <c r="OM4" s="740"/>
      <c r="ON4" s="740"/>
      <c r="OO4" s="740"/>
      <c r="OP4" s="740"/>
      <c r="OQ4" s="740"/>
      <c r="OR4" s="740"/>
      <c r="OS4" s="740"/>
      <c r="OT4" s="740"/>
      <c r="OU4" s="740"/>
      <c r="OV4" s="740"/>
      <c r="OW4" s="740"/>
      <c r="OX4" s="740"/>
      <c r="OY4" s="740"/>
      <c r="OZ4" s="740"/>
      <c r="PA4" s="740"/>
      <c r="PB4" s="740"/>
      <c r="PC4" s="740"/>
      <c r="PD4" s="740"/>
      <c r="PE4" s="740"/>
      <c r="PF4" s="740"/>
      <c r="PG4" s="740"/>
      <c r="PH4" s="740"/>
      <c r="PI4" s="740"/>
    </row>
    <row r="5" spans="1:425" s="87" customFormat="1" ht="74.25" customHeight="1">
      <c r="A5" s="1"/>
      <c r="B5" s="46"/>
      <c r="C5" s="134" t="s">
        <v>1046</v>
      </c>
      <c r="D5" s="132" t="s">
        <v>440</v>
      </c>
      <c r="E5" s="132" t="s">
        <v>421</v>
      </c>
      <c r="F5" s="132" t="s">
        <v>422</v>
      </c>
      <c r="G5" s="132" t="s">
        <v>30</v>
      </c>
      <c r="H5" s="200" t="s">
        <v>1652</v>
      </c>
      <c r="I5" s="200" t="s">
        <v>1707</v>
      </c>
      <c r="J5" s="200" t="s">
        <v>1860</v>
      </c>
      <c r="K5" s="847" t="s">
        <v>1854</v>
      </c>
      <c r="L5" s="848"/>
      <c r="M5" s="133" t="s">
        <v>31</v>
      </c>
      <c r="N5" s="133" t="s">
        <v>86</v>
      </c>
      <c r="O5" s="132" t="s">
        <v>57</v>
      </c>
      <c r="P5" s="132" t="s">
        <v>94</v>
      </c>
      <c r="Q5" s="56" t="s">
        <v>629</v>
      </c>
      <c r="R5" s="56" t="s">
        <v>630</v>
      </c>
      <c r="S5" s="56" t="s">
        <v>631</v>
      </c>
      <c r="T5" s="56" t="s">
        <v>632</v>
      </c>
      <c r="U5" s="56" t="s">
        <v>633</v>
      </c>
      <c r="V5" s="56" t="s">
        <v>634</v>
      </c>
      <c r="W5" s="56" t="s">
        <v>635</v>
      </c>
      <c r="X5" s="56" t="s">
        <v>263</v>
      </c>
      <c r="Y5" s="56" t="s">
        <v>523</v>
      </c>
      <c r="Z5" s="56" t="s">
        <v>636</v>
      </c>
      <c r="AA5" s="56" t="s">
        <v>637</v>
      </c>
      <c r="AB5" s="56" t="s">
        <v>638</v>
      </c>
      <c r="AC5" s="56" t="s">
        <v>595</v>
      </c>
      <c r="AD5" s="57" t="s">
        <v>639</v>
      </c>
      <c r="AE5" s="58" t="s">
        <v>640</v>
      </c>
      <c r="AF5" s="58" t="s">
        <v>631</v>
      </c>
      <c r="AG5" s="58" t="s">
        <v>632</v>
      </c>
      <c r="AH5" s="58" t="s">
        <v>633</v>
      </c>
      <c r="AI5" s="58" t="s">
        <v>634</v>
      </c>
      <c r="AJ5" s="58" t="s">
        <v>635</v>
      </c>
      <c r="AK5" s="58" t="s">
        <v>263</v>
      </c>
      <c r="AL5" s="58" t="s">
        <v>523</v>
      </c>
      <c r="AM5" s="58" t="s">
        <v>636</v>
      </c>
      <c r="AN5" s="58" t="s">
        <v>637</v>
      </c>
      <c r="AO5" s="58" t="s">
        <v>638</v>
      </c>
      <c r="AP5" s="58" t="s">
        <v>595</v>
      </c>
      <c r="AQ5" s="59" t="s">
        <v>641</v>
      </c>
      <c r="AR5" s="60" t="s">
        <v>630</v>
      </c>
      <c r="AS5" s="60" t="s">
        <v>631</v>
      </c>
      <c r="AT5" s="60" t="s">
        <v>632</v>
      </c>
      <c r="AU5" s="60" t="s">
        <v>633</v>
      </c>
      <c r="AV5" s="60" t="s">
        <v>634</v>
      </c>
      <c r="AW5" s="60" t="s">
        <v>635</v>
      </c>
      <c r="AX5" s="60" t="s">
        <v>263</v>
      </c>
      <c r="AY5" s="60" t="s">
        <v>523</v>
      </c>
      <c r="AZ5" s="60" t="s">
        <v>636</v>
      </c>
      <c r="BA5" s="60" t="s">
        <v>637</v>
      </c>
      <c r="BB5" s="60" t="s">
        <v>638</v>
      </c>
      <c r="BC5" s="60" t="s">
        <v>595</v>
      </c>
      <c r="BD5" s="61" t="s">
        <v>642</v>
      </c>
      <c r="BE5" s="62" t="s">
        <v>630</v>
      </c>
      <c r="BF5" s="62" t="s">
        <v>631</v>
      </c>
      <c r="BG5" s="62" t="s">
        <v>632</v>
      </c>
      <c r="BH5" s="62" t="s">
        <v>633</v>
      </c>
      <c r="BI5" s="62" t="s">
        <v>634</v>
      </c>
      <c r="BJ5" s="62" t="s">
        <v>635</v>
      </c>
      <c r="BK5" s="62" t="s">
        <v>263</v>
      </c>
      <c r="BL5" s="62" t="s">
        <v>523</v>
      </c>
      <c r="BM5" s="62" t="s">
        <v>636</v>
      </c>
      <c r="BN5" s="62" t="s">
        <v>637</v>
      </c>
      <c r="BO5" s="62" t="s">
        <v>638</v>
      </c>
      <c r="BP5" s="62" t="s">
        <v>595</v>
      </c>
      <c r="BQ5" s="63" t="s">
        <v>643</v>
      </c>
      <c r="BR5" s="64" t="s">
        <v>630</v>
      </c>
      <c r="BS5" s="64" t="s">
        <v>631</v>
      </c>
      <c r="BT5" s="64" t="s">
        <v>632</v>
      </c>
      <c r="BU5" s="64" t="s">
        <v>633</v>
      </c>
      <c r="BV5" s="64" t="s">
        <v>634</v>
      </c>
      <c r="BW5" s="64" t="s">
        <v>635</v>
      </c>
      <c r="BX5" s="64" t="s">
        <v>263</v>
      </c>
      <c r="BY5" s="64" t="s">
        <v>523</v>
      </c>
      <c r="BZ5" s="64" t="s">
        <v>636</v>
      </c>
      <c r="CA5" s="64" t="s">
        <v>637</v>
      </c>
      <c r="CB5" s="64" t="s">
        <v>638</v>
      </c>
      <c r="CC5" s="64" t="s">
        <v>595</v>
      </c>
      <c r="CD5" s="65" t="s">
        <v>644</v>
      </c>
      <c r="CE5" s="66" t="s">
        <v>630</v>
      </c>
      <c r="CF5" s="66" t="s">
        <v>631</v>
      </c>
      <c r="CG5" s="66" t="s">
        <v>632</v>
      </c>
      <c r="CH5" s="66" t="s">
        <v>633</v>
      </c>
      <c r="CI5" s="66" t="s">
        <v>634</v>
      </c>
      <c r="CJ5" s="66" t="s">
        <v>635</v>
      </c>
      <c r="CK5" s="66" t="s">
        <v>263</v>
      </c>
      <c r="CL5" s="66" t="s">
        <v>523</v>
      </c>
      <c r="CM5" s="66" t="s">
        <v>636</v>
      </c>
      <c r="CN5" s="66" t="s">
        <v>637</v>
      </c>
      <c r="CO5" s="66" t="s">
        <v>638</v>
      </c>
      <c r="CP5" s="66" t="s">
        <v>595</v>
      </c>
      <c r="CQ5" s="67" t="s">
        <v>645</v>
      </c>
      <c r="CR5" s="68" t="s">
        <v>630</v>
      </c>
      <c r="CS5" s="68" t="s">
        <v>631</v>
      </c>
      <c r="CT5" s="68" t="s">
        <v>632</v>
      </c>
      <c r="CU5" s="68" t="s">
        <v>633</v>
      </c>
      <c r="CV5" s="68" t="s">
        <v>634</v>
      </c>
      <c r="CW5" s="68" t="s">
        <v>635</v>
      </c>
      <c r="CX5" s="68" t="s">
        <v>263</v>
      </c>
      <c r="CY5" s="68" t="s">
        <v>523</v>
      </c>
      <c r="CZ5" s="68" t="s">
        <v>636</v>
      </c>
      <c r="DA5" s="68" t="s">
        <v>637</v>
      </c>
      <c r="DB5" s="68" t="s">
        <v>638</v>
      </c>
      <c r="DC5" s="68" t="s">
        <v>595</v>
      </c>
      <c r="DD5" s="69" t="s">
        <v>646</v>
      </c>
      <c r="DE5" s="70" t="s">
        <v>630</v>
      </c>
      <c r="DF5" s="70" t="s">
        <v>631</v>
      </c>
      <c r="DG5" s="70" t="s">
        <v>632</v>
      </c>
      <c r="DH5" s="70" t="s">
        <v>633</v>
      </c>
      <c r="DI5" s="70" t="s">
        <v>634</v>
      </c>
      <c r="DJ5" s="70" t="s">
        <v>635</v>
      </c>
      <c r="DK5" s="70" t="s">
        <v>263</v>
      </c>
      <c r="DL5" s="70" t="s">
        <v>523</v>
      </c>
      <c r="DM5" s="70" t="s">
        <v>636</v>
      </c>
      <c r="DN5" s="70" t="s">
        <v>637</v>
      </c>
      <c r="DO5" s="70" t="s">
        <v>638</v>
      </c>
      <c r="DP5" s="70" t="s">
        <v>595</v>
      </c>
      <c r="DQ5" s="63" t="s">
        <v>647</v>
      </c>
      <c r="DR5" s="64" t="s">
        <v>630</v>
      </c>
      <c r="DS5" s="64" t="s">
        <v>631</v>
      </c>
      <c r="DT5" s="64" t="s">
        <v>632</v>
      </c>
      <c r="DU5" s="64" t="s">
        <v>633</v>
      </c>
      <c r="DV5" s="64" t="s">
        <v>634</v>
      </c>
      <c r="DW5" s="64" t="s">
        <v>635</v>
      </c>
      <c r="DX5" s="64" t="s">
        <v>263</v>
      </c>
      <c r="DY5" s="64" t="s">
        <v>523</v>
      </c>
      <c r="DZ5" s="64" t="s">
        <v>636</v>
      </c>
      <c r="EA5" s="64" t="s">
        <v>637</v>
      </c>
      <c r="EB5" s="64" t="s">
        <v>638</v>
      </c>
      <c r="EC5" s="64" t="s">
        <v>595</v>
      </c>
      <c r="ED5" s="69" t="s">
        <v>648</v>
      </c>
      <c r="EE5" s="70" t="s">
        <v>630</v>
      </c>
      <c r="EF5" s="70" t="s">
        <v>631</v>
      </c>
      <c r="EG5" s="70" t="s">
        <v>632</v>
      </c>
      <c r="EH5" s="70" t="s">
        <v>633</v>
      </c>
      <c r="EI5" s="70" t="s">
        <v>634</v>
      </c>
      <c r="EJ5" s="70" t="s">
        <v>635</v>
      </c>
      <c r="EK5" s="70" t="s">
        <v>263</v>
      </c>
      <c r="EL5" s="70" t="s">
        <v>523</v>
      </c>
      <c r="EM5" s="70" t="s">
        <v>636</v>
      </c>
      <c r="EN5" s="70" t="s">
        <v>637</v>
      </c>
      <c r="EO5" s="70" t="s">
        <v>638</v>
      </c>
      <c r="EP5" s="70" t="s">
        <v>595</v>
      </c>
      <c r="EQ5" s="71" t="s">
        <v>649</v>
      </c>
      <c r="ER5" s="72" t="s">
        <v>630</v>
      </c>
      <c r="ES5" s="72" t="s">
        <v>631</v>
      </c>
      <c r="ET5" s="72" t="s">
        <v>632</v>
      </c>
      <c r="EU5" s="72" t="s">
        <v>633</v>
      </c>
      <c r="EV5" s="72" t="s">
        <v>634</v>
      </c>
      <c r="EW5" s="72" t="s">
        <v>635</v>
      </c>
      <c r="EX5" s="72" t="s">
        <v>263</v>
      </c>
      <c r="EY5" s="72" t="s">
        <v>523</v>
      </c>
      <c r="EZ5" s="72" t="s">
        <v>636</v>
      </c>
      <c r="FA5" s="72" t="s">
        <v>637</v>
      </c>
      <c r="FB5" s="72" t="s">
        <v>638</v>
      </c>
      <c r="FC5" s="72" t="s">
        <v>595</v>
      </c>
      <c r="FD5" s="63" t="s">
        <v>650</v>
      </c>
      <c r="FE5" s="64" t="s">
        <v>630</v>
      </c>
      <c r="FF5" s="64" t="s">
        <v>631</v>
      </c>
      <c r="FG5" s="64" t="s">
        <v>632</v>
      </c>
      <c r="FH5" s="64" t="s">
        <v>633</v>
      </c>
      <c r="FI5" s="64" t="s">
        <v>634</v>
      </c>
      <c r="FJ5" s="64" t="s">
        <v>635</v>
      </c>
      <c r="FK5" s="64" t="s">
        <v>263</v>
      </c>
      <c r="FL5" s="64" t="s">
        <v>523</v>
      </c>
      <c r="FM5" s="64" t="s">
        <v>636</v>
      </c>
      <c r="FN5" s="64" t="s">
        <v>637</v>
      </c>
      <c r="FO5" s="64" t="s">
        <v>638</v>
      </c>
      <c r="FP5" s="64" t="s">
        <v>595</v>
      </c>
      <c r="FQ5" s="73" t="s">
        <v>651</v>
      </c>
      <c r="FR5" s="74" t="s">
        <v>630</v>
      </c>
      <c r="FS5" s="74" t="s">
        <v>631</v>
      </c>
      <c r="FT5" s="74" t="s">
        <v>632</v>
      </c>
      <c r="FU5" s="74" t="s">
        <v>633</v>
      </c>
      <c r="FV5" s="74" t="s">
        <v>634</v>
      </c>
      <c r="FW5" s="74" t="s">
        <v>635</v>
      </c>
      <c r="FX5" s="74" t="s">
        <v>263</v>
      </c>
      <c r="FY5" s="74" t="s">
        <v>523</v>
      </c>
      <c r="FZ5" s="74" t="s">
        <v>636</v>
      </c>
      <c r="GA5" s="74" t="s">
        <v>637</v>
      </c>
      <c r="GB5" s="74" t="s">
        <v>638</v>
      </c>
      <c r="GC5" s="74" t="s">
        <v>595</v>
      </c>
      <c r="GD5" s="75" t="s">
        <v>652</v>
      </c>
      <c r="GE5" s="76" t="s">
        <v>630</v>
      </c>
      <c r="GF5" s="76" t="s">
        <v>631</v>
      </c>
      <c r="GG5" s="76" t="s">
        <v>632</v>
      </c>
      <c r="GH5" s="76" t="s">
        <v>633</v>
      </c>
      <c r="GI5" s="76" t="s">
        <v>634</v>
      </c>
      <c r="GJ5" s="76" t="s">
        <v>635</v>
      </c>
      <c r="GK5" s="76" t="s">
        <v>263</v>
      </c>
      <c r="GL5" s="76" t="s">
        <v>523</v>
      </c>
      <c r="GM5" s="76" t="s">
        <v>636</v>
      </c>
      <c r="GN5" s="76" t="s">
        <v>637</v>
      </c>
      <c r="GO5" s="76" t="s">
        <v>638</v>
      </c>
      <c r="GP5" s="76" t="s">
        <v>595</v>
      </c>
      <c r="GQ5" s="63" t="s">
        <v>653</v>
      </c>
      <c r="GR5" s="64" t="s">
        <v>630</v>
      </c>
      <c r="GS5" s="64" t="s">
        <v>631</v>
      </c>
      <c r="GT5" s="64" t="s">
        <v>632</v>
      </c>
      <c r="GU5" s="64" t="s">
        <v>633</v>
      </c>
      <c r="GV5" s="64" t="s">
        <v>634</v>
      </c>
      <c r="GW5" s="64" t="s">
        <v>635</v>
      </c>
      <c r="GX5" s="64" t="s">
        <v>263</v>
      </c>
      <c r="GY5" s="64" t="s">
        <v>523</v>
      </c>
      <c r="GZ5" s="64" t="s">
        <v>636</v>
      </c>
      <c r="HA5" s="64" t="s">
        <v>637</v>
      </c>
      <c r="HB5" s="64" t="s">
        <v>638</v>
      </c>
      <c r="HC5" s="64" t="s">
        <v>595</v>
      </c>
      <c r="HD5" s="77" t="s">
        <v>654</v>
      </c>
      <c r="HE5" s="78" t="s">
        <v>630</v>
      </c>
      <c r="HF5" s="78" t="s">
        <v>631</v>
      </c>
      <c r="HG5" s="78" t="s">
        <v>632</v>
      </c>
      <c r="HH5" s="78" t="s">
        <v>633</v>
      </c>
      <c r="HI5" s="78" t="s">
        <v>634</v>
      </c>
      <c r="HJ5" s="78" t="s">
        <v>635</v>
      </c>
      <c r="HK5" s="78" t="s">
        <v>263</v>
      </c>
      <c r="HL5" s="78" t="s">
        <v>523</v>
      </c>
      <c r="HM5" s="78" t="s">
        <v>636</v>
      </c>
      <c r="HN5" s="78" t="s">
        <v>637</v>
      </c>
      <c r="HO5" s="78" t="s">
        <v>638</v>
      </c>
      <c r="HP5" s="78" t="s">
        <v>595</v>
      </c>
      <c r="HQ5" s="79" t="s">
        <v>655</v>
      </c>
      <c r="HR5" s="80" t="s">
        <v>630</v>
      </c>
      <c r="HS5" s="80" t="s">
        <v>631</v>
      </c>
      <c r="HT5" s="80" t="s">
        <v>632</v>
      </c>
      <c r="HU5" s="80" t="s">
        <v>633</v>
      </c>
      <c r="HV5" s="80" t="s">
        <v>634</v>
      </c>
      <c r="HW5" s="80" t="s">
        <v>635</v>
      </c>
      <c r="HX5" s="80" t="s">
        <v>263</v>
      </c>
      <c r="HY5" s="80" t="s">
        <v>523</v>
      </c>
      <c r="HZ5" s="80" t="s">
        <v>636</v>
      </c>
      <c r="IA5" s="80" t="s">
        <v>637</v>
      </c>
      <c r="IB5" s="80" t="s">
        <v>638</v>
      </c>
      <c r="IC5" s="80" t="s">
        <v>595</v>
      </c>
      <c r="ID5" s="63" t="s">
        <v>656</v>
      </c>
      <c r="IE5" s="64" t="s">
        <v>630</v>
      </c>
      <c r="IF5" s="64" t="s">
        <v>631</v>
      </c>
      <c r="IG5" s="64" t="s">
        <v>632</v>
      </c>
      <c r="IH5" s="64" t="s">
        <v>633</v>
      </c>
      <c r="II5" s="64" t="s">
        <v>634</v>
      </c>
      <c r="IJ5" s="64" t="s">
        <v>635</v>
      </c>
      <c r="IK5" s="64" t="s">
        <v>263</v>
      </c>
      <c r="IL5" s="64" t="s">
        <v>523</v>
      </c>
      <c r="IM5" s="64" t="s">
        <v>636</v>
      </c>
      <c r="IN5" s="64" t="s">
        <v>637</v>
      </c>
      <c r="IO5" s="64" t="s">
        <v>638</v>
      </c>
      <c r="IP5" s="64" t="s">
        <v>595</v>
      </c>
      <c r="IQ5" s="81" t="s">
        <v>657</v>
      </c>
      <c r="IR5" s="82" t="s">
        <v>630</v>
      </c>
      <c r="IS5" s="82" t="s">
        <v>631</v>
      </c>
      <c r="IT5" s="82" t="s">
        <v>632</v>
      </c>
      <c r="IU5" s="82" t="s">
        <v>633</v>
      </c>
      <c r="IV5" s="82" t="s">
        <v>634</v>
      </c>
      <c r="IW5" s="82" t="s">
        <v>635</v>
      </c>
      <c r="IX5" s="82" t="s">
        <v>263</v>
      </c>
      <c r="IY5" s="82" t="s">
        <v>523</v>
      </c>
      <c r="IZ5" s="82" t="s">
        <v>636</v>
      </c>
      <c r="JA5" s="82" t="s">
        <v>637</v>
      </c>
      <c r="JB5" s="82" t="s">
        <v>638</v>
      </c>
      <c r="JC5" s="82" t="s">
        <v>595</v>
      </c>
      <c r="JD5" s="61" t="s">
        <v>658</v>
      </c>
      <c r="JE5" s="62" t="s">
        <v>630</v>
      </c>
      <c r="JF5" s="62" t="s">
        <v>631</v>
      </c>
      <c r="JG5" s="62" t="s">
        <v>632</v>
      </c>
      <c r="JH5" s="62" t="s">
        <v>633</v>
      </c>
      <c r="JI5" s="62" t="s">
        <v>634</v>
      </c>
      <c r="JJ5" s="62" t="s">
        <v>635</v>
      </c>
      <c r="JK5" s="62" t="s">
        <v>263</v>
      </c>
      <c r="JL5" s="62" t="s">
        <v>523</v>
      </c>
      <c r="JM5" s="62" t="s">
        <v>636</v>
      </c>
      <c r="JN5" s="62" t="s">
        <v>637</v>
      </c>
      <c r="JO5" s="62" t="s">
        <v>638</v>
      </c>
      <c r="JP5" s="62" t="s">
        <v>595</v>
      </c>
      <c r="JQ5" s="63" t="s">
        <v>659</v>
      </c>
      <c r="JR5" s="64" t="s">
        <v>630</v>
      </c>
      <c r="JS5" s="64" t="s">
        <v>631</v>
      </c>
      <c r="JT5" s="64" t="s">
        <v>632</v>
      </c>
      <c r="JU5" s="64" t="s">
        <v>633</v>
      </c>
      <c r="JV5" s="64" t="s">
        <v>634</v>
      </c>
      <c r="JW5" s="64" t="s">
        <v>635</v>
      </c>
      <c r="JX5" s="64" t="s">
        <v>263</v>
      </c>
      <c r="JY5" s="64" t="s">
        <v>523</v>
      </c>
      <c r="JZ5" s="64" t="s">
        <v>636</v>
      </c>
      <c r="KA5" s="64" t="s">
        <v>637</v>
      </c>
      <c r="KB5" s="64" t="s">
        <v>638</v>
      </c>
      <c r="KC5" s="64" t="s">
        <v>595</v>
      </c>
      <c r="KD5" s="71" t="s">
        <v>660</v>
      </c>
      <c r="KE5" s="72" t="s">
        <v>630</v>
      </c>
      <c r="KF5" s="72" t="s">
        <v>631</v>
      </c>
      <c r="KG5" s="72" t="s">
        <v>632</v>
      </c>
      <c r="KH5" s="72" t="s">
        <v>633</v>
      </c>
      <c r="KI5" s="72" t="s">
        <v>634</v>
      </c>
      <c r="KJ5" s="72" t="s">
        <v>635</v>
      </c>
      <c r="KK5" s="72" t="s">
        <v>263</v>
      </c>
      <c r="KL5" s="72" t="s">
        <v>523</v>
      </c>
      <c r="KM5" s="72" t="s">
        <v>636</v>
      </c>
      <c r="KN5" s="72" t="s">
        <v>637</v>
      </c>
      <c r="KO5" s="72" t="s">
        <v>638</v>
      </c>
      <c r="KP5" s="72" t="s">
        <v>595</v>
      </c>
      <c r="KQ5" s="83" t="s">
        <v>661</v>
      </c>
      <c r="KR5" s="84" t="s">
        <v>630</v>
      </c>
      <c r="KS5" s="84" t="s">
        <v>631</v>
      </c>
      <c r="KT5" s="84" t="s">
        <v>632</v>
      </c>
      <c r="KU5" s="84" t="s">
        <v>633</v>
      </c>
      <c r="KV5" s="84" t="s">
        <v>634</v>
      </c>
      <c r="KW5" s="84" t="s">
        <v>635</v>
      </c>
      <c r="KX5" s="84" t="s">
        <v>263</v>
      </c>
      <c r="KY5" s="84" t="s">
        <v>523</v>
      </c>
      <c r="KZ5" s="84" t="s">
        <v>636</v>
      </c>
      <c r="LA5" s="84" t="s">
        <v>637</v>
      </c>
      <c r="LB5" s="84" t="s">
        <v>638</v>
      </c>
      <c r="LC5" s="84" t="s">
        <v>595</v>
      </c>
      <c r="LD5" s="63" t="s">
        <v>662</v>
      </c>
      <c r="LE5" s="64" t="s">
        <v>630</v>
      </c>
      <c r="LF5" s="64" t="s">
        <v>631</v>
      </c>
      <c r="LG5" s="64" t="s">
        <v>632</v>
      </c>
      <c r="LH5" s="64" t="s">
        <v>633</v>
      </c>
      <c r="LI5" s="64" t="s">
        <v>634</v>
      </c>
      <c r="LJ5" s="64" t="s">
        <v>635</v>
      </c>
      <c r="LK5" s="64" t="s">
        <v>263</v>
      </c>
      <c r="LL5" s="64" t="s">
        <v>523</v>
      </c>
      <c r="LM5" s="64" t="s">
        <v>636</v>
      </c>
      <c r="LN5" s="64" t="s">
        <v>637</v>
      </c>
      <c r="LO5" s="64" t="s">
        <v>638</v>
      </c>
      <c r="LP5" s="64" t="s">
        <v>595</v>
      </c>
      <c r="LQ5" s="85" t="s">
        <v>663</v>
      </c>
      <c r="LR5" s="86" t="s">
        <v>630</v>
      </c>
      <c r="LS5" s="86" t="s">
        <v>631</v>
      </c>
      <c r="LT5" s="86" t="s">
        <v>632</v>
      </c>
      <c r="LU5" s="86" t="s">
        <v>633</v>
      </c>
      <c r="LV5" s="86" t="s">
        <v>634</v>
      </c>
      <c r="LW5" s="86" t="s">
        <v>635</v>
      </c>
      <c r="LX5" s="86" t="s">
        <v>263</v>
      </c>
      <c r="LY5" s="86" t="s">
        <v>523</v>
      </c>
      <c r="LZ5" s="86" t="s">
        <v>636</v>
      </c>
      <c r="MA5" s="86" t="s">
        <v>637</v>
      </c>
      <c r="MB5" s="86" t="s">
        <v>638</v>
      </c>
      <c r="MC5" s="86" t="s">
        <v>595</v>
      </c>
      <c r="MD5" s="83" t="s">
        <v>926</v>
      </c>
      <c r="ME5" s="84" t="s">
        <v>630</v>
      </c>
      <c r="MF5" s="84" t="s">
        <v>631</v>
      </c>
      <c r="MG5" s="84" t="s">
        <v>632</v>
      </c>
      <c r="MH5" s="84" t="s">
        <v>633</v>
      </c>
      <c r="MI5" s="84" t="s">
        <v>634</v>
      </c>
      <c r="MJ5" s="84" t="s">
        <v>635</v>
      </c>
      <c r="MK5" s="84" t="s">
        <v>263</v>
      </c>
      <c r="ML5" s="84" t="s">
        <v>523</v>
      </c>
      <c r="MM5" s="84" t="s">
        <v>636</v>
      </c>
      <c r="MN5" s="84" t="s">
        <v>637</v>
      </c>
      <c r="MO5" s="84" t="s">
        <v>638</v>
      </c>
      <c r="MP5" s="84" t="s">
        <v>595</v>
      </c>
      <c r="MQ5" s="140" t="s">
        <v>969</v>
      </c>
      <c r="MR5" s="140" t="s">
        <v>626</v>
      </c>
      <c r="MS5" s="140" t="s">
        <v>627</v>
      </c>
      <c r="MT5" s="140" t="s">
        <v>927</v>
      </c>
      <c r="MU5" s="140" t="s">
        <v>928</v>
      </c>
      <c r="MV5" s="235" t="s">
        <v>0</v>
      </c>
      <c r="MW5" s="240" t="s">
        <v>1648</v>
      </c>
      <c r="MX5" s="235" t="s">
        <v>89</v>
      </c>
      <c r="MY5" s="235" t="s">
        <v>493</v>
      </c>
      <c r="MZ5" s="235" t="s">
        <v>1649</v>
      </c>
      <c r="NA5" s="235" t="s">
        <v>88</v>
      </c>
      <c r="NB5" s="235" t="s">
        <v>496</v>
      </c>
      <c r="NC5" s="235" t="s">
        <v>495</v>
      </c>
      <c r="ND5" s="235" t="s">
        <v>1650</v>
      </c>
      <c r="NE5" s="235" t="s">
        <v>498</v>
      </c>
      <c r="NF5" s="235" t="s">
        <v>499</v>
      </c>
      <c r="NG5" s="235" t="s">
        <v>500</v>
      </c>
      <c r="NH5" s="235" t="s">
        <v>0</v>
      </c>
      <c r="NI5" s="240" t="s">
        <v>1651</v>
      </c>
      <c r="NJ5" s="87" t="s">
        <v>1749</v>
      </c>
      <c r="NK5" s="87" t="s">
        <v>1750</v>
      </c>
      <c r="NN5" s="46"/>
      <c r="NO5" s="730"/>
      <c r="NP5" s="730"/>
      <c r="NQ5" s="730"/>
      <c r="NR5" s="730"/>
      <c r="NS5" s="730"/>
      <c r="NT5" s="730"/>
      <c r="NU5" s="730"/>
      <c r="NV5" s="730"/>
      <c r="NW5" s="730"/>
      <c r="NX5" s="730"/>
      <c r="NY5" s="730"/>
      <c r="NZ5" s="730"/>
      <c r="OA5" s="730"/>
      <c r="OB5" s="730"/>
      <c r="OC5" s="730"/>
      <c r="OD5" s="730"/>
      <c r="OE5" s="730"/>
      <c r="OF5" s="730"/>
      <c r="OG5" s="730"/>
      <c r="OH5" s="730"/>
      <c r="OI5" s="730"/>
      <c r="OJ5" s="730"/>
      <c r="OK5" s="730"/>
      <c r="OL5" s="730"/>
      <c r="OM5" s="730"/>
      <c r="ON5" s="730"/>
      <c r="OO5" s="730"/>
      <c r="OP5" s="730"/>
      <c r="OQ5" s="730"/>
      <c r="OR5" s="730"/>
      <c r="OS5" s="730"/>
      <c r="OT5" s="730"/>
      <c r="OU5" s="730"/>
      <c r="OV5" s="730"/>
      <c r="OW5" s="730"/>
      <c r="OX5" s="730"/>
      <c r="OY5" s="730"/>
      <c r="OZ5" s="730"/>
      <c r="PA5" s="730"/>
      <c r="PB5" s="730"/>
      <c r="PC5" s="730"/>
      <c r="PD5" s="730"/>
      <c r="PE5" s="730"/>
      <c r="PF5" s="730"/>
      <c r="PG5" s="730"/>
      <c r="PH5" s="730"/>
      <c r="PI5" s="730"/>
    </row>
    <row r="6" spans="1:425" s="92" customFormat="1" ht="15" customHeight="1">
      <c r="A6" s="1"/>
      <c r="B6" s="88"/>
      <c r="C6" s="89" t="s">
        <v>431</v>
      </c>
      <c r="D6" s="89" t="s">
        <v>2312</v>
      </c>
      <c r="E6" s="89" t="s">
        <v>416</v>
      </c>
      <c r="F6" s="89" t="s">
        <v>19</v>
      </c>
      <c r="G6" s="160" t="str">
        <f>'G-6'!I7</f>
        <v>I-1</v>
      </c>
      <c r="H6" s="160" t="s">
        <v>89</v>
      </c>
      <c r="I6" s="160" t="s">
        <v>89</v>
      </c>
      <c r="J6" s="160" t="s">
        <v>4</v>
      </c>
      <c r="K6" s="160" t="s">
        <v>4</v>
      </c>
      <c r="L6" s="160" t="s">
        <v>4</v>
      </c>
      <c r="M6" s="89" t="s">
        <v>42</v>
      </c>
      <c r="N6" s="89" t="s">
        <v>63</v>
      </c>
      <c r="O6" s="89" t="s">
        <v>2887</v>
      </c>
      <c r="P6" s="89" t="s">
        <v>97</v>
      </c>
      <c r="Q6" s="91" t="s">
        <v>89</v>
      </c>
      <c r="R6" s="91" t="s">
        <v>4</v>
      </c>
      <c r="S6" s="91">
        <v>2017</v>
      </c>
      <c r="T6" s="91" t="s">
        <v>664</v>
      </c>
      <c r="U6" s="91" t="s">
        <v>665</v>
      </c>
      <c r="V6" s="91" t="s">
        <v>741</v>
      </c>
      <c r="W6" s="91" t="s">
        <v>742</v>
      </c>
      <c r="X6" s="91" t="s">
        <v>4</v>
      </c>
      <c r="Y6" s="261">
        <v>10211</v>
      </c>
      <c r="Z6" s="92" t="s">
        <v>666</v>
      </c>
      <c r="AA6" s="91" t="s">
        <v>667</v>
      </c>
      <c r="AB6" s="91" t="s">
        <v>668</v>
      </c>
      <c r="AC6" s="92" t="s">
        <v>4</v>
      </c>
      <c r="AD6" s="92" t="s">
        <v>89</v>
      </c>
      <c r="AE6" s="92" t="s">
        <v>4</v>
      </c>
      <c r="AF6" s="92">
        <v>2017</v>
      </c>
      <c r="AG6" s="92" t="s">
        <v>664</v>
      </c>
      <c r="AH6" s="92" t="s">
        <v>665</v>
      </c>
      <c r="AI6" s="92" t="s">
        <v>741</v>
      </c>
      <c r="AJ6" s="92" t="s">
        <v>746</v>
      </c>
      <c r="AK6" s="92" t="s">
        <v>4</v>
      </c>
      <c r="AL6" s="265">
        <v>11276</v>
      </c>
      <c r="AM6" s="92" t="s">
        <v>666</v>
      </c>
      <c r="AN6" s="92" t="s">
        <v>667</v>
      </c>
      <c r="AO6" s="91" t="s">
        <v>668</v>
      </c>
      <c r="AP6" s="92" t="s">
        <v>4</v>
      </c>
      <c r="AQ6" s="90" t="s">
        <v>89</v>
      </c>
      <c r="AR6" s="92" t="s">
        <v>4</v>
      </c>
      <c r="AS6" s="92">
        <v>2017</v>
      </c>
      <c r="AT6" s="92" t="s">
        <v>664</v>
      </c>
      <c r="AU6" s="92" t="s">
        <v>665</v>
      </c>
      <c r="AV6" s="92" t="s">
        <v>669</v>
      </c>
      <c r="AW6" s="92" t="s">
        <v>748</v>
      </c>
      <c r="AX6" s="92" t="s">
        <v>4</v>
      </c>
      <c r="AY6" s="265">
        <v>1272</v>
      </c>
      <c r="AZ6" s="92" t="s">
        <v>666</v>
      </c>
      <c r="BA6" s="92" t="s">
        <v>667</v>
      </c>
      <c r="BB6" s="91" t="s">
        <v>668</v>
      </c>
      <c r="BC6" s="92" t="s">
        <v>4</v>
      </c>
      <c r="BD6" s="92" t="s">
        <v>89</v>
      </c>
      <c r="BE6" s="92" t="s">
        <v>4</v>
      </c>
      <c r="BF6" s="92">
        <v>2017</v>
      </c>
      <c r="BG6" s="92" t="s">
        <v>664</v>
      </c>
      <c r="BH6" s="92" t="s">
        <v>665</v>
      </c>
      <c r="BI6" s="92" t="s">
        <v>741</v>
      </c>
      <c r="BJ6" s="92" t="s">
        <v>749</v>
      </c>
      <c r="BK6" s="92" t="s">
        <v>4</v>
      </c>
      <c r="BL6" s="265">
        <v>32388</v>
      </c>
      <c r="BM6" s="92" t="s">
        <v>670</v>
      </c>
      <c r="BN6" s="92" t="s">
        <v>667</v>
      </c>
      <c r="BO6" s="91" t="s">
        <v>668</v>
      </c>
      <c r="BP6" s="92" t="s">
        <v>4</v>
      </c>
      <c r="BQ6" s="92" t="s">
        <v>89</v>
      </c>
      <c r="BR6" s="92" t="s">
        <v>4</v>
      </c>
      <c r="BS6" s="92">
        <v>2017</v>
      </c>
      <c r="BT6" s="92" t="s">
        <v>664</v>
      </c>
      <c r="BU6" s="92" t="s">
        <v>665</v>
      </c>
      <c r="BV6" s="92" t="s">
        <v>669</v>
      </c>
      <c r="BW6" s="92" t="s">
        <v>266</v>
      </c>
      <c r="BX6" s="92" t="s">
        <v>4</v>
      </c>
      <c r="BY6" s="265">
        <v>32388</v>
      </c>
      <c r="BZ6" s="92" t="s">
        <v>670</v>
      </c>
      <c r="CA6" s="92" t="s">
        <v>667</v>
      </c>
      <c r="CB6" s="91" t="s">
        <v>668</v>
      </c>
      <c r="CC6" s="92" t="s">
        <v>934</v>
      </c>
      <c r="CD6" s="92" t="s">
        <v>89</v>
      </c>
      <c r="CE6" s="92" t="s">
        <v>4</v>
      </c>
      <c r="CF6" s="92">
        <v>2017</v>
      </c>
      <c r="CG6" s="92" t="s">
        <v>664</v>
      </c>
      <c r="CH6" s="92" t="s">
        <v>665</v>
      </c>
      <c r="CI6" s="92" t="s">
        <v>669</v>
      </c>
      <c r="CJ6" s="92" t="s">
        <v>751</v>
      </c>
      <c r="CK6" s="92" t="s">
        <v>4</v>
      </c>
      <c r="CL6" s="265">
        <v>24057</v>
      </c>
      <c r="CM6" s="92" t="s">
        <v>670</v>
      </c>
      <c r="CN6" s="92" t="s">
        <v>667</v>
      </c>
      <c r="CO6" s="91" t="s">
        <v>668</v>
      </c>
      <c r="CP6" s="92" t="s">
        <v>4</v>
      </c>
      <c r="CQ6" s="92" t="s">
        <v>89</v>
      </c>
      <c r="CR6" s="92" t="s">
        <v>4</v>
      </c>
      <c r="CS6" s="92">
        <v>2017</v>
      </c>
      <c r="CT6" s="92" t="s">
        <v>664</v>
      </c>
      <c r="CU6" s="92" t="s">
        <v>665</v>
      </c>
      <c r="CV6" s="92" t="s">
        <v>669</v>
      </c>
      <c r="CW6" s="92" t="s">
        <v>266</v>
      </c>
      <c r="CX6" s="92" t="s">
        <v>4</v>
      </c>
      <c r="CY6" s="265">
        <v>24057</v>
      </c>
      <c r="CZ6" s="92" t="s">
        <v>670</v>
      </c>
      <c r="DA6" s="92" t="s">
        <v>667</v>
      </c>
      <c r="DB6" s="91" t="s">
        <v>668</v>
      </c>
      <c r="DC6" s="92" t="s">
        <v>935</v>
      </c>
      <c r="DD6" s="92" t="s">
        <v>89</v>
      </c>
      <c r="DE6" s="92" t="s">
        <v>4</v>
      </c>
      <c r="DF6" s="92">
        <v>2003</v>
      </c>
      <c r="DG6" s="92" t="s">
        <v>672</v>
      </c>
      <c r="DH6" s="92" t="s">
        <v>673</v>
      </c>
      <c r="DI6" s="92" t="s">
        <v>4</v>
      </c>
      <c r="DJ6" s="92" t="s">
        <v>4</v>
      </c>
      <c r="DK6" s="92" t="s">
        <v>680</v>
      </c>
      <c r="DL6" s="92" t="s">
        <v>4</v>
      </c>
      <c r="DM6" s="92" t="s">
        <v>674</v>
      </c>
      <c r="DN6" s="92" t="s">
        <v>667</v>
      </c>
      <c r="DO6" s="96" t="s">
        <v>675</v>
      </c>
      <c r="DP6" s="92" t="s">
        <v>4</v>
      </c>
      <c r="DQ6" s="92" t="s">
        <v>89</v>
      </c>
      <c r="DR6" s="91" t="s">
        <v>4</v>
      </c>
      <c r="DS6" s="91">
        <v>2012</v>
      </c>
      <c r="DT6" s="91" t="s">
        <v>676</v>
      </c>
      <c r="DU6" s="91" t="s">
        <v>677</v>
      </c>
      <c r="DV6" s="91" t="s">
        <v>4</v>
      </c>
      <c r="DW6" s="91" t="s">
        <v>4</v>
      </c>
      <c r="DX6" s="91" t="s">
        <v>680</v>
      </c>
      <c r="DY6" s="91" t="s">
        <v>4</v>
      </c>
      <c r="DZ6" s="91" t="s">
        <v>674</v>
      </c>
      <c r="EA6" s="91" t="s">
        <v>667</v>
      </c>
      <c r="EB6" s="91" t="s">
        <v>678</v>
      </c>
      <c r="EC6" s="91" t="s">
        <v>679</v>
      </c>
      <c r="ED6" s="49" t="s">
        <v>89</v>
      </c>
      <c r="EE6" s="49" t="s">
        <v>4</v>
      </c>
      <c r="EF6" s="49">
        <v>2010</v>
      </c>
      <c r="EG6" s="49" t="s">
        <v>266</v>
      </c>
      <c r="EH6" s="49" t="s">
        <v>677</v>
      </c>
      <c r="EI6" s="49" t="s">
        <v>4</v>
      </c>
      <c r="EJ6" s="49" t="s">
        <v>4</v>
      </c>
      <c r="EK6" s="49" t="s">
        <v>4</v>
      </c>
      <c r="EL6" s="49" t="s">
        <v>4</v>
      </c>
      <c r="EM6" s="49" t="s">
        <v>674</v>
      </c>
      <c r="EN6" s="49" t="s">
        <v>667</v>
      </c>
      <c r="EO6" s="49" t="s">
        <v>628</v>
      </c>
      <c r="EP6" s="135" t="s">
        <v>449</v>
      </c>
      <c r="MQ6" s="152">
        <f>COUNTA(Q6,AD6,AQ6,BD6,BQ6,CD6,CQ6,DD6,DQ6,ED6,EQ6,FD6,FQ6,GD6,GQ6,HD6,HQ6,ID6,IQ6,JD6,JQ6,KD6,KQ6,LD6,LQ6,MD6)</f>
        <v>10</v>
      </c>
      <c r="MR6" s="143" t="s">
        <v>4</v>
      </c>
      <c r="MS6" s="143" t="s">
        <v>4</v>
      </c>
      <c r="MT6" s="143" t="s">
        <v>4</v>
      </c>
      <c r="MU6" s="143" t="s">
        <v>4</v>
      </c>
      <c r="MV6" s="234" t="s">
        <v>4</v>
      </c>
      <c r="MW6" s="236" t="s">
        <v>22</v>
      </c>
      <c r="MX6" s="237">
        <f>COUNTIF(Q6:MP6,"Si")</f>
        <v>10</v>
      </c>
      <c r="MY6" s="237">
        <f>COUNTIF(Q6:MP6,"Parcialmente")</f>
        <v>0</v>
      </c>
      <c r="MZ6" s="237">
        <f>COUNTIF(Q$6:MP6,"Si, pero publicado por un nivel superior")+COUNTIF(Q6:MP6,"Si pero publicado por otra entidad")</f>
        <v>0</v>
      </c>
      <c r="NA6" s="237">
        <f>COUNTIF(Q6:MP6,"No")</f>
        <v>0</v>
      </c>
      <c r="NB6" s="237">
        <f>COUNTIF(Q6:MP6,"Satisfechos")</f>
        <v>0</v>
      </c>
      <c r="NC6" s="237">
        <f>COUNTIF(Q6:MP6,"No satisfechos")</f>
        <v>0</v>
      </c>
      <c r="ND6" s="237">
        <f>COUNTIF(Q6:MP6,"No se realiza encuesta")</f>
        <v>0</v>
      </c>
      <c r="NE6" s="237">
        <f>COUNTIF(Q6:MP6,"Clausurados o rehabilitados")</f>
        <v>0</v>
      </c>
      <c r="NF6" s="237">
        <f>COUNTIF(Q6:MP6,"En proceso")</f>
        <v>0</v>
      </c>
      <c r="NG6" s="237">
        <f>COUNTIF(Q6:MP6,"No se realiza ninguna gestión")</f>
        <v>0</v>
      </c>
      <c r="NH6" s="237">
        <f>SUM(MX6:NG6)</f>
        <v>10</v>
      </c>
      <c r="NI6" s="236" t="s">
        <v>89</v>
      </c>
      <c r="NJ6" s="161">
        <f t="shared" ref="NJ6:NJ39" si="0">COUNTIF(Q6:MP6,"Calculado")</f>
        <v>0</v>
      </c>
      <c r="NK6" s="161">
        <f t="shared" ref="NK6:NK39" si="1">COUNTIF(Q6:MP6,"Publicado")</f>
        <v>10</v>
      </c>
      <c r="NL6" s="234">
        <f t="shared" ref="NL6" si="2">COUNTIF($Q$6:$MP$6,"No")</f>
        <v>0</v>
      </c>
      <c r="NM6" s="738">
        <f>MAX($Q$6,$AD$6,$AQ$6,$BD$6,$BQ$6,$CD$6,$CQ$6,$DD$6,$DQ$6,$ED$6,$EQ$6,$FD$6,$FQ$6,$GD$6,$GQ$6,$HD$6,$HQ$6,$ID$6,$IQ$6,$JD$6,$JQ$6,$KD$6,$KQ$6,$LD$6,$LQ$6,$MD$6)</f>
        <v>0</v>
      </c>
      <c r="NN6" s="88"/>
      <c r="NO6" s="741"/>
      <c r="NP6" s="741"/>
      <c r="NQ6" s="741"/>
      <c r="NR6" s="741"/>
      <c r="NS6" s="741"/>
      <c r="NT6" s="741"/>
      <c r="NU6" s="741"/>
      <c r="NV6" s="741"/>
      <c r="NW6" s="741"/>
      <c r="NX6" s="741"/>
      <c r="NY6" s="741"/>
      <c r="NZ6" s="741"/>
      <c r="OA6" s="741"/>
      <c r="OB6" s="741"/>
      <c r="OC6" s="741"/>
      <c r="OD6" s="741"/>
      <c r="OE6" s="741"/>
      <c r="OF6" s="741"/>
      <c r="OG6" s="741"/>
      <c r="OH6" s="741"/>
      <c r="OI6" s="741"/>
      <c r="OJ6" s="741"/>
      <c r="OK6" s="741"/>
      <c r="OL6" s="741"/>
      <c r="OM6" s="741"/>
      <c r="ON6" s="741"/>
      <c r="OO6" s="741"/>
      <c r="OP6" s="741"/>
      <c r="OQ6" s="741"/>
      <c r="OR6" s="741"/>
      <c r="OS6" s="741"/>
      <c r="OT6" s="741"/>
      <c r="OU6" s="741"/>
      <c r="OV6" s="741"/>
      <c r="OW6" s="741"/>
      <c r="OX6" s="741"/>
      <c r="OY6" s="741"/>
      <c r="OZ6" s="741"/>
      <c r="PA6" s="741"/>
      <c r="PB6" s="741"/>
      <c r="PC6" s="741"/>
      <c r="PD6" s="741"/>
      <c r="PE6" s="741"/>
      <c r="PF6" s="741"/>
      <c r="PG6" s="741"/>
      <c r="PH6" s="741"/>
      <c r="PI6" s="741"/>
    </row>
    <row r="7" spans="1:425" s="92" customFormat="1" ht="15" customHeight="1">
      <c r="A7" s="1"/>
      <c r="B7" s="88"/>
      <c r="C7" s="89" t="s">
        <v>431</v>
      </c>
      <c r="D7" s="89" t="s">
        <v>2312</v>
      </c>
      <c r="E7" s="89" t="s">
        <v>416</v>
      </c>
      <c r="F7" s="89" t="s">
        <v>19</v>
      </c>
      <c r="G7" s="160" t="str">
        <f>'G-6'!I8</f>
        <v>I-2</v>
      </c>
      <c r="H7" s="160" t="s">
        <v>89</v>
      </c>
      <c r="I7" s="160" t="s">
        <v>88</v>
      </c>
      <c r="J7" s="160" t="s">
        <v>4</v>
      </c>
      <c r="K7" s="160" t="s">
        <v>4</v>
      </c>
      <c r="L7" s="160" t="s">
        <v>4</v>
      </c>
      <c r="M7" s="89" t="s">
        <v>33</v>
      </c>
      <c r="N7" s="89" t="s">
        <v>63</v>
      </c>
      <c r="O7" s="89" t="s">
        <v>59</v>
      </c>
      <c r="P7" s="89" t="s">
        <v>97</v>
      </c>
      <c r="Q7" s="91" t="s">
        <v>89</v>
      </c>
      <c r="R7" s="91" t="s">
        <v>4</v>
      </c>
      <c r="S7" s="91">
        <v>2016</v>
      </c>
      <c r="T7" s="91" t="s">
        <v>664</v>
      </c>
      <c r="U7" s="91" t="s">
        <v>665</v>
      </c>
      <c r="V7" s="91" t="s">
        <v>266</v>
      </c>
      <c r="W7" s="91" t="s">
        <v>266</v>
      </c>
      <c r="X7" s="91" t="s">
        <v>4</v>
      </c>
      <c r="Y7" s="91">
        <v>981134</v>
      </c>
      <c r="Z7" s="91" t="s">
        <v>666</v>
      </c>
      <c r="AA7" s="91" t="s">
        <v>667</v>
      </c>
      <c r="AB7" s="91" t="s">
        <v>681</v>
      </c>
      <c r="AC7" s="91" t="s">
        <v>932</v>
      </c>
      <c r="AD7" s="91" t="s">
        <v>88</v>
      </c>
      <c r="AE7" s="92" t="s">
        <v>4</v>
      </c>
      <c r="AF7" s="92">
        <v>2003</v>
      </c>
      <c r="AG7" s="92" t="s">
        <v>672</v>
      </c>
      <c r="AH7" s="92" t="s">
        <v>673</v>
      </c>
      <c r="AI7" s="92" t="s">
        <v>4</v>
      </c>
      <c r="AJ7" s="92" t="s">
        <v>4</v>
      </c>
      <c r="AK7" s="92" t="s">
        <v>680</v>
      </c>
      <c r="AL7" s="92" t="s">
        <v>4</v>
      </c>
      <c r="AM7" s="92" t="s">
        <v>674</v>
      </c>
      <c r="AN7" s="92" t="s">
        <v>667</v>
      </c>
      <c r="AO7" s="150" t="s">
        <v>675</v>
      </c>
      <c r="AP7" s="92" t="s">
        <v>4</v>
      </c>
      <c r="AQ7" s="96" t="s">
        <v>89</v>
      </c>
      <c r="AR7" s="92" t="s">
        <v>4</v>
      </c>
      <c r="AS7" s="92">
        <v>2017</v>
      </c>
      <c r="AT7" s="92" t="s">
        <v>664</v>
      </c>
      <c r="AU7" s="92" t="s">
        <v>665</v>
      </c>
      <c r="AV7" s="92" t="s">
        <v>669</v>
      </c>
      <c r="AW7" s="92" t="s">
        <v>742</v>
      </c>
      <c r="AX7" s="92" t="s">
        <v>4</v>
      </c>
      <c r="AY7" s="265">
        <v>10211</v>
      </c>
      <c r="AZ7" s="92" t="s">
        <v>666</v>
      </c>
      <c r="BA7" s="92" t="s">
        <v>667</v>
      </c>
      <c r="BB7" s="91" t="s">
        <v>668</v>
      </c>
      <c r="BC7" s="92" t="s">
        <v>4</v>
      </c>
      <c r="BD7" s="92" t="s">
        <v>89</v>
      </c>
      <c r="BE7" s="92" t="s">
        <v>4</v>
      </c>
      <c r="BF7" s="92">
        <v>2017</v>
      </c>
      <c r="BG7" s="92" t="s">
        <v>664</v>
      </c>
      <c r="BH7" s="92" t="s">
        <v>665</v>
      </c>
      <c r="BI7" s="92" t="s">
        <v>741</v>
      </c>
      <c r="BJ7" s="92" t="s">
        <v>751</v>
      </c>
      <c r="BK7" s="92" t="s">
        <v>4</v>
      </c>
      <c r="BL7" s="265">
        <v>24057</v>
      </c>
      <c r="BM7" s="92" t="s">
        <v>670</v>
      </c>
      <c r="BN7" s="92" t="s">
        <v>667</v>
      </c>
      <c r="BO7" s="91" t="s">
        <v>668</v>
      </c>
      <c r="BP7" s="92" t="s">
        <v>4</v>
      </c>
      <c r="BQ7" s="92" t="s">
        <v>89</v>
      </c>
      <c r="BR7" s="92" t="s">
        <v>4</v>
      </c>
      <c r="BS7" s="92">
        <v>2017</v>
      </c>
      <c r="BT7" s="92" t="s">
        <v>664</v>
      </c>
      <c r="BU7" s="92" t="s">
        <v>665</v>
      </c>
      <c r="BV7" s="92" t="s">
        <v>669</v>
      </c>
      <c r="BW7" s="92" t="s">
        <v>748</v>
      </c>
      <c r="BX7" s="92" t="s">
        <v>4</v>
      </c>
      <c r="BY7" s="265">
        <v>1272</v>
      </c>
      <c r="BZ7" s="92" t="s">
        <v>666</v>
      </c>
      <c r="CA7" s="92" t="s">
        <v>667</v>
      </c>
      <c r="CB7" s="91" t="s">
        <v>668</v>
      </c>
      <c r="CC7" s="92" t="s">
        <v>4</v>
      </c>
      <c r="CD7" s="92" t="s">
        <v>493</v>
      </c>
      <c r="CE7" s="92" t="s">
        <v>4</v>
      </c>
      <c r="CF7" s="92">
        <v>2017</v>
      </c>
      <c r="CG7" s="92" t="s">
        <v>664</v>
      </c>
      <c r="CH7" s="92" t="s">
        <v>665</v>
      </c>
      <c r="CI7" s="92" t="s">
        <v>669</v>
      </c>
      <c r="CJ7" s="92" t="s">
        <v>749</v>
      </c>
      <c r="CK7" s="92" t="s">
        <v>4</v>
      </c>
      <c r="CL7" s="265">
        <v>32388</v>
      </c>
      <c r="CM7" s="92" t="s">
        <v>670</v>
      </c>
      <c r="CN7" s="92" t="s">
        <v>667</v>
      </c>
      <c r="CO7" s="91" t="s">
        <v>668</v>
      </c>
      <c r="CP7" s="92" t="s">
        <v>4</v>
      </c>
      <c r="CQ7" s="92" t="s">
        <v>493</v>
      </c>
      <c r="CR7" s="92" t="s">
        <v>4</v>
      </c>
      <c r="CS7" s="92">
        <v>2017</v>
      </c>
      <c r="CT7" s="92" t="s">
        <v>664</v>
      </c>
      <c r="CU7" s="92" t="s">
        <v>665</v>
      </c>
      <c r="CV7" s="92" t="s">
        <v>669</v>
      </c>
      <c r="CW7" s="92" t="s">
        <v>266</v>
      </c>
      <c r="CX7" s="92" t="s">
        <v>4</v>
      </c>
      <c r="CY7" s="265">
        <v>32388</v>
      </c>
      <c r="CZ7" s="92" t="s">
        <v>670</v>
      </c>
      <c r="DA7" s="92" t="s">
        <v>667</v>
      </c>
      <c r="DB7" s="91" t="s">
        <v>668</v>
      </c>
      <c r="DC7" s="92" t="s">
        <v>934</v>
      </c>
      <c r="DD7" s="92" t="s">
        <v>493</v>
      </c>
      <c r="DE7" s="92" t="s">
        <v>4</v>
      </c>
      <c r="DF7" s="92">
        <v>2017</v>
      </c>
      <c r="DG7" s="92" t="s">
        <v>664</v>
      </c>
      <c r="DH7" s="92" t="s">
        <v>665</v>
      </c>
      <c r="DI7" s="92" t="s">
        <v>669</v>
      </c>
      <c r="DJ7" s="92" t="s">
        <v>751</v>
      </c>
      <c r="DK7" s="92" t="s">
        <v>4</v>
      </c>
      <c r="DL7" s="265">
        <v>24057</v>
      </c>
      <c r="DM7" s="92" t="s">
        <v>670</v>
      </c>
      <c r="DN7" s="92" t="s">
        <v>667</v>
      </c>
      <c r="DO7" s="91" t="s">
        <v>668</v>
      </c>
      <c r="DP7" s="92" t="s">
        <v>4</v>
      </c>
      <c r="DQ7" s="92" t="s">
        <v>493</v>
      </c>
      <c r="DR7" s="92" t="s">
        <v>4</v>
      </c>
      <c r="DS7" s="92">
        <v>2017</v>
      </c>
      <c r="DT7" s="92" t="s">
        <v>664</v>
      </c>
      <c r="DU7" s="92" t="s">
        <v>665</v>
      </c>
      <c r="DV7" s="92" t="s">
        <v>741</v>
      </c>
      <c r="DW7" s="92" t="s">
        <v>266</v>
      </c>
      <c r="DX7" s="92" t="s">
        <v>4</v>
      </c>
      <c r="DY7" s="265">
        <v>24057</v>
      </c>
      <c r="DZ7" s="92" t="s">
        <v>670</v>
      </c>
      <c r="EA7" s="92" t="s">
        <v>667</v>
      </c>
      <c r="EB7" s="91" t="s">
        <v>668</v>
      </c>
      <c r="EC7" s="92" t="s">
        <v>935</v>
      </c>
      <c r="MQ7" s="152">
        <f t="shared" ref="MQ7:MQ67" si="3">COUNTA(Q7,AD7,AQ7,BD7,BQ7,CD7,CQ7,DD7,DQ7,ED7,EQ7,FD7,FQ7,GD7,GQ7,HD7,HQ7,ID7,IQ7,JD7,JQ7,KD7,KQ7,LD7,LQ7,MD7)</f>
        <v>9</v>
      </c>
      <c r="MR7" s="143" t="s">
        <v>4</v>
      </c>
      <c r="MS7" s="143" t="s">
        <v>4</v>
      </c>
      <c r="MT7" s="143" t="s">
        <v>4</v>
      </c>
      <c r="MU7" s="143" t="s">
        <v>4</v>
      </c>
      <c r="MV7" s="234" t="s">
        <v>4</v>
      </c>
      <c r="MW7" s="236" t="s">
        <v>22</v>
      </c>
      <c r="MX7" s="237">
        <f>COUNTIF(Q7:MP7,"Si")</f>
        <v>4</v>
      </c>
      <c r="MY7" s="237">
        <f>COUNTIF(Q7:MP7,"Parcialmente")</f>
        <v>4</v>
      </c>
      <c r="MZ7" s="237">
        <f>COUNTIF(Q$6:MP7,"Si, pero publicado por un nivel superior")+COUNTIF(Q7:MP7,"Si pero publicado por otra entidad")</f>
        <v>0</v>
      </c>
      <c r="NA7" s="237">
        <f>COUNTIF(Q7:MP7,"No")</f>
        <v>1</v>
      </c>
      <c r="NB7" s="237">
        <f>COUNTIF(Q7:MP7,"Satisfechos")</f>
        <v>0</v>
      </c>
      <c r="NC7" s="237">
        <f>COUNTIF(Q7:MP7,"No satisfechos")</f>
        <v>0</v>
      </c>
      <c r="ND7" s="237">
        <f>COUNTIF(Q7:MP7,"No se realiza encuesta")</f>
        <v>0</v>
      </c>
      <c r="NE7" s="237">
        <f>COUNTIF(Q7:MP7,"Clausurados o rehabilitados")</f>
        <v>0</v>
      </c>
      <c r="NF7" s="237">
        <f>COUNTIF(Q7:MP7,"En proceso")</f>
        <v>0</v>
      </c>
      <c r="NG7" s="237">
        <f t="shared" ref="NG7:NG14" si="4">COUNTIF(Q7:MP7,"No se realiza ninguna gestión")</f>
        <v>0</v>
      </c>
      <c r="NH7" s="237">
        <f t="shared" ref="NH7:NH58" si="5">SUM(MX7:NG7)</f>
        <v>9</v>
      </c>
      <c r="NI7" s="236" t="s">
        <v>89</v>
      </c>
      <c r="NJ7" s="161">
        <f t="shared" si="0"/>
        <v>0</v>
      </c>
      <c r="NK7" s="161">
        <f t="shared" si="1"/>
        <v>9</v>
      </c>
      <c r="NM7" s="288"/>
      <c r="NN7" s="88"/>
      <c r="NO7" s="741"/>
      <c r="NP7" s="741"/>
      <c r="NQ7" s="741"/>
      <c r="NR7" s="741"/>
      <c r="NS7" s="741"/>
      <c r="NT7" s="741"/>
      <c r="NU7" s="741"/>
      <c r="NV7" s="741"/>
      <c r="NW7" s="741"/>
      <c r="NX7" s="741"/>
      <c r="NY7" s="741"/>
      <c r="NZ7" s="741"/>
      <c r="OA7" s="741"/>
      <c r="OB7" s="741"/>
      <c r="OC7" s="741"/>
      <c r="OD7" s="741"/>
      <c r="OE7" s="741"/>
      <c r="OF7" s="741"/>
      <c r="OG7" s="741"/>
      <c r="OH7" s="741"/>
      <c r="OI7" s="741"/>
      <c r="OJ7" s="741"/>
      <c r="OK7" s="741"/>
      <c r="OL7" s="741"/>
      <c r="OM7" s="741"/>
      <c r="ON7" s="741"/>
      <c r="OO7" s="741"/>
      <c r="OP7" s="741"/>
      <c r="OQ7" s="741"/>
      <c r="OR7" s="741"/>
      <c r="OS7" s="741"/>
      <c r="OT7" s="741"/>
      <c r="OU7" s="741"/>
      <c r="OV7" s="741"/>
      <c r="OW7" s="741"/>
      <c r="OX7" s="741"/>
      <c r="OY7" s="741"/>
      <c r="OZ7" s="741"/>
      <c r="PA7" s="741"/>
      <c r="PB7" s="741"/>
      <c r="PC7" s="741"/>
      <c r="PD7" s="741"/>
      <c r="PE7" s="741"/>
      <c r="PF7" s="741"/>
      <c r="PG7" s="741"/>
      <c r="PH7" s="741"/>
      <c r="PI7" s="741"/>
    </row>
    <row r="8" spans="1:425" s="92" customFormat="1" ht="15" customHeight="1">
      <c r="A8" s="1"/>
      <c r="B8" s="88"/>
      <c r="C8" s="89" t="s">
        <v>431</v>
      </c>
      <c r="D8" s="89" t="s">
        <v>2312</v>
      </c>
      <c r="E8" s="89" t="s">
        <v>416</v>
      </c>
      <c r="F8" s="89" t="s">
        <v>19</v>
      </c>
      <c r="G8" s="160" t="str">
        <f>'G-6'!I9</f>
        <v>I-3</v>
      </c>
      <c r="H8" s="160" t="s">
        <v>89</v>
      </c>
      <c r="I8" s="160" t="s">
        <v>88</v>
      </c>
      <c r="J8" s="160" t="s">
        <v>4</v>
      </c>
      <c r="K8" s="160" t="s">
        <v>4</v>
      </c>
      <c r="L8" s="160" t="s">
        <v>4</v>
      </c>
      <c r="M8" s="89" t="s">
        <v>607</v>
      </c>
      <c r="N8" s="89" t="s">
        <v>63</v>
      </c>
      <c r="O8" s="89" t="s">
        <v>608</v>
      </c>
      <c r="P8" s="89" t="s">
        <v>97</v>
      </c>
      <c r="Q8" s="91" t="s">
        <v>89</v>
      </c>
      <c r="R8" s="91" t="s">
        <v>4</v>
      </c>
      <c r="S8" s="91">
        <v>2017</v>
      </c>
      <c r="T8" s="91" t="s">
        <v>664</v>
      </c>
      <c r="U8" s="91" t="s">
        <v>665</v>
      </c>
      <c r="V8" s="91" t="s">
        <v>741</v>
      </c>
      <c r="W8" s="91" t="s">
        <v>742</v>
      </c>
      <c r="X8" s="91" t="s">
        <v>4</v>
      </c>
      <c r="Y8" s="261">
        <v>10211</v>
      </c>
      <c r="Z8" s="91" t="s">
        <v>666</v>
      </c>
      <c r="AA8" s="91" t="s">
        <v>667</v>
      </c>
      <c r="AB8" s="91" t="s">
        <v>668</v>
      </c>
      <c r="AC8" s="92" t="s">
        <v>4</v>
      </c>
      <c r="AD8" s="92" t="s">
        <v>89</v>
      </c>
      <c r="AE8" s="92" t="s">
        <v>4</v>
      </c>
      <c r="AF8" s="92">
        <v>2017</v>
      </c>
      <c r="AG8" s="92" t="s">
        <v>664</v>
      </c>
      <c r="AH8" s="92" t="s">
        <v>665</v>
      </c>
      <c r="AI8" s="92" t="s">
        <v>741</v>
      </c>
      <c r="AJ8" s="92" t="s">
        <v>746</v>
      </c>
      <c r="AK8" s="92" t="s">
        <v>4</v>
      </c>
      <c r="AL8" s="265">
        <v>11276</v>
      </c>
      <c r="AM8" s="92" t="s">
        <v>666</v>
      </c>
      <c r="AN8" s="92" t="s">
        <v>667</v>
      </c>
      <c r="AO8" s="91" t="s">
        <v>668</v>
      </c>
      <c r="AP8" s="92" t="s">
        <v>4</v>
      </c>
      <c r="AQ8" s="90" t="s">
        <v>88</v>
      </c>
      <c r="AR8" s="92" t="s">
        <v>4</v>
      </c>
      <c r="AS8" s="92">
        <v>2017</v>
      </c>
      <c r="AT8" s="92" t="s">
        <v>664</v>
      </c>
      <c r="AU8" s="92" t="s">
        <v>665</v>
      </c>
      <c r="AV8" s="92" t="s">
        <v>669</v>
      </c>
      <c r="AW8" s="92" t="s">
        <v>748</v>
      </c>
      <c r="AX8" s="92" t="s">
        <v>4</v>
      </c>
      <c r="AY8" s="265">
        <v>1272</v>
      </c>
      <c r="AZ8" s="92" t="s">
        <v>666</v>
      </c>
      <c r="BA8" s="92" t="s">
        <v>667</v>
      </c>
      <c r="BB8" s="91" t="s">
        <v>668</v>
      </c>
      <c r="BC8" s="92" t="s">
        <v>4</v>
      </c>
      <c r="BD8" s="92" t="s">
        <v>89</v>
      </c>
      <c r="BE8" s="92" t="s">
        <v>4</v>
      </c>
      <c r="BF8" s="92">
        <v>2017</v>
      </c>
      <c r="BG8" s="92" t="s">
        <v>664</v>
      </c>
      <c r="BH8" s="92" t="s">
        <v>665</v>
      </c>
      <c r="BI8" s="92" t="s">
        <v>741</v>
      </c>
      <c r="BJ8" s="92" t="s">
        <v>749</v>
      </c>
      <c r="BK8" s="92" t="s">
        <v>4</v>
      </c>
      <c r="BL8" s="265">
        <v>32388</v>
      </c>
      <c r="BM8" s="92" t="s">
        <v>670</v>
      </c>
      <c r="BN8" s="92" t="s">
        <v>667</v>
      </c>
      <c r="BO8" s="91" t="s">
        <v>668</v>
      </c>
      <c r="BP8" s="92" t="s">
        <v>4</v>
      </c>
      <c r="BQ8" s="92" t="s">
        <v>89</v>
      </c>
      <c r="BR8" s="92" t="s">
        <v>4</v>
      </c>
      <c r="BS8" s="92">
        <v>2017</v>
      </c>
      <c r="BT8" s="92" t="s">
        <v>664</v>
      </c>
      <c r="BU8" s="92" t="s">
        <v>665</v>
      </c>
      <c r="BV8" s="92" t="s">
        <v>669</v>
      </c>
      <c r="BW8" s="92" t="s">
        <v>266</v>
      </c>
      <c r="BX8" s="92" t="s">
        <v>4</v>
      </c>
      <c r="BY8" s="265">
        <v>32388</v>
      </c>
      <c r="BZ8" s="92" t="s">
        <v>670</v>
      </c>
      <c r="CA8" s="92" t="s">
        <v>667</v>
      </c>
      <c r="CB8" s="91" t="s">
        <v>668</v>
      </c>
      <c r="CC8" s="92" t="s">
        <v>934</v>
      </c>
      <c r="CD8" s="92" t="s">
        <v>89</v>
      </c>
      <c r="CE8" s="92" t="s">
        <v>4</v>
      </c>
      <c r="CF8" s="92">
        <v>2017</v>
      </c>
      <c r="CG8" s="92" t="s">
        <v>664</v>
      </c>
      <c r="CH8" s="92" t="s">
        <v>665</v>
      </c>
      <c r="CI8" s="92" t="s">
        <v>669</v>
      </c>
      <c r="CJ8" s="92" t="s">
        <v>751</v>
      </c>
      <c r="CK8" s="92" t="s">
        <v>4</v>
      </c>
      <c r="CL8" s="265">
        <v>24057</v>
      </c>
      <c r="CM8" s="92" t="s">
        <v>670</v>
      </c>
      <c r="CN8" s="92" t="s">
        <v>667</v>
      </c>
      <c r="CO8" s="91" t="s">
        <v>668</v>
      </c>
      <c r="CP8" s="92" t="s">
        <v>4</v>
      </c>
      <c r="CQ8" s="92" t="s">
        <v>88</v>
      </c>
      <c r="CR8" s="92" t="s">
        <v>4</v>
      </c>
      <c r="CS8" s="92">
        <v>2017</v>
      </c>
      <c r="CT8" s="92" t="s">
        <v>664</v>
      </c>
      <c r="CU8" s="92" t="s">
        <v>665</v>
      </c>
      <c r="CV8" s="92" t="s">
        <v>669</v>
      </c>
      <c r="CW8" s="92" t="s">
        <v>266</v>
      </c>
      <c r="CX8" s="92" t="s">
        <v>4</v>
      </c>
      <c r="CY8" s="265">
        <v>20349</v>
      </c>
      <c r="CZ8" s="92" t="s">
        <v>670</v>
      </c>
      <c r="DA8" s="92" t="s">
        <v>667</v>
      </c>
      <c r="DB8" s="91" t="s">
        <v>668</v>
      </c>
      <c r="DC8" s="91" t="s">
        <v>936</v>
      </c>
      <c r="DD8" s="92" t="s">
        <v>89</v>
      </c>
      <c r="DE8" s="92" t="s">
        <v>4</v>
      </c>
      <c r="DF8" s="92">
        <v>2017</v>
      </c>
      <c r="DG8" s="92" t="s">
        <v>664</v>
      </c>
      <c r="DH8" s="92" t="s">
        <v>665</v>
      </c>
      <c r="DI8" s="92" t="s">
        <v>669</v>
      </c>
      <c r="DJ8" s="92" t="s">
        <v>937</v>
      </c>
      <c r="DK8" s="92" t="s">
        <v>4</v>
      </c>
      <c r="DL8" s="265">
        <v>3708</v>
      </c>
      <c r="DM8" s="92" t="s">
        <v>666</v>
      </c>
      <c r="DN8" s="92" t="s">
        <v>667</v>
      </c>
      <c r="DO8" s="91" t="s">
        <v>668</v>
      </c>
      <c r="DP8" s="92" t="s">
        <v>4</v>
      </c>
      <c r="MQ8" s="152">
        <f t="shared" si="3"/>
        <v>8</v>
      </c>
      <c r="MR8" s="143" t="s">
        <v>4</v>
      </c>
      <c r="MS8" s="143" t="s">
        <v>4</v>
      </c>
      <c r="MT8" s="143" t="s">
        <v>4</v>
      </c>
      <c r="MU8" s="143" t="s">
        <v>4</v>
      </c>
      <c r="MV8" s="234" t="s">
        <v>4</v>
      </c>
      <c r="MW8" s="236" t="s">
        <v>22</v>
      </c>
      <c r="MX8" s="237">
        <f>COUNTIF(Q8:MP8,"Si")</f>
        <v>6</v>
      </c>
      <c r="MY8" s="237">
        <f>COUNTIF(Q8:MP8,"Parcialmente")</f>
        <v>0</v>
      </c>
      <c r="MZ8" s="237">
        <f>COUNTIF(Q$6:MP8,"Si, pero publicado por un nivel superior")+COUNTIF(Q8:MP8,"Si pero publicado por otra entidad")</f>
        <v>0</v>
      </c>
      <c r="NA8" s="237">
        <f>COUNTIF(Q8:MP8,"No")</f>
        <v>2</v>
      </c>
      <c r="NB8" s="237">
        <f>COUNTIF(Q8:MP8,"Satisfechos")</f>
        <v>0</v>
      </c>
      <c r="NC8" s="237">
        <f>COUNTIF(Q8:MP8,"No satisfechos")</f>
        <v>0</v>
      </c>
      <c r="ND8" s="237">
        <f>COUNTIF(Q8:MP8,"No se realiza encuesta")</f>
        <v>0</v>
      </c>
      <c r="NE8" s="237">
        <f>COUNTIF(Q8:MP8,"Clausurados o rehabilitados")</f>
        <v>0</v>
      </c>
      <c r="NF8" s="237">
        <f>COUNTIF(Q8:MP8,"En proceso")</f>
        <v>0</v>
      </c>
      <c r="NG8" s="237">
        <f t="shared" si="4"/>
        <v>0</v>
      </c>
      <c r="NH8" s="237">
        <f t="shared" si="5"/>
        <v>8</v>
      </c>
      <c r="NI8" s="236" t="s">
        <v>89</v>
      </c>
      <c r="NJ8" s="161">
        <f t="shared" si="0"/>
        <v>0</v>
      </c>
      <c r="NK8" s="161">
        <f t="shared" si="1"/>
        <v>8</v>
      </c>
      <c r="NM8" s="288"/>
      <c r="NN8" s="88"/>
      <c r="NO8" s="741"/>
      <c r="NP8" s="741"/>
      <c r="NQ8" s="741"/>
      <c r="NR8" s="741"/>
      <c r="NS8" s="741"/>
      <c r="NT8" s="741"/>
      <c r="NU8" s="741"/>
      <c r="NV8" s="741"/>
      <c r="NW8" s="741"/>
      <c r="NX8" s="741"/>
      <c r="NY8" s="741"/>
      <c r="NZ8" s="741"/>
      <c r="OA8" s="741"/>
      <c r="OB8" s="741"/>
      <c r="OC8" s="741"/>
      <c r="OD8" s="741"/>
      <c r="OE8" s="741"/>
      <c r="OF8" s="741"/>
      <c r="OG8" s="741"/>
      <c r="OH8" s="741"/>
      <c r="OI8" s="741"/>
      <c r="OJ8" s="741"/>
      <c r="OK8" s="741"/>
      <c r="OL8" s="741"/>
      <c r="OM8" s="741"/>
      <c r="ON8" s="741"/>
      <c r="OO8" s="741"/>
      <c r="OP8" s="741"/>
      <c r="OQ8" s="741"/>
      <c r="OR8" s="741"/>
      <c r="OS8" s="741"/>
      <c r="OT8" s="741"/>
      <c r="OU8" s="741"/>
      <c r="OV8" s="741"/>
      <c r="OW8" s="741"/>
      <c r="OX8" s="741"/>
      <c r="OY8" s="741"/>
      <c r="OZ8" s="741"/>
      <c r="PA8" s="741"/>
      <c r="PB8" s="741"/>
      <c r="PC8" s="741"/>
      <c r="PD8" s="741"/>
      <c r="PE8" s="741"/>
      <c r="PF8" s="741"/>
      <c r="PG8" s="741"/>
      <c r="PH8" s="741"/>
      <c r="PI8" s="741"/>
    </row>
    <row r="9" spans="1:425" s="92" customFormat="1" ht="15" customHeight="1">
      <c r="A9" s="1"/>
      <c r="B9" s="88"/>
      <c r="C9" s="89" t="s">
        <v>431</v>
      </c>
      <c r="D9" s="89" t="s">
        <v>2312</v>
      </c>
      <c r="E9" s="89" t="s">
        <v>416</v>
      </c>
      <c r="F9" s="89" t="s">
        <v>19</v>
      </c>
      <c r="G9" s="160" t="str">
        <f>'G-6'!I10</f>
        <v>I-4</v>
      </c>
      <c r="H9" s="160" t="s">
        <v>89</v>
      </c>
      <c r="I9" s="160" t="s">
        <v>88</v>
      </c>
      <c r="J9" s="160" t="s">
        <v>4</v>
      </c>
      <c r="K9" s="160" t="s">
        <v>4</v>
      </c>
      <c r="L9" s="160" t="s">
        <v>4</v>
      </c>
      <c r="M9" s="89" t="s">
        <v>79</v>
      </c>
      <c r="N9" s="89" t="s">
        <v>75</v>
      </c>
      <c r="O9" s="89" t="s">
        <v>60</v>
      </c>
      <c r="P9" s="89" t="s">
        <v>98</v>
      </c>
      <c r="Q9" s="93">
        <v>0</v>
      </c>
      <c r="R9" s="91" t="s">
        <v>4</v>
      </c>
      <c r="S9" s="91">
        <v>2017</v>
      </c>
      <c r="T9" s="91" t="s">
        <v>664</v>
      </c>
      <c r="U9" s="91" t="s">
        <v>665</v>
      </c>
      <c r="V9" s="91" t="s">
        <v>741</v>
      </c>
      <c r="W9" s="91" t="s">
        <v>742</v>
      </c>
      <c r="X9" s="91" t="s">
        <v>4</v>
      </c>
      <c r="Y9" s="261">
        <v>10211</v>
      </c>
      <c r="Z9" s="91" t="s">
        <v>666</v>
      </c>
      <c r="AA9" s="91" t="s">
        <v>667</v>
      </c>
      <c r="AB9" s="91" t="s">
        <v>668</v>
      </c>
      <c r="AC9" s="92" t="s">
        <v>4</v>
      </c>
      <c r="AD9" s="92">
        <v>0</v>
      </c>
      <c r="AE9" s="92" t="s">
        <v>4</v>
      </c>
      <c r="AF9" s="92">
        <v>2017</v>
      </c>
      <c r="AG9" s="92" t="s">
        <v>664</v>
      </c>
      <c r="AH9" s="92" t="s">
        <v>665</v>
      </c>
      <c r="AI9" s="92" t="s">
        <v>741</v>
      </c>
      <c r="AJ9" s="92" t="s">
        <v>746</v>
      </c>
      <c r="AK9" s="92" t="s">
        <v>4</v>
      </c>
      <c r="AL9" s="265">
        <v>11276</v>
      </c>
      <c r="AM9" s="92" t="s">
        <v>666</v>
      </c>
      <c r="AN9" s="92" t="s">
        <v>667</v>
      </c>
      <c r="AO9" s="91" t="s">
        <v>668</v>
      </c>
      <c r="AP9" s="92" t="s">
        <v>4</v>
      </c>
      <c r="AQ9" s="90">
        <v>0</v>
      </c>
      <c r="AR9" s="92" t="s">
        <v>4</v>
      </c>
      <c r="AS9" s="92">
        <v>2017</v>
      </c>
      <c r="AT9" s="92" t="s">
        <v>664</v>
      </c>
      <c r="AU9" s="92" t="s">
        <v>665</v>
      </c>
      <c r="AV9" s="92" t="s">
        <v>669</v>
      </c>
      <c r="AW9" s="92" t="s">
        <v>748</v>
      </c>
      <c r="AX9" s="92" t="s">
        <v>4</v>
      </c>
      <c r="AY9" s="265">
        <v>1272</v>
      </c>
      <c r="AZ9" s="92" t="s">
        <v>666</v>
      </c>
      <c r="BA9" s="92" t="s">
        <v>667</v>
      </c>
      <c r="BB9" s="91" t="s">
        <v>668</v>
      </c>
      <c r="BC9" s="92" t="s">
        <v>4</v>
      </c>
      <c r="BD9" s="92">
        <v>12</v>
      </c>
      <c r="BE9" s="92" t="s">
        <v>4</v>
      </c>
      <c r="BF9" s="92">
        <v>2017</v>
      </c>
      <c r="BG9" s="92" t="s">
        <v>664</v>
      </c>
      <c r="BH9" s="92" t="s">
        <v>665</v>
      </c>
      <c r="BI9" s="92" t="s">
        <v>741</v>
      </c>
      <c r="BJ9" s="92" t="s">
        <v>749</v>
      </c>
      <c r="BK9" s="92" t="s">
        <v>4</v>
      </c>
      <c r="BL9" s="265">
        <v>32388</v>
      </c>
      <c r="BM9" s="92" t="s">
        <v>670</v>
      </c>
      <c r="BN9" s="92" t="s">
        <v>667</v>
      </c>
      <c r="BO9" s="91" t="s">
        <v>668</v>
      </c>
      <c r="BP9" s="92" t="s">
        <v>4</v>
      </c>
      <c r="BQ9" s="92">
        <v>0</v>
      </c>
      <c r="BR9" s="92" t="s">
        <v>4</v>
      </c>
      <c r="BS9" s="92">
        <v>2017</v>
      </c>
      <c r="BT9" s="92" t="s">
        <v>664</v>
      </c>
      <c r="BU9" s="92" t="s">
        <v>665</v>
      </c>
      <c r="BV9" s="92" t="s">
        <v>669</v>
      </c>
      <c r="BW9" s="92" t="s">
        <v>751</v>
      </c>
      <c r="BX9" s="92" t="s">
        <v>4</v>
      </c>
      <c r="BY9" s="265">
        <v>24057</v>
      </c>
      <c r="BZ9" s="92" t="s">
        <v>670</v>
      </c>
      <c r="CA9" s="92" t="s">
        <v>667</v>
      </c>
      <c r="CB9" s="91" t="s">
        <v>668</v>
      </c>
      <c r="CC9" s="92" t="s">
        <v>4</v>
      </c>
      <c r="CD9" s="92">
        <v>0</v>
      </c>
      <c r="CE9" s="92" t="s">
        <v>4</v>
      </c>
      <c r="CF9" s="92">
        <v>2017</v>
      </c>
      <c r="CG9" s="92" t="s">
        <v>664</v>
      </c>
      <c r="CH9" s="92" t="s">
        <v>665</v>
      </c>
      <c r="CI9" s="92" t="s">
        <v>669</v>
      </c>
      <c r="CJ9" s="92" t="s">
        <v>266</v>
      </c>
      <c r="CK9" s="92" t="s">
        <v>4</v>
      </c>
      <c r="CL9" s="265">
        <v>24057</v>
      </c>
      <c r="CM9" s="92" t="s">
        <v>666</v>
      </c>
      <c r="CN9" s="92" t="s">
        <v>667</v>
      </c>
      <c r="CO9" s="91" t="s">
        <v>668</v>
      </c>
      <c r="CP9" s="91" t="s">
        <v>935</v>
      </c>
      <c r="DB9" s="91"/>
      <c r="MQ9" s="152">
        <f t="shared" si="3"/>
        <v>6</v>
      </c>
      <c r="MR9" s="143">
        <f>MAX(Q9,AD9,AQ9,BD9,BQ9,CD9,CQ9,DD9,DQ9,ED9,EQ9,FD9,FQ9,GD9,GQ9,HD9,HQ9,ID9,IQ9,JD9,JQ9,KD9,KQ9,LD9,LQ9,MD9)</f>
        <v>12</v>
      </c>
      <c r="MS9" s="143">
        <f>MIN(Q9,AD9,AQ9,BD9,BQ9,CD9,CQ9,DD9,DQ9,ED9,EQ9,FD9,FQ9,GD9,GQ9,HD9,HQ9,ID9,IQ9,JD9,JQ9,KD9,KQ9,LD9,LQ9,MD9)</f>
        <v>0</v>
      </c>
      <c r="MT9" s="143">
        <f>AVERAGE(Q9,AD9,AQ9,BD9,BQ9,CD9,CQ9,DD9,DQ9,ED9,EQ9,FD9,FQ9,GD9,GQ9,HD9,HQ9,ID9,IQ9,JD9,JQ9,KD9,KQ9,LD9,LQ9,MD9)</f>
        <v>2</v>
      </c>
      <c r="MU9" s="143">
        <f>STDEV(Q9,AD9,AQ9,BD9,BQ9,CD9,CQ9,DD9,DQ9,ED9,EQ9,FD9,FQ9,GD9,GQ9,HD9,HQ9,ID9,IQ9,JD9,JQ9,KD9,KQ9,LD9,LQ9,MD9)</f>
        <v>4.8989794855663558</v>
      </c>
      <c r="MV9" s="234">
        <f>MQ9</f>
        <v>6</v>
      </c>
      <c r="MW9" s="236" t="s">
        <v>89</v>
      </c>
      <c r="MX9" s="144" t="s">
        <v>4</v>
      </c>
      <c r="MY9" s="144" t="s">
        <v>4</v>
      </c>
      <c r="MZ9" s="144" t="s">
        <v>4</v>
      </c>
      <c r="NA9" s="144" t="s">
        <v>4</v>
      </c>
      <c r="NB9" s="144" t="s">
        <v>4</v>
      </c>
      <c r="NC9" s="144" t="s">
        <v>4</v>
      </c>
      <c r="ND9" s="144" t="s">
        <v>4</v>
      </c>
      <c r="NE9" s="144" t="s">
        <v>4</v>
      </c>
      <c r="NF9" s="144" t="s">
        <v>4</v>
      </c>
      <c r="NG9" s="144" t="s">
        <v>4</v>
      </c>
      <c r="NH9" s="237" t="s">
        <v>4</v>
      </c>
      <c r="NI9" s="236" t="s">
        <v>22</v>
      </c>
      <c r="NJ9" s="161">
        <f t="shared" si="0"/>
        <v>0</v>
      </c>
      <c r="NK9" s="161">
        <f t="shared" si="1"/>
        <v>6</v>
      </c>
      <c r="NM9" s="288"/>
      <c r="NN9" s="88"/>
      <c r="NO9" s="741"/>
      <c r="NP9" s="741"/>
      <c r="NQ9" s="741"/>
      <c r="NR9" s="741"/>
      <c r="NS9" s="741"/>
      <c r="NT9" s="741"/>
      <c r="NU9" s="741"/>
      <c r="NV9" s="741"/>
      <c r="NW9" s="741"/>
      <c r="NX9" s="741"/>
      <c r="NY9" s="741"/>
      <c r="NZ9" s="741"/>
      <c r="OA9" s="741"/>
      <c r="OB9" s="741"/>
      <c r="OC9" s="741"/>
      <c r="OD9" s="741"/>
      <c r="OE9" s="741"/>
      <c r="OF9" s="741"/>
      <c r="OG9" s="741"/>
      <c r="OH9" s="741"/>
      <c r="OI9" s="741"/>
      <c r="OJ9" s="741"/>
      <c r="OK9" s="741"/>
      <c r="OL9" s="741"/>
      <c r="OM9" s="741"/>
      <c r="ON9" s="741"/>
      <c r="OO9" s="741"/>
      <c r="OP9" s="741"/>
      <c r="OQ9" s="741"/>
      <c r="OR9" s="741"/>
      <c r="OS9" s="741"/>
      <c r="OT9" s="741"/>
      <c r="OU9" s="741"/>
      <c r="OV9" s="741"/>
      <c r="OW9" s="741"/>
      <c r="OX9" s="741"/>
      <c r="OY9" s="741"/>
      <c r="OZ9" s="741"/>
      <c r="PA9" s="741"/>
      <c r="PB9" s="741"/>
      <c r="PC9" s="741"/>
      <c r="PD9" s="741"/>
      <c r="PE9" s="741"/>
      <c r="PF9" s="741"/>
      <c r="PG9" s="741"/>
      <c r="PH9" s="741"/>
      <c r="PI9" s="741"/>
    </row>
    <row r="10" spans="1:425" s="92" customFormat="1" ht="15" customHeight="1">
      <c r="A10" s="1"/>
      <c r="B10" s="88"/>
      <c r="C10" s="89" t="s">
        <v>431</v>
      </c>
      <c r="D10" s="89" t="s">
        <v>2312</v>
      </c>
      <c r="E10" s="89" t="s">
        <v>416</v>
      </c>
      <c r="F10" s="89" t="s">
        <v>19</v>
      </c>
      <c r="G10" s="160" t="str">
        <f>'G-6'!I11</f>
        <v>I-5</v>
      </c>
      <c r="H10" s="160" t="s">
        <v>89</v>
      </c>
      <c r="I10" s="160" t="s">
        <v>88</v>
      </c>
      <c r="J10" s="160" t="s">
        <v>4</v>
      </c>
      <c r="K10" s="160" t="s">
        <v>4</v>
      </c>
      <c r="L10" s="160" t="s">
        <v>4</v>
      </c>
      <c r="M10" s="89" t="s">
        <v>72</v>
      </c>
      <c r="N10" s="89" t="s">
        <v>63</v>
      </c>
      <c r="O10" s="89" t="s">
        <v>1241</v>
      </c>
      <c r="P10" s="89" t="s">
        <v>97</v>
      </c>
      <c r="Q10" s="91" t="s">
        <v>89</v>
      </c>
      <c r="R10" s="91" t="s">
        <v>4</v>
      </c>
      <c r="S10" s="91">
        <v>2017</v>
      </c>
      <c r="T10" s="91" t="s">
        <v>664</v>
      </c>
      <c r="U10" s="91" t="s">
        <v>665</v>
      </c>
      <c r="V10" s="91" t="s">
        <v>741</v>
      </c>
      <c r="W10" s="91" t="s">
        <v>742</v>
      </c>
      <c r="X10" s="91" t="s">
        <v>4</v>
      </c>
      <c r="Y10" s="261">
        <v>10211</v>
      </c>
      <c r="Z10" s="91" t="s">
        <v>666</v>
      </c>
      <c r="AA10" s="91" t="s">
        <v>667</v>
      </c>
      <c r="AB10" s="91" t="s">
        <v>668</v>
      </c>
      <c r="AC10" s="92" t="s">
        <v>4</v>
      </c>
      <c r="AD10" s="92" t="s">
        <v>89</v>
      </c>
      <c r="AE10" s="92" t="s">
        <v>4</v>
      </c>
      <c r="AF10" s="92">
        <v>2017</v>
      </c>
      <c r="AG10" s="92" t="s">
        <v>664</v>
      </c>
      <c r="AH10" s="92" t="s">
        <v>665</v>
      </c>
      <c r="AI10" s="92" t="s">
        <v>741</v>
      </c>
      <c r="AJ10" s="92" t="s">
        <v>746</v>
      </c>
      <c r="AK10" s="92" t="s">
        <v>4</v>
      </c>
      <c r="AL10" s="265">
        <v>11276</v>
      </c>
      <c r="AM10" s="92" t="s">
        <v>666</v>
      </c>
      <c r="AN10" s="92" t="s">
        <v>667</v>
      </c>
      <c r="AO10" s="91" t="s">
        <v>668</v>
      </c>
      <c r="AP10" s="92" t="s">
        <v>4</v>
      </c>
      <c r="AQ10" s="90" t="s">
        <v>88</v>
      </c>
      <c r="AR10" s="92" t="s">
        <v>4</v>
      </c>
      <c r="AS10" s="92">
        <v>2017</v>
      </c>
      <c r="AT10" s="92" t="s">
        <v>664</v>
      </c>
      <c r="AU10" s="92" t="s">
        <v>665</v>
      </c>
      <c r="AV10" s="92" t="s">
        <v>669</v>
      </c>
      <c r="AW10" s="92" t="s">
        <v>748</v>
      </c>
      <c r="AX10" s="92" t="s">
        <v>4</v>
      </c>
      <c r="AY10" s="265">
        <v>1272</v>
      </c>
      <c r="AZ10" s="92" t="s">
        <v>666</v>
      </c>
      <c r="BA10" s="92" t="s">
        <v>667</v>
      </c>
      <c r="BB10" s="91" t="s">
        <v>668</v>
      </c>
      <c r="BC10" s="92" t="s">
        <v>4</v>
      </c>
      <c r="BD10" s="92" t="s">
        <v>89</v>
      </c>
      <c r="BE10" s="92" t="s">
        <v>4</v>
      </c>
      <c r="BF10" s="92">
        <v>2017</v>
      </c>
      <c r="BG10" s="92" t="s">
        <v>664</v>
      </c>
      <c r="BH10" s="92" t="s">
        <v>665</v>
      </c>
      <c r="BI10" s="92" t="s">
        <v>741</v>
      </c>
      <c r="BJ10" s="92" t="s">
        <v>749</v>
      </c>
      <c r="BK10" s="92" t="s">
        <v>4</v>
      </c>
      <c r="BL10" s="265">
        <v>32388</v>
      </c>
      <c r="BM10" s="92" t="s">
        <v>670</v>
      </c>
      <c r="BN10" s="92" t="s">
        <v>667</v>
      </c>
      <c r="BO10" s="91" t="s">
        <v>668</v>
      </c>
      <c r="BP10" s="92" t="s">
        <v>4</v>
      </c>
      <c r="BQ10" s="92" t="s">
        <v>89</v>
      </c>
      <c r="BR10" s="92" t="s">
        <v>4</v>
      </c>
      <c r="BS10" s="92">
        <v>2017</v>
      </c>
      <c r="BT10" s="92" t="s">
        <v>664</v>
      </c>
      <c r="BU10" s="92" t="s">
        <v>665</v>
      </c>
      <c r="BV10" s="92" t="s">
        <v>669</v>
      </c>
      <c r="BW10" s="92" t="s">
        <v>266</v>
      </c>
      <c r="BX10" s="92" t="s">
        <v>4</v>
      </c>
      <c r="BY10" s="265">
        <v>32388</v>
      </c>
      <c r="BZ10" s="92" t="s">
        <v>670</v>
      </c>
      <c r="CA10" s="92" t="s">
        <v>667</v>
      </c>
      <c r="CB10" s="91" t="s">
        <v>668</v>
      </c>
      <c r="CC10" s="92" t="s">
        <v>934</v>
      </c>
      <c r="CD10" s="92" t="s">
        <v>88</v>
      </c>
      <c r="CE10" s="92" t="s">
        <v>4</v>
      </c>
      <c r="CF10" s="92">
        <v>2017</v>
      </c>
      <c r="CG10" s="92" t="s">
        <v>664</v>
      </c>
      <c r="CH10" s="92" t="s">
        <v>665</v>
      </c>
      <c r="CI10" s="92" t="s">
        <v>669</v>
      </c>
      <c r="CJ10" s="92" t="s">
        <v>751</v>
      </c>
      <c r="CK10" s="92" t="s">
        <v>4</v>
      </c>
      <c r="CL10" s="265">
        <v>24057</v>
      </c>
      <c r="CM10" s="92" t="s">
        <v>670</v>
      </c>
      <c r="CN10" s="92" t="s">
        <v>667</v>
      </c>
      <c r="CO10" s="91" t="s">
        <v>668</v>
      </c>
      <c r="CP10" s="92" t="s">
        <v>4</v>
      </c>
      <c r="CQ10" s="92" t="s">
        <v>88</v>
      </c>
      <c r="CR10" s="92" t="s">
        <v>4</v>
      </c>
      <c r="CS10" s="92">
        <v>2017</v>
      </c>
      <c r="CT10" s="92" t="s">
        <v>664</v>
      </c>
      <c r="CU10" s="92" t="s">
        <v>665</v>
      </c>
      <c r="CV10" s="92" t="s">
        <v>669</v>
      </c>
      <c r="CW10" s="92" t="s">
        <v>266</v>
      </c>
      <c r="CX10" s="92" t="s">
        <v>4</v>
      </c>
      <c r="CY10" s="265">
        <v>24057</v>
      </c>
      <c r="CZ10" s="92" t="s">
        <v>670</v>
      </c>
      <c r="DA10" s="92" t="s">
        <v>667</v>
      </c>
      <c r="DB10" s="91" t="s">
        <v>668</v>
      </c>
      <c r="DC10" s="92" t="s">
        <v>935</v>
      </c>
      <c r="MQ10" s="152">
        <f t="shared" si="3"/>
        <v>7</v>
      </c>
      <c r="MR10" s="143" t="s">
        <v>4</v>
      </c>
      <c r="MS10" s="143" t="s">
        <v>4</v>
      </c>
      <c r="MT10" s="143" t="s">
        <v>4</v>
      </c>
      <c r="MU10" s="143" t="s">
        <v>4</v>
      </c>
      <c r="MV10" s="234" t="s">
        <v>4</v>
      </c>
      <c r="MW10" s="236" t="s">
        <v>22</v>
      </c>
      <c r="MX10" s="237">
        <f>COUNTIF(Q10:MP10,"Si")</f>
        <v>4</v>
      </c>
      <c r="MY10" s="237">
        <f>COUNTIF(Q10:MP10,"Parcialmente")</f>
        <v>0</v>
      </c>
      <c r="MZ10" s="237">
        <f>COUNTIF(Q$6:MP10,"Si, pero publicado por un nivel superior")+COUNTIF(Q10:MP10,"Si pero publicado por otra entidad")</f>
        <v>0</v>
      </c>
      <c r="NA10" s="237">
        <f>COUNTIF(Q10:MP10,"No")</f>
        <v>3</v>
      </c>
      <c r="NB10" s="237">
        <f>COUNTIF(Q10:MP10,"Satisfechos")</f>
        <v>0</v>
      </c>
      <c r="NC10" s="237">
        <f>COUNTIF(Q10:MP10,"No satisfechos")</f>
        <v>0</v>
      </c>
      <c r="ND10" s="237">
        <f>COUNTIF(Q10:MP10,"No se realiza encuesta")</f>
        <v>0</v>
      </c>
      <c r="NE10" s="237">
        <f>COUNTIF(Q10:MP10,"Clausurados o rehabilitados")</f>
        <v>0</v>
      </c>
      <c r="NF10" s="237">
        <f>COUNTIF(Q10:MP10,"En proceso")</f>
        <v>0</v>
      </c>
      <c r="NG10" s="237">
        <f t="shared" si="4"/>
        <v>0</v>
      </c>
      <c r="NH10" s="237">
        <f t="shared" si="5"/>
        <v>7</v>
      </c>
      <c r="NI10" s="236" t="s">
        <v>89</v>
      </c>
      <c r="NJ10" s="161">
        <f t="shared" si="0"/>
        <v>0</v>
      </c>
      <c r="NK10" s="161">
        <f t="shared" si="1"/>
        <v>7</v>
      </c>
      <c r="NM10" s="288"/>
      <c r="NN10" s="88"/>
      <c r="NO10" s="741"/>
      <c r="NP10" s="741"/>
      <c r="NQ10" s="741"/>
      <c r="NR10" s="741"/>
      <c r="NS10" s="741"/>
      <c r="NT10" s="741"/>
      <c r="NU10" s="741"/>
      <c r="NV10" s="741"/>
      <c r="NW10" s="741"/>
      <c r="NX10" s="741"/>
      <c r="NY10" s="741"/>
      <c r="NZ10" s="741"/>
      <c r="OA10" s="741"/>
      <c r="OB10" s="741"/>
      <c r="OC10" s="741"/>
      <c r="OD10" s="741"/>
      <c r="OE10" s="741"/>
      <c r="OF10" s="741"/>
      <c r="OG10" s="741"/>
      <c r="OH10" s="741"/>
      <c r="OI10" s="741"/>
      <c r="OJ10" s="741"/>
      <c r="OK10" s="741"/>
      <c r="OL10" s="741"/>
      <c r="OM10" s="741"/>
      <c r="ON10" s="741"/>
      <c r="OO10" s="741"/>
      <c r="OP10" s="741"/>
      <c r="OQ10" s="741"/>
      <c r="OR10" s="741"/>
      <c r="OS10" s="741"/>
      <c r="OT10" s="741"/>
      <c r="OU10" s="741"/>
      <c r="OV10" s="741"/>
      <c r="OW10" s="741"/>
      <c r="OX10" s="741"/>
      <c r="OY10" s="741"/>
      <c r="OZ10" s="741"/>
      <c r="PA10" s="741"/>
      <c r="PB10" s="741"/>
      <c r="PC10" s="741"/>
      <c r="PD10" s="741"/>
      <c r="PE10" s="741"/>
      <c r="PF10" s="741"/>
      <c r="PG10" s="741"/>
      <c r="PH10" s="741"/>
      <c r="PI10" s="741"/>
    </row>
    <row r="11" spans="1:425" s="92" customFormat="1" ht="15" customHeight="1">
      <c r="A11" s="1"/>
      <c r="B11" s="88"/>
      <c r="C11" s="89" t="s">
        <v>431</v>
      </c>
      <c r="D11" s="89" t="s">
        <v>2312</v>
      </c>
      <c r="E11" s="89" t="s">
        <v>416</v>
      </c>
      <c r="F11" s="89" t="s">
        <v>423</v>
      </c>
      <c r="G11" s="160" t="str">
        <f>'G-6'!I12</f>
        <v>I-6</v>
      </c>
      <c r="H11" s="160" t="s">
        <v>89</v>
      </c>
      <c r="I11" s="160" t="s">
        <v>88</v>
      </c>
      <c r="J11" s="160" t="s">
        <v>4</v>
      </c>
      <c r="K11" s="160" t="s">
        <v>4</v>
      </c>
      <c r="L11" s="160" t="s">
        <v>4</v>
      </c>
      <c r="M11" s="89" t="s">
        <v>74</v>
      </c>
      <c r="N11" s="89" t="s">
        <v>71</v>
      </c>
      <c r="O11" s="89" t="s">
        <v>237</v>
      </c>
      <c r="P11" s="89" t="s">
        <v>97</v>
      </c>
      <c r="Q11" s="91" t="s">
        <v>89</v>
      </c>
      <c r="R11" s="91" t="s">
        <v>4</v>
      </c>
      <c r="S11" s="91">
        <v>2017</v>
      </c>
      <c r="T11" s="91" t="s">
        <v>664</v>
      </c>
      <c r="U11" s="91" t="s">
        <v>665</v>
      </c>
      <c r="V11" s="91" t="s">
        <v>741</v>
      </c>
      <c r="W11" s="91" t="s">
        <v>742</v>
      </c>
      <c r="X11" s="91" t="s">
        <v>4</v>
      </c>
      <c r="Y11" s="261">
        <v>10211</v>
      </c>
      <c r="Z11" s="91" t="s">
        <v>666</v>
      </c>
      <c r="AA11" s="91" t="s">
        <v>667</v>
      </c>
      <c r="AB11" s="91" t="s">
        <v>668</v>
      </c>
      <c r="AC11" s="92" t="s">
        <v>4</v>
      </c>
      <c r="AD11" s="92" t="s">
        <v>89</v>
      </c>
      <c r="AE11" s="92" t="s">
        <v>4</v>
      </c>
      <c r="AF11" s="92">
        <v>2017</v>
      </c>
      <c r="AG11" s="92" t="s">
        <v>664</v>
      </c>
      <c r="AH11" s="92" t="s">
        <v>665</v>
      </c>
      <c r="AI11" s="92" t="s">
        <v>741</v>
      </c>
      <c r="AJ11" s="92" t="s">
        <v>746</v>
      </c>
      <c r="AK11" s="92" t="s">
        <v>4</v>
      </c>
      <c r="AL11" s="265">
        <v>11276</v>
      </c>
      <c r="AM11" s="92" t="s">
        <v>666</v>
      </c>
      <c r="AN11" s="92" t="s">
        <v>667</v>
      </c>
      <c r="AO11" s="91" t="s">
        <v>668</v>
      </c>
      <c r="AP11" s="92" t="s">
        <v>4</v>
      </c>
      <c r="AQ11" s="90" t="s">
        <v>89</v>
      </c>
      <c r="AR11" s="92" t="s">
        <v>4</v>
      </c>
      <c r="AS11" s="92">
        <v>2017</v>
      </c>
      <c r="AT11" s="92" t="s">
        <v>664</v>
      </c>
      <c r="AU11" s="92" t="s">
        <v>665</v>
      </c>
      <c r="AV11" s="92" t="s">
        <v>669</v>
      </c>
      <c r="AW11" s="92" t="s">
        <v>748</v>
      </c>
      <c r="AX11" s="92" t="s">
        <v>4</v>
      </c>
      <c r="AY11" s="265">
        <v>1272</v>
      </c>
      <c r="AZ11" s="92" t="s">
        <v>666</v>
      </c>
      <c r="BA11" s="92" t="s">
        <v>667</v>
      </c>
      <c r="BB11" s="91" t="s">
        <v>668</v>
      </c>
      <c r="BC11" s="92" t="s">
        <v>4</v>
      </c>
      <c r="BD11" s="92" t="s">
        <v>89</v>
      </c>
      <c r="BE11" s="92" t="s">
        <v>4</v>
      </c>
      <c r="BF11" s="92">
        <v>2017</v>
      </c>
      <c r="BG11" s="92" t="s">
        <v>664</v>
      </c>
      <c r="BH11" s="92" t="s">
        <v>665</v>
      </c>
      <c r="BI11" s="92" t="s">
        <v>741</v>
      </c>
      <c r="BJ11" s="92" t="s">
        <v>749</v>
      </c>
      <c r="BK11" s="92" t="s">
        <v>4</v>
      </c>
      <c r="BL11" s="265">
        <v>32388</v>
      </c>
      <c r="BM11" s="92" t="s">
        <v>670</v>
      </c>
      <c r="BN11" s="92" t="s">
        <v>667</v>
      </c>
      <c r="BO11" s="91" t="s">
        <v>668</v>
      </c>
      <c r="BP11" s="92" t="s">
        <v>4</v>
      </c>
      <c r="BQ11" s="92" t="s">
        <v>89</v>
      </c>
      <c r="BR11" s="92" t="s">
        <v>4</v>
      </c>
      <c r="BS11" s="92">
        <v>2017</v>
      </c>
      <c r="BT11" s="92" t="s">
        <v>664</v>
      </c>
      <c r="BU11" s="92" t="s">
        <v>665</v>
      </c>
      <c r="BV11" s="92" t="s">
        <v>669</v>
      </c>
      <c r="BW11" s="92" t="s">
        <v>266</v>
      </c>
      <c r="BX11" s="92" t="s">
        <v>4</v>
      </c>
      <c r="BY11" s="265">
        <v>32388</v>
      </c>
      <c r="BZ11" s="92" t="s">
        <v>670</v>
      </c>
      <c r="CA11" s="92" t="s">
        <v>667</v>
      </c>
      <c r="CB11" s="91" t="s">
        <v>668</v>
      </c>
      <c r="CC11" s="92" t="s">
        <v>934</v>
      </c>
      <c r="CD11" s="92" t="s">
        <v>89</v>
      </c>
      <c r="CE11" s="92" t="s">
        <v>4</v>
      </c>
      <c r="CF11" s="92">
        <v>2017</v>
      </c>
      <c r="CG11" s="92" t="s">
        <v>664</v>
      </c>
      <c r="CH11" s="92" t="s">
        <v>665</v>
      </c>
      <c r="CI11" s="92" t="s">
        <v>669</v>
      </c>
      <c r="CJ11" s="92" t="s">
        <v>751</v>
      </c>
      <c r="CK11" s="92" t="s">
        <v>4</v>
      </c>
      <c r="CL11" s="265">
        <v>24057</v>
      </c>
      <c r="CM11" s="92" t="s">
        <v>670</v>
      </c>
      <c r="CN11" s="92" t="s">
        <v>667</v>
      </c>
      <c r="CO11" s="91" t="s">
        <v>668</v>
      </c>
      <c r="CP11" s="92" t="s">
        <v>4</v>
      </c>
      <c r="CQ11" s="92" t="s">
        <v>89</v>
      </c>
      <c r="CR11" s="92" t="s">
        <v>4</v>
      </c>
      <c r="CS11" s="92">
        <v>2017</v>
      </c>
      <c r="CT11" s="92" t="s">
        <v>664</v>
      </c>
      <c r="CU11" s="92" t="s">
        <v>665</v>
      </c>
      <c r="CV11" s="92" t="s">
        <v>669</v>
      </c>
      <c r="CW11" s="92" t="s">
        <v>266</v>
      </c>
      <c r="CX11" s="92" t="s">
        <v>4</v>
      </c>
      <c r="CY11" s="265">
        <v>24057</v>
      </c>
      <c r="CZ11" s="92" t="s">
        <v>670</v>
      </c>
      <c r="DA11" s="92" t="s">
        <v>667</v>
      </c>
      <c r="DB11" s="91" t="s">
        <v>668</v>
      </c>
      <c r="DC11" s="92" t="s">
        <v>935</v>
      </c>
      <c r="MQ11" s="152">
        <f t="shared" si="3"/>
        <v>7</v>
      </c>
      <c r="MR11" s="143" t="s">
        <v>4</v>
      </c>
      <c r="MS11" s="143" t="s">
        <v>4</v>
      </c>
      <c r="MT11" s="143" t="s">
        <v>4</v>
      </c>
      <c r="MU11" s="143" t="s">
        <v>4</v>
      </c>
      <c r="MV11" s="234" t="s">
        <v>4</v>
      </c>
      <c r="MW11" s="236" t="s">
        <v>22</v>
      </c>
      <c r="MX11" s="237">
        <f>COUNTIF(Q11:MP11,"Si")</f>
        <v>7</v>
      </c>
      <c r="MY11" s="237">
        <f>COUNTIF(Q11:MP11,"Parcialmente")</f>
        <v>0</v>
      </c>
      <c r="MZ11" s="237">
        <f>COUNTIF(Q$6:MP11,"Si, pero publicado por un nivel superior")+COUNTIF(Q11:MP11,"Si pero publicado por otra entidad")</f>
        <v>0</v>
      </c>
      <c r="NA11" s="237">
        <f>COUNTIF(Q11:MP11,"No")</f>
        <v>0</v>
      </c>
      <c r="NB11" s="237">
        <f>COUNTIF(Q11:MP11,"Satisfechos")</f>
        <v>0</v>
      </c>
      <c r="NC11" s="237">
        <f>COUNTIF(Q11:MP11,"No satisfechos")</f>
        <v>0</v>
      </c>
      <c r="ND11" s="237">
        <f>COUNTIF(Q11:MP11,"No se realiza encuesta")</f>
        <v>0</v>
      </c>
      <c r="NE11" s="237">
        <f>COUNTIF(Q11:MP11,"Clausurados o rehabilitados")</f>
        <v>0</v>
      </c>
      <c r="NF11" s="237">
        <f>COUNTIF(Q11:MP11,"En proceso")</f>
        <v>0</v>
      </c>
      <c r="NG11" s="237">
        <f t="shared" si="4"/>
        <v>0</v>
      </c>
      <c r="NH11" s="237">
        <f t="shared" si="5"/>
        <v>7</v>
      </c>
      <c r="NI11" s="236" t="s">
        <v>89</v>
      </c>
      <c r="NJ11" s="161">
        <f t="shared" si="0"/>
        <v>0</v>
      </c>
      <c r="NK11" s="161">
        <f t="shared" si="1"/>
        <v>7</v>
      </c>
      <c r="NM11" s="288"/>
      <c r="NN11" s="88"/>
      <c r="NO11" s="741"/>
      <c r="NP11" s="741"/>
      <c r="NQ11" s="741"/>
      <c r="NR11" s="741"/>
      <c r="NS11" s="741"/>
      <c r="NT11" s="741"/>
      <c r="NU11" s="741"/>
      <c r="NV11" s="741"/>
      <c r="NW11" s="741"/>
      <c r="NX11" s="741"/>
      <c r="NY11" s="741"/>
      <c r="NZ11" s="741"/>
      <c r="OA11" s="741"/>
      <c r="OB11" s="741"/>
      <c r="OC11" s="741"/>
      <c r="OD11" s="741"/>
      <c r="OE11" s="741"/>
      <c r="OF11" s="741"/>
      <c r="OG11" s="741"/>
      <c r="OH11" s="741"/>
      <c r="OI11" s="741"/>
      <c r="OJ11" s="741"/>
      <c r="OK11" s="741"/>
      <c r="OL11" s="741"/>
      <c r="OM11" s="741"/>
      <c r="ON11" s="741"/>
      <c r="OO11" s="741"/>
      <c r="OP11" s="741"/>
      <c r="OQ11" s="741"/>
      <c r="OR11" s="741"/>
      <c r="OS11" s="741"/>
      <c r="OT11" s="741"/>
      <c r="OU11" s="741"/>
      <c r="OV11" s="741"/>
      <c r="OW11" s="741"/>
      <c r="OX11" s="741"/>
      <c r="OY11" s="741"/>
      <c r="OZ11" s="741"/>
      <c r="PA11" s="741"/>
      <c r="PB11" s="741"/>
      <c r="PC11" s="741"/>
      <c r="PD11" s="741"/>
      <c r="PE11" s="741"/>
      <c r="PF11" s="741"/>
      <c r="PG11" s="741"/>
      <c r="PH11" s="741"/>
      <c r="PI11" s="741"/>
    </row>
    <row r="12" spans="1:425" s="92" customFormat="1" ht="15" customHeight="1">
      <c r="A12" s="1"/>
      <c r="B12" s="88"/>
      <c r="C12" s="89" t="s">
        <v>431</v>
      </c>
      <c r="D12" s="89" t="s">
        <v>2312</v>
      </c>
      <c r="E12" s="89" t="s">
        <v>416</v>
      </c>
      <c r="F12" s="89" t="s">
        <v>423</v>
      </c>
      <c r="G12" s="160" t="str">
        <f>'G-6'!I13</f>
        <v>I-7</v>
      </c>
      <c r="H12" s="160" t="s">
        <v>89</v>
      </c>
      <c r="I12" s="160" t="s">
        <v>88</v>
      </c>
      <c r="J12" s="160" t="s">
        <v>4</v>
      </c>
      <c r="K12" s="160" t="s">
        <v>4</v>
      </c>
      <c r="L12" s="160" t="s">
        <v>4</v>
      </c>
      <c r="M12" s="89" t="s">
        <v>61</v>
      </c>
      <c r="N12" s="89" t="s">
        <v>1435</v>
      </c>
      <c r="O12" s="89" t="s">
        <v>1438</v>
      </c>
      <c r="P12" s="89" t="s">
        <v>97</v>
      </c>
      <c r="Q12" s="91" t="s">
        <v>89</v>
      </c>
      <c r="R12" s="91" t="s">
        <v>682</v>
      </c>
      <c r="S12" s="91">
        <v>2017</v>
      </c>
      <c r="T12" s="91" t="s">
        <v>664</v>
      </c>
      <c r="U12" s="91" t="s">
        <v>665</v>
      </c>
      <c r="V12" s="91" t="s">
        <v>669</v>
      </c>
      <c r="W12" s="91" t="s">
        <v>742</v>
      </c>
      <c r="X12" s="91" t="s">
        <v>4</v>
      </c>
      <c r="Y12" s="261">
        <v>10211</v>
      </c>
      <c r="Z12" s="91" t="s">
        <v>666</v>
      </c>
      <c r="AA12" s="91" t="s">
        <v>667</v>
      </c>
      <c r="AB12" s="91" t="s">
        <v>668</v>
      </c>
      <c r="AC12" s="92" t="s">
        <v>4</v>
      </c>
      <c r="AD12" s="92" t="s">
        <v>89</v>
      </c>
      <c r="AE12" s="92" t="s">
        <v>14</v>
      </c>
      <c r="AF12" s="92">
        <v>2017</v>
      </c>
      <c r="AG12" s="92" t="s">
        <v>664</v>
      </c>
      <c r="AH12" s="92" t="s">
        <v>665</v>
      </c>
      <c r="AI12" s="92" t="s">
        <v>741</v>
      </c>
      <c r="AJ12" s="92" t="s">
        <v>746</v>
      </c>
      <c r="AK12" s="92" t="s">
        <v>4</v>
      </c>
      <c r="AL12" s="265">
        <v>11276</v>
      </c>
      <c r="AM12" s="92" t="s">
        <v>666</v>
      </c>
      <c r="AN12" s="92" t="s">
        <v>667</v>
      </c>
      <c r="AO12" s="91" t="s">
        <v>668</v>
      </c>
      <c r="AP12" s="92" t="s">
        <v>4</v>
      </c>
      <c r="AQ12" s="90" t="s">
        <v>89</v>
      </c>
      <c r="AR12" s="91" t="s">
        <v>954</v>
      </c>
      <c r="AS12" s="92">
        <v>2017</v>
      </c>
      <c r="AT12" s="92" t="s">
        <v>664</v>
      </c>
      <c r="AU12" s="92" t="s">
        <v>665</v>
      </c>
      <c r="AV12" s="92" t="s">
        <v>669</v>
      </c>
      <c r="AW12" s="92" t="s">
        <v>748</v>
      </c>
      <c r="AX12" s="92" t="s">
        <v>4</v>
      </c>
      <c r="AY12" s="265">
        <v>1272</v>
      </c>
      <c r="AZ12" s="92" t="s">
        <v>666</v>
      </c>
      <c r="BA12" s="92" t="s">
        <v>667</v>
      </c>
      <c r="BB12" s="91" t="s">
        <v>668</v>
      </c>
      <c r="BC12" s="92" t="s">
        <v>4</v>
      </c>
      <c r="BD12" s="92" t="s">
        <v>89</v>
      </c>
      <c r="BE12" s="92" t="s">
        <v>955</v>
      </c>
      <c r="BF12" s="92">
        <v>2017</v>
      </c>
      <c r="BG12" s="92" t="s">
        <v>664</v>
      </c>
      <c r="BH12" s="92" t="s">
        <v>665</v>
      </c>
      <c r="BI12" s="92" t="s">
        <v>741</v>
      </c>
      <c r="BJ12" s="92" t="s">
        <v>749</v>
      </c>
      <c r="BK12" s="92" t="s">
        <v>4</v>
      </c>
      <c r="BL12" s="265">
        <v>32388</v>
      </c>
      <c r="BM12" s="92" t="s">
        <v>670</v>
      </c>
      <c r="BN12" s="92" t="s">
        <v>667</v>
      </c>
      <c r="BO12" s="91" t="s">
        <v>668</v>
      </c>
      <c r="BP12" s="92" t="s">
        <v>4</v>
      </c>
      <c r="BQ12" s="92" t="s">
        <v>89</v>
      </c>
      <c r="BR12" s="92" t="s">
        <v>956</v>
      </c>
      <c r="BS12" s="92">
        <v>2017</v>
      </c>
      <c r="BT12" s="92" t="s">
        <v>664</v>
      </c>
      <c r="BU12" s="92" t="s">
        <v>665</v>
      </c>
      <c r="BV12" s="92" t="s">
        <v>669</v>
      </c>
      <c r="BW12" s="92" t="s">
        <v>751</v>
      </c>
      <c r="BX12" s="92" t="s">
        <v>4</v>
      </c>
      <c r="BY12" s="265">
        <v>24057</v>
      </c>
      <c r="BZ12" s="92" t="s">
        <v>670</v>
      </c>
      <c r="CA12" s="92" t="s">
        <v>667</v>
      </c>
      <c r="CB12" s="91" t="s">
        <v>668</v>
      </c>
      <c r="CC12" s="92" t="s">
        <v>4</v>
      </c>
      <c r="CD12" s="92" t="s">
        <v>89</v>
      </c>
      <c r="CE12" s="92" t="s">
        <v>683</v>
      </c>
      <c r="CF12" s="92">
        <v>2017</v>
      </c>
      <c r="CG12" s="92" t="s">
        <v>664</v>
      </c>
      <c r="CH12" s="92" t="s">
        <v>665</v>
      </c>
      <c r="CI12" s="92" t="s">
        <v>669</v>
      </c>
      <c r="CJ12" s="92" t="s">
        <v>957</v>
      </c>
      <c r="CK12" s="92" t="s">
        <v>4</v>
      </c>
      <c r="CL12" s="265">
        <v>11844</v>
      </c>
      <c r="CM12" s="92" t="s">
        <v>666</v>
      </c>
      <c r="CN12" s="92" t="s">
        <v>667</v>
      </c>
      <c r="CO12" s="91" t="s">
        <v>668</v>
      </c>
      <c r="CP12" s="92" t="s">
        <v>4</v>
      </c>
      <c r="CQ12" s="92" t="s">
        <v>89</v>
      </c>
      <c r="CR12" s="92" t="s">
        <v>683</v>
      </c>
      <c r="CS12" s="92">
        <v>2017</v>
      </c>
      <c r="CT12" s="92" t="s">
        <v>664</v>
      </c>
      <c r="CU12" s="92" t="s">
        <v>665</v>
      </c>
      <c r="CV12" s="92" t="s">
        <v>741</v>
      </c>
      <c r="CW12" s="92" t="s">
        <v>958</v>
      </c>
      <c r="CX12" s="92" t="s">
        <v>4</v>
      </c>
      <c r="CY12" s="265">
        <v>14822</v>
      </c>
      <c r="CZ12" s="92" t="s">
        <v>666</v>
      </c>
      <c r="DA12" s="92" t="s">
        <v>667</v>
      </c>
      <c r="DB12" s="91" t="s">
        <v>668</v>
      </c>
      <c r="DC12" s="92" t="s">
        <v>4</v>
      </c>
      <c r="DD12" s="92" t="s">
        <v>89</v>
      </c>
      <c r="DE12" s="92" t="s">
        <v>4</v>
      </c>
      <c r="DF12" s="92">
        <v>2017</v>
      </c>
      <c r="DG12" s="92" t="s">
        <v>664</v>
      </c>
      <c r="DH12" s="92" t="s">
        <v>665</v>
      </c>
      <c r="DI12" s="92" t="s">
        <v>669</v>
      </c>
      <c r="DJ12" s="92" t="s">
        <v>266</v>
      </c>
      <c r="DK12" s="92" t="s">
        <v>4</v>
      </c>
      <c r="DL12" s="265" t="s">
        <v>4</v>
      </c>
      <c r="DM12" s="92" t="s">
        <v>666</v>
      </c>
      <c r="DN12" s="92" t="s">
        <v>667</v>
      </c>
      <c r="DO12" s="91" t="s">
        <v>668</v>
      </c>
      <c r="DP12" s="91" t="s">
        <v>959</v>
      </c>
      <c r="DQ12" s="92" t="s">
        <v>89</v>
      </c>
      <c r="DR12" s="92" t="s">
        <v>4</v>
      </c>
      <c r="DS12" s="92">
        <v>2017</v>
      </c>
      <c r="DT12" s="92" t="s">
        <v>664</v>
      </c>
      <c r="DU12" s="92" t="s">
        <v>665</v>
      </c>
      <c r="DV12" s="92" t="s">
        <v>741</v>
      </c>
      <c r="DW12" s="92" t="s">
        <v>266</v>
      </c>
      <c r="DX12" s="92" t="s">
        <v>4</v>
      </c>
      <c r="DY12" s="265">
        <v>24057</v>
      </c>
      <c r="DZ12" s="92" t="s">
        <v>670</v>
      </c>
      <c r="EA12" s="92" t="s">
        <v>667</v>
      </c>
      <c r="EB12" s="91" t="s">
        <v>668</v>
      </c>
      <c r="EC12" s="92" t="s">
        <v>671</v>
      </c>
      <c r="MQ12" s="152">
        <f t="shared" si="3"/>
        <v>9</v>
      </c>
      <c r="MR12" s="143" t="s">
        <v>4</v>
      </c>
      <c r="MS12" s="143" t="s">
        <v>4</v>
      </c>
      <c r="MT12" s="143" t="s">
        <v>4</v>
      </c>
      <c r="MU12" s="143" t="s">
        <v>4</v>
      </c>
      <c r="MV12" s="234" t="s">
        <v>4</v>
      </c>
      <c r="MW12" s="236" t="s">
        <v>22</v>
      </c>
      <c r="MX12" s="237">
        <f>COUNTIF(Q12:MP12,"Si")</f>
        <v>9</v>
      </c>
      <c r="MY12" s="237">
        <f>COUNTIF(Q12:MP12,"Parcialmente")</f>
        <v>0</v>
      </c>
      <c r="MZ12" s="237">
        <f>COUNTIF(Q$6:MP12,"Si, pero publicado por un nivel superior")+COUNTIF(Q12:MP12,"Si pero publicado por otra entidad")</f>
        <v>0</v>
      </c>
      <c r="NA12" s="237">
        <f>COUNTIF(Q12:MP12,"No")</f>
        <v>0</v>
      </c>
      <c r="NB12" s="237">
        <f>COUNTIF(Q12:MP12,"Satisfechos")</f>
        <v>0</v>
      </c>
      <c r="NC12" s="237">
        <f>COUNTIF(Q12:MP12,"No satisfechos")</f>
        <v>0</v>
      </c>
      <c r="ND12" s="237">
        <f>COUNTIF(Q12:MP12,"No se realiza encuesta")</f>
        <v>0</v>
      </c>
      <c r="NE12" s="237">
        <f>COUNTIF(Q12:MP12,"Clausurados o rehabilitados")</f>
        <v>0</v>
      </c>
      <c r="NF12" s="237">
        <f>COUNTIF(Q12:MP12,"En proceso")</f>
        <v>0</v>
      </c>
      <c r="NG12" s="237">
        <f t="shared" si="4"/>
        <v>0</v>
      </c>
      <c r="NH12" s="237">
        <f t="shared" si="5"/>
        <v>9</v>
      </c>
      <c r="NI12" s="236" t="s">
        <v>89</v>
      </c>
      <c r="NJ12" s="161">
        <f t="shared" si="0"/>
        <v>0</v>
      </c>
      <c r="NK12" s="161">
        <f t="shared" si="1"/>
        <v>9</v>
      </c>
      <c r="NM12" s="288"/>
      <c r="NN12" s="88"/>
      <c r="NO12" s="741"/>
      <c r="NP12" s="741"/>
      <c r="NQ12" s="741"/>
      <c r="NR12" s="741"/>
      <c r="NS12" s="741"/>
      <c r="NT12" s="741"/>
      <c r="NU12" s="741"/>
      <c r="NV12" s="741"/>
      <c r="NW12" s="741"/>
      <c r="NX12" s="741"/>
      <c r="NY12" s="741"/>
      <c r="NZ12" s="741"/>
      <c r="OA12" s="741"/>
      <c r="OB12" s="741"/>
      <c r="OC12" s="741"/>
      <c r="OD12" s="741"/>
      <c r="OE12" s="741"/>
      <c r="OF12" s="741"/>
      <c r="OG12" s="741"/>
      <c r="OH12" s="741"/>
      <c r="OI12" s="741"/>
      <c r="OJ12" s="741"/>
      <c r="OK12" s="741"/>
      <c r="OL12" s="741"/>
      <c r="OM12" s="741"/>
      <c r="ON12" s="741"/>
      <c r="OO12" s="741"/>
      <c r="OP12" s="741"/>
      <c r="OQ12" s="741"/>
      <c r="OR12" s="741"/>
      <c r="OS12" s="741"/>
      <c r="OT12" s="741"/>
      <c r="OU12" s="741"/>
      <c r="OV12" s="741"/>
      <c r="OW12" s="741"/>
      <c r="OX12" s="741"/>
      <c r="OY12" s="741"/>
      <c r="OZ12" s="741"/>
      <c r="PA12" s="741"/>
      <c r="PB12" s="741"/>
      <c r="PC12" s="741"/>
      <c r="PD12" s="741"/>
      <c r="PE12" s="741"/>
      <c r="PF12" s="741"/>
      <c r="PG12" s="741"/>
      <c r="PH12" s="741"/>
      <c r="PI12" s="741"/>
    </row>
    <row r="13" spans="1:425" s="92" customFormat="1" ht="15" customHeight="1">
      <c r="A13" s="1"/>
      <c r="B13" s="88"/>
      <c r="C13" s="89" t="s">
        <v>431</v>
      </c>
      <c r="D13" s="89" t="s">
        <v>2312</v>
      </c>
      <c r="E13" s="89" t="s">
        <v>416</v>
      </c>
      <c r="F13" s="89" t="s">
        <v>423</v>
      </c>
      <c r="G13" s="160" t="str">
        <f>'G-6'!I14</f>
        <v>I-8</v>
      </c>
      <c r="H13" s="160" t="s">
        <v>89</v>
      </c>
      <c r="I13" s="160" t="s">
        <v>88</v>
      </c>
      <c r="J13" s="160" t="s">
        <v>4</v>
      </c>
      <c r="K13" s="160" t="s">
        <v>4</v>
      </c>
      <c r="L13" s="160" t="s">
        <v>4</v>
      </c>
      <c r="M13" s="89" t="s">
        <v>73</v>
      </c>
      <c r="N13" s="89" t="s">
        <v>63</v>
      </c>
      <c r="O13" s="89" t="s">
        <v>238</v>
      </c>
      <c r="P13" s="89" t="s">
        <v>97</v>
      </c>
      <c r="Q13" s="91" t="s">
        <v>493</v>
      </c>
      <c r="R13" s="91" t="s">
        <v>4</v>
      </c>
      <c r="S13" s="91">
        <v>2017</v>
      </c>
      <c r="T13" s="91" t="s">
        <v>664</v>
      </c>
      <c r="U13" s="91" t="s">
        <v>665</v>
      </c>
      <c r="V13" s="91" t="s">
        <v>669</v>
      </c>
      <c r="W13" s="91" t="s">
        <v>742</v>
      </c>
      <c r="X13" s="91" t="s">
        <v>4</v>
      </c>
      <c r="Y13" s="261">
        <v>10211</v>
      </c>
      <c r="Z13" s="91" t="s">
        <v>666</v>
      </c>
      <c r="AA13" s="91" t="s">
        <v>667</v>
      </c>
      <c r="AB13" s="91" t="s">
        <v>668</v>
      </c>
      <c r="AC13" s="92" t="s">
        <v>4</v>
      </c>
      <c r="AD13" s="92" t="s">
        <v>493</v>
      </c>
      <c r="AE13" s="92" t="s">
        <v>4</v>
      </c>
      <c r="AF13" s="92">
        <v>2017</v>
      </c>
      <c r="AG13" s="92" t="s">
        <v>664</v>
      </c>
      <c r="AH13" s="92" t="s">
        <v>665</v>
      </c>
      <c r="AI13" s="92" t="s">
        <v>741</v>
      </c>
      <c r="AJ13" s="92" t="s">
        <v>746</v>
      </c>
      <c r="AK13" s="92" t="s">
        <v>4</v>
      </c>
      <c r="AL13" s="265">
        <v>11276</v>
      </c>
      <c r="AM13" s="92" t="s">
        <v>666</v>
      </c>
      <c r="AN13" s="92" t="s">
        <v>667</v>
      </c>
      <c r="AO13" s="91" t="s">
        <v>668</v>
      </c>
      <c r="AP13" s="92" t="s">
        <v>4</v>
      </c>
      <c r="AQ13" s="90" t="s">
        <v>493</v>
      </c>
      <c r="AR13" s="92" t="s">
        <v>4</v>
      </c>
      <c r="AS13" s="92">
        <v>2017</v>
      </c>
      <c r="AT13" s="92" t="s">
        <v>664</v>
      </c>
      <c r="AU13" s="92" t="s">
        <v>665</v>
      </c>
      <c r="AV13" s="92" t="s">
        <v>669</v>
      </c>
      <c r="AW13" s="92" t="s">
        <v>748</v>
      </c>
      <c r="AX13" s="92" t="s">
        <v>4</v>
      </c>
      <c r="AY13" s="265">
        <v>1272</v>
      </c>
      <c r="AZ13" s="92" t="s">
        <v>666</v>
      </c>
      <c r="BA13" s="92" t="s">
        <v>667</v>
      </c>
      <c r="BB13" s="91" t="s">
        <v>668</v>
      </c>
      <c r="BC13" s="92" t="s">
        <v>4</v>
      </c>
      <c r="BD13" s="92" t="s">
        <v>493</v>
      </c>
      <c r="BE13" s="92" t="s">
        <v>4</v>
      </c>
      <c r="BF13" s="92">
        <v>2017</v>
      </c>
      <c r="BG13" s="92" t="s">
        <v>664</v>
      </c>
      <c r="BH13" s="92" t="s">
        <v>665</v>
      </c>
      <c r="BI13" s="92" t="s">
        <v>741</v>
      </c>
      <c r="BJ13" s="92" t="s">
        <v>749</v>
      </c>
      <c r="BK13" s="92" t="s">
        <v>4</v>
      </c>
      <c r="BL13" s="265">
        <v>32388</v>
      </c>
      <c r="BM13" s="92" t="s">
        <v>670</v>
      </c>
      <c r="BN13" s="92" t="s">
        <v>667</v>
      </c>
      <c r="BO13" s="91" t="s">
        <v>668</v>
      </c>
      <c r="BP13" s="92" t="s">
        <v>4</v>
      </c>
      <c r="BQ13" s="92" t="s">
        <v>493</v>
      </c>
      <c r="BR13" s="92" t="s">
        <v>4</v>
      </c>
      <c r="BS13" s="92">
        <v>2017</v>
      </c>
      <c r="BT13" s="92" t="s">
        <v>664</v>
      </c>
      <c r="BU13" s="92" t="s">
        <v>665</v>
      </c>
      <c r="BV13" s="92" t="s">
        <v>669</v>
      </c>
      <c r="BW13" s="92" t="s">
        <v>266</v>
      </c>
      <c r="BX13" s="92" t="s">
        <v>4</v>
      </c>
      <c r="BY13" s="265">
        <v>32388</v>
      </c>
      <c r="BZ13" s="92" t="s">
        <v>670</v>
      </c>
      <c r="CA13" s="92" t="s">
        <v>667</v>
      </c>
      <c r="CB13" s="91" t="s">
        <v>668</v>
      </c>
      <c r="CC13" s="92" t="s">
        <v>934</v>
      </c>
      <c r="CD13" s="92" t="s">
        <v>493</v>
      </c>
      <c r="CE13" s="92" t="s">
        <v>4</v>
      </c>
      <c r="CF13" s="92">
        <v>2017</v>
      </c>
      <c r="CG13" s="92" t="s">
        <v>664</v>
      </c>
      <c r="CH13" s="92" t="s">
        <v>665</v>
      </c>
      <c r="CI13" s="92" t="s">
        <v>669</v>
      </c>
      <c r="CJ13" s="92" t="s">
        <v>751</v>
      </c>
      <c r="CK13" s="92" t="s">
        <v>4</v>
      </c>
      <c r="CL13" s="265">
        <v>24057</v>
      </c>
      <c r="CM13" s="92" t="s">
        <v>670</v>
      </c>
      <c r="CN13" s="92" t="s">
        <v>667</v>
      </c>
      <c r="CO13" s="91" t="s">
        <v>668</v>
      </c>
      <c r="CP13" s="92" t="s">
        <v>4</v>
      </c>
      <c r="CQ13" s="92" t="s">
        <v>493</v>
      </c>
      <c r="CR13" s="92" t="s">
        <v>4</v>
      </c>
      <c r="CS13" s="92">
        <v>2017</v>
      </c>
      <c r="CT13" s="92" t="s">
        <v>664</v>
      </c>
      <c r="CU13" s="92" t="s">
        <v>665</v>
      </c>
      <c r="CV13" s="92" t="s">
        <v>741</v>
      </c>
      <c r="CW13" s="92" t="s">
        <v>266</v>
      </c>
      <c r="CX13" s="92" t="s">
        <v>4</v>
      </c>
      <c r="CY13" s="265">
        <v>24057</v>
      </c>
      <c r="CZ13" s="92" t="s">
        <v>670</v>
      </c>
      <c r="DA13" s="92" t="s">
        <v>667</v>
      </c>
      <c r="DB13" s="91" t="s">
        <v>668</v>
      </c>
      <c r="DC13" s="92" t="s">
        <v>935</v>
      </c>
      <c r="MQ13" s="152">
        <f t="shared" si="3"/>
        <v>7</v>
      </c>
      <c r="MR13" s="143" t="s">
        <v>4</v>
      </c>
      <c r="MS13" s="143" t="s">
        <v>4</v>
      </c>
      <c r="MT13" s="143" t="s">
        <v>4</v>
      </c>
      <c r="MU13" s="143" t="s">
        <v>4</v>
      </c>
      <c r="MV13" s="234" t="s">
        <v>4</v>
      </c>
      <c r="MW13" s="236" t="s">
        <v>22</v>
      </c>
      <c r="MX13" s="237">
        <f>COUNTIF(Q13:MP13,"Si")</f>
        <v>0</v>
      </c>
      <c r="MY13" s="237">
        <f>COUNTIF(Q13:MP13,"Parcialmente")</f>
        <v>7</v>
      </c>
      <c r="MZ13" s="237">
        <f>COUNTIF(Q$6:MP13,"Si, pero publicado por un nivel superior")+COUNTIF(Q13:MP13,"Si pero publicado por otra entidad")</f>
        <v>0</v>
      </c>
      <c r="NA13" s="237">
        <f>COUNTIF(Q13:MP13,"No")</f>
        <v>0</v>
      </c>
      <c r="NB13" s="237">
        <f>COUNTIF(Q13:MP13,"Satisfechos")</f>
        <v>0</v>
      </c>
      <c r="NC13" s="237">
        <f>COUNTIF(Q13:MP13,"No satisfechos")</f>
        <v>0</v>
      </c>
      <c r="ND13" s="237">
        <f>COUNTIF(Q13:MP13,"No se realiza encuesta")</f>
        <v>0</v>
      </c>
      <c r="NE13" s="237">
        <f>COUNTIF(Q13:MP13,"Clausurados o rehabilitados")</f>
        <v>0</v>
      </c>
      <c r="NF13" s="237">
        <f>COUNTIF(Q13:MP13,"En proceso")</f>
        <v>0</v>
      </c>
      <c r="NG13" s="237">
        <f t="shared" si="4"/>
        <v>0</v>
      </c>
      <c r="NH13" s="237">
        <f t="shared" si="5"/>
        <v>7</v>
      </c>
      <c r="NI13" s="236" t="s">
        <v>89</v>
      </c>
      <c r="NJ13" s="161">
        <f t="shared" si="0"/>
        <v>0</v>
      </c>
      <c r="NK13" s="161">
        <f t="shared" si="1"/>
        <v>7</v>
      </c>
      <c r="NM13" s="288"/>
      <c r="NN13" s="88"/>
      <c r="NO13" s="741"/>
      <c r="NP13" s="741"/>
      <c r="NQ13" s="741"/>
      <c r="NR13" s="741"/>
      <c r="NS13" s="741"/>
      <c r="NT13" s="741"/>
      <c r="NU13" s="741"/>
      <c r="NV13" s="741"/>
      <c r="NW13" s="741"/>
      <c r="NX13" s="741"/>
      <c r="NY13" s="741"/>
      <c r="NZ13" s="741"/>
      <c r="OA13" s="741"/>
      <c r="OB13" s="741"/>
      <c r="OC13" s="741"/>
      <c r="OD13" s="741"/>
      <c r="OE13" s="741"/>
      <c r="OF13" s="741"/>
      <c r="OG13" s="741"/>
      <c r="OH13" s="741"/>
      <c r="OI13" s="741"/>
      <c r="OJ13" s="741"/>
      <c r="OK13" s="741"/>
      <c r="OL13" s="741"/>
      <c r="OM13" s="741"/>
      <c r="ON13" s="741"/>
      <c r="OO13" s="741"/>
      <c r="OP13" s="741"/>
      <c r="OQ13" s="741"/>
      <c r="OR13" s="741"/>
      <c r="OS13" s="741"/>
      <c r="OT13" s="741"/>
      <c r="OU13" s="741"/>
      <c r="OV13" s="741"/>
      <c r="OW13" s="741"/>
      <c r="OX13" s="741"/>
      <c r="OY13" s="741"/>
      <c r="OZ13" s="741"/>
      <c r="PA13" s="741"/>
      <c r="PB13" s="741"/>
      <c r="PC13" s="741"/>
      <c r="PD13" s="741"/>
      <c r="PE13" s="741"/>
      <c r="PF13" s="741"/>
      <c r="PG13" s="741"/>
      <c r="PH13" s="741"/>
      <c r="PI13" s="741"/>
    </row>
    <row r="14" spans="1:425" s="92" customFormat="1" ht="15" customHeight="1">
      <c r="A14" s="1"/>
      <c r="B14" s="88"/>
      <c r="C14" s="89" t="s">
        <v>431</v>
      </c>
      <c r="D14" s="89" t="s">
        <v>2312</v>
      </c>
      <c r="E14" s="89" t="s">
        <v>416</v>
      </c>
      <c r="F14" s="89" t="s">
        <v>423</v>
      </c>
      <c r="G14" s="160" t="str">
        <f>'G-6'!I15</f>
        <v>I-9</v>
      </c>
      <c r="H14" s="160" t="s">
        <v>89</v>
      </c>
      <c r="I14" s="160" t="s">
        <v>88</v>
      </c>
      <c r="J14" s="160" t="s">
        <v>4</v>
      </c>
      <c r="K14" s="160" t="s">
        <v>4</v>
      </c>
      <c r="L14" s="160" t="s">
        <v>4</v>
      </c>
      <c r="M14" s="89" t="s">
        <v>236</v>
      </c>
      <c r="N14" s="89" t="s">
        <v>63</v>
      </c>
      <c r="O14" s="89" t="s">
        <v>1291</v>
      </c>
      <c r="P14" s="89" t="s">
        <v>97</v>
      </c>
      <c r="Q14" s="91" t="s">
        <v>89</v>
      </c>
      <c r="R14" s="91" t="s">
        <v>4</v>
      </c>
      <c r="S14" s="91">
        <v>2017</v>
      </c>
      <c r="T14" s="91" t="s">
        <v>664</v>
      </c>
      <c r="U14" s="91" t="s">
        <v>665</v>
      </c>
      <c r="V14" s="91" t="s">
        <v>669</v>
      </c>
      <c r="W14" s="91" t="s">
        <v>742</v>
      </c>
      <c r="X14" s="91" t="s">
        <v>4</v>
      </c>
      <c r="Y14" s="261">
        <v>10211</v>
      </c>
      <c r="Z14" s="91" t="s">
        <v>666</v>
      </c>
      <c r="AA14" s="91" t="s">
        <v>667</v>
      </c>
      <c r="AB14" s="91" t="s">
        <v>668</v>
      </c>
      <c r="AC14" s="92" t="s">
        <v>4</v>
      </c>
      <c r="AD14" s="92" t="s">
        <v>89</v>
      </c>
      <c r="AE14" s="92" t="s">
        <v>4</v>
      </c>
      <c r="AF14" s="92">
        <v>2017</v>
      </c>
      <c r="AG14" s="92" t="s">
        <v>664</v>
      </c>
      <c r="AH14" s="92" t="s">
        <v>665</v>
      </c>
      <c r="AI14" s="92" t="s">
        <v>741</v>
      </c>
      <c r="AJ14" s="92" t="s">
        <v>746</v>
      </c>
      <c r="AK14" s="92" t="s">
        <v>4</v>
      </c>
      <c r="AL14" s="265">
        <v>11276</v>
      </c>
      <c r="AM14" s="92" t="s">
        <v>666</v>
      </c>
      <c r="AN14" s="92" t="s">
        <v>667</v>
      </c>
      <c r="AO14" s="91" t="s">
        <v>668</v>
      </c>
      <c r="AP14" s="92" t="s">
        <v>4</v>
      </c>
      <c r="AQ14" s="90" t="s">
        <v>89</v>
      </c>
      <c r="AR14" s="92" t="s">
        <v>4</v>
      </c>
      <c r="AS14" s="92">
        <v>2017</v>
      </c>
      <c r="AT14" s="92" t="s">
        <v>664</v>
      </c>
      <c r="AU14" s="92" t="s">
        <v>665</v>
      </c>
      <c r="AV14" s="92" t="s">
        <v>669</v>
      </c>
      <c r="AW14" s="92" t="s">
        <v>748</v>
      </c>
      <c r="AX14" s="92" t="s">
        <v>4</v>
      </c>
      <c r="AY14" s="265">
        <v>1272</v>
      </c>
      <c r="AZ14" s="92" t="s">
        <v>666</v>
      </c>
      <c r="BA14" s="92" t="s">
        <v>667</v>
      </c>
      <c r="BB14" s="91" t="s">
        <v>668</v>
      </c>
      <c r="BC14" s="92" t="s">
        <v>4</v>
      </c>
      <c r="BD14" s="92" t="s">
        <v>89</v>
      </c>
      <c r="BE14" s="92" t="s">
        <v>4</v>
      </c>
      <c r="BF14" s="92">
        <v>2017</v>
      </c>
      <c r="BG14" s="92" t="s">
        <v>664</v>
      </c>
      <c r="BH14" s="92" t="s">
        <v>665</v>
      </c>
      <c r="BI14" s="92" t="s">
        <v>741</v>
      </c>
      <c r="BJ14" s="92" t="s">
        <v>749</v>
      </c>
      <c r="BK14" s="92" t="s">
        <v>4</v>
      </c>
      <c r="BL14" s="265">
        <v>32388</v>
      </c>
      <c r="BM14" s="92" t="s">
        <v>670</v>
      </c>
      <c r="BN14" s="92" t="s">
        <v>667</v>
      </c>
      <c r="BO14" s="91" t="s">
        <v>668</v>
      </c>
      <c r="BP14" s="92" t="s">
        <v>4</v>
      </c>
      <c r="BQ14" s="92" t="s">
        <v>89</v>
      </c>
      <c r="BR14" s="92" t="s">
        <v>4</v>
      </c>
      <c r="BS14" s="92">
        <v>2017</v>
      </c>
      <c r="BT14" s="92" t="s">
        <v>664</v>
      </c>
      <c r="BU14" s="92" t="s">
        <v>665</v>
      </c>
      <c r="BV14" s="92" t="s">
        <v>669</v>
      </c>
      <c r="BW14" s="92" t="s">
        <v>266</v>
      </c>
      <c r="BX14" s="92" t="s">
        <v>4</v>
      </c>
      <c r="BY14" s="265">
        <v>32388</v>
      </c>
      <c r="BZ14" s="92" t="s">
        <v>670</v>
      </c>
      <c r="CA14" s="92" t="s">
        <v>667</v>
      </c>
      <c r="CB14" s="91" t="s">
        <v>668</v>
      </c>
      <c r="CC14" s="92" t="s">
        <v>934</v>
      </c>
      <c r="CD14" s="92" t="s">
        <v>89</v>
      </c>
      <c r="CE14" s="92" t="s">
        <v>4</v>
      </c>
      <c r="CF14" s="92">
        <v>2017</v>
      </c>
      <c r="CG14" s="92" t="s">
        <v>664</v>
      </c>
      <c r="CH14" s="92" t="s">
        <v>665</v>
      </c>
      <c r="CI14" s="92" t="s">
        <v>669</v>
      </c>
      <c r="CJ14" s="92" t="s">
        <v>751</v>
      </c>
      <c r="CK14" s="92" t="s">
        <v>4</v>
      </c>
      <c r="CL14" s="265">
        <v>24057</v>
      </c>
      <c r="CM14" s="92" t="s">
        <v>670</v>
      </c>
      <c r="CN14" s="92" t="s">
        <v>667</v>
      </c>
      <c r="CO14" s="91" t="s">
        <v>668</v>
      </c>
      <c r="CP14" s="92" t="s">
        <v>4</v>
      </c>
      <c r="CQ14" s="92" t="s">
        <v>89</v>
      </c>
      <c r="CR14" s="92" t="s">
        <v>4</v>
      </c>
      <c r="CS14" s="92">
        <v>2017</v>
      </c>
      <c r="CT14" s="92" t="s">
        <v>664</v>
      </c>
      <c r="CU14" s="92" t="s">
        <v>665</v>
      </c>
      <c r="CV14" s="92" t="s">
        <v>741</v>
      </c>
      <c r="CW14" s="92" t="s">
        <v>266</v>
      </c>
      <c r="CX14" s="92" t="s">
        <v>4</v>
      </c>
      <c r="CY14" s="265">
        <v>24057</v>
      </c>
      <c r="CZ14" s="92" t="s">
        <v>670</v>
      </c>
      <c r="DA14" s="92" t="s">
        <v>667</v>
      </c>
      <c r="DB14" s="91" t="s">
        <v>668</v>
      </c>
      <c r="DC14" s="92" t="s">
        <v>935</v>
      </c>
      <c r="MQ14" s="152">
        <f t="shared" si="3"/>
        <v>7</v>
      </c>
      <c r="MR14" s="143" t="s">
        <v>4</v>
      </c>
      <c r="MS14" s="143" t="s">
        <v>4</v>
      </c>
      <c r="MT14" s="143" t="s">
        <v>4</v>
      </c>
      <c r="MU14" s="143" t="s">
        <v>4</v>
      </c>
      <c r="MV14" s="234" t="s">
        <v>4</v>
      </c>
      <c r="MW14" s="236" t="s">
        <v>22</v>
      </c>
      <c r="MX14" s="237">
        <f>COUNTIF(Q14:MP14,"Si")</f>
        <v>7</v>
      </c>
      <c r="MY14" s="237">
        <f>COUNTIF(Q14:MP14,"Parcialmente")</f>
        <v>0</v>
      </c>
      <c r="MZ14" s="237">
        <f>COUNTIF(Q$6:MP14,"Si, pero publicado por un nivel superior")+COUNTIF(Q14:MP14,"Si pero publicado por otra entidad")</f>
        <v>0</v>
      </c>
      <c r="NA14" s="237">
        <f>COUNTIF(Q14:MP14,"No")</f>
        <v>0</v>
      </c>
      <c r="NB14" s="237">
        <f>COUNTIF(Q14:MP14,"Satisfechos")</f>
        <v>0</v>
      </c>
      <c r="NC14" s="237">
        <f>COUNTIF(Q14:MP14,"No satisfechos")</f>
        <v>0</v>
      </c>
      <c r="ND14" s="237">
        <f>COUNTIF(Q14:MP14,"No se realiza encuesta")</f>
        <v>0</v>
      </c>
      <c r="NE14" s="237">
        <f>COUNTIF(Q14:MP14,"Clausurados o rehabilitados")</f>
        <v>0</v>
      </c>
      <c r="NF14" s="237">
        <f>COUNTIF(Q14:MP14,"En proceso")</f>
        <v>0</v>
      </c>
      <c r="NG14" s="237">
        <f t="shared" si="4"/>
        <v>0</v>
      </c>
      <c r="NH14" s="237">
        <f t="shared" si="5"/>
        <v>7</v>
      </c>
      <c r="NI14" s="236" t="s">
        <v>89</v>
      </c>
      <c r="NJ14" s="161">
        <f t="shared" si="0"/>
        <v>0</v>
      </c>
      <c r="NK14" s="161">
        <f t="shared" si="1"/>
        <v>7</v>
      </c>
      <c r="NM14" s="288"/>
      <c r="NN14" s="88"/>
      <c r="NO14" s="741"/>
      <c r="NP14" s="741"/>
      <c r="NQ14" s="741"/>
      <c r="NR14" s="741"/>
      <c r="NS14" s="741"/>
      <c r="NT14" s="741"/>
      <c r="NU14" s="741"/>
      <c r="NV14" s="741"/>
      <c r="NW14" s="741"/>
      <c r="NX14" s="741"/>
      <c r="NY14" s="741"/>
      <c r="NZ14" s="741"/>
      <c r="OA14" s="741"/>
      <c r="OB14" s="741"/>
      <c r="OC14" s="741"/>
      <c r="OD14" s="741"/>
      <c r="OE14" s="741"/>
      <c r="OF14" s="741"/>
      <c r="OG14" s="741"/>
      <c r="OH14" s="741"/>
      <c r="OI14" s="741"/>
      <c r="OJ14" s="741"/>
      <c r="OK14" s="741"/>
      <c r="OL14" s="741"/>
      <c r="OM14" s="741"/>
      <c r="ON14" s="741"/>
      <c r="OO14" s="741"/>
      <c r="OP14" s="741"/>
      <c r="OQ14" s="741"/>
      <c r="OR14" s="741"/>
      <c r="OS14" s="741"/>
      <c r="OT14" s="741"/>
      <c r="OU14" s="741"/>
      <c r="OV14" s="741"/>
      <c r="OW14" s="741"/>
      <c r="OX14" s="741"/>
      <c r="OY14" s="741"/>
      <c r="OZ14" s="741"/>
      <c r="PA14" s="741"/>
      <c r="PB14" s="741"/>
      <c r="PC14" s="741"/>
      <c r="PD14" s="741"/>
      <c r="PE14" s="741"/>
      <c r="PF14" s="741"/>
      <c r="PG14" s="741"/>
      <c r="PH14" s="741"/>
      <c r="PI14" s="741"/>
    </row>
    <row r="15" spans="1:425" s="92" customFormat="1" ht="15" customHeight="1">
      <c r="A15" s="1"/>
      <c r="B15" s="88"/>
      <c r="C15" s="89" t="s">
        <v>433</v>
      </c>
      <c r="D15" s="89" t="s">
        <v>2312</v>
      </c>
      <c r="E15" s="89" t="s">
        <v>418</v>
      </c>
      <c r="F15" s="89" t="s">
        <v>67</v>
      </c>
      <c r="G15" s="160" t="str">
        <f>'G-6'!I16</f>
        <v>I-10</v>
      </c>
      <c r="H15" s="160" t="s">
        <v>88</v>
      </c>
      <c r="I15" s="160" t="s">
        <v>89</v>
      </c>
      <c r="J15" s="160" t="s">
        <v>4</v>
      </c>
      <c r="K15" s="160" t="s">
        <v>4</v>
      </c>
      <c r="L15" s="160" t="s">
        <v>4</v>
      </c>
      <c r="M15" s="89" t="s">
        <v>239</v>
      </c>
      <c r="N15" s="89" t="s">
        <v>1092</v>
      </c>
      <c r="O15" s="89" t="s">
        <v>240</v>
      </c>
      <c r="P15" s="89" t="s">
        <v>98</v>
      </c>
      <c r="Q15" s="201">
        <f>((1792000*1.0737)/6)/Y15</f>
        <v>0.54476366502677287</v>
      </c>
      <c r="R15" s="135" t="s">
        <v>4</v>
      </c>
      <c r="S15" s="135">
        <v>2017</v>
      </c>
      <c r="T15" s="135" t="s">
        <v>664</v>
      </c>
      <c r="U15" s="135" t="s">
        <v>665</v>
      </c>
      <c r="V15" s="135" t="s">
        <v>1015</v>
      </c>
      <c r="W15" s="135" t="s">
        <v>266</v>
      </c>
      <c r="X15" s="135" t="s">
        <v>680</v>
      </c>
      <c r="Y15" s="201">
        <v>588656</v>
      </c>
      <c r="Z15" s="49" t="s">
        <v>1016</v>
      </c>
      <c r="AA15" s="49" t="s">
        <v>685</v>
      </c>
      <c r="AB15" s="49" t="s">
        <v>1017</v>
      </c>
      <c r="AC15" s="135" t="s">
        <v>1014</v>
      </c>
      <c r="AD15" s="201">
        <f>((80000*1.0737)/6)/AL15</f>
        <v>2.4319806474409504E-2</v>
      </c>
      <c r="AE15" s="135" t="s">
        <v>4</v>
      </c>
      <c r="AF15" s="135">
        <v>2017</v>
      </c>
      <c r="AG15" s="135" t="s">
        <v>664</v>
      </c>
      <c r="AH15" s="135" t="s">
        <v>665</v>
      </c>
      <c r="AI15" s="135" t="s">
        <v>1015</v>
      </c>
      <c r="AJ15" s="135" t="s">
        <v>266</v>
      </c>
      <c r="AK15" s="135" t="s">
        <v>680</v>
      </c>
      <c r="AL15" s="201">
        <v>588656</v>
      </c>
      <c r="AM15" s="49" t="s">
        <v>1016</v>
      </c>
      <c r="AN15" s="49" t="s">
        <v>685</v>
      </c>
      <c r="AO15" s="49" t="s">
        <v>1017</v>
      </c>
      <c r="AP15" s="135" t="s">
        <v>1018</v>
      </c>
      <c r="AQ15" s="201">
        <f>((1522000*1.0737)/6)/AY15</f>
        <v>0.46268431817564082</v>
      </c>
      <c r="AR15" s="135" t="s">
        <v>4</v>
      </c>
      <c r="AS15" s="135">
        <v>2017</v>
      </c>
      <c r="AT15" s="135" t="s">
        <v>664</v>
      </c>
      <c r="AU15" s="135" t="s">
        <v>665</v>
      </c>
      <c r="AV15" s="135" t="s">
        <v>1015</v>
      </c>
      <c r="AW15" s="135" t="s">
        <v>266</v>
      </c>
      <c r="AX15" s="135" t="s">
        <v>680</v>
      </c>
      <c r="AY15" s="201">
        <v>588656</v>
      </c>
      <c r="AZ15" s="49" t="s">
        <v>1016</v>
      </c>
      <c r="BA15" s="49" t="s">
        <v>685</v>
      </c>
      <c r="BB15" s="49" t="s">
        <v>1017</v>
      </c>
      <c r="BC15" s="135" t="s">
        <v>1019</v>
      </c>
      <c r="BD15" s="201">
        <f>((30000*1.0737)/6)/BL15</f>
        <v>9.1199274279035649E-3</v>
      </c>
      <c r="BE15" s="135" t="s">
        <v>4</v>
      </c>
      <c r="BF15" s="135">
        <v>2017</v>
      </c>
      <c r="BG15" s="135" t="s">
        <v>664</v>
      </c>
      <c r="BH15" s="135" t="s">
        <v>665</v>
      </c>
      <c r="BI15" s="135" t="s">
        <v>1015</v>
      </c>
      <c r="BJ15" s="135" t="s">
        <v>266</v>
      </c>
      <c r="BK15" s="135" t="s">
        <v>680</v>
      </c>
      <c r="BL15" s="201">
        <v>588656</v>
      </c>
      <c r="BM15" s="49" t="s">
        <v>1016</v>
      </c>
      <c r="BN15" s="49" t="s">
        <v>685</v>
      </c>
      <c r="BO15" s="49" t="s">
        <v>1017</v>
      </c>
      <c r="BP15" s="135" t="s">
        <v>1020</v>
      </c>
      <c r="BQ15" s="201">
        <f>((160000*1.0737)/6)/BY15</f>
        <v>4.8639612948819008E-2</v>
      </c>
      <c r="BR15" s="135" t="s">
        <v>4</v>
      </c>
      <c r="BS15" s="135">
        <v>2017</v>
      </c>
      <c r="BT15" s="135" t="s">
        <v>664</v>
      </c>
      <c r="BU15" s="135" t="s">
        <v>665</v>
      </c>
      <c r="BV15" s="135" t="s">
        <v>1015</v>
      </c>
      <c r="BW15" s="135" t="s">
        <v>266</v>
      </c>
      <c r="BX15" s="135" t="s">
        <v>680</v>
      </c>
      <c r="BY15" s="201">
        <v>588656</v>
      </c>
      <c r="BZ15" s="49" t="s">
        <v>1016</v>
      </c>
      <c r="CA15" s="49" t="s">
        <v>685</v>
      </c>
      <c r="CB15" s="49" t="s">
        <v>1017</v>
      </c>
      <c r="CC15" s="135" t="s">
        <v>1021</v>
      </c>
      <c r="MQ15" s="152">
        <f t="shared" si="3"/>
        <v>5</v>
      </c>
      <c r="MR15" s="143">
        <f>MAX(Q15,AD15,AQ15,BD15,BQ15,CD15,CQ15,DD15,DQ15,ED15,EQ15,FD15,FQ15,GD15,GQ15,HD15,HQ15,ID15,IQ15,JD15,JQ15,KD15,KQ15,LD15,LQ15,MD15)</f>
        <v>0.54476366502677287</v>
      </c>
      <c r="MS15" s="143">
        <f>MIN(Q15,AD15,AQ15,BD15,BQ15,CD15,CQ15,DD15,DQ15,ED15,EQ15,FD15,FQ15,GD15,GQ15,HD15,HQ15,ID15,IQ15,JD15,JQ15,KD15,KQ15,LD15,LQ15,MD15)</f>
        <v>9.1199274279035649E-3</v>
      </c>
      <c r="MT15" s="143">
        <f>AVERAGE(Q15,AD15,AQ15,BD15,BQ15,CD15,CQ15,DD15,DQ15,ED15,EQ15,FD15,FQ15,GD15,GQ15,HD15,HQ15,ID15,IQ15,JD15,JQ15,KD15,KQ15,LD15,LQ15,MD15)</f>
        <v>0.21790546601070909</v>
      </c>
      <c r="MU15" s="143">
        <f>STDEV(Q15,AD15,AQ15,BD15,BQ15,CD15,CQ15,DD15,DQ15,ED15,EQ15,FD15,FQ15,GD15,GQ15,HD15,HQ15,ID15,IQ15,JD15,JQ15,KD15,KQ15,LD15,LQ15,MD15)</f>
        <v>0.26290240891031796</v>
      </c>
      <c r="MV15" s="234">
        <f>MQ15</f>
        <v>5</v>
      </c>
      <c r="MW15" s="236" t="s">
        <v>89</v>
      </c>
      <c r="MX15" s="144" t="s">
        <v>4</v>
      </c>
      <c r="MY15" s="144" t="s">
        <v>4</v>
      </c>
      <c r="MZ15" s="144" t="s">
        <v>4</v>
      </c>
      <c r="NA15" s="144" t="s">
        <v>4</v>
      </c>
      <c r="NB15" s="144" t="s">
        <v>4</v>
      </c>
      <c r="NC15" s="144" t="s">
        <v>4</v>
      </c>
      <c r="ND15" s="144" t="s">
        <v>4</v>
      </c>
      <c r="NE15" s="144" t="s">
        <v>4</v>
      </c>
      <c r="NF15" s="144" t="s">
        <v>4</v>
      </c>
      <c r="NG15" s="144" t="s">
        <v>4</v>
      </c>
      <c r="NH15" s="237" t="s">
        <v>4</v>
      </c>
      <c r="NI15" s="236" t="s">
        <v>22</v>
      </c>
      <c r="NJ15" s="161">
        <f t="shared" si="0"/>
        <v>5</v>
      </c>
      <c r="NK15" s="161">
        <f t="shared" si="1"/>
        <v>0</v>
      </c>
      <c r="NM15" s="288"/>
      <c r="NN15" s="88"/>
      <c r="NO15" s="741"/>
      <c r="NP15" s="741"/>
      <c r="NQ15" s="741"/>
      <c r="NR15" s="741"/>
      <c r="NS15" s="741"/>
      <c r="NT15" s="741"/>
      <c r="NU15" s="741"/>
      <c r="NV15" s="741"/>
      <c r="NW15" s="741"/>
      <c r="NX15" s="741"/>
      <c r="NY15" s="741"/>
      <c r="NZ15" s="741"/>
      <c r="OA15" s="741"/>
      <c r="OB15" s="741"/>
      <c r="OC15" s="741"/>
      <c r="OD15" s="741"/>
      <c r="OE15" s="741"/>
      <c r="OF15" s="741"/>
      <c r="OG15" s="741"/>
      <c r="OH15" s="741"/>
      <c r="OI15" s="741"/>
      <c r="OJ15" s="741"/>
      <c r="OK15" s="741"/>
      <c r="OL15" s="741"/>
      <c r="OM15" s="741"/>
      <c r="ON15" s="741"/>
      <c r="OO15" s="741"/>
      <c r="OP15" s="741"/>
      <c r="OQ15" s="741"/>
      <c r="OR15" s="741"/>
      <c r="OS15" s="741"/>
      <c r="OT15" s="741"/>
      <c r="OU15" s="741"/>
      <c r="OV15" s="741"/>
      <c r="OW15" s="741"/>
      <c r="OX15" s="741"/>
      <c r="OY15" s="741"/>
      <c r="OZ15" s="741"/>
      <c r="PA15" s="741"/>
      <c r="PB15" s="741"/>
      <c r="PC15" s="741"/>
      <c r="PD15" s="741"/>
      <c r="PE15" s="741"/>
      <c r="PF15" s="741"/>
      <c r="PG15" s="741"/>
      <c r="PH15" s="741"/>
      <c r="PI15" s="741"/>
    </row>
    <row r="16" spans="1:425" s="92" customFormat="1" ht="15" customHeight="1">
      <c r="A16" s="1"/>
      <c r="B16" s="88"/>
      <c r="C16" s="89" t="s">
        <v>431</v>
      </c>
      <c r="D16" s="89" t="s">
        <v>2312</v>
      </c>
      <c r="E16" s="89" t="s">
        <v>17</v>
      </c>
      <c r="F16" s="89" t="s">
        <v>2129</v>
      </c>
      <c r="G16" s="160" t="str">
        <f>'G-6'!I17</f>
        <v>I-11</v>
      </c>
      <c r="H16" s="160" t="s">
        <v>89</v>
      </c>
      <c r="I16" s="160" t="s">
        <v>88</v>
      </c>
      <c r="J16" s="160" t="s">
        <v>4</v>
      </c>
      <c r="K16" s="160" t="s">
        <v>4</v>
      </c>
      <c r="L16" s="160" t="s">
        <v>4</v>
      </c>
      <c r="M16" s="89" t="s">
        <v>9</v>
      </c>
      <c r="N16" s="89" t="s">
        <v>243</v>
      </c>
      <c r="O16" s="89" t="s">
        <v>244</v>
      </c>
      <c r="P16" s="89" t="s">
        <v>98</v>
      </c>
      <c r="Q16" s="93">
        <v>1</v>
      </c>
      <c r="R16" s="91" t="s">
        <v>4</v>
      </c>
      <c r="S16" s="91">
        <v>2017</v>
      </c>
      <c r="T16" s="91" t="s">
        <v>664</v>
      </c>
      <c r="U16" s="91" t="s">
        <v>665</v>
      </c>
      <c r="V16" s="91" t="s">
        <v>741</v>
      </c>
      <c r="W16" s="91" t="s">
        <v>751</v>
      </c>
      <c r="X16" s="91" t="s">
        <v>4</v>
      </c>
      <c r="Y16" s="261">
        <v>24057</v>
      </c>
      <c r="Z16" s="91" t="s">
        <v>670</v>
      </c>
      <c r="AA16" s="91" t="s">
        <v>667</v>
      </c>
      <c r="AB16" s="91" t="s">
        <v>668</v>
      </c>
      <c r="AC16" s="91" t="s">
        <v>684</v>
      </c>
      <c r="AQ16" s="90"/>
      <c r="MQ16" s="152">
        <f t="shared" si="3"/>
        <v>1</v>
      </c>
      <c r="MR16" s="143">
        <f>MAX(Q16,AD16,AQ16,BD16,BQ16,CD16,CQ16,DD16,DQ16,ED16,EQ16,FD16,FQ16,GD16,GQ16,HD16,HQ16,ID16,IQ16,JD16,JQ16,KD16,KQ16,LD16,LQ16,MD16)</f>
        <v>1</v>
      </c>
      <c r="MS16" s="143">
        <f>MIN(Q16,AD16,AQ16,BD16,BQ16,CD16,CQ16,DD16,DQ16,ED16,EQ16,FD16,FQ16,GD16,GQ16,HD16,HQ16,ID16,IQ16,JD16,JQ16,KD16,KQ16,LD16,LQ16,MD16)</f>
        <v>1</v>
      </c>
      <c r="MT16" s="143">
        <f>AVERAGE(Q16,AD16,AQ16,BD16,BQ16,CD16,CQ16,DD16,DQ16,ED16,EQ16,FD16,FQ16,GD16,GQ16,HD16,HQ16,ID16,IQ16,JD16,JQ16,KD16,KQ16,LD16,LQ16,MD16)</f>
        <v>1</v>
      </c>
      <c r="MU16" s="143" t="e">
        <f>STDEV(Q16,AD16,AQ16,BD16,BQ16,CD16,CQ16,DD16,DQ16,ED16,EQ16,FD16,FQ16,GD16,GQ16,HD16,HQ16,ID16,IQ16,JD16,JQ16,KD16,KQ16,LD16,LQ16,MD16)</f>
        <v>#DIV/0!</v>
      </c>
      <c r="MV16" s="234">
        <f>MQ16</f>
        <v>1</v>
      </c>
      <c r="MW16" s="236" t="s">
        <v>89</v>
      </c>
      <c r="MX16" s="144" t="s">
        <v>4</v>
      </c>
      <c r="MY16" s="144" t="s">
        <v>4</v>
      </c>
      <c r="MZ16" s="144" t="s">
        <v>4</v>
      </c>
      <c r="NA16" s="144" t="s">
        <v>4</v>
      </c>
      <c r="NB16" s="144" t="s">
        <v>4</v>
      </c>
      <c r="NC16" s="144" t="s">
        <v>4</v>
      </c>
      <c r="ND16" s="144" t="s">
        <v>4</v>
      </c>
      <c r="NE16" s="144" t="s">
        <v>4</v>
      </c>
      <c r="NF16" s="144" t="s">
        <v>4</v>
      </c>
      <c r="NG16" s="144" t="s">
        <v>4</v>
      </c>
      <c r="NH16" s="237" t="s">
        <v>4</v>
      </c>
      <c r="NI16" s="236" t="s">
        <v>22</v>
      </c>
      <c r="NJ16" s="161">
        <f t="shared" si="0"/>
        <v>0</v>
      </c>
      <c r="NK16" s="161">
        <f t="shared" si="1"/>
        <v>1</v>
      </c>
      <c r="NM16" s="288"/>
      <c r="NN16" s="88"/>
      <c r="NO16" s="741"/>
      <c r="NP16" s="741"/>
      <c r="NQ16" s="741"/>
      <c r="NR16" s="741"/>
      <c r="NS16" s="741"/>
      <c r="NT16" s="741"/>
      <c r="NU16" s="741"/>
      <c r="NV16" s="741"/>
      <c r="NW16" s="741"/>
      <c r="NX16" s="741"/>
      <c r="NY16" s="741"/>
      <c r="NZ16" s="741"/>
      <c r="OA16" s="741"/>
      <c r="OB16" s="741"/>
      <c r="OC16" s="741"/>
      <c r="OD16" s="741"/>
      <c r="OE16" s="741"/>
      <c r="OF16" s="741"/>
      <c r="OG16" s="741"/>
      <c r="OH16" s="741"/>
      <c r="OI16" s="741"/>
      <c r="OJ16" s="741"/>
      <c r="OK16" s="741"/>
      <c r="OL16" s="741"/>
      <c r="OM16" s="741"/>
      <c r="ON16" s="741"/>
      <c r="OO16" s="741"/>
      <c r="OP16" s="741"/>
      <c r="OQ16" s="741"/>
      <c r="OR16" s="741"/>
      <c r="OS16" s="741"/>
      <c r="OT16" s="741"/>
      <c r="OU16" s="741"/>
      <c r="OV16" s="741"/>
      <c r="OW16" s="741"/>
      <c r="OX16" s="741"/>
      <c r="OY16" s="741"/>
      <c r="OZ16" s="741"/>
      <c r="PA16" s="741"/>
      <c r="PB16" s="741"/>
      <c r="PC16" s="741"/>
      <c r="PD16" s="741"/>
      <c r="PE16" s="741"/>
      <c r="PF16" s="741"/>
      <c r="PG16" s="741"/>
      <c r="PH16" s="741"/>
      <c r="PI16" s="741"/>
    </row>
    <row r="17" spans="1:425" s="92" customFormat="1" ht="15" customHeight="1">
      <c r="A17" s="1"/>
      <c r="B17" s="88"/>
      <c r="C17" s="89" t="s">
        <v>431</v>
      </c>
      <c r="D17" s="89" t="s">
        <v>2312</v>
      </c>
      <c r="E17" s="89" t="s">
        <v>1074</v>
      </c>
      <c r="F17" s="89" t="s">
        <v>2167</v>
      </c>
      <c r="G17" s="160" t="str">
        <f>'G-6'!I18</f>
        <v>I-12</v>
      </c>
      <c r="H17" s="160" t="s">
        <v>89</v>
      </c>
      <c r="I17" s="160" t="s">
        <v>89</v>
      </c>
      <c r="J17" s="160" t="s">
        <v>4</v>
      </c>
      <c r="K17" s="160" t="s">
        <v>4</v>
      </c>
      <c r="L17" s="160" t="s">
        <v>4</v>
      </c>
      <c r="M17" s="89" t="s">
        <v>470</v>
      </c>
      <c r="N17" s="89" t="s">
        <v>63</v>
      </c>
      <c r="O17" s="89" t="s">
        <v>1303</v>
      </c>
      <c r="P17" s="89" t="s">
        <v>97</v>
      </c>
      <c r="Q17" s="135" t="s">
        <v>89</v>
      </c>
      <c r="R17" s="135" t="s">
        <v>4</v>
      </c>
      <c r="S17" s="135">
        <v>2017</v>
      </c>
      <c r="T17" s="135" t="s">
        <v>687</v>
      </c>
      <c r="U17" s="135" t="s">
        <v>677</v>
      </c>
      <c r="V17" s="135" t="s">
        <v>1678</v>
      </c>
      <c r="W17" s="135" t="s">
        <v>1679</v>
      </c>
      <c r="X17" s="135" t="s">
        <v>4</v>
      </c>
      <c r="Y17" s="135">
        <v>1332272</v>
      </c>
      <c r="Z17" s="49" t="s">
        <v>666</v>
      </c>
      <c r="AA17" s="49" t="s">
        <v>667</v>
      </c>
      <c r="AB17" s="246" t="s">
        <v>1693</v>
      </c>
      <c r="AC17" s="49" t="s">
        <v>4</v>
      </c>
      <c r="AD17" s="135" t="s">
        <v>89</v>
      </c>
      <c r="AE17" s="135" t="s">
        <v>4</v>
      </c>
      <c r="AF17" s="135">
        <v>2017</v>
      </c>
      <c r="AG17" s="135" t="s">
        <v>687</v>
      </c>
      <c r="AH17" s="135" t="s">
        <v>677</v>
      </c>
      <c r="AI17" s="135" t="s">
        <v>1678</v>
      </c>
      <c r="AJ17" s="135" t="s">
        <v>1694</v>
      </c>
      <c r="AK17" s="135" t="s">
        <v>4</v>
      </c>
      <c r="AL17" s="135">
        <v>589476</v>
      </c>
      <c r="AM17" s="49" t="s">
        <v>666</v>
      </c>
      <c r="AN17" s="49" t="s">
        <v>667</v>
      </c>
      <c r="AO17" s="246" t="s">
        <v>1693</v>
      </c>
      <c r="AP17" s="49" t="s">
        <v>4</v>
      </c>
      <c r="AQ17" s="90"/>
      <c r="MQ17" s="152">
        <f t="shared" si="3"/>
        <v>2</v>
      </c>
      <c r="MR17" s="143" t="s">
        <v>4</v>
      </c>
      <c r="MS17" s="143" t="s">
        <v>4</v>
      </c>
      <c r="MT17" s="143" t="s">
        <v>4</v>
      </c>
      <c r="MU17" s="143" t="s">
        <v>4</v>
      </c>
      <c r="MV17" s="234" t="s">
        <v>4</v>
      </c>
      <c r="MW17" s="236" t="s">
        <v>22</v>
      </c>
      <c r="MX17" s="237">
        <f>COUNTIF(Q17:MP17,"Si")</f>
        <v>2</v>
      </c>
      <c r="MY17" s="237">
        <f>COUNTIF(Q17:MP17,"Parcialmente")</f>
        <v>0</v>
      </c>
      <c r="MZ17" s="237">
        <f>COUNTIF(Q$6:MP17,"Si, pero publicado por un nivel superior")+COUNTIF(Q17:MP17,"Si pero publicado por otra entidad")</f>
        <v>0</v>
      </c>
      <c r="NA17" s="237">
        <f>COUNTIF(Q17:MP17,"No")</f>
        <v>0</v>
      </c>
      <c r="NB17" s="237">
        <f>COUNTIF(Q17:MP17,"Satisfechos")</f>
        <v>0</v>
      </c>
      <c r="NC17" s="237">
        <f>COUNTIF(Q17:MP17,"No satisfechos")</f>
        <v>0</v>
      </c>
      <c r="ND17" s="237">
        <f>COUNTIF(Q17:MP17,"No se realiza encuesta")</f>
        <v>0</v>
      </c>
      <c r="NE17" s="237">
        <f>COUNTIF(Q17:MP17,"Clausurados o rehabilitados")</f>
        <v>0</v>
      </c>
      <c r="NF17" s="237">
        <f>COUNTIF(Q17:MP17,"En proceso")</f>
        <v>0</v>
      </c>
      <c r="NG17" s="237">
        <f>COUNTIF(Q17:MP17,"No se realiza ninguna gestión")</f>
        <v>0</v>
      </c>
      <c r="NH17" s="237">
        <f t="shared" si="5"/>
        <v>2</v>
      </c>
      <c r="NI17" s="236" t="s">
        <v>89</v>
      </c>
      <c r="NJ17" s="161">
        <f t="shared" si="0"/>
        <v>0</v>
      </c>
      <c r="NK17" s="161">
        <f t="shared" si="1"/>
        <v>2</v>
      </c>
      <c r="NM17" s="288"/>
      <c r="NN17" s="88"/>
      <c r="NO17" s="741"/>
      <c r="NP17" s="741"/>
      <c r="NQ17" s="741"/>
      <c r="NR17" s="741"/>
      <c r="NS17" s="741"/>
      <c r="NT17" s="741"/>
      <c r="NU17" s="741"/>
      <c r="NV17" s="741"/>
      <c r="NW17" s="741"/>
      <c r="NX17" s="741"/>
      <c r="NY17" s="741"/>
      <c r="NZ17" s="741"/>
      <c r="OA17" s="741"/>
      <c r="OB17" s="741"/>
      <c r="OC17" s="741"/>
      <c r="OD17" s="741"/>
      <c r="OE17" s="741"/>
      <c r="OF17" s="741"/>
      <c r="OG17" s="741"/>
      <c r="OH17" s="741"/>
      <c r="OI17" s="741"/>
      <c r="OJ17" s="741"/>
      <c r="OK17" s="741"/>
      <c r="OL17" s="741"/>
      <c r="OM17" s="741"/>
      <c r="ON17" s="741"/>
      <c r="OO17" s="741"/>
      <c r="OP17" s="741"/>
      <c r="OQ17" s="741"/>
      <c r="OR17" s="741"/>
      <c r="OS17" s="741"/>
      <c r="OT17" s="741"/>
      <c r="OU17" s="741"/>
      <c r="OV17" s="741"/>
      <c r="OW17" s="741"/>
      <c r="OX17" s="741"/>
      <c r="OY17" s="741"/>
      <c r="OZ17" s="741"/>
      <c r="PA17" s="741"/>
      <c r="PB17" s="741"/>
      <c r="PC17" s="741"/>
      <c r="PD17" s="741"/>
      <c r="PE17" s="741"/>
      <c r="PF17" s="741"/>
      <c r="PG17" s="741"/>
      <c r="PH17" s="741"/>
      <c r="PI17" s="741"/>
    </row>
    <row r="18" spans="1:425" s="92" customFormat="1" ht="15" customHeight="1">
      <c r="A18" s="1"/>
      <c r="B18" s="88"/>
      <c r="C18" s="89" t="s">
        <v>431</v>
      </c>
      <c r="D18" s="89" t="s">
        <v>2312</v>
      </c>
      <c r="E18" s="89" t="s">
        <v>1074</v>
      </c>
      <c r="F18" s="89" t="s">
        <v>2167</v>
      </c>
      <c r="G18" s="160" t="str">
        <f>'G-6'!I19</f>
        <v>I-13</v>
      </c>
      <c r="H18" s="160" t="s">
        <v>89</v>
      </c>
      <c r="I18" s="160" t="s">
        <v>88</v>
      </c>
      <c r="J18" s="160" t="s">
        <v>4</v>
      </c>
      <c r="K18" s="160" t="s">
        <v>4</v>
      </c>
      <c r="L18" s="160" t="s">
        <v>4</v>
      </c>
      <c r="M18" s="89" t="s">
        <v>76</v>
      </c>
      <c r="N18" s="89" t="s">
        <v>63</v>
      </c>
      <c r="O18" s="89" t="s">
        <v>246</v>
      </c>
      <c r="P18" s="89" t="s">
        <v>97</v>
      </c>
      <c r="Q18" s="91" t="s">
        <v>89</v>
      </c>
      <c r="R18" s="91" t="s">
        <v>4</v>
      </c>
      <c r="S18" s="91">
        <v>2017</v>
      </c>
      <c r="T18" s="91" t="s">
        <v>664</v>
      </c>
      <c r="U18" s="91" t="s">
        <v>665</v>
      </c>
      <c r="V18" s="91" t="s">
        <v>741</v>
      </c>
      <c r="W18" s="91" t="s">
        <v>742</v>
      </c>
      <c r="X18" s="91" t="s">
        <v>4</v>
      </c>
      <c r="Y18" s="261">
        <v>10211</v>
      </c>
      <c r="Z18" s="91" t="s">
        <v>666</v>
      </c>
      <c r="AA18" s="91" t="s">
        <v>667</v>
      </c>
      <c r="AB18" s="91" t="s">
        <v>668</v>
      </c>
      <c r="AC18" s="91" t="s">
        <v>4</v>
      </c>
      <c r="AD18" s="92" t="s">
        <v>89</v>
      </c>
      <c r="AE18" s="91" t="s">
        <v>4</v>
      </c>
      <c r="AF18" s="92">
        <v>2017</v>
      </c>
      <c r="AG18" s="92" t="s">
        <v>664</v>
      </c>
      <c r="AH18" s="92" t="s">
        <v>665</v>
      </c>
      <c r="AI18" s="92" t="s">
        <v>741</v>
      </c>
      <c r="AJ18" s="92" t="s">
        <v>746</v>
      </c>
      <c r="AK18" s="92" t="s">
        <v>4</v>
      </c>
      <c r="AL18" s="265">
        <v>11276</v>
      </c>
      <c r="AM18" s="92" t="s">
        <v>666</v>
      </c>
      <c r="AN18" s="92" t="s">
        <v>667</v>
      </c>
      <c r="AO18" s="91" t="s">
        <v>668</v>
      </c>
      <c r="AP18" s="92" t="s">
        <v>4</v>
      </c>
      <c r="AQ18" s="90" t="s">
        <v>89</v>
      </c>
      <c r="AR18" s="92" t="s">
        <v>4</v>
      </c>
      <c r="AS18" s="92">
        <v>2017</v>
      </c>
      <c r="AT18" s="92" t="s">
        <v>664</v>
      </c>
      <c r="AU18" s="92" t="s">
        <v>665</v>
      </c>
      <c r="AV18" s="92" t="s">
        <v>669</v>
      </c>
      <c r="AW18" s="92" t="s">
        <v>748</v>
      </c>
      <c r="AX18" s="92" t="s">
        <v>4</v>
      </c>
      <c r="AY18" s="265">
        <v>1272</v>
      </c>
      <c r="AZ18" s="92" t="s">
        <v>666</v>
      </c>
      <c r="BA18" s="92" t="s">
        <v>667</v>
      </c>
      <c r="BB18" s="91" t="s">
        <v>668</v>
      </c>
      <c r="BC18" s="92" t="s">
        <v>4</v>
      </c>
      <c r="BD18" s="92" t="s">
        <v>89</v>
      </c>
      <c r="BE18" s="92" t="s">
        <v>4</v>
      </c>
      <c r="BF18" s="92">
        <v>2017</v>
      </c>
      <c r="BG18" s="92" t="s">
        <v>664</v>
      </c>
      <c r="BH18" s="92" t="s">
        <v>665</v>
      </c>
      <c r="BI18" s="92" t="s">
        <v>669</v>
      </c>
      <c r="BJ18" s="92" t="s">
        <v>749</v>
      </c>
      <c r="BK18" s="92" t="s">
        <v>4</v>
      </c>
      <c r="BL18" s="265">
        <v>32388</v>
      </c>
      <c r="BM18" s="92" t="s">
        <v>670</v>
      </c>
      <c r="BN18" s="92" t="s">
        <v>667</v>
      </c>
      <c r="BO18" s="91" t="s">
        <v>668</v>
      </c>
      <c r="BP18" s="92" t="s">
        <v>4</v>
      </c>
      <c r="BQ18" s="92" t="s">
        <v>89</v>
      </c>
      <c r="BR18" s="92" t="s">
        <v>4</v>
      </c>
      <c r="BS18" s="92">
        <v>2017</v>
      </c>
      <c r="BT18" s="92" t="s">
        <v>664</v>
      </c>
      <c r="BU18" s="92" t="s">
        <v>665</v>
      </c>
      <c r="BV18" s="92" t="s">
        <v>741</v>
      </c>
      <c r="BW18" s="92" t="s">
        <v>266</v>
      </c>
      <c r="BX18" s="92" t="s">
        <v>4</v>
      </c>
      <c r="BY18" s="265">
        <v>32388</v>
      </c>
      <c r="BZ18" s="92" t="s">
        <v>670</v>
      </c>
      <c r="CA18" s="92" t="s">
        <v>667</v>
      </c>
      <c r="CB18" s="91" t="s">
        <v>668</v>
      </c>
      <c r="CC18" s="92" t="s">
        <v>934</v>
      </c>
      <c r="CD18" s="92" t="s">
        <v>89</v>
      </c>
      <c r="CE18" s="92" t="s">
        <v>4</v>
      </c>
      <c r="CF18" s="92">
        <v>2017</v>
      </c>
      <c r="CG18" s="92" t="s">
        <v>664</v>
      </c>
      <c r="CH18" s="92" t="s">
        <v>665</v>
      </c>
      <c r="CI18" s="92" t="s">
        <v>669</v>
      </c>
      <c r="CJ18" s="92" t="s">
        <v>751</v>
      </c>
      <c r="CK18" s="92" t="s">
        <v>4</v>
      </c>
      <c r="CL18" s="265">
        <v>24057</v>
      </c>
      <c r="CM18" s="92" t="s">
        <v>670</v>
      </c>
      <c r="CN18" s="92" t="s">
        <v>667</v>
      </c>
      <c r="CO18" s="91" t="s">
        <v>668</v>
      </c>
      <c r="CP18" s="92" t="s">
        <v>4</v>
      </c>
      <c r="CQ18" s="92" t="s">
        <v>89</v>
      </c>
      <c r="CR18" s="92" t="s">
        <v>4</v>
      </c>
      <c r="CS18" s="92">
        <v>2017</v>
      </c>
      <c r="CT18" s="92" t="s">
        <v>664</v>
      </c>
      <c r="CU18" s="92" t="s">
        <v>665</v>
      </c>
      <c r="CV18" s="92" t="s">
        <v>669</v>
      </c>
      <c r="CW18" s="92" t="s">
        <v>266</v>
      </c>
      <c r="CX18" s="92" t="s">
        <v>4</v>
      </c>
      <c r="CY18" s="265">
        <v>24057</v>
      </c>
      <c r="CZ18" s="92" t="s">
        <v>670</v>
      </c>
      <c r="DA18" s="92" t="s">
        <v>667</v>
      </c>
      <c r="DB18" s="91" t="s">
        <v>668</v>
      </c>
      <c r="DC18" s="92" t="s">
        <v>935</v>
      </c>
      <c r="MQ18" s="152">
        <f t="shared" si="3"/>
        <v>7</v>
      </c>
      <c r="MR18" s="143" t="s">
        <v>4</v>
      </c>
      <c r="MS18" s="143" t="s">
        <v>4</v>
      </c>
      <c r="MT18" s="143" t="s">
        <v>4</v>
      </c>
      <c r="MU18" s="143" t="s">
        <v>4</v>
      </c>
      <c r="MV18" s="234" t="s">
        <v>4</v>
      </c>
      <c r="MW18" s="236" t="s">
        <v>22</v>
      </c>
      <c r="MX18" s="237">
        <f>COUNTIF(Q18:MP18,"Si")</f>
        <v>7</v>
      </c>
      <c r="MY18" s="237">
        <f>COUNTIF(Q18:MP18,"Parcialmente")</f>
        <v>0</v>
      </c>
      <c r="MZ18" s="237">
        <f>COUNTIF(Q$6:MP18,"Si, pero publicado por un nivel superior")+COUNTIF(Q18:MP18,"Si pero publicado por otra entidad")</f>
        <v>0</v>
      </c>
      <c r="NA18" s="237">
        <f>COUNTIF(Q18:MP18,"No")</f>
        <v>0</v>
      </c>
      <c r="NB18" s="237">
        <f>COUNTIF(Q18:MP18,"Satisfechos")</f>
        <v>0</v>
      </c>
      <c r="NC18" s="237">
        <f>COUNTIF(Q18:MP18,"No satisfechos")</f>
        <v>0</v>
      </c>
      <c r="ND18" s="237">
        <f>COUNTIF(Q18:MP18,"No se realiza encuesta")</f>
        <v>0</v>
      </c>
      <c r="NE18" s="237">
        <f>COUNTIF(Q18:MP18,"Clausurados o rehabilitados")</f>
        <v>0</v>
      </c>
      <c r="NF18" s="237">
        <f>COUNTIF(Q18:MP18,"En proceso")</f>
        <v>0</v>
      </c>
      <c r="NG18" s="237">
        <f>COUNTIF(Q18:MP18,"No se realiza ninguna gestión")</f>
        <v>0</v>
      </c>
      <c r="NH18" s="237">
        <f t="shared" si="5"/>
        <v>7</v>
      </c>
      <c r="NI18" s="236" t="s">
        <v>89</v>
      </c>
      <c r="NJ18" s="161">
        <f t="shared" si="0"/>
        <v>0</v>
      </c>
      <c r="NK18" s="161">
        <f t="shared" si="1"/>
        <v>7</v>
      </c>
      <c r="NM18" s="288"/>
      <c r="NN18" s="88"/>
      <c r="NO18" s="741"/>
      <c r="NP18" s="741"/>
      <c r="NQ18" s="741"/>
      <c r="NR18" s="741"/>
      <c r="NS18" s="741"/>
      <c r="NT18" s="741"/>
      <c r="NU18" s="741"/>
      <c r="NV18" s="741"/>
      <c r="NW18" s="741"/>
      <c r="NX18" s="741"/>
      <c r="NY18" s="741"/>
      <c r="NZ18" s="741"/>
      <c r="OA18" s="741"/>
      <c r="OB18" s="741"/>
      <c r="OC18" s="741"/>
      <c r="OD18" s="741"/>
      <c r="OE18" s="741"/>
      <c r="OF18" s="741"/>
      <c r="OG18" s="741"/>
      <c r="OH18" s="741"/>
      <c r="OI18" s="741"/>
      <c r="OJ18" s="741"/>
      <c r="OK18" s="741"/>
      <c r="OL18" s="741"/>
      <c r="OM18" s="741"/>
      <c r="ON18" s="741"/>
      <c r="OO18" s="741"/>
      <c r="OP18" s="741"/>
      <c r="OQ18" s="741"/>
      <c r="OR18" s="741"/>
      <c r="OS18" s="741"/>
      <c r="OT18" s="741"/>
      <c r="OU18" s="741"/>
      <c r="OV18" s="741"/>
      <c r="OW18" s="741"/>
      <c r="OX18" s="741"/>
      <c r="OY18" s="741"/>
      <c r="OZ18" s="741"/>
      <c r="PA18" s="741"/>
      <c r="PB18" s="741"/>
      <c r="PC18" s="741"/>
      <c r="PD18" s="741"/>
      <c r="PE18" s="741"/>
      <c r="PF18" s="741"/>
      <c r="PG18" s="741"/>
      <c r="PH18" s="741"/>
      <c r="PI18" s="741"/>
    </row>
    <row r="19" spans="1:425" s="92" customFormat="1" ht="15" customHeight="1">
      <c r="A19" s="1"/>
      <c r="B19" s="88"/>
      <c r="C19" s="89" t="s">
        <v>431</v>
      </c>
      <c r="D19" s="89" t="s">
        <v>2312</v>
      </c>
      <c r="E19" s="89" t="s">
        <v>1074</v>
      </c>
      <c r="F19" s="89" t="s">
        <v>2168</v>
      </c>
      <c r="G19" s="160" t="str">
        <f>'G-6'!I20</f>
        <v>I-14</v>
      </c>
      <c r="H19" s="160" t="s">
        <v>89</v>
      </c>
      <c r="I19" s="160" t="s">
        <v>88</v>
      </c>
      <c r="J19" s="160" t="s">
        <v>4</v>
      </c>
      <c r="K19" s="160" t="s">
        <v>4</v>
      </c>
      <c r="L19" s="160" t="s">
        <v>4</v>
      </c>
      <c r="M19" s="89" t="s">
        <v>53</v>
      </c>
      <c r="N19" s="89" t="s">
        <v>8</v>
      </c>
      <c r="O19" s="89" t="s">
        <v>1335</v>
      </c>
      <c r="P19" s="89" t="s">
        <v>97</v>
      </c>
      <c r="Q19" s="91" t="s">
        <v>89</v>
      </c>
      <c r="R19" s="91" t="s">
        <v>4</v>
      </c>
      <c r="S19" s="91">
        <v>2017</v>
      </c>
      <c r="T19" s="91" t="s">
        <v>664</v>
      </c>
      <c r="U19" s="91" t="s">
        <v>665</v>
      </c>
      <c r="V19" s="91" t="s">
        <v>741</v>
      </c>
      <c r="W19" s="91" t="s">
        <v>742</v>
      </c>
      <c r="X19" s="91" t="s">
        <v>4</v>
      </c>
      <c r="Y19" s="261">
        <v>10211</v>
      </c>
      <c r="Z19" s="91" t="s">
        <v>666</v>
      </c>
      <c r="AA19" s="91" t="s">
        <v>667</v>
      </c>
      <c r="AB19" s="91" t="s">
        <v>668</v>
      </c>
      <c r="AC19" s="91" t="s">
        <v>4</v>
      </c>
      <c r="AD19" s="92" t="s">
        <v>89</v>
      </c>
      <c r="AE19" s="92" t="s">
        <v>4</v>
      </c>
      <c r="AF19" s="92">
        <v>2017</v>
      </c>
      <c r="AG19" s="92" t="s">
        <v>664</v>
      </c>
      <c r="AH19" s="92" t="s">
        <v>665</v>
      </c>
      <c r="AI19" s="92" t="s">
        <v>741</v>
      </c>
      <c r="AJ19" s="92" t="s">
        <v>746</v>
      </c>
      <c r="AK19" s="92" t="s">
        <v>4</v>
      </c>
      <c r="AL19" s="265">
        <v>11276</v>
      </c>
      <c r="AM19" s="92" t="s">
        <v>666</v>
      </c>
      <c r="AN19" s="92" t="s">
        <v>667</v>
      </c>
      <c r="AO19" s="91" t="s">
        <v>668</v>
      </c>
      <c r="AP19" s="92" t="s">
        <v>4</v>
      </c>
      <c r="AQ19" s="90" t="s">
        <v>89</v>
      </c>
      <c r="AR19" s="92" t="s">
        <v>4</v>
      </c>
      <c r="AS19" s="92">
        <v>2017</v>
      </c>
      <c r="AT19" s="92" t="s">
        <v>664</v>
      </c>
      <c r="AU19" s="92" t="s">
        <v>665</v>
      </c>
      <c r="AV19" s="92" t="s">
        <v>669</v>
      </c>
      <c r="AW19" s="92" t="s">
        <v>748</v>
      </c>
      <c r="AX19" s="92" t="s">
        <v>4</v>
      </c>
      <c r="AY19" s="265">
        <v>1272</v>
      </c>
      <c r="AZ19" s="92" t="s">
        <v>666</v>
      </c>
      <c r="BA19" s="92" t="s">
        <v>667</v>
      </c>
      <c r="BB19" s="91" t="s">
        <v>668</v>
      </c>
      <c r="BC19" s="92" t="s">
        <v>4</v>
      </c>
      <c r="BD19" s="92" t="s">
        <v>89</v>
      </c>
      <c r="BE19" s="92" t="s">
        <v>4</v>
      </c>
      <c r="BF19" s="92">
        <v>2017</v>
      </c>
      <c r="BG19" s="92" t="s">
        <v>664</v>
      </c>
      <c r="BH19" s="92" t="s">
        <v>665</v>
      </c>
      <c r="BI19" s="92" t="s">
        <v>741</v>
      </c>
      <c r="BJ19" s="92" t="s">
        <v>749</v>
      </c>
      <c r="BK19" s="92" t="s">
        <v>4</v>
      </c>
      <c r="BL19" s="265">
        <v>32388</v>
      </c>
      <c r="BM19" s="92" t="s">
        <v>670</v>
      </c>
      <c r="BN19" s="92" t="s">
        <v>667</v>
      </c>
      <c r="BO19" s="91" t="s">
        <v>668</v>
      </c>
      <c r="BP19" s="92" t="s">
        <v>4</v>
      </c>
      <c r="BQ19" s="92" t="s">
        <v>89</v>
      </c>
      <c r="BR19" s="92" t="s">
        <v>4</v>
      </c>
      <c r="BS19" s="92">
        <v>2017</v>
      </c>
      <c r="BT19" s="92" t="s">
        <v>664</v>
      </c>
      <c r="BU19" s="92" t="s">
        <v>665</v>
      </c>
      <c r="BV19" s="92" t="s">
        <v>741</v>
      </c>
      <c r="BW19" s="92" t="s">
        <v>266</v>
      </c>
      <c r="BX19" s="92" t="s">
        <v>4</v>
      </c>
      <c r="BY19" s="265">
        <v>32388</v>
      </c>
      <c r="BZ19" s="92" t="s">
        <v>670</v>
      </c>
      <c r="CA19" s="92" t="s">
        <v>667</v>
      </c>
      <c r="CB19" s="91" t="s">
        <v>668</v>
      </c>
      <c r="CC19" s="92" t="s">
        <v>934</v>
      </c>
      <c r="CD19" s="92" t="s">
        <v>89</v>
      </c>
      <c r="CE19" s="92" t="s">
        <v>4</v>
      </c>
      <c r="CF19" s="92">
        <v>2017</v>
      </c>
      <c r="CG19" s="92" t="s">
        <v>664</v>
      </c>
      <c r="CH19" s="92" t="s">
        <v>665</v>
      </c>
      <c r="CI19" s="92" t="s">
        <v>669</v>
      </c>
      <c r="CJ19" s="92" t="s">
        <v>751</v>
      </c>
      <c r="CK19" s="92" t="s">
        <v>4</v>
      </c>
      <c r="CL19" s="265">
        <v>24057</v>
      </c>
      <c r="CM19" s="92" t="s">
        <v>670</v>
      </c>
      <c r="CN19" s="92" t="s">
        <v>667</v>
      </c>
      <c r="CO19" s="91" t="s">
        <v>668</v>
      </c>
      <c r="CP19" s="92" t="s">
        <v>4</v>
      </c>
      <c r="CQ19" s="92" t="s">
        <v>89</v>
      </c>
      <c r="CR19" s="92" t="s">
        <v>4</v>
      </c>
      <c r="CS19" s="92">
        <v>2017</v>
      </c>
      <c r="CT19" s="92" t="s">
        <v>664</v>
      </c>
      <c r="CU19" s="92" t="s">
        <v>665</v>
      </c>
      <c r="CV19" s="92" t="s">
        <v>669</v>
      </c>
      <c r="CW19" s="92" t="s">
        <v>266</v>
      </c>
      <c r="CX19" s="92" t="s">
        <v>4</v>
      </c>
      <c r="CY19" s="265">
        <v>24057</v>
      </c>
      <c r="CZ19" s="92" t="s">
        <v>670</v>
      </c>
      <c r="DA19" s="92" t="s">
        <v>667</v>
      </c>
      <c r="DB19" s="91" t="s">
        <v>668</v>
      </c>
      <c r="DC19" s="92" t="s">
        <v>935</v>
      </c>
      <c r="MQ19" s="152">
        <f t="shared" si="3"/>
        <v>7</v>
      </c>
      <c r="MR19" s="143" t="s">
        <v>4</v>
      </c>
      <c r="MS19" s="143" t="s">
        <v>4</v>
      </c>
      <c r="MT19" s="143" t="s">
        <v>4</v>
      </c>
      <c r="MU19" s="143" t="s">
        <v>4</v>
      </c>
      <c r="MV19" s="234" t="s">
        <v>4</v>
      </c>
      <c r="MW19" s="236" t="s">
        <v>22</v>
      </c>
      <c r="MX19" s="237">
        <f>COUNTIF(Q19:MP19,"Si")</f>
        <v>7</v>
      </c>
      <c r="MY19" s="237">
        <f>COUNTIF(Q19:MP19,"Parcialmente")</f>
        <v>0</v>
      </c>
      <c r="MZ19" s="237">
        <f>COUNTIF(Q$6:MP19,"Si, pero publicado por un nivel superior")+COUNTIF(Q19:MP19,"Si pero publicado por otra entidad")</f>
        <v>0</v>
      </c>
      <c r="NA19" s="237">
        <f>COUNTIF(Q19:MP19,"No")</f>
        <v>0</v>
      </c>
      <c r="NB19" s="237">
        <f>COUNTIF(Q19:MP19,"Satisfechos")</f>
        <v>0</v>
      </c>
      <c r="NC19" s="237">
        <f>COUNTIF(Q19:MP19,"No satisfechos")</f>
        <v>0</v>
      </c>
      <c r="ND19" s="237">
        <f>COUNTIF(Q19:MP19,"No se realiza encuesta")</f>
        <v>0</v>
      </c>
      <c r="NE19" s="237">
        <f>COUNTIF(Q19:MP19,"Clausurados o rehabilitados")</f>
        <v>0</v>
      </c>
      <c r="NF19" s="237">
        <f>COUNTIF(Q19:MP19,"En proceso")</f>
        <v>0</v>
      </c>
      <c r="NG19" s="237">
        <f>COUNTIF(Q19:MP19,"No se realiza ninguna gestión")</f>
        <v>0</v>
      </c>
      <c r="NH19" s="237">
        <f t="shared" si="5"/>
        <v>7</v>
      </c>
      <c r="NI19" s="236" t="s">
        <v>89</v>
      </c>
      <c r="NJ19" s="161">
        <f t="shared" si="0"/>
        <v>0</v>
      </c>
      <c r="NK19" s="161">
        <f t="shared" si="1"/>
        <v>7</v>
      </c>
      <c r="NM19" s="288"/>
      <c r="NN19" s="88"/>
      <c r="NO19" s="741"/>
      <c r="NP19" s="741"/>
      <c r="NQ19" s="741"/>
      <c r="NR19" s="741"/>
      <c r="NS19" s="741"/>
      <c r="NT19" s="741"/>
      <c r="NU19" s="741"/>
      <c r="NV19" s="741"/>
      <c r="NW19" s="741"/>
      <c r="NX19" s="741"/>
      <c r="NY19" s="741"/>
      <c r="NZ19" s="741"/>
      <c r="OA19" s="741"/>
      <c r="OB19" s="741"/>
      <c r="OC19" s="741"/>
      <c r="OD19" s="741"/>
      <c r="OE19" s="741"/>
      <c r="OF19" s="741"/>
      <c r="OG19" s="741"/>
      <c r="OH19" s="741"/>
      <c r="OI19" s="741"/>
      <c r="OJ19" s="741"/>
      <c r="OK19" s="741"/>
      <c r="OL19" s="741"/>
      <c r="OM19" s="741"/>
      <c r="ON19" s="741"/>
      <c r="OO19" s="741"/>
      <c r="OP19" s="741"/>
      <c r="OQ19" s="741"/>
      <c r="OR19" s="741"/>
      <c r="OS19" s="741"/>
      <c r="OT19" s="741"/>
      <c r="OU19" s="741"/>
      <c r="OV19" s="741"/>
      <c r="OW19" s="741"/>
      <c r="OX19" s="741"/>
      <c r="OY19" s="741"/>
      <c r="OZ19" s="741"/>
      <c r="PA19" s="741"/>
      <c r="PB19" s="741"/>
      <c r="PC19" s="741"/>
      <c r="PD19" s="741"/>
      <c r="PE19" s="741"/>
      <c r="PF19" s="741"/>
      <c r="PG19" s="741"/>
      <c r="PH19" s="741"/>
      <c r="PI19" s="741"/>
    </row>
    <row r="20" spans="1:425" s="92" customFormat="1" ht="15" customHeight="1">
      <c r="A20" s="1"/>
      <c r="B20" s="88"/>
      <c r="C20" s="89" t="s">
        <v>433</v>
      </c>
      <c r="D20" s="89" t="s">
        <v>2312</v>
      </c>
      <c r="E20" s="89" t="s">
        <v>418</v>
      </c>
      <c r="F20" s="89" t="s">
        <v>2187</v>
      </c>
      <c r="G20" s="160" t="str">
        <f>'G-6'!I21</f>
        <v>I-15</v>
      </c>
      <c r="H20" s="160" t="s">
        <v>89</v>
      </c>
      <c r="I20" s="160" t="s">
        <v>88</v>
      </c>
      <c r="J20" s="160" t="s">
        <v>4</v>
      </c>
      <c r="K20" s="160" t="s">
        <v>4</v>
      </c>
      <c r="L20" s="160" t="s">
        <v>4</v>
      </c>
      <c r="M20" s="89" t="s">
        <v>34</v>
      </c>
      <c r="N20" s="89" t="s">
        <v>8</v>
      </c>
      <c r="O20" s="89" t="s">
        <v>1361</v>
      </c>
      <c r="P20" s="89" t="s">
        <v>97</v>
      </c>
      <c r="Q20" s="91" t="s">
        <v>89</v>
      </c>
      <c r="R20" s="91" t="s">
        <v>4</v>
      </c>
      <c r="S20" s="91">
        <v>2017</v>
      </c>
      <c r="T20" s="91" t="s">
        <v>664</v>
      </c>
      <c r="U20" s="91" t="s">
        <v>665</v>
      </c>
      <c r="V20" s="91" t="s">
        <v>741</v>
      </c>
      <c r="W20" s="91" t="s">
        <v>742</v>
      </c>
      <c r="X20" s="91" t="s">
        <v>4</v>
      </c>
      <c r="Y20" s="261">
        <v>10211</v>
      </c>
      <c r="Z20" s="91" t="s">
        <v>666</v>
      </c>
      <c r="AA20" s="91" t="s">
        <v>667</v>
      </c>
      <c r="AB20" s="91" t="s">
        <v>668</v>
      </c>
      <c r="AC20" s="91" t="s">
        <v>4</v>
      </c>
      <c r="AD20" s="92" t="s">
        <v>89</v>
      </c>
      <c r="AE20" s="92" t="s">
        <v>4</v>
      </c>
      <c r="AF20" s="92">
        <v>2017</v>
      </c>
      <c r="AG20" s="92" t="s">
        <v>664</v>
      </c>
      <c r="AH20" s="92" t="s">
        <v>665</v>
      </c>
      <c r="AI20" s="92" t="s">
        <v>741</v>
      </c>
      <c r="AJ20" s="92" t="s">
        <v>746</v>
      </c>
      <c r="AK20" s="92" t="s">
        <v>4</v>
      </c>
      <c r="AL20" s="265">
        <v>11276</v>
      </c>
      <c r="AM20" s="92" t="s">
        <v>666</v>
      </c>
      <c r="AN20" s="92" t="s">
        <v>667</v>
      </c>
      <c r="AO20" s="91" t="s">
        <v>668</v>
      </c>
      <c r="AP20" s="92" t="s">
        <v>4</v>
      </c>
      <c r="AQ20" s="90" t="s">
        <v>89</v>
      </c>
      <c r="AR20" s="92" t="s">
        <v>4</v>
      </c>
      <c r="AS20" s="92">
        <v>2017</v>
      </c>
      <c r="AT20" s="92" t="s">
        <v>664</v>
      </c>
      <c r="AU20" s="92" t="s">
        <v>665</v>
      </c>
      <c r="AV20" s="92" t="s">
        <v>669</v>
      </c>
      <c r="AW20" s="92" t="s">
        <v>748</v>
      </c>
      <c r="AX20" s="92" t="s">
        <v>4</v>
      </c>
      <c r="AY20" s="265">
        <v>1272</v>
      </c>
      <c r="AZ20" s="92" t="s">
        <v>666</v>
      </c>
      <c r="BA20" s="92" t="s">
        <v>667</v>
      </c>
      <c r="BB20" s="91" t="s">
        <v>668</v>
      </c>
      <c r="BC20" s="92" t="s">
        <v>4</v>
      </c>
      <c r="BD20" s="92" t="s">
        <v>89</v>
      </c>
      <c r="BE20" s="92" t="s">
        <v>4</v>
      </c>
      <c r="BF20" s="92">
        <v>2017</v>
      </c>
      <c r="BG20" s="92" t="s">
        <v>664</v>
      </c>
      <c r="BH20" s="92" t="s">
        <v>665</v>
      </c>
      <c r="BI20" s="92" t="s">
        <v>741</v>
      </c>
      <c r="BJ20" s="92" t="s">
        <v>749</v>
      </c>
      <c r="BK20" s="92" t="s">
        <v>4</v>
      </c>
      <c r="BL20" s="265">
        <v>32388</v>
      </c>
      <c r="BM20" s="92" t="s">
        <v>670</v>
      </c>
      <c r="BN20" s="92" t="s">
        <v>667</v>
      </c>
      <c r="BO20" s="91" t="s">
        <v>668</v>
      </c>
      <c r="BP20" s="92" t="s">
        <v>4</v>
      </c>
      <c r="BQ20" s="92" t="s">
        <v>89</v>
      </c>
      <c r="BR20" s="92" t="s">
        <v>4</v>
      </c>
      <c r="BS20" s="92">
        <v>2017</v>
      </c>
      <c r="BT20" s="92" t="s">
        <v>664</v>
      </c>
      <c r="BU20" s="92" t="s">
        <v>665</v>
      </c>
      <c r="BV20" s="92" t="s">
        <v>741</v>
      </c>
      <c r="BW20" s="92" t="s">
        <v>266</v>
      </c>
      <c r="BX20" s="92" t="s">
        <v>4</v>
      </c>
      <c r="BY20" s="265">
        <v>32388</v>
      </c>
      <c r="BZ20" s="92" t="s">
        <v>670</v>
      </c>
      <c r="CA20" s="92" t="s">
        <v>667</v>
      </c>
      <c r="CB20" s="91" t="s">
        <v>668</v>
      </c>
      <c r="CC20" s="92" t="s">
        <v>934</v>
      </c>
      <c r="CD20" s="92" t="s">
        <v>89</v>
      </c>
      <c r="CE20" s="92" t="s">
        <v>4</v>
      </c>
      <c r="CF20" s="92">
        <v>2017</v>
      </c>
      <c r="CG20" s="92" t="s">
        <v>664</v>
      </c>
      <c r="CH20" s="92" t="s">
        <v>665</v>
      </c>
      <c r="CI20" s="92" t="s">
        <v>669</v>
      </c>
      <c r="CJ20" s="92" t="s">
        <v>751</v>
      </c>
      <c r="CK20" s="92" t="s">
        <v>4</v>
      </c>
      <c r="CL20" s="265">
        <v>24057</v>
      </c>
      <c r="CM20" s="92" t="s">
        <v>670</v>
      </c>
      <c r="CN20" s="92" t="s">
        <v>667</v>
      </c>
      <c r="CO20" s="91" t="s">
        <v>668</v>
      </c>
      <c r="CP20" s="92" t="s">
        <v>4</v>
      </c>
      <c r="CQ20" s="92" t="s">
        <v>89</v>
      </c>
      <c r="CR20" s="92" t="s">
        <v>4</v>
      </c>
      <c r="CS20" s="92">
        <v>2017</v>
      </c>
      <c r="CT20" s="92" t="s">
        <v>664</v>
      </c>
      <c r="CU20" s="92" t="s">
        <v>665</v>
      </c>
      <c r="CV20" s="92" t="s">
        <v>669</v>
      </c>
      <c r="CW20" s="92" t="s">
        <v>266</v>
      </c>
      <c r="CX20" s="92" t="s">
        <v>4</v>
      </c>
      <c r="CY20" s="265">
        <v>24057</v>
      </c>
      <c r="CZ20" s="92" t="s">
        <v>670</v>
      </c>
      <c r="DA20" s="92" t="s">
        <v>667</v>
      </c>
      <c r="DB20" s="91" t="s">
        <v>668</v>
      </c>
      <c r="DC20" s="92" t="s">
        <v>935</v>
      </c>
      <c r="MQ20" s="152">
        <f t="shared" si="3"/>
        <v>7</v>
      </c>
      <c r="MR20" s="143" t="s">
        <v>4</v>
      </c>
      <c r="MS20" s="143" t="s">
        <v>4</v>
      </c>
      <c r="MT20" s="143" t="s">
        <v>4</v>
      </c>
      <c r="MU20" s="143" t="s">
        <v>4</v>
      </c>
      <c r="MV20" s="234" t="s">
        <v>4</v>
      </c>
      <c r="MW20" s="236" t="s">
        <v>22</v>
      </c>
      <c r="MX20" s="237">
        <f>COUNTIF(Q20:MP20,"Si")</f>
        <v>7</v>
      </c>
      <c r="MY20" s="237">
        <f>COUNTIF(Q20:MP20,"Parcialmente")</f>
        <v>0</v>
      </c>
      <c r="MZ20" s="237">
        <f>COUNTIF(Q$6:MP20,"Si, pero publicado por un nivel superior")+COUNTIF(Q20:MP20,"Si pero publicado por otra entidad")</f>
        <v>0</v>
      </c>
      <c r="NA20" s="237">
        <f>COUNTIF(Q20:MP20,"No")</f>
        <v>0</v>
      </c>
      <c r="NB20" s="237">
        <f>COUNTIF(Q20:MP20,"Satisfechos")</f>
        <v>0</v>
      </c>
      <c r="NC20" s="237">
        <f>COUNTIF(Q20:MP20,"No satisfechos")</f>
        <v>0</v>
      </c>
      <c r="ND20" s="237">
        <f>COUNTIF(Q20:MP20,"No se realiza encuesta")</f>
        <v>0</v>
      </c>
      <c r="NE20" s="237">
        <f>COUNTIF(Q20:MP20,"Clausurados o rehabilitados")</f>
        <v>0</v>
      </c>
      <c r="NF20" s="237">
        <f>COUNTIF(Q20:MP20,"En proceso")</f>
        <v>0</v>
      </c>
      <c r="NG20" s="237">
        <f>COUNTIF(Q20:MP20,"No se realiza ninguna gestión")</f>
        <v>0</v>
      </c>
      <c r="NH20" s="237">
        <f t="shared" si="5"/>
        <v>7</v>
      </c>
      <c r="NI20" s="236" t="s">
        <v>89</v>
      </c>
      <c r="NJ20" s="161">
        <f t="shared" si="0"/>
        <v>0</v>
      </c>
      <c r="NK20" s="161">
        <f t="shared" si="1"/>
        <v>7</v>
      </c>
      <c r="NM20" s="288"/>
      <c r="NN20" s="88"/>
      <c r="NO20" s="741"/>
      <c r="NP20" s="741"/>
      <c r="NQ20" s="741"/>
      <c r="NR20" s="741"/>
      <c r="NS20" s="741"/>
      <c r="NT20" s="741"/>
      <c r="NU20" s="741"/>
      <c r="NV20" s="741"/>
      <c r="NW20" s="741"/>
      <c r="NX20" s="741"/>
      <c r="NY20" s="741"/>
      <c r="NZ20" s="741"/>
      <c r="OA20" s="741"/>
      <c r="OB20" s="741"/>
      <c r="OC20" s="741"/>
      <c r="OD20" s="741"/>
      <c r="OE20" s="741"/>
      <c r="OF20" s="741"/>
      <c r="OG20" s="741"/>
      <c r="OH20" s="741"/>
      <c r="OI20" s="741"/>
      <c r="OJ20" s="741"/>
      <c r="OK20" s="741"/>
      <c r="OL20" s="741"/>
      <c r="OM20" s="741"/>
      <c r="ON20" s="741"/>
      <c r="OO20" s="741"/>
      <c r="OP20" s="741"/>
      <c r="OQ20" s="741"/>
      <c r="OR20" s="741"/>
      <c r="OS20" s="741"/>
      <c r="OT20" s="741"/>
      <c r="OU20" s="741"/>
      <c r="OV20" s="741"/>
      <c r="OW20" s="741"/>
      <c r="OX20" s="741"/>
      <c r="OY20" s="741"/>
      <c r="OZ20" s="741"/>
      <c r="PA20" s="741"/>
      <c r="PB20" s="741"/>
      <c r="PC20" s="741"/>
      <c r="PD20" s="741"/>
      <c r="PE20" s="741"/>
      <c r="PF20" s="741"/>
      <c r="PG20" s="741"/>
      <c r="PH20" s="741"/>
      <c r="PI20" s="741"/>
    </row>
    <row r="21" spans="1:425" s="92" customFormat="1" ht="15" customHeight="1">
      <c r="A21" s="1"/>
      <c r="B21" s="88"/>
      <c r="C21" s="89" t="s">
        <v>433</v>
      </c>
      <c r="D21" s="89" t="s">
        <v>2312</v>
      </c>
      <c r="E21" s="89" t="s">
        <v>418</v>
      </c>
      <c r="F21" s="89" t="s">
        <v>2187</v>
      </c>
      <c r="G21" s="160" t="str">
        <f>'G-6'!I22</f>
        <v>I-16</v>
      </c>
      <c r="H21" s="160" t="s">
        <v>88</v>
      </c>
      <c r="I21" s="160" t="s">
        <v>89</v>
      </c>
      <c r="J21" s="160" t="s">
        <v>4</v>
      </c>
      <c r="K21" s="160" t="s">
        <v>4</v>
      </c>
      <c r="L21" s="160" t="s">
        <v>4</v>
      </c>
      <c r="M21" s="89" t="s">
        <v>270</v>
      </c>
      <c r="N21" s="89" t="s">
        <v>6</v>
      </c>
      <c r="O21" s="89" t="s">
        <v>62</v>
      </c>
      <c r="P21" s="89" t="s">
        <v>98</v>
      </c>
      <c r="Q21" s="231">
        <v>0.15</v>
      </c>
      <c r="R21" s="135" t="s">
        <v>4</v>
      </c>
      <c r="S21" s="135">
        <v>2002</v>
      </c>
      <c r="T21" s="135" t="s">
        <v>4</v>
      </c>
      <c r="U21" s="135" t="s">
        <v>677</v>
      </c>
      <c r="V21" s="135" t="s">
        <v>4</v>
      </c>
      <c r="W21" s="135" t="s">
        <v>4</v>
      </c>
      <c r="X21" s="135" t="s">
        <v>4</v>
      </c>
      <c r="Y21" s="135" t="s">
        <v>4</v>
      </c>
      <c r="Z21" s="49" t="s">
        <v>666</v>
      </c>
      <c r="AA21" s="49" t="s">
        <v>667</v>
      </c>
      <c r="AB21" s="149" t="s">
        <v>734</v>
      </c>
      <c r="AC21" s="49" t="s">
        <v>1627</v>
      </c>
      <c r="AD21" s="231">
        <v>0.1</v>
      </c>
      <c r="AE21" s="135" t="s">
        <v>4</v>
      </c>
      <c r="AF21" s="135">
        <v>2002</v>
      </c>
      <c r="AG21" s="135" t="s">
        <v>4</v>
      </c>
      <c r="AH21" s="135" t="s">
        <v>677</v>
      </c>
      <c r="AI21" s="135" t="s">
        <v>4</v>
      </c>
      <c r="AJ21" s="135" t="s">
        <v>4</v>
      </c>
      <c r="AK21" s="135" t="s">
        <v>4</v>
      </c>
      <c r="AL21" s="135" t="s">
        <v>4</v>
      </c>
      <c r="AM21" s="49" t="s">
        <v>666</v>
      </c>
      <c r="AN21" s="49" t="s">
        <v>667</v>
      </c>
      <c r="AO21" s="149" t="s">
        <v>734</v>
      </c>
      <c r="AP21" s="49" t="s">
        <v>1628</v>
      </c>
      <c r="AQ21" s="174">
        <v>0.15</v>
      </c>
      <c r="AR21" s="49" t="s">
        <v>4</v>
      </c>
      <c r="AS21" s="49">
        <v>2010</v>
      </c>
      <c r="AT21" s="49" t="s">
        <v>266</v>
      </c>
      <c r="AU21" s="49" t="s">
        <v>680</v>
      </c>
      <c r="AV21" s="49" t="s">
        <v>266</v>
      </c>
      <c r="AW21" s="49" t="s">
        <v>266</v>
      </c>
      <c r="AX21" s="49" t="s">
        <v>4</v>
      </c>
      <c r="AY21" s="49" t="s">
        <v>4</v>
      </c>
      <c r="AZ21" s="49" t="s">
        <v>666</v>
      </c>
      <c r="BA21" s="49" t="s">
        <v>667</v>
      </c>
      <c r="BB21" s="49" t="s">
        <v>973</v>
      </c>
      <c r="BC21" s="49" t="s">
        <v>1627</v>
      </c>
      <c r="BD21" s="174">
        <v>0.03</v>
      </c>
      <c r="BE21" s="49" t="s">
        <v>4</v>
      </c>
      <c r="BF21" s="49">
        <v>2010</v>
      </c>
      <c r="BG21" s="49" t="s">
        <v>266</v>
      </c>
      <c r="BH21" s="49" t="s">
        <v>680</v>
      </c>
      <c r="BI21" s="49" t="s">
        <v>266</v>
      </c>
      <c r="BJ21" s="49" t="s">
        <v>266</v>
      </c>
      <c r="BK21" s="49" t="s">
        <v>4</v>
      </c>
      <c r="BL21" s="49" t="s">
        <v>4</v>
      </c>
      <c r="BM21" s="49" t="s">
        <v>666</v>
      </c>
      <c r="BN21" s="49" t="s">
        <v>667</v>
      </c>
      <c r="BO21" s="49" t="s">
        <v>973</v>
      </c>
      <c r="BP21" s="135" t="s">
        <v>1628</v>
      </c>
      <c r="BQ21" s="174">
        <v>0.2</v>
      </c>
      <c r="BR21" s="49" t="s">
        <v>4</v>
      </c>
      <c r="BS21" s="49">
        <v>1996</v>
      </c>
      <c r="BT21" s="49" t="s">
        <v>266</v>
      </c>
      <c r="BU21" s="49" t="s">
        <v>680</v>
      </c>
      <c r="BV21" s="49" t="s">
        <v>266</v>
      </c>
      <c r="BW21" s="49" t="s">
        <v>266</v>
      </c>
      <c r="BX21" s="49" t="s">
        <v>4</v>
      </c>
      <c r="BY21" s="49" t="s">
        <v>4</v>
      </c>
      <c r="BZ21" s="49" t="s">
        <v>666</v>
      </c>
      <c r="CA21" s="49" t="s">
        <v>667</v>
      </c>
      <c r="CB21" s="49" t="s">
        <v>2156</v>
      </c>
      <c r="CC21" s="49" t="s">
        <v>2157</v>
      </c>
      <c r="CD21" s="174">
        <v>0.5</v>
      </c>
      <c r="CE21" s="49" t="s">
        <v>4</v>
      </c>
      <c r="CF21" s="49">
        <v>1996</v>
      </c>
      <c r="CG21" s="49" t="s">
        <v>266</v>
      </c>
      <c r="CH21" s="49" t="s">
        <v>680</v>
      </c>
      <c r="CI21" s="49" t="s">
        <v>266</v>
      </c>
      <c r="CJ21" s="49" t="s">
        <v>266</v>
      </c>
      <c r="CK21" s="49" t="s">
        <v>4</v>
      </c>
      <c r="CL21" s="49" t="s">
        <v>4</v>
      </c>
      <c r="CM21" s="49" t="s">
        <v>666</v>
      </c>
      <c r="CN21" s="49" t="s">
        <v>667</v>
      </c>
      <c r="CO21" s="49" t="s">
        <v>2156</v>
      </c>
      <c r="CP21" s="49" t="s">
        <v>2158</v>
      </c>
      <c r="MQ21" s="152">
        <f t="shared" si="3"/>
        <v>6</v>
      </c>
      <c r="MR21" s="143">
        <f>MAX(Q21,AD21,AQ21,BD21,BQ21,CD21,CQ21,DD21,DQ21,ED21,EQ21,FD21,FQ21,GD21,GQ21,HD21,HQ21,ID21,IQ21,JD21,JQ21,KD21,KQ21,LD21,LQ21,MD21)</f>
        <v>0.5</v>
      </c>
      <c r="MS21" s="143">
        <f>MIN(Q21,AD21,AQ21,BD21,BQ21,CD21,CQ21,DD21,DQ21,ED21,EQ21,FD21,FQ21,GD21,GQ21,HD21,HQ21,ID21,IQ21,JD21,JQ21,KD21,KQ21,LD21,LQ21,MD21)</f>
        <v>0.03</v>
      </c>
      <c r="MT21" s="143">
        <f>AVERAGE(Q21,AD21,AQ21,BD21,BQ21,CD21,CQ21,DD21,DQ21,ED21,EQ21,FD21,FQ21,GD21,GQ21,HD21,HQ21,ID21,IQ21,JD21,JQ21,KD21,KQ21,LD21,LQ21,MD21)</f>
        <v>0.18833333333333335</v>
      </c>
      <c r="MU21" s="143">
        <f>STDEV(Q21,AD21,AQ21,BD21,BQ21,CD21,CQ21,DD21,DQ21,ED21,EQ21,FD21,FQ21,GD21,GQ21,HD21,HQ21,ID21,IQ21,JD21,JQ21,KD21,KQ21,LD21,LQ21,MD21)</f>
        <v>0.16314615124687021</v>
      </c>
      <c r="MV21" s="234">
        <f>MQ21</f>
        <v>6</v>
      </c>
      <c r="MW21" s="236" t="s">
        <v>89</v>
      </c>
      <c r="MX21" s="144" t="s">
        <v>4</v>
      </c>
      <c r="MY21" s="144" t="s">
        <v>4</v>
      </c>
      <c r="MZ21" s="144" t="s">
        <v>4</v>
      </c>
      <c r="NA21" s="144" t="s">
        <v>4</v>
      </c>
      <c r="NB21" s="144" t="s">
        <v>4</v>
      </c>
      <c r="NC21" s="144" t="s">
        <v>4</v>
      </c>
      <c r="ND21" s="144" t="s">
        <v>4</v>
      </c>
      <c r="NE21" s="144" t="s">
        <v>4</v>
      </c>
      <c r="NF21" s="144" t="s">
        <v>4</v>
      </c>
      <c r="NG21" s="144" t="s">
        <v>4</v>
      </c>
      <c r="NH21" s="237" t="s">
        <v>4</v>
      </c>
      <c r="NI21" s="236" t="s">
        <v>22</v>
      </c>
      <c r="NJ21" s="161">
        <f t="shared" si="0"/>
        <v>0</v>
      </c>
      <c r="NK21" s="161">
        <f t="shared" si="1"/>
        <v>6</v>
      </c>
      <c r="NM21" s="288"/>
      <c r="NN21" s="88"/>
      <c r="NO21" s="741"/>
      <c r="NP21" s="741"/>
      <c r="NQ21" s="741"/>
      <c r="NR21" s="741"/>
      <c r="NS21" s="741"/>
      <c r="NT21" s="741"/>
      <c r="NU21" s="741"/>
      <c r="NV21" s="741"/>
      <c r="NW21" s="741"/>
      <c r="NX21" s="741"/>
      <c r="NY21" s="741"/>
      <c r="NZ21" s="741"/>
      <c r="OA21" s="741"/>
      <c r="OB21" s="741"/>
      <c r="OC21" s="741"/>
      <c r="OD21" s="741"/>
      <c r="OE21" s="741"/>
      <c r="OF21" s="741"/>
      <c r="OG21" s="741"/>
      <c r="OH21" s="741"/>
      <c r="OI21" s="741"/>
      <c r="OJ21" s="741"/>
      <c r="OK21" s="741"/>
      <c r="OL21" s="741"/>
      <c r="OM21" s="741"/>
      <c r="ON21" s="741"/>
      <c r="OO21" s="741"/>
      <c r="OP21" s="741"/>
      <c r="OQ21" s="741"/>
      <c r="OR21" s="741"/>
      <c r="OS21" s="741"/>
      <c r="OT21" s="741"/>
      <c r="OU21" s="741"/>
      <c r="OV21" s="741"/>
      <c r="OW21" s="741"/>
      <c r="OX21" s="741"/>
      <c r="OY21" s="741"/>
      <c r="OZ21" s="741"/>
      <c r="PA21" s="741"/>
      <c r="PB21" s="741"/>
      <c r="PC21" s="741"/>
      <c r="PD21" s="741"/>
      <c r="PE21" s="741"/>
      <c r="PF21" s="741"/>
      <c r="PG21" s="741"/>
      <c r="PH21" s="741"/>
      <c r="PI21" s="741"/>
    </row>
    <row r="22" spans="1:425" s="92" customFormat="1" ht="15" customHeight="1">
      <c r="A22" s="1"/>
      <c r="B22" s="88"/>
      <c r="C22" s="89" t="s">
        <v>433</v>
      </c>
      <c r="D22" s="89" t="s">
        <v>2312</v>
      </c>
      <c r="E22" s="89" t="s">
        <v>419</v>
      </c>
      <c r="F22" s="89" t="s">
        <v>2186</v>
      </c>
      <c r="G22" s="160" t="str">
        <f>'G-6'!I23</f>
        <v>I-17</v>
      </c>
      <c r="H22" s="160" t="s">
        <v>89</v>
      </c>
      <c r="I22" s="160" t="s">
        <v>88</v>
      </c>
      <c r="J22" s="160" t="s">
        <v>4</v>
      </c>
      <c r="K22" s="160" t="s">
        <v>4</v>
      </c>
      <c r="L22" s="160" t="s">
        <v>4</v>
      </c>
      <c r="M22" s="89" t="s">
        <v>1371</v>
      </c>
      <c r="N22" s="89" t="s">
        <v>8</v>
      </c>
      <c r="O22" s="89" t="s">
        <v>247</v>
      </c>
      <c r="P22" s="89" t="s">
        <v>97</v>
      </c>
      <c r="Q22" s="91" t="s">
        <v>89</v>
      </c>
      <c r="R22" s="91" t="s">
        <v>4</v>
      </c>
      <c r="S22" s="91">
        <v>2017</v>
      </c>
      <c r="T22" s="91" t="s">
        <v>664</v>
      </c>
      <c r="U22" s="91" t="s">
        <v>665</v>
      </c>
      <c r="V22" s="91" t="s">
        <v>741</v>
      </c>
      <c r="W22" s="91" t="s">
        <v>742</v>
      </c>
      <c r="X22" s="91" t="s">
        <v>4</v>
      </c>
      <c r="Y22" s="261">
        <v>10211</v>
      </c>
      <c r="Z22" s="91" t="s">
        <v>666</v>
      </c>
      <c r="AA22" s="91" t="s">
        <v>667</v>
      </c>
      <c r="AB22" s="91" t="s">
        <v>668</v>
      </c>
      <c r="AC22" s="91" t="s">
        <v>4</v>
      </c>
      <c r="AD22" s="92" t="s">
        <v>89</v>
      </c>
      <c r="AE22" s="92" t="s">
        <v>4</v>
      </c>
      <c r="AF22" s="92">
        <v>2017</v>
      </c>
      <c r="AG22" s="92" t="s">
        <v>664</v>
      </c>
      <c r="AH22" s="92" t="s">
        <v>665</v>
      </c>
      <c r="AI22" s="92" t="s">
        <v>741</v>
      </c>
      <c r="AJ22" s="92" t="s">
        <v>746</v>
      </c>
      <c r="AK22" s="92" t="s">
        <v>4</v>
      </c>
      <c r="AL22" s="265">
        <v>11276</v>
      </c>
      <c r="AM22" s="92" t="s">
        <v>666</v>
      </c>
      <c r="AN22" s="92" t="s">
        <v>667</v>
      </c>
      <c r="AO22" s="91" t="s">
        <v>668</v>
      </c>
      <c r="AP22" s="92" t="s">
        <v>4</v>
      </c>
      <c r="AQ22" s="90" t="s">
        <v>89</v>
      </c>
      <c r="AR22" s="92" t="s">
        <v>4</v>
      </c>
      <c r="AS22" s="92">
        <v>2017</v>
      </c>
      <c r="AT22" s="92" t="s">
        <v>664</v>
      </c>
      <c r="AU22" s="92" t="s">
        <v>665</v>
      </c>
      <c r="AV22" s="92" t="s">
        <v>669</v>
      </c>
      <c r="AW22" s="92" t="s">
        <v>748</v>
      </c>
      <c r="AX22" s="92" t="s">
        <v>4</v>
      </c>
      <c r="AY22" s="265">
        <v>1272</v>
      </c>
      <c r="AZ22" s="92" t="s">
        <v>666</v>
      </c>
      <c r="BA22" s="92" t="s">
        <v>667</v>
      </c>
      <c r="BB22" s="91" t="s">
        <v>668</v>
      </c>
      <c r="BC22" s="92" t="s">
        <v>4</v>
      </c>
      <c r="BD22" s="92" t="s">
        <v>89</v>
      </c>
      <c r="BE22" s="92" t="s">
        <v>4</v>
      </c>
      <c r="BF22" s="92">
        <v>2017</v>
      </c>
      <c r="BG22" s="92" t="s">
        <v>664</v>
      </c>
      <c r="BH22" s="92" t="s">
        <v>665</v>
      </c>
      <c r="BI22" s="92" t="s">
        <v>741</v>
      </c>
      <c r="BJ22" s="92" t="s">
        <v>749</v>
      </c>
      <c r="BK22" s="92" t="s">
        <v>4</v>
      </c>
      <c r="BL22" s="265">
        <v>32388</v>
      </c>
      <c r="BM22" s="92" t="s">
        <v>670</v>
      </c>
      <c r="BN22" s="92" t="s">
        <v>667</v>
      </c>
      <c r="BO22" s="91" t="s">
        <v>668</v>
      </c>
      <c r="BP22" s="92" t="s">
        <v>4</v>
      </c>
      <c r="BQ22" s="92" t="s">
        <v>89</v>
      </c>
      <c r="BR22" s="92" t="s">
        <v>4</v>
      </c>
      <c r="BS22" s="92">
        <v>2017</v>
      </c>
      <c r="BT22" s="92" t="s">
        <v>664</v>
      </c>
      <c r="BU22" s="92" t="s">
        <v>665</v>
      </c>
      <c r="BV22" s="92" t="s">
        <v>741</v>
      </c>
      <c r="BW22" s="92" t="s">
        <v>266</v>
      </c>
      <c r="BX22" s="92" t="s">
        <v>4</v>
      </c>
      <c r="BY22" s="265">
        <v>32388</v>
      </c>
      <c r="BZ22" s="92" t="s">
        <v>670</v>
      </c>
      <c r="CA22" s="92" t="s">
        <v>667</v>
      </c>
      <c r="CB22" s="91" t="s">
        <v>668</v>
      </c>
      <c r="CC22" s="92" t="s">
        <v>934</v>
      </c>
      <c r="CD22" s="92" t="s">
        <v>89</v>
      </c>
      <c r="CE22" s="92" t="s">
        <v>4</v>
      </c>
      <c r="CF22" s="92">
        <v>2017</v>
      </c>
      <c r="CG22" s="92" t="s">
        <v>664</v>
      </c>
      <c r="CH22" s="92" t="s">
        <v>665</v>
      </c>
      <c r="CI22" s="92" t="s">
        <v>669</v>
      </c>
      <c r="CJ22" s="92" t="s">
        <v>751</v>
      </c>
      <c r="CK22" s="92" t="s">
        <v>4</v>
      </c>
      <c r="CL22" s="265">
        <v>24057</v>
      </c>
      <c r="CM22" s="92" t="s">
        <v>670</v>
      </c>
      <c r="CN22" s="92" t="s">
        <v>667</v>
      </c>
      <c r="CO22" s="91" t="s">
        <v>668</v>
      </c>
      <c r="CP22" s="92" t="s">
        <v>4</v>
      </c>
      <c r="CQ22" s="92" t="s">
        <v>89</v>
      </c>
      <c r="CR22" s="92" t="s">
        <v>4</v>
      </c>
      <c r="CS22" s="92">
        <v>2017</v>
      </c>
      <c r="CT22" s="92" t="s">
        <v>664</v>
      </c>
      <c r="CU22" s="92" t="s">
        <v>665</v>
      </c>
      <c r="CV22" s="92" t="s">
        <v>669</v>
      </c>
      <c r="CW22" s="92" t="s">
        <v>266</v>
      </c>
      <c r="CX22" s="92" t="s">
        <v>4</v>
      </c>
      <c r="CY22" s="265">
        <v>24057</v>
      </c>
      <c r="CZ22" s="92" t="s">
        <v>670</v>
      </c>
      <c r="DA22" s="92" t="s">
        <v>667</v>
      </c>
      <c r="DB22" s="91" t="s">
        <v>668</v>
      </c>
      <c r="DC22" s="91" t="s">
        <v>935</v>
      </c>
      <c r="DD22" s="173" t="s">
        <v>89</v>
      </c>
      <c r="DE22" s="173" t="s">
        <v>4</v>
      </c>
      <c r="DF22" s="173">
        <v>2011</v>
      </c>
      <c r="DG22" s="173" t="s">
        <v>953</v>
      </c>
      <c r="DH22" s="173" t="s">
        <v>2154</v>
      </c>
      <c r="DI22" s="173" t="s">
        <v>2154</v>
      </c>
      <c r="DJ22" s="173" t="s">
        <v>2154</v>
      </c>
      <c r="DK22" s="173" t="s">
        <v>2154</v>
      </c>
      <c r="DL22" s="173">
        <v>1698822</v>
      </c>
      <c r="DM22" s="173" t="s">
        <v>666</v>
      </c>
      <c r="DN22" s="173" t="s">
        <v>667</v>
      </c>
      <c r="DO22" s="173" t="s">
        <v>2155</v>
      </c>
      <c r="DP22" s="173" t="s">
        <v>4</v>
      </c>
      <c r="MQ22" s="152">
        <f t="shared" si="3"/>
        <v>8</v>
      </c>
      <c r="MR22" s="143" t="s">
        <v>4</v>
      </c>
      <c r="MS22" s="143" t="s">
        <v>4</v>
      </c>
      <c r="MT22" s="143" t="s">
        <v>4</v>
      </c>
      <c r="MU22" s="143" t="s">
        <v>4</v>
      </c>
      <c r="MV22" s="234" t="s">
        <v>4</v>
      </c>
      <c r="MW22" s="236" t="s">
        <v>22</v>
      </c>
      <c r="MX22" s="237">
        <f>COUNTIF(Q22:MP22,"Si")</f>
        <v>8</v>
      </c>
      <c r="MY22" s="237">
        <f>COUNTIF(Q22:MP22,"Parcialmente")</f>
        <v>0</v>
      </c>
      <c r="MZ22" s="237">
        <f>COUNTIF(Q$6:MP22,"Si, pero publicado por un nivel superior")+COUNTIF(Q22:MP22,"Si pero publicado por otra entidad")</f>
        <v>0</v>
      </c>
      <c r="NA22" s="237">
        <f>COUNTIF(Q22:MP22,"No")</f>
        <v>0</v>
      </c>
      <c r="NB22" s="237">
        <f>COUNTIF(Q22:MP22,"Satisfechos")</f>
        <v>0</v>
      </c>
      <c r="NC22" s="237">
        <f>COUNTIF(Q22:MP22,"No satisfechos")</f>
        <v>0</v>
      </c>
      <c r="ND22" s="237">
        <f>COUNTIF(Q22:MP22,"No se realiza encuesta")</f>
        <v>0</v>
      </c>
      <c r="NE22" s="237">
        <f>COUNTIF(Q22:MP22,"Clausurados o rehabilitados")</f>
        <v>0</v>
      </c>
      <c r="NF22" s="237">
        <f>COUNTIF(Q22:MP22,"En proceso")</f>
        <v>0</v>
      </c>
      <c r="NG22" s="237">
        <f>COUNTIF(Q22:MP22,"No se realiza ninguna gestión")</f>
        <v>0</v>
      </c>
      <c r="NH22" s="237">
        <f t="shared" si="5"/>
        <v>8</v>
      </c>
      <c r="NI22" s="236" t="s">
        <v>89</v>
      </c>
      <c r="NJ22" s="161">
        <f t="shared" si="0"/>
        <v>0</v>
      </c>
      <c r="NK22" s="161">
        <f t="shared" si="1"/>
        <v>8</v>
      </c>
      <c r="NM22" s="288"/>
      <c r="NN22" s="88"/>
      <c r="NO22" s="741"/>
      <c r="NP22" s="741"/>
      <c r="NQ22" s="741"/>
      <c r="NR22" s="741"/>
      <c r="NS22" s="741"/>
      <c r="NT22" s="741"/>
      <c r="NU22" s="741"/>
      <c r="NV22" s="741"/>
      <c r="NW22" s="741"/>
      <c r="NX22" s="741"/>
      <c r="NY22" s="741"/>
      <c r="NZ22" s="741"/>
      <c r="OA22" s="741"/>
      <c r="OB22" s="741"/>
      <c r="OC22" s="741"/>
      <c r="OD22" s="741"/>
      <c r="OE22" s="741"/>
      <c r="OF22" s="741"/>
      <c r="OG22" s="741"/>
      <c r="OH22" s="741"/>
      <c r="OI22" s="741"/>
      <c r="OJ22" s="741"/>
      <c r="OK22" s="741"/>
      <c r="OL22" s="741"/>
      <c r="OM22" s="741"/>
      <c r="ON22" s="741"/>
      <c r="OO22" s="741"/>
      <c r="OP22" s="741"/>
      <c r="OQ22" s="741"/>
      <c r="OR22" s="741"/>
      <c r="OS22" s="741"/>
      <c r="OT22" s="741"/>
      <c r="OU22" s="741"/>
      <c r="OV22" s="741"/>
      <c r="OW22" s="741"/>
      <c r="OX22" s="741"/>
      <c r="OY22" s="741"/>
      <c r="OZ22" s="741"/>
      <c r="PA22" s="741"/>
      <c r="PB22" s="741"/>
      <c r="PC22" s="741"/>
      <c r="PD22" s="741"/>
      <c r="PE22" s="741"/>
      <c r="PF22" s="741"/>
      <c r="PG22" s="741"/>
      <c r="PH22" s="741"/>
      <c r="PI22" s="741"/>
    </row>
    <row r="23" spans="1:425" s="92" customFormat="1" ht="15" customHeight="1">
      <c r="A23" s="1"/>
      <c r="B23" s="88"/>
      <c r="C23" s="89" t="s">
        <v>433</v>
      </c>
      <c r="D23" s="89" t="s">
        <v>2312</v>
      </c>
      <c r="E23" s="89" t="s">
        <v>419</v>
      </c>
      <c r="F23" s="89" t="s">
        <v>2186</v>
      </c>
      <c r="G23" s="160" t="str">
        <f>'G-6'!I24</f>
        <v>I-18</v>
      </c>
      <c r="H23" s="160" t="s">
        <v>89</v>
      </c>
      <c r="I23" s="160" t="s">
        <v>89</v>
      </c>
      <c r="J23" s="160" t="s">
        <v>4</v>
      </c>
      <c r="K23" s="160" t="s">
        <v>4</v>
      </c>
      <c r="L23" s="160" t="s">
        <v>4</v>
      </c>
      <c r="M23" s="191" t="s">
        <v>410</v>
      </c>
      <c r="N23" s="89" t="s">
        <v>6</v>
      </c>
      <c r="O23" s="89" t="s">
        <v>409</v>
      </c>
      <c r="P23" s="89" t="s">
        <v>98</v>
      </c>
      <c r="Q23" s="169">
        <v>2.5000000000000001E-3</v>
      </c>
      <c r="R23" s="91" t="s">
        <v>4</v>
      </c>
      <c r="S23" s="91">
        <v>2017</v>
      </c>
      <c r="T23" s="91" t="s">
        <v>664</v>
      </c>
      <c r="U23" s="91" t="s">
        <v>665</v>
      </c>
      <c r="V23" s="91" t="s">
        <v>741</v>
      </c>
      <c r="W23" s="91" t="s">
        <v>742</v>
      </c>
      <c r="X23" s="91" t="s">
        <v>4</v>
      </c>
      <c r="Y23" s="261">
        <v>10211</v>
      </c>
      <c r="Z23" s="91" t="s">
        <v>666</v>
      </c>
      <c r="AA23" s="91" t="s">
        <v>667</v>
      </c>
      <c r="AB23" s="91" t="s">
        <v>668</v>
      </c>
      <c r="AC23" s="92" t="s">
        <v>4</v>
      </c>
      <c r="AD23" s="169">
        <v>1.6999999999999999E-3</v>
      </c>
      <c r="AE23" s="92" t="s">
        <v>4</v>
      </c>
      <c r="AF23" s="92">
        <v>2017</v>
      </c>
      <c r="AG23" s="92" t="s">
        <v>664</v>
      </c>
      <c r="AH23" s="92" t="s">
        <v>665</v>
      </c>
      <c r="AI23" s="92" t="s">
        <v>741</v>
      </c>
      <c r="AJ23" s="92" t="s">
        <v>746</v>
      </c>
      <c r="AK23" s="92" t="s">
        <v>4</v>
      </c>
      <c r="AL23" s="265">
        <v>11276</v>
      </c>
      <c r="AM23" s="92" t="s">
        <v>666</v>
      </c>
      <c r="AN23" s="92" t="s">
        <v>667</v>
      </c>
      <c r="AO23" s="91" t="s">
        <v>668</v>
      </c>
      <c r="AP23" s="92" t="s">
        <v>4</v>
      </c>
      <c r="AQ23" s="169">
        <v>2E-3</v>
      </c>
      <c r="AR23" s="92" t="s">
        <v>4</v>
      </c>
      <c r="AS23" s="92">
        <v>2017</v>
      </c>
      <c r="AT23" s="92" t="s">
        <v>664</v>
      </c>
      <c r="AU23" s="92" t="s">
        <v>665</v>
      </c>
      <c r="AV23" s="92" t="s">
        <v>669</v>
      </c>
      <c r="AW23" s="92" t="s">
        <v>748</v>
      </c>
      <c r="AX23" s="92" t="s">
        <v>4</v>
      </c>
      <c r="AY23" s="265">
        <v>1272</v>
      </c>
      <c r="AZ23" s="92" t="s">
        <v>666</v>
      </c>
      <c r="BA23" s="92" t="s">
        <v>667</v>
      </c>
      <c r="BB23" s="91" t="s">
        <v>668</v>
      </c>
      <c r="BC23" s="92" t="s">
        <v>4</v>
      </c>
      <c r="BD23" s="169">
        <v>3.2000000000000002E-3</v>
      </c>
      <c r="BE23" s="92" t="s">
        <v>4</v>
      </c>
      <c r="BF23" s="92">
        <v>2017</v>
      </c>
      <c r="BG23" s="92" t="s">
        <v>664</v>
      </c>
      <c r="BH23" s="92" t="s">
        <v>665</v>
      </c>
      <c r="BI23" s="92" t="s">
        <v>741</v>
      </c>
      <c r="BJ23" s="92" t="s">
        <v>749</v>
      </c>
      <c r="BK23" s="92" t="s">
        <v>4</v>
      </c>
      <c r="BL23" s="265">
        <v>32388</v>
      </c>
      <c r="BM23" s="92" t="s">
        <v>670</v>
      </c>
      <c r="BN23" s="92" t="s">
        <v>667</v>
      </c>
      <c r="BO23" s="91" t="s">
        <v>668</v>
      </c>
      <c r="BP23" s="91" t="s">
        <v>4</v>
      </c>
      <c r="BQ23" s="107">
        <v>3.8E-3</v>
      </c>
      <c r="BR23" s="92" t="s">
        <v>4</v>
      </c>
      <c r="BS23" s="92">
        <v>2017</v>
      </c>
      <c r="BT23" s="92" t="s">
        <v>664</v>
      </c>
      <c r="BU23" s="92" t="s">
        <v>665</v>
      </c>
      <c r="BV23" s="92" t="s">
        <v>669</v>
      </c>
      <c r="BW23" s="92" t="s">
        <v>266</v>
      </c>
      <c r="BX23" s="92" t="s">
        <v>4</v>
      </c>
      <c r="BY23" s="92" t="s">
        <v>4</v>
      </c>
      <c r="BZ23" s="92" t="s">
        <v>666</v>
      </c>
      <c r="CA23" s="92" t="s">
        <v>667</v>
      </c>
      <c r="CB23" s="91" t="s">
        <v>668</v>
      </c>
      <c r="CC23" s="49" t="s">
        <v>1629</v>
      </c>
      <c r="CD23" s="107">
        <v>1.6999999999999999E-3</v>
      </c>
      <c r="CE23" s="92" t="s">
        <v>4</v>
      </c>
      <c r="CF23" s="92">
        <v>2017</v>
      </c>
      <c r="CG23" s="92" t="s">
        <v>664</v>
      </c>
      <c r="CH23" s="92" t="s">
        <v>665</v>
      </c>
      <c r="CI23" s="92" t="s">
        <v>669</v>
      </c>
      <c r="CJ23" s="92" t="s">
        <v>266</v>
      </c>
      <c r="CK23" s="92" t="s">
        <v>4</v>
      </c>
      <c r="CL23" s="92" t="s">
        <v>4</v>
      </c>
      <c r="CM23" s="92" t="s">
        <v>666</v>
      </c>
      <c r="CN23" s="92" t="s">
        <v>667</v>
      </c>
      <c r="CO23" s="91" t="s">
        <v>668</v>
      </c>
      <c r="CP23" s="49" t="s">
        <v>1630</v>
      </c>
      <c r="CQ23" s="172">
        <v>2E-3</v>
      </c>
      <c r="CR23" s="92" t="s">
        <v>4</v>
      </c>
      <c r="CS23" s="92">
        <v>2017</v>
      </c>
      <c r="CT23" s="92" t="s">
        <v>664</v>
      </c>
      <c r="CU23" s="92" t="s">
        <v>665</v>
      </c>
      <c r="CV23" s="92" t="s">
        <v>669</v>
      </c>
      <c r="CW23" s="92" t="s">
        <v>751</v>
      </c>
      <c r="CX23" s="92" t="s">
        <v>4</v>
      </c>
      <c r="CY23" s="265">
        <v>24057</v>
      </c>
      <c r="CZ23" s="92" t="s">
        <v>670</v>
      </c>
      <c r="DA23" s="92" t="s">
        <v>667</v>
      </c>
      <c r="DB23" s="91" t="s">
        <v>668</v>
      </c>
      <c r="DC23" s="92" t="s">
        <v>4</v>
      </c>
      <c r="DD23" s="107">
        <v>2.0999999999999999E-3</v>
      </c>
      <c r="DE23" s="92" t="s">
        <v>4</v>
      </c>
      <c r="DF23" s="92">
        <v>2017</v>
      </c>
      <c r="DG23" s="92" t="s">
        <v>664</v>
      </c>
      <c r="DH23" s="92" t="s">
        <v>665</v>
      </c>
      <c r="DI23" s="92" t="s">
        <v>669</v>
      </c>
      <c r="DJ23" s="91" t="s">
        <v>963</v>
      </c>
      <c r="DK23" s="92" t="s">
        <v>4</v>
      </c>
      <c r="DL23" s="92" t="s">
        <v>4</v>
      </c>
      <c r="DM23" s="92" t="s">
        <v>666</v>
      </c>
      <c r="DN23" s="92" t="s">
        <v>667</v>
      </c>
      <c r="DO23" s="91" t="s">
        <v>668</v>
      </c>
      <c r="DP23" s="135" t="s">
        <v>1632</v>
      </c>
      <c r="DQ23" s="107">
        <v>2E-3</v>
      </c>
      <c r="DR23" s="92" t="s">
        <v>4</v>
      </c>
      <c r="DS23" s="92">
        <v>2017</v>
      </c>
      <c r="DT23" s="92" t="s">
        <v>664</v>
      </c>
      <c r="DU23" s="92" t="s">
        <v>665</v>
      </c>
      <c r="DV23" s="92" t="s">
        <v>669</v>
      </c>
      <c r="DW23" s="91" t="s">
        <v>963</v>
      </c>
      <c r="DX23" s="92" t="s">
        <v>4</v>
      </c>
      <c r="DY23" s="92" t="s">
        <v>4</v>
      </c>
      <c r="DZ23" s="92" t="s">
        <v>666</v>
      </c>
      <c r="EA23" s="92" t="s">
        <v>667</v>
      </c>
      <c r="EB23" s="91" t="s">
        <v>668</v>
      </c>
      <c r="EC23" s="135" t="s">
        <v>1631</v>
      </c>
      <c r="ED23" s="232">
        <v>3.5999999999999997E-2</v>
      </c>
      <c r="EE23" s="49" t="s">
        <v>4</v>
      </c>
      <c r="EF23" s="49">
        <v>2010</v>
      </c>
      <c r="EG23" s="49" t="s">
        <v>772</v>
      </c>
      <c r="EH23" s="49" t="s">
        <v>677</v>
      </c>
      <c r="EI23" s="49" t="s">
        <v>1634</v>
      </c>
      <c r="EJ23" s="49" t="s">
        <v>4</v>
      </c>
      <c r="EK23" s="49" t="s">
        <v>1633</v>
      </c>
      <c r="EL23" s="49">
        <v>2452617</v>
      </c>
      <c r="EM23" s="49" t="s">
        <v>666</v>
      </c>
      <c r="EN23" s="49" t="s">
        <v>667</v>
      </c>
      <c r="EO23" s="49" t="s">
        <v>973</v>
      </c>
      <c r="EP23" s="49" t="s">
        <v>1627</v>
      </c>
      <c r="EQ23" s="233">
        <v>1.1000000000000001E-3</v>
      </c>
      <c r="ER23" s="49" t="s">
        <v>4</v>
      </c>
      <c r="ES23" s="49">
        <v>2010</v>
      </c>
      <c r="ET23" s="49" t="s">
        <v>834</v>
      </c>
      <c r="EU23" s="49" t="s">
        <v>979</v>
      </c>
      <c r="EV23" s="49" t="s">
        <v>980</v>
      </c>
      <c r="EW23" s="49" t="s">
        <v>982</v>
      </c>
      <c r="EX23" s="49" t="s">
        <v>680</v>
      </c>
      <c r="EY23" s="49">
        <v>100628</v>
      </c>
      <c r="EZ23" s="49" t="s">
        <v>714</v>
      </c>
      <c r="FA23" s="49" t="s">
        <v>667</v>
      </c>
      <c r="FB23" s="49" t="s">
        <v>973</v>
      </c>
      <c r="FC23" s="49" t="s">
        <v>1628</v>
      </c>
      <c r="MQ23" s="152">
        <f t="shared" si="3"/>
        <v>11</v>
      </c>
      <c r="MR23" s="143">
        <f>MAX(Q23,AD23,AQ23,BD23,BQ23,CD23,CQ23,DD23,DQ23,ED23,EQ23,FD23,FQ23,GD23,GQ23,HD23,HQ23,ID23,IQ23,JD23,JQ23,KD23,KQ23,LD23,LQ23,MD23)</f>
        <v>3.5999999999999997E-2</v>
      </c>
      <c r="MS23" s="143">
        <f>MIN(Q23,AD23,AQ23,BD23,BQ23,CD23,CQ23,DD23,DQ23,ED23,EQ23,FD23,FQ23,GD23,GQ23,HD23,HQ23,ID23,IQ23,JD23,JQ23,KD23,KQ23,LD23,LQ23,MD23)</f>
        <v>1.1000000000000001E-3</v>
      </c>
      <c r="MT23" s="143">
        <f>AVERAGE(Q23,AD23,AQ23,BD23,BQ23,CD23,CQ23,DD23,DQ23,ED23,EQ23,FD23,FQ23,GD23,GQ23,HD23,HQ23,ID23,IQ23,JD23,JQ23,KD23,KQ23,LD23,LQ23,MD23)</f>
        <v>5.2818181818181809E-3</v>
      </c>
      <c r="MU23" s="143">
        <f>STDEV(Q23,AD23,AQ23,BD23,BQ23,CD23,CQ23,DD23,DQ23,ED23,EQ23,FD23,FQ23,GD23,GQ23,HD23,HQ23,ID23,IQ23,JD23,JQ23,KD23,KQ23,LD23,LQ23,MD23)</f>
        <v>1.0214971187606765E-2</v>
      </c>
      <c r="MV23" s="234">
        <f>MQ23</f>
        <v>11</v>
      </c>
      <c r="MW23" s="236" t="s">
        <v>89</v>
      </c>
      <c r="MX23" s="144" t="s">
        <v>4</v>
      </c>
      <c r="MY23" s="144" t="s">
        <v>4</v>
      </c>
      <c r="MZ23" s="144" t="s">
        <v>4</v>
      </c>
      <c r="NA23" s="144" t="s">
        <v>4</v>
      </c>
      <c r="NB23" s="144" t="s">
        <v>4</v>
      </c>
      <c r="NC23" s="144" t="s">
        <v>4</v>
      </c>
      <c r="ND23" s="144" t="s">
        <v>4</v>
      </c>
      <c r="NE23" s="144" t="s">
        <v>4</v>
      </c>
      <c r="NF23" s="144" t="s">
        <v>4</v>
      </c>
      <c r="NG23" s="144" t="s">
        <v>4</v>
      </c>
      <c r="NH23" s="237" t="s">
        <v>4</v>
      </c>
      <c r="NI23" s="236" t="s">
        <v>22</v>
      </c>
      <c r="NJ23" s="161">
        <f t="shared" si="0"/>
        <v>0</v>
      </c>
      <c r="NK23" s="161">
        <f t="shared" si="1"/>
        <v>11</v>
      </c>
      <c r="NM23" s="288"/>
      <c r="NN23" s="88"/>
      <c r="NO23" s="741"/>
      <c r="NP23" s="741"/>
      <c r="NQ23" s="741"/>
      <c r="NR23" s="741"/>
      <c r="NS23" s="741"/>
      <c r="NT23" s="741"/>
      <c r="NU23" s="741"/>
      <c r="NV23" s="741"/>
      <c r="NW23" s="741"/>
      <c r="NX23" s="741"/>
      <c r="NY23" s="741"/>
      <c r="NZ23" s="741"/>
      <c r="OA23" s="741"/>
      <c r="OB23" s="741"/>
      <c r="OC23" s="741"/>
      <c r="OD23" s="741"/>
      <c r="OE23" s="741"/>
      <c r="OF23" s="741"/>
      <c r="OG23" s="741"/>
      <c r="OH23" s="741"/>
      <c r="OI23" s="741"/>
      <c r="OJ23" s="741"/>
      <c r="OK23" s="741"/>
      <c r="OL23" s="741"/>
      <c r="OM23" s="741"/>
      <c r="ON23" s="741"/>
      <c r="OO23" s="741"/>
      <c r="OP23" s="741"/>
      <c r="OQ23" s="741"/>
      <c r="OR23" s="741"/>
      <c r="OS23" s="741"/>
      <c r="OT23" s="741"/>
      <c r="OU23" s="741"/>
      <c r="OV23" s="741"/>
      <c r="OW23" s="741"/>
      <c r="OX23" s="741"/>
      <c r="OY23" s="741"/>
      <c r="OZ23" s="741"/>
      <c r="PA23" s="741"/>
      <c r="PB23" s="741"/>
      <c r="PC23" s="741"/>
      <c r="PD23" s="741"/>
      <c r="PE23" s="741"/>
      <c r="PF23" s="741"/>
      <c r="PG23" s="741"/>
      <c r="PH23" s="741"/>
      <c r="PI23" s="741"/>
    </row>
    <row r="24" spans="1:425" s="92" customFormat="1" ht="15" customHeight="1">
      <c r="A24" s="1"/>
      <c r="B24" s="88"/>
      <c r="C24" s="89" t="s">
        <v>433</v>
      </c>
      <c r="D24" s="89" t="s">
        <v>2312</v>
      </c>
      <c r="E24" s="89" t="s">
        <v>419</v>
      </c>
      <c r="F24" s="89" t="s">
        <v>2185</v>
      </c>
      <c r="G24" s="160" t="str">
        <f>'G-6'!I25</f>
        <v>I-19</v>
      </c>
      <c r="H24" s="160" t="s">
        <v>89</v>
      </c>
      <c r="I24" s="160" t="s">
        <v>89</v>
      </c>
      <c r="J24" s="160" t="s">
        <v>4</v>
      </c>
      <c r="K24" s="160" t="s">
        <v>4</v>
      </c>
      <c r="L24" s="160" t="s">
        <v>4</v>
      </c>
      <c r="M24" s="191" t="s">
        <v>402</v>
      </c>
      <c r="N24" s="89" t="s">
        <v>6</v>
      </c>
      <c r="O24" s="89" t="s">
        <v>403</v>
      </c>
      <c r="P24" s="89" t="s">
        <v>98</v>
      </c>
      <c r="Q24" s="170">
        <v>0.65700000000000003</v>
      </c>
      <c r="R24" s="91" t="s">
        <v>4</v>
      </c>
      <c r="S24" s="91">
        <v>2017</v>
      </c>
      <c r="T24" s="91" t="s">
        <v>664</v>
      </c>
      <c r="U24" s="91" t="s">
        <v>665</v>
      </c>
      <c r="V24" s="91" t="s">
        <v>741</v>
      </c>
      <c r="W24" s="91" t="s">
        <v>742</v>
      </c>
      <c r="X24" s="91" t="s">
        <v>4</v>
      </c>
      <c r="Y24" s="261">
        <v>10211</v>
      </c>
      <c r="Z24" s="91" t="s">
        <v>666</v>
      </c>
      <c r="AA24" s="91" t="s">
        <v>667</v>
      </c>
      <c r="AB24" s="91" t="s">
        <v>668</v>
      </c>
      <c r="AC24" s="91" t="s">
        <v>4</v>
      </c>
      <c r="AD24" s="172">
        <v>0.72199999999999998</v>
      </c>
      <c r="AE24" s="91" t="s">
        <v>4</v>
      </c>
      <c r="AF24" s="92">
        <v>2017</v>
      </c>
      <c r="AG24" s="92" t="s">
        <v>664</v>
      </c>
      <c r="AH24" s="92" t="s">
        <v>665</v>
      </c>
      <c r="AI24" s="92" t="s">
        <v>741</v>
      </c>
      <c r="AJ24" s="92" t="s">
        <v>746</v>
      </c>
      <c r="AK24" s="92" t="s">
        <v>4</v>
      </c>
      <c r="AL24" s="265">
        <v>11276</v>
      </c>
      <c r="AM24" s="92" t="s">
        <v>666</v>
      </c>
      <c r="AN24" s="92" t="s">
        <v>667</v>
      </c>
      <c r="AO24" s="91" t="s">
        <v>668</v>
      </c>
      <c r="AP24" s="92" t="s">
        <v>4</v>
      </c>
      <c r="AQ24" s="168">
        <v>0.98199999999999998</v>
      </c>
      <c r="AR24" s="92" t="s">
        <v>4</v>
      </c>
      <c r="AS24" s="92">
        <v>2017</v>
      </c>
      <c r="AT24" s="92" t="s">
        <v>664</v>
      </c>
      <c r="AU24" s="92" t="s">
        <v>665</v>
      </c>
      <c r="AV24" s="92" t="s">
        <v>669</v>
      </c>
      <c r="AW24" s="92" t="s">
        <v>748</v>
      </c>
      <c r="AX24" s="92" t="s">
        <v>4</v>
      </c>
      <c r="AY24" s="265">
        <v>1272</v>
      </c>
      <c r="AZ24" s="92" t="s">
        <v>666</v>
      </c>
      <c r="BA24" s="92" t="s">
        <v>667</v>
      </c>
      <c r="BB24" s="91" t="s">
        <v>668</v>
      </c>
      <c r="BC24" s="92" t="s">
        <v>4</v>
      </c>
      <c r="BD24" s="168">
        <v>0.748</v>
      </c>
      <c r="BE24" s="92" t="s">
        <v>4</v>
      </c>
      <c r="BF24" s="92">
        <v>2017</v>
      </c>
      <c r="BG24" s="92" t="s">
        <v>664</v>
      </c>
      <c r="BH24" s="92" t="s">
        <v>665</v>
      </c>
      <c r="BI24" s="92" t="s">
        <v>741</v>
      </c>
      <c r="BJ24" s="92" t="s">
        <v>749</v>
      </c>
      <c r="BK24" s="92" t="s">
        <v>4</v>
      </c>
      <c r="BL24" s="265">
        <v>32388</v>
      </c>
      <c r="BM24" s="92" t="s">
        <v>670</v>
      </c>
      <c r="BN24" s="92" t="s">
        <v>667</v>
      </c>
      <c r="BO24" s="91" t="s">
        <v>668</v>
      </c>
      <c r="BP24" s="92" t="s">
        <v>4</v>
      </c>
      <c r="BQ24" s="172">
        <v>0.84799999999999998</v>
      </c>
      <c r="BR24" s="92" t="s">
        <v>4</v>
      </c>
      <c r="BS24" s="92">
        <v>2017</v>
      </c>
      <c r="BT24" s="92" t="s">
        <v>664</v>
      </c>
      <c r="BU24" s="92" t="s">
        <v>665</v>
      </c>
      <c r="BV24" s="92" t="s">
        <v>669</v>
      </c>
      <c r="BW24" s="173" t="s">
        <v>266</v>
      </c>
      <c r="BX24" s="92" t="s">
        <v>4</v>
      </c>
      <c r="BY24" s="92" t="s">
        <v>4</v>
      </c>
      <c r="BZ24" s="92" t="s">
        <v>666</v>
      </c>
      <c r="CA24" s="92" t="s">
        <v>667</v>
      </c>
      <c r="CB24" s="91" t="s">
        <v>668</v>
      </c>
      <c r="CC24" s="49" t="s">
        <v>1635</v>
      </c>
      <c r="CD24" s="172">
        <v>0.72299999999999998</v>
      </c>
      <c r="CE24" s="92" t="s">
        <v>4</v>
      </c>
      <c r="CF24" s="92">
        <v>2017</v>
      </c>
      <c r="CG24" s="92" t="s">
        <v>664</v>
      </c>
      <c r="CH24" s="92" t="s">
        <v>665</v>
      </c>
      <c r="CI24" s="92" t="s">
        <v>669</v>
      </c>
      <c r="CJ24" s="173" t="s">
        <v>266</v>
      </c>
      <c r="CK24" s="92" t="s">
        <v>4</v>
      </c>
      <c r="CL24" s="92" t="s">
        <v>4</v>
      </c>
      <c r="CM24" s="92" t="s">
        <v>666</v>
      </c>
      <c r="CN24" s="92" t="s">
        <v>667</v>
      </c>
      <c r="CO24" s="91" t="s">
        <v>668</v>
      </c>
      <c r="CP24" s="49" t="s">
        <v>1635</v>
      </c>
      <c r="CQ24" s="172">
        <v>0.98699999999999999</v>
      </c>
      <c r="CR24" s="92" t="s">
        <v>4</v>
      </c>
      <c r="CS24" s="92">
        <v>2017</v>
      </c>
      <c r="CT24" s="92" t="s">
        <v>664</v>
      </c>
      <c r="CU24" s="92" t="s">
        <v>665</v>
      </c>
      <c r="CV24" s="92" t="s">
        <v>669</v>
      </c>
      <c r="CW24" s="92" t="s">
        <v>751</v>
      </c>
      <c r="CX24" s="92" t="s">
        <v>4</v>
      </c>
      <c r="CY24" s="265">
        <v>24057</v>
      </c>
      <c r="CZ24" s="92" t="s">
        <v>670</v>
      </c>
      <c r="DA24" s="92" t="s">
        <v>667</v>
      </c>
      <c r="DB24" s="91" t="s">
        <v>668</v>
      </c>
      <c r="DC24" s="92" t="s">
        <v>4</v>
      </c>
      <c r="DD24" s="95">
        <v>1</v>
      </c>
      <c r="DE24" s="92" t="s">
        <v>4</v>
      </c>
      <c r="DF24" s="92">
        <v>2017</v>
      </c>
      <c r="DG24" s="92" t="s">
        <v>664</v>
      </c>
      <c r="DH24" s="92" t="s">
        <v>665</v>
      </c>
      <c r="DI24" s="92" t="s">
        <v>741</v>
      </c>
      <c r="DJ24" s="91" t="s">
        <v>962</v>
      </c>
      <c r="DK24" s="92" t="s">
        <v>4</v>
      </c>
      <c r="DL24" s="92" t="s">
        <v>4</v>
      </c>
      <c r="DM24" s="92" t="s">
        <v>666</v>
      </c>
      <c r="DN24" s="92" t="s">
        <v>667</v>
      </c>
      <c r="DO24" s="91" t="s">
        <v>668</v>
      </c>
      <c r="DP24" s="135" t="s">
        <v>1636</v>
      </c>
      <c r="DQ24" s="172">
        <v>0.90900000000000003</v>
      </c>
      <c r="DR24" s="92" t="s">
        <v>4</v>
      </c>
      <c r="DS24" s="92">
        <v>2017</v>
      </c>
      <c r="DT24" s="92" t="s">
        <v>664</v>
      </c>
      <c r="DU24" s="92" t="s">
        <v>665</v>
      </c>
      <c r="DV24" s="92" t="s">
        <v>741</v>
      </c>
      <c r="DW24" s="91" t="s">
        <v>962</v>
      </c>
      <c r="DX24" s="92" t="s">
        <v>4</v>
      </c>
      <c r="DY24" s="92" t="s">
        <v>4</v>
      </c>
      <c r="DZ24" s="92" t="s">
        <v>666</v>
      </c>
      <c r="EA24" s="92" t="s">
        <v>667</v>
      </c>
      <c r="EB24" s="91" t="s">
        <v>668</v>
      </c>
      <c r="EC24" s="135" t="s">
        <v>1637</v>
      </c>
      <c r="ED24" s="174">
        <v>1</v>
      </c>
      <c r="EE24" s="49" t="s">
        <v>4</v>
      </c>
      <c r="EF24" s="49">
        <v>2010</v>
      </c>
      <c r="EG24" s="135" t="s">
        <v>266</v>
      </c>
      <c r="EH24" s="135" t="s">
        <v>680</v>
      </c>
      <c r="EI24" s="49" t="s">
        <v>4</v>
      </c>
      <c r="EJ24" s="49" t="s">
        <v>266</v>
      </c>
      <c r="EK24" s="49" t="s">
        <v>680</v>
      </c>
      <c r="EL24" s="49" t="s">
        <v>4</v>
      </c>
      <c r="EM24" s="49" t="s">
        <v>263</v>
      </c>
      <c r="EN24" s="49" t="s">
        <v>667</v>
      </c>
      <c r="EO24" s="49" t="s">
        <v>973</v>
      </c>
      <c r="EP24" s="49" t="s">
        <v>1638</v>
      </c>
      <c r="EQ24" s="174">
        <v>0.9</v>
      </c>
      <c r="ER24" s="49" t="s">
        <v>4</v>
      </c>
      <c r="ES24" s="49">
        <v>2010</v>
      </c>
      <c r="ET24" s="135" t="s">
        <v>266</v>
      </c>
      <c r="EU24" s="135" t="s">
        <v>680</v>
      </c>
      <c r="EV24" s="49" t="s">
        <v>4</v>
      </c>
      <c r="EW24" s="49" t="s">
        <v>266</v>
      </c>
      <c r="EX24" s="49" t="s">
        <v>680</v>
      </c>
      <c r="EY24" s="49" t="s">
        <v>4</v>
      </c>
      <c r="EZ24" s="49" t="s">
        <v>263</v>
      </c>
      <c r="FA24" s="49" t="s">
        <v>667</v>
      </c>
      <c r="FB24" s="49" t="s">
        <v>973</v>
      </c>
      <c r="FC24" s="49" t="s">
        <v>1639</v>
      </c>
      <c r="FD24" s="174">
        <v>0.76</v>
      </c>
      <c r="FE24" s="49" t="s">
        <v>4</v>
      </c>
      <c r="FF24" s="49">
        <v>2010</v>
      </c>
      <c r="FG24" s="135" t="s">
        <v>976</v>
      </c>
      <c r="FH24" s="135" t="s">
        <v>665</v>
      </c>
      <c r="FI24" s="49" t="s">
        <v>977</v>
      </c>
      <c r="FJ24" s="49" t="s">
        <v>977</v>
      </c>
      <c r="FK24" s="49" t="s">
        <v>977</v>
      </c>
      <c r="FL24" s="49">
        <v>313.983</v>
      </c>
      <c r="FM24" s="49" t="s">
        <v>263</v>
      </c>
      <c r="FN24" s="49" t="s">
        <v>667</v>
      </c>
      <c r="FO24" s="49" t="s">
        <v>973</v>
      </c>
      <c r="FP24" s="49" t="s">
        <v>978</v>
      </c>
      <c r="FQ24" s="174">
        <v>0.38</v>
      </c>
      <c r="FR24" s="49" t="s">
        <v>4</v>
      </c>
      <c r="FS24" s="49">
        <v>2010</v>
      </c>
      <c r="FT24" s="49" t="s">
        <v>266</v>
      </c>
      <c r="FU24" s="49" t="s">
        <v>788</v>
      </c>
      <c r="FV24" s="49" t="s">
        <v>266</v>
      </c>
      <c r="FW24" s="49" t="s">
        <v>266</v>
      </c>
      <c r="FX24" s="49" t="s">
        <v>680</v>
      </c>
      <c r="FY24" s="49" t="s">
        <v>4</v>
      </c>
      <c r="FZ24" s="49" t="s">
        <v>263</v>
      </c>
      <c r="GA24" s="49" t="s">
        <v>667</v>
      </c>
      <c r="GB24" s="49" t="s">
        <v>973</v>
      </c>
      <c r="GC24" s="49" t="s">
        <v>1640</v>
      </c>
      <c r="GD24" s="174">
        <v>0</v>
      </c>
      <c r="GE24" s="49" t="s">
        <v>4</v>
      </c>
      <c r="GF24" s="49">
        <v>2010</v>
      </c>
      <c r="GG24" s="49" t="s">
        <v>266</v>
      </c>
      <c r="GH24" s="49" t="s">
        <v>788</v>
      </c>
      <c r="GI24" s="49" t="s">
        <v>266</v>
      </c>
      <c r="GJ24" s="49" t="s">
        <v>266</v>
      </c>
      <c r="GK24" s="49" t="s">
        <v>680</v>
      </c>
      <c r="GL24" s="49" t="s">
        <v>4</v>
      </c>
      <c r="GM24" s="49" t="s">
        <v>263</v>
      </c>
      <c r="GN24" s="49" t="s">
        <v>667</v>
      </c>
      <c r="GO24" s="49" t="s">
        <v>973</v>
      </c>
      <c r="GP24" s="49" t="s">
        <v>1641</v>
      </c>
      <c r="GQ24" s="174">
        <v>0.5</v>
      </c>
      <c r="GR24" s="49" t="s">
        <v>4</v>
      </c>
      <c r="GS24" s="49">
        <v>2010</v>
      </c>
      <c r="GT24" s="49" t="s">
        <v>266</v>
      </c>
      <c r="GU24" s="49" t="s">
        <v>677</v>
      </c>
      <c r="GV24" s="49" t="s">
        <v>266</v>
      </c>
      <c r="GW24" s="49" t="s">
        <v>266</v>
      </c>
      <c r="GX24" s="49" t="s">
        <v>680</v>
      </c>
      <c r="GY24" s="49" t="s">
        <v>4</v>
      </c>
      <c r="GZ24" s="49" t="s">
        <v>263</v>
      </c>
      <c r="HA24" s="49" t="s">
        <v>667</v>
      </c>
      <c r="HB24" s="49" t="s">
        <v>973</v>
      </c>
      <c r="HC24" s="49" t="s">
        <v>1642</v>
      </c>
      <c r="HD24" s="174">
        <v>0.3</v>
      </c>
      <c r="HE24" s="49" t="s">
        <v>4</v>
      </c>
      <c r="HF24" s="49">
        <v>2010</v>
      </c>
      <c r="HG24" s="49" t="s">
        <v>266</v>
      </c>
      <c r="HH24" s="49" t="s">
        <v>677</v>
      </c>
      <c r="HI24" s="49" t="s">
        <v>266</v>
      </c>
      <c r="HJ24" s="49" t="s">
        <v>266</v>
      </c>
      <c r="HK24" s="49" t="s">
        <v>680</v>
      </c>
      <c r="HL24" s="49" t="s">
        <v>4</v>
      </c>
      <c r="HM24" s="49" t="s">
        <v>263</v>
      </c>
      <c r="HN24" s="49" t="s">
        <v>667</v>
      </c>
      <c r="HO24" s="49" t="s">
        <v>973</v>
      </c>
      <c r="HP24" s="49" t="s">
        <v>1643</v>
      </c>
      <c r="HQ24" s="174">
        <v>0.57999999999999996</v>
      </c>
      <c r="HR24" s="49" t="s">
        <v>4</v>
      </c>
      <c r="HS24" s="49">
        <v>2010</v>
      </c>
      <c r="HT24" s="49" t="s">
        <v>266</v>
      </c>
      <c r="HU24" s="49" t="s">
        <v>673</v>
      </c>
      <c r="HV24" s="49" t="s">
        <v>266</v>
      </c>
      <c r="HW24" s="49" t="s">
        <v>266</v>
      </c>
      <c r="HX24" s="49" t="s">
        <v>680</v>
      </c>
      <c r="HY24" s="49" t="s">
        <v>4</v>
      </c>
      <c r="HZ24" s="49" t="s">
        <v>263</v>
      </c>
      <c r="IA24" s="49" t="s">
        <v>667</v>
      </c>
      <c r="IB24" s="49" t="s">
        <v>973</v>
      </c>
      <c r="IC24" s="49" t="s">
        <v>1644</v>
      </c>
      <c r="ID24" s="174">
        <v>0</v>
      </c>
      <c r="IE24" s="49" t="s">
        <v>4</v>
      </c>
      <c r="IF24" s="49">
        <v>2010</v>
      </c>
      <c r="IG24" s="49" t="s">
        <v>266</v>
      </c>
      <c r="IH24" s="49" t="s">
        <v>673</v>
      </c>
      <c r="II24" s="49" t="s">
        <v>266</v>
      </c>
      <c r="IJ24" s="49" t="s">
        <v>266</v>
      </c>
      <c r="IK24" s="49" t="s">
        <v>680</v>
      </c>
      <c r="IL24" s="49" t="s">
        <v>4</v>
      </c>
      <c r="IM24" s="49" t="s">
        <v>263</v>
      </c>
      <c r="IN24" s="49" t="s">
        <v>667</v>
      </c>
      <c r="IO24" s="49" t="s">
        <v>973</v>
      </c>
      <c r="IP24" s="49" t="s">
        <v>1645</v>
      </c>
      <c r="IQ24" s="174">
        <v>0.35</v>
      </c>
      <c r="IR24" s="49" t="s">
        <v>4</v>
      </c>
      <c r="IS24" s="49">
        <v>2010</v>
      </c>
      <c r="IT24" s="49" t="s">
        <v>834</v>
      </c>
      <c r="IU24" s="49" t="s">
        <v>979</v>
      </c>
      <c r="IV24" s="49" t="s">
        <v>980</v>
      </c>
      <c r="IW24" s="49" t="s">
        <v>981</v>
      </c>
      <c r="IX24" s="49" t="s">
        <v>982</v>
      </c>
      <c r="IY24" s="49">
        <v>100.628</v>
      </c>
      <c r="IZ24" s="49" t="s">
        <v>263</v>
      </c>
      <c r="JA24" s="49" t="s">
        <v>667</v>
      </c>
      <c r="JB24" s="49" t="s">
        <v>973</v>
      </c>
      <c r="JC24" s="49" t="s">
        <v>978</v>
      </c>
      <c r="JD24" s="174">
        <v>1</v>
      </c>
      <c r="JE24" s="49" t="s">
        <v>4</v>
      </c>
      <c r="JF24" s="49">
        <v>2002</v>
      </c>
      <c r="JG24" s="49" t="s">
        <v>266</v>
      </c>
      <c r="JH24" s="49" t="s">
        <v>677</v>
      </c>
      <c r="JI24" s="49" t="s">
        <v>4</v>
      </c>
      <c r="JJ24" s="49" t="s">
        <v>4</v>
      </c>
      <c r="JK24" s="49" t="s">
        <v>4</v>
      </c>
      <c r="JL24" s="49" t="s">
        <v>4</v>
      </c>
      <c r="JM24" s="49" t="s">
        <v>666</v>
      </c>
      <c r="JN24" s="49" t="s">
        <v>685</v>
      </c>
      <c r="JO24" s="49" t="s">
        <v>988</v>
      </c>
      <c r="JP24" s="135" t="s">
        <v>1646</v>
      </c>
      <c r="JQ24" s="174">
        <v>0.8</v>
      </c>
      <c r="JR24" s="49" t="s">
        <v>4</v>
      </c>
      <c r="JS24" s="49">
        <v>2002</v>
      </c>
      <c r="JT24" s="49" t="s">
        <v>266</v>
      </c>
      <c r="JU24" s="49" t="s">
        <v>677</v>
      </c>
      <c r="JV24" s="49" t="s">
        <v>4</v>
      </c>
      <c r="JW24" s="49" t="s">
        <v>4</v>
      </c>
      <c r="JX24" s="49" t="s">
        <v>4</v>
      </c>
      <c r="JY24" s="49" t="s">
        <v>4</v>
      </c>
      <c r="JZ24" s="49" t="s">
        <v>666</v>
      </c>
      <c r="KA24" s="49" t="s">
        <v>685</v>
      </c>
      <c r="KB24" s="49" t="s">
        <v>988</v>
      </c>
      <c r="KC24" s="135" t="s">
        <v>1647</v>
      </c>
      <c r="MQ24" s="152">
        <f t="shared" si="3"/>
        <v>21</v>
      </c>
      <c r="MR24" s="143">
        <f>MAX(Q24,AD24,AQ24,BD24,BQ24,CD24,CQ24,DD24,DQ24,ED24,EQ24,FD24,FQ24,GD24,GQ24,HD24,HQ24,ID24,IQ24,JD24,JQ24,KD24,KQ24,LD24,LQ24,MD24)</f>
        <v>1</v>
      </c>
      <c r="MS24" s="143">
        <f>MIN(Q24,AD24,AQ24,BD24,BQ24,CD24,CQ24,DD24,DQ24,ED24,EQ24,FD24,FQ24,GD24,GQ24,HD24,HQ24,ID24,IQ24,JD24,JQ24,KD24,KQ24,LD24,LQ24,MD24)</f>
        <v>0</v>
      </c>
      <c r="MT24" s="143">
        <f>AVERAGE(Q24,AD24,AQ24,BD24,BQ24,CD24,CQ24,DD24,DQ24,ED24,EQ24,FD24,FQ24,GD24,GQ24,HD24,HQ24,ID24,IQ24,JD24,JQ24,KD24,KQ24,LD24,LQ24,MD24)</f>
        <v>0.67361904761904778</v>
      </c>
      <c r="MU24" s="143">
        <f>STDEV(Q24,AD24,AQ24,BD24,BQ24,CD24,CQ24,DD24,DQ24,ED24,EQ24,FD24,FQ24,GD24,GQ24,HD24,HQ24,ID24,IQ24,JD24,JQ24,KD24,KQ24,LD24,LQ24,MD24)</f>
        <v>0.31312369380014571</v>
      </c>
      <c r="MV24" s="234">
        <f>MQ24</f>
        <v>21</v>
      </c>
      <c r="MW24" s="236" t="s">
        <v>89</v>
      </c>
      <c r="MX24" s="144" t="s">
        <v>4</v>
      </c>
      <c r="MY24" s="144" t="s">
        <v>4</v>
      </c>
      <c r="MZ24" s="144" t="s">
        <v>4</v>
      </c>
      <c r="NA24" s="144" t="s">
        <v>4</v>
      </c>
      <c r="NB24" s="144" t="s">
        <v>4</v>
      </c>
      <c r="NC24" s="144" t="s">
        <v>4</v>
      </c>
      <c r="ND24" s="144" t="s">
        <v>4</v>
      </c>
      <c r="NE24" s="144" t="s">
        <v>4</v>
      </c>
      <c r="NF24" s="144" t="s">
        <v>4</v>
      </c>
      <c r="NG24" s="144" t="s">
        <v>4</v>
      </c>
      <c r="NH24" s="237" t="s">
        <v>4</v>
      </c>
      <c r="NI24" s="236" t="s">
        <v>22</v>
      </c>
      <c r="NJ24" s="161">
        <f t="shared" si="0"/>
        <v>2</v>
      </c>
      <c r="NK24" s="161">
        <f t="shared" si="1"/>
        <v>19</v>
      </c>
      <c r="NM24" s="288"/>
      <c r="NN24" s="88"/>
      <c r="NO24" s="741"/>
      <c r="NP24" s="741"/>
      <c r="NQ24" s="741"/>
      <c r="NR24" s="741"/>
      <c r="NS24" s="741"/>
      <c r="NT24" s="741"/>
      <c r="NU24" s="741"/>
      <c r="NV24" s="741"/>
      <c r="NW24" s="741"/>
      <c r="NX24" s="741"/>
      <c r="NY24" s="741"/>
      <c r="NZ24" s="741"/>
      <c r="OA24" s="741"/>
      <c r="OB24" s="741"/>
      <c r="OC24" s="741"/>
      <c r="OD24" s="741"/>
      <c r="OE24" s="741"/>
      <c r="OF24" s="741"/>
      <c r="OG24" s="741"/>
      <c r="OH24" s="741"/>
      <c r="OI24" s="741"/>
      <c r="OJ24" s="741"/>
      <c r="OK24" s="741"/>
      <c r="OL24" s="741"/>
      <c r="OM24" s="741"/>
      <c r="ON24" s="741"/>
      <c r="OO24" s="741"/>
      <c r="OP24" s="741"/>
      <c r="OQ24" s="741"/>
      <c r="OR24" s="741"/>
      <c r="OS24" s="741"/>
      <c r="OT24" s="741"/>
      <c r="OU24" s="741"/>
      <c r="OV24" s="741"/>
      <c r="OW24" s="741"/>
      <c r="OX24" s="741"/>
      <c r="OY24" s="741"/>
      <c r="OZ24" s="741"/>
      <c r="PA24" s="741"/>
      <c r="PB24" s="741"/>
      <c r="PC24" s="741"/>
      <c r="PD24" s="741"/>
      <c r="PE24" s="741"/>
      <c r="PF24" s="741"/>
      <c r="PG24" s="741"/>
      <c r="PH24" s="741"/>
      <c r="PI24" s="741"/>
    </row>
    <row r="25" spans="1:425" s="92" customFormat="1" ht="15" customHeight="1">
      <c r="A25" s="1"/>
      <c r="B25" s="88"/>
      <c r="C25" s="89" t="s">
        <v>433</v>
      </c>
      <c r="D25" s="89" t="s">
        <v>2312</v>
      </c>
      <c r="E25" s="89" t="s">
        <v>419</v>
      </c>
      <c r="F25" s="89" t="s">
        <v>2186</v>
      </c>
      <c r="G25" s="160" t="str">
        <f>'G-6'!I26</f>
        <v>I-20</v>
      </c>
      <c r="H25" s="160" t="s">
        <v>88</v>
      </c>
      <c r="I25" s="160" t="s">
        <v>89</v>
      </c>
      <c r="J25" s="160" t="s">
        <v>4</v>
      </c>
      <c r="K25" s="160" t="s">
        <v>4</v>
      </c>
      <c r="L25" s="160" t="s">
        <v>4</v>
      </c>
      <c r="M25" s="89" t="s">
        <v>986</v>
      </c>
      <c r="N25" s="89" t="s">
        <v>6</v>
      </c>
      <c r="O25" s="89" t="s">
        <v>1008</v>
      </c>
      <c r="P25" s="89" t="s">
        <v>98</v>
      </c>
      <c r="Q25" s="174">
        <v>1</v>
      </c>
      <c r="R25" s="49" t="s">
        <v>4</v>
      </c>
      <c r="S25" s="49">
        <v>2010</v>
      </c>
      <c r="T25" s="135" t="s">
        <v>266</v>
      </c>
      <c r="U25" s="135" t="s">
        <v>680</v>
      </c>
      <c r="V25" s="49" t="s">
        <v>4</v>
      </c>
      <c r="W25" s="49" t="s">
        <v>266</v>
      </c>
      <c r="X25" s="49" t="s">
        <v>680</v>
      </c>
      <c r="Y25" s="49" t="s">
        <v>4</v>
      </c>
      <c r="Z25" s="49" t="s">
        <v>263</v>
      </c>
      <c r="AA25" s="49" t="s">
        <v>667</v>
      </c>
      <c r="AB25" s="49" t="s">
        <v>973</v>
      </c>
      <c r="AC25" s="49" t="s">
        <v>1047</v>
      </c>
      <c r="AD25" s="174">
        <v>0</v>
      </c>
      <c r="AE25" s="49" t="s">
        <v>4</v>
      </c>
      <c r="AF25" s="49">
        <v>2010</v>
      </c>
      <c r="AG25" s="49" t="s">
        <v>266</v>
      </c>
      <c r="AH25" s="49" t="s">
        <v>788</v>
      </c>
      <c r="AI25" s="49" t="s">
        <v>266</v>
      </c>
      <c r="AJ25" s="49" t="s">
        <v>266</v>
      </c>
      <c r="AK25" s="49" t="s">
        <v>680</v>
      </c>
      <c r="AL25" s="49" t="s">
        <v>4</v>
      </c>
      <c r="AM25" s="49" t="s">
        <v>263</v>
      </c>
      <c r="AN25" s="49" t="s">
        <v>667</v>
      </c>
      <c r="AO25" s="49" t="s">
        <v>973</v>
      </c>
      <c r="AP25" s="49" t="s">
        <v>1656</v>
      </c>
      <c r="AQ25" s="174">
        <v>0.54</v>
      </c>
      <c r="AR25" s="49" t="s">
        <v>4</v>
      </c>
      <c r="AS25" s="49">
        <v>2010</v>
      </c>
      <c r="AT25" s="49" t="s">
        <v>266</v>
      </c>
      <c r="AU25" s="49" t="s">
        <v>788</v>
      </c>
      <c r="AV25" s="49" t="s">
        <v>266</v>
      </c>
      <c r="AW25" s="49" t="s">
        <v>266</v>
      </c>
      <c r="AX25" s="49" t="s">
        <v>680</v>
      </c>
      <c r="AY25" s="49" t="s">
        <v>4</v>
      </c>
      <c r="AZ25" s="49" t="s">
        <v>263</v>
      </c>
      <c r="BA25" s="49" t="s">
        <v>667</v>
      </c>
      <c r="BB25" s="49" t="s">
        <v>973</v>
      </c>
      <c r="BC25" s="49" t="s">
        <v>1657</v>
      </c>
      <c r="BD25" s="174">
        <v>0.08</v>
      </c>
      <c r="BE25" s="49" t="s">
        <v>4</v>
      </c>
      <c r="BF25" s="49">
        <v>2010</v>
      </c>
      <c r="BG25" s="49" t="s">
        <v>266</v>
      </c>
      <c r="BH25" s="49" t="s">
        <v>677</v>
      </c>
      <c r="BI25" s="49" t="s">
        <v>266</v>
      </c>
      <c r="BJ25" s="49" t="s">
        <v>266</v>
      </c>
      <c r="BK25" s="49" t="s">
        <v>680</v>
      </c>
      <c r="BL25" s="49" t="s">
        <v>4</v>
      </c>
      <c r="BM25" s="49" t="s">
        <v>263</v>
      </c>
      <c r="BN25" s="49" t="s">
        <v>667</v>
      </c>
      <c r="BO25" s="49" t="s">
        <v>973</v>
      </c>
      <c r="BP25" s="49" t="s">
        <v>1658</v>
      </c>
      <c r="BQ25" s="174">
        <v>0.81</v>
      </c>
      <c r="BR25" s="49" t="s">
        <v>4</v>
      </c>
      <c r="BS25" s="49">
        <v>2010</v>
      </c>
      <c r="BT25" s="49" t="s">
        <v>266</v>
      </c>
      <c r="BU25" s="49" t="s">
        <v>677</v>
      </c>
      <c r="BV25" s="49" t="s">
        <v>266</v>
      </c>
      <c r="BW25" s="49" t="s">
        <v>266</v>
      </c>
      <c r="BX25" s="49" t="s">
        <v>680</v>
      </c>
      <c r="BY25" s="49" t="s">
        <v>4</v>
      </c>
      <c r="BZ25" s="49" t="s">
        <v>263</v>
      </c>
      <c r="CA25" s="49" t="s">
        <v>667</v>
      </c>
      <c r="CB25" s="49" t="s">
        <v>973</v>
      </c>
      <c r="CC25" s="49" t="s">
        <v>1659</v>
      </c>
      <c r="CD25" s="174">
        <v>0</v>
      </c>
      <c r="CE25" s="49" t="s">
        <v>4</v>
      </c>
      <c r="CF25" s="49">
        <v>2010</v>
      </c>
      <c r="CG25" s="49" t="s">
        <v>266</v>
      </c>
      <c r="CH25" s="49" t="s">
        <v>673</v>
      </c>
      <c r="CI25" s="49" t="s">
        <v>266</v>
      </c>
      <c r="CJ25" s="49" t="s">
        <v>266</v>
      </c>
      <c r="CK25" s="49" t="s">
        <v>680</v>
      </c>
      <c r="CL25" s="49" t="s">
        <v>4</v>
      </c>
      <c r="CM25" s="49" t="s">
        <v>263</v>
      </c>
      <c r="CN25" s="49" t="s">
        <v>667</v>
      </c>
      <c r="CO25" s="49" t="s">
        <v>973</v>
      </c>
      <c r="CP25" s="49" t="s">
        <v>1660</v>
      </c>
      <c r="CQ25" s="174">
        <v>0.44</v>
      </c>
      <c r="CR25" s="49" t="s">
        <v>4</v>
      </c>
      <c r="CS25" s="49">
        <v>2010</v>
      </c>
      <c r="CT25" s="49" t="s">
        <v>266</v>
      </c>
      <c r="CU25" s="49" t="s">
        <v>673</v>
      </c>
      <c r="CV25" s="49" t="s">
        <v>266</v>
      </c>
      <c r="CW25" s="49" t="s">
        <v>266</v>
      </c>
      <c r="CX25" s="49" t="s">
        <v>680</v>
      </c>
      <c r="CY25" s="49" t="s">
        <v>4</v>
      </c>
      <c r="CZ25" s="49" t="s">
        <v>263</v>
      </c>
      <c r="DA25" s="49" t="s">
        <v>667</v>
      </c>
      <c r="DB25" s="49" t="s">
        <v>973</v>
      </c>
      <c r="DC25" s="49" t="s">
        <v>1661</v>
      </c>
      <c r="DD25" s="174">
        <v>0.95</v>
      </c>
      <c r="DE25" s="49" t="s">
        <v>4</v>
      </c>
      <c r="DF25" s="49">
        <v>2010</v>
      </c>
      <c r="DG25" s="49" t="s">
        <v>834</v>
      </c>
      <c r="DH25" s="49" t="s">
        <v>979</v>
      </c>
      <c r="DI25" s="49" t="s">
        <v>980</v>
      </c>
      <c r="DJ25" s="49" t="s">
        <v>981</v>
      </c>
      <c r="DK25" s="49" t="s">
        <v>982</v>
      </c>
      <c r="DL25" s="49">
        <v>100.628</v>
      </c>
      <c r="DM25" s="49" t="s">
        <v>263</v>
      </c>
      <c r="DN25" s="49" t="s">
        <v>667</v>
      </c>
      <c r="DO25" s="49" t="s">
        <v>973</v>
      </c>
      <c r="DP25" s="49" t="s">
        <v>4</v>
      </c>
      <c r="MQ25" s="152">
        <f t="shared" si="3"/>
        <v>8</v>
      </c>
      <c r="MR25" s="143">
        <f>MAX(Q25,AD25,AQ25,BD25,BQ25,CD25,CQ25,DD25,DQ25,ED25,EQ25,FD25,FQ25,GD25,GQ25,HD25,HQ25,ID25,IQ25,JD25,JQ25,KD25,KQ25,LD25,LQ25,MD25)</f>
        <v>1</v>
      </c>
      <c r="MS25" s="143">
        <f>MIN(Q25,AD25,AQ25,BD25,BQ25,CD25,CQ25,DD25,DQ25,ED25,EQ25,FD25,FQ25,GD25,GQ25,HD25,HQ25,ID25,IQ25,JD25,JQ25,KD25,KQ25,LD25,LQ25,MD25)</f>
        <v>0</v>
      </c>
      <c r="MT25" s="143">
        <f>AVERAGE(Q25,AD25,AQ25,BD25,BQ25,CD25,CQ25,DD25,DQ25,ED25,EQ25,FD25,FQ25,GD25,GQ25,HD25,HQ25,ID25,IQ25,JD25,JQ25,KD25,KQ25,LD25,LQ25,MD25)</f>
        <v>0.47750000000000004</v>
      </c>
      <c r="MU25" s="143">
        <f>STDEV(Q25,AD25,AQ25,BD25,BQ25,CD25,CQ25,DD25,DQ25,ED25,EQ25,FD25,FQ25,GD25,GQ25,HD25,HQ25,ID25,IQ25,JD25,JQ25,KD25,KQ25,LD25,LQ25,MD25)</f>
        <v>0.41852632619022395</v>
      </c>
      <c r="MV25" s="234">
        <f>MQ25</f>
        <v>8</v>
      </c>
      <c r="MW25" s="236" t="s">
        <v>89</v>
      </c>
      <c r="MX25" s="144" t="s">
        <v>4</v>
      </c>
      <c r="MY25" s="144" t="s">
        <v>4</v>
      </c>
      <c r="MZ25" s="144" t="s">
        <v>4</v>
      </c>
      <c r="NA25" s="144" t="s">
        <v>4</v>
      </c>
      <c r="NB25" s="144" t="s">
        <v>4</v>
      </c>
      <c r="NC25" s="144" t="s">
        <v>4</v>
      </c>
      <c r="ND25" s="144" t="s">
        <v>4</v>
      </c>
      <c r="NE25" s="144" t="s">
        <v>4</v>
      </c>
      <c r="NF25" s="144" t="s">
        <v>4</v>
      </c>
      <c r="NG25" s="144" t="s">
        <v>4</v>
      </c>
      <c r="NH25" s="237" t="s">
        <v>4</v>
      </c>
      <c r="NI25" s="236" t="s">
        <v>22</v>
      </c>
      <c r="NJ25" s="161">
        <f t="shared" si="0"/>
        <v>0</v>
      </c>
      <c r="NK25" s="161">
        <f t="shared" si="1"/>
        <v>8</v>
      </c>
      <c r="NM25" s="288"/>
      <c r="NN25" s="88"/>
      <c r="NO25" s="741"/>
      <c r="NP25" s="741"/>
      <c r="NQ25" s="741"/>
      <c r="NR25" s="741"/>
      <c r="NS25" s="741"/>
      <c r="NT25" s="741"/>
      <c r="NU25" s="741"/>
      <c r="NV25" s="741"/>
      <c r="NW25" s="741"/>
      <c r="NX25" s="741"/>
      <c r="NY25" s="741"/>
      <c r="NZ25" s="741"/>
      <c r="OA25" s="741"/>
      <c r="OB25" s="741"/>
      <c r="OC25" s="741"/>
      <c r="OD25" s="741"/>
      <c r="OE25" s="741"/>
      <c r="OF25" s="741"/>
      <c r="OG25" s="741"/>
      <c r="OH25" s="741"/>
      <c r="OI25" s="741"/>
      <c r="OJ25" s="741"/>
      <c r="OK25" s="741"/>
      <c r="OL25" s="741"/>
      <c r="OM25" s="741"/>
      <c r="ON25" s="741"/>
      <c r="OO25" s="741"/>
      <c r="OP25" s="741"/>
      <c r="OQ25" s="741"/>
      <c r="OR25" s="741"/>
      <c r="OS25" s="741"/>
      <c r="OT25" s="741"/>
      <c r="OU25" s="741"/>
      <c r="OV25" s="741"/>
      <c r="OW25" s="741"/>
      <c r="OX25" s="741"/>
      <c r="OY25" s="741"/>
      <c r="OZ25" s="741"/>
      <c r="PA25" s="741"/>
      <c r="PB25" s="741"/>
      <c r="PC25" s="741"/>
      <c r="PD25" s="741"/>
      <c r="PE25" s="741"/>
      <c r="PF25" s="741"/>
      <c r="PG25" s="741"/>
      <c r="PH25" s="741"/>
      <c r="PI25" s="741"/>
    </row>
    <row r="26" spans="1:425" s="92" customFormat="1" ht="15" customHeight="1">
      <c r="A26" s="1"/>
      <c r="B26" s="88"/>
      <c r="C26" s="89" t="s">
        <v>431</v>
      </c>
      <c r="D26" s="89" t="s">
        <v>2312</v>
      </c>
      <c r="E26" s="89" t="s">
        <v>17</v>
      </c>
      <c r="F26" s="89" t="s">
        <v>434</v>
      </c>
      <c r="G26" s="160" t="str">
        <f>'G-6'!I27</f>
        <v>I-21</v>
      </c>
      <c r="H26" s="160" t="s">
        <v>89</v>
      </c>
      <c r="I26" s="160" t="s">
        <v>89</v>
      </c>
      <c r="J26" s="160" t="s">
        <v>4</v>
      </c>
      <c r="K26" s="160" t="s">
        <v>4</v>
      </c>
      <c r="L26" s="160" t="s">
        <v>4</v>
      </c>
      <c r="M26" s="89" t="s">
        <v>51</v>
      </c>
      <c r="N26" s="89" t="s">
        <v>63</v>
      </c>
      <c r="O26" s="89" t="s">
        <v>269</v>
      </c>
      <c r="P26" s="89" t="s">
        <v>97</v>
      </c>
      <c r="Q26" s="91" t="s">
        <v>89</v>
      </c>
      <c r="R26" s="91" t="s">
        <v>4</v>
      </c>
      <c r="S26" s="91">
        <v>2017</v>
      </c>
      <c r="T26" s="91" t="s">
        <v>664</v>
      </c>
      <c r="U26" s="91" t="s">
        <v>665</v>
      </c>
      <c r="V26" s="91" t="s">
        <v>741</v>
      </c>
      <c r="W26" s="91" t="s">
        <v>742</v>
      </c>
      <c r="X26" s="91" t="s">
        <v>4</v>
      </c>
      <c r="Y26" s="261">
        <v>10211</v>
      </c>
      <c r="Z26" s="91" t="s">
        <v>666</v>
      </c>
      <c r="AA26" s="91" t="s">
        <v>667</v>
      </c>
      <c r="AB26" s="91" t="s">
        <v>668</v>
      </c>
      <c r="AC26" s="91" t="s">
        <v>4</v>
      </c>
      <c r="AD26" s="92" t="s">
        <v>89</v>
      </c>
      <c r="AE26" s="91" t="s">
        <v>4</v>
      </c>
      <c r="AF26" s="92">
        <v>2017</v>
      </c>
      <c r="AG26" s="92" t="s">
        <v>664</v>
      </c>
      <c r="AH26" s="92" t="s">
        <v>665</v>
      </c>
      <c r="AI26" s="92" t="s">
        <v>741</v>
      </c>
      <c r="AJ26" s="92" t="s">
        <v>746</v>
      </c>
      <c r="AK26" s="92" t="s">
        <v>4</v>
      </c>
      <c r="AL26" s="265">
        <v>11276</v>
      </c>
      <c r="AM26" s="92" t="s">
        <v>666</v>
      </c>
      <c r="AN26" s="92" t="s">
        <v>667</v>
      </c>
      <c r="AO26" s="91" t="s">
        <v>668</v>
      </c>
      <c r="AP26" s="92" t="s">
        <v>4</v>
      </c>
      <c r="AQ26" s="90" t="s">
        <v>89</v>
      </c>
      <c r="AR26" s="92" t="s">
        <v>4</v>
      </c>
      <c r="AS26" s="92">
        <v>2017</v>
      </c>
      <c r="AT26" s="92" t="s">
        <v>664</v>
      </c>
      <c r="AU26" s="92" t="s">
        <v>665</v>
      </c>
      <c r="AV26" s="92" t="s">
        <v>669</v>
      </c>
      <c r="AW26" s="92" t="s">
        <v>748</v>
      </c>
      <c r="AX26" s="92" t="s">
        <v>4</v>
      </c>
      <c r="AY26" s="265">
        <v>1272</v>
      </c>
      <c r="AZ26" s="92" t="s">
        <v>666</v>
      </c>
      <c r="BA26" s="92" t="s">
        <v>667</v>
      </c>
      <c r="BB26" s="91" t="s">
        <v>668</v>
      </c>
      <c r="BC26" s="92" t="s">
        <v>4</v>
      </c>
      <c r="BD26" s="92" t="s">
        <v>89</v>
      </c>
      <c r="BE26" s="92" t="s">
        <v>4</v>
      </c>
      <c r="BF26" s="92">
        <v>2017</v>
      </c>
      <c r="BG26" s="92" t="s">
        <v>664</v>
      </c>
      <c r="BH26" s="92" t="s">
        <v>665</v>
      </c>
      <c r="BI26" s="92" t="s">
        <v>741</v>
      </c>
      <c r="BJ26" s="92" t="s">
        <v>749</v>
      </c>
      <c r="BK26" s="92" t="s">
        <v>4</v>
      </c>
      <c r="BL26" s="265">
        <v>32388</v>
      </c>
      <c r="BM26" s="92" t="s">
        <v>670</v>
      </c>
      <c r="BN26" s="92" t="s">
        <v>667</v>
      </c>
      <c r="BO26" s="91" t="s">
        <v>668</v>
      </c>
      <c r="BP26" s="92" t="s">
        <v>4</v>
      </c>
      <c r="BQ26" s="92" t="s">
        <v>89</v>
      </c>
      <c r="BR26" s="92" t="s">
        <v>4</v>
      </c>
      <c r="BS26" s="92">
        <v>2017</v>
      </c>
      <c r="BT26" s="92" t="s">
        <v>664</v>
      </c>
      <c r="BU26" s="92" t="s">
        <v>665</v>
      </c>
      <c r="BV26" s="92" t="s">
        <v>669</v>
      </c>
      <c r="BW26" s="92" t="s">
        <v>266</v>
      </c>
      <c r="BX26" s="92" t="s">
        <v>4</v>
      </c>
      <c r="BY26" s="265">
        <v>32388</v>
      </c>
      <c r="BZ26" s="92" t="s">
        <v>670</v>
      </c>
      <c r="CA26" s="92" t="s">
        <v>667</v>
      </c>
      <c r="CB26" s="91" t="s">
        <v>668</v>
      </c>
      <c r="CC26" s="92" t="s">
        <v>934</v>
      </c>
      <c r="CD26" s="92" t="s">
        <v>89</v>
      </c>
      <c r="CE26" s="92" t="s">
        <v>4</v>
      </c>
      <c r="CF26" s="92">
        <v>2017</v>
      </c>
      <c r="CG26" s="92" t="s">
        <v>664</v>
      </c>
      <c r="CH26" s="92" t="s">
        <v>665</v>
      </c>
      <c r="CI26" s="92" t="s">
        <v>669</v>
      </c>
      <c r="CJ26" s="92" t="s">
        <v>751</v>
      </c>
      <c r="CK26" s="92" t="s">
        <v>4</v>
      </c>
      <c r="CL26" s="265">
        <v>24057</v>
      </c>
      <c r="CM26" s="92" t="s">
        <v>670</v>
      </c>
      <c r="CN26" s="92" t="s">
        <v>667</v>
      </c>
      <c r="CO26" s="91" t="s">
        <v>668</v>
      </c>
      <c r="CP26" s="92" t="s">
        <v>4</v>
      </c>
      <c r="CQ26" s="92" t="s">
        <v>89</v>
      </c>
      <c r="CR26" s="92" t="s">
        <v>4</v>
      </c>
      <c r="CS26" s="92">
        <v>2017</v>
      </c>
      <c r="CT26" s="92" t="s">
        <v>664</v>
      </c>
      <c r="CU26" s="92" t="s">
        <v>665</v>
      </c>
      <c r="CV26" s="92" t="s">
        <v>741</v>
      </c>
      <c r="CW26" s="91" t="s">
        <v>266</v>
      </c>
      <c r="CX26" s="92" t="s">
        <v>4</v>
      </c>
      <c r="CY26" s="265">
        <v>24057</v>
      </c>
      <c r="CZ26" s="92" t="s">
        <v>670</v>
      </c>
      <c r="DA26" s="92" t="s">
        <v>667</v>
      </c>
      <c r="DB26" s="91" t="s">
        <v>668</v>
      </c>
      <c r="DC26" s="91" t="s">
        <v>671</v>
      </c>
      <c r="DD26" s="238" t="s">
        <v>89</v>
      </c>
      <c r="DE26" s="238" t="s">
        <v>4</v>
      </c>
      <c r="DF26" s="49">
        <v>2010</v>
      </c>
      <c r="DG26" s="49" t="s">
        <v>672</v>
      </c>
      <c r="DH26" s="49" t="s">
        <v>673</v>
      </c>
      <c r="DI26" s="49" t="s">
        <v>1664</v>
      </c>
      <c r="DJ26" s="49" t="s">
        <v>1663</v>
      </c>
      <c r="DK26" s="49" t="s">
        <v>1663</v>
      </c>
      <c r="DL26" s="49">
        <v>8425970</v>
      </c>
      <c r="DM26" s="49" t="s">
        <v>4</v>
      </c>
      <c r="DN26" s="49" t="s">
        <v>667</v>
      </c>
      <c r="DO26" s="135" t="s">
        <v>1662</v>
      </c>
      <c r="DP26" s="49" t="s">
        <v>4</v>
      </c>
      <c r="MQ26" s="152">
        <f t="shared" si="3"/>
        <v>8</v>
      </c>
      <c r="MR26" s="143" t="s">
        <v>4</v>
      </c>
      <c r="MS26" s="143" t="s">
        <v>4</v>
      </c>
      <c r="MT26" s="143" t="s">
        <v>4</v>
      </c>
      <c r="MU26" s="143" t="s">
        <v>4</v>
      </c>
      <c r="MV26" s="234" t="s">
        <v>4</v>
      </c>
      <c r="MW26" s="236" t="s">
        <v>22</v>
      </c>
      <c r="MX26" s="237">
        <f>COUNTIF(Q26:MP26,"Si")</f>
        <v>8</v>
      </c>
      <c r="MY26" s="237">
        <f>COUNTIF(Q26:MP26,"Parcialmente")</f>
        <v>0</v>
      </c>
      <c r="MZ26" s="237">
        <f>COUNTIF(Q$6:MP26,"Si, pero publicado por un nivel superior")+COUNTIF(Q26:MP26,"Si pero publicado por otra entidad")</f>
        <v>0</v>
      </c>
      <c r="NA26" s="237">
        <f>COUNTIF(Q26:MP26,"No")</f>
        <v>0</v>
      </c>
      <c r="NB26" s="237">
        <f>COUNTIF(Q26:MP26,"Satisfechos")</f>
        <v>0</v>
      </c>
      <c r="NC26" s="237">
        <f>COUNTIF(Q26:MP26,"No satisfechos")</f>
        <v>0</v>
      </c>
      <c r="ND26" s="237">
        <f>COUNTIF(Q26:MP26,"No se realiza encuesta")</f>
        <v>0</v>
      </c>
      <c r="NE26" s="237">
        <f>COUNTIF(Q26:MP26,"Clausurados o rehabilitados")</f>
        <v>0</v>
      </c>
      <c r="NF26" s="237">
        <f>COUNTIF(Q26:MP26,"En proceso")</f>
        <v>0</v>
      </c>
      <c r="NG26" s="237">
        <f>COUNTIF(Q26:MP26,"No se realiza ninguna gestión")</f>
        <v>0</v>
      </c>
      <c r="NH26" s="237">
        <f t="shared" si="5"/>
        <v>8</v>
      </c>
      <c r="NI26" s="236" t="s">
        <v>89</v>
      </c>
      <c r="NJ26" s="161">
        <f t="shared" si="0"/>
        <v>0</v>
      </c>
      <c r="NK26" s="161">
        <f t="shared" si="1"/>
        <v>8</v>
      </c>
      <c r="NM26" s="288"/>
      <c r="NN26" s="88"/>
      <c r="NO26" s="741"/>
      <c r="NP26" s="741"/>
      <c r="NQ26" s="741"/>
      <c r="NR26" s="741"/>
      <c r="NS26" s="741"/>
      <c r="NT26" s="741"/>
      <c r="NU26" s="741"/>
      <c r="NV26" s="741"/>
      <c r="NW26" s="741"/>
      <c r="NX26" s="741"/>
      <c r="NY26" s="741"/>
      <c r="NZ26" s="741"/>
      <c r="OA26" s="741"/>
      <c r="OB26" s="741"/>
      <c r="OC26" s="741"/>
      <c r="OD26" s="741"/>
      <c r="OE26" s="741"/>
      <c r="OF26" s="741"/>
      <c r="OG26" s="741"/>
      <c r="OH26" s="741"/>
      <c r="OI26" s="741"/>
      <c r="OJ26" s="741"/>
      <c r="OK26" s="741"/>
      <c r="OL26" s="741"/>
      <c r="OM26" s="741"/>
      <c r="ON26" s="741"/>
      <c r="OO26" s="741"/>
      <c r="OP26" s="741"/>
      <c r="OQ26" s="741"/>
      <c r="OR26" s="741"/>
      <c r="OS26" s="741"/>
      <c r="OT26" s="741"/>
      <c r="OU26" s="741"/>
      <c r="OV26" s="741"/>
      <c r="OW26" s="741"/>
      <c r="OX26" s="741"/>
      <c r="OY26" s="741"/>
      <c r="OZ26" s="741"/>
      <c r="PA26" s="741"/>
      <c r="PB26" s="741"/>
      <c r="PC26" s="741"/>
      <c r="PD26" s="741"/>
      <c r="PE26" s="741"/>
      <c r="PF26" s="741"/>
      <c r="PG26" s="741"/>
      <c r="PH26" s="741"/>
      <c r="PI26" s="741"/>
    </row>
    <row r="27" spans="1:425" s="92" customFormat="1" ht="15" customHeight="1">
      <c r="A27" s="1"/>
      <c r="B27" s="88"/>
      <c r="C27" s="89" t="s">
        <v>431</v>
      </c>
      <c r="D27" s="89" t="s">
        <v>2312</v>
      </c>
      <c r="E27" s="89" t="s">
        <v>17</v>
      </c>
      <c r="F27" s="89" t="s">
        <v>434</v>
      </c>
      <c r="G27" s="160" t="str">
        <f>'G-6'!I28</f>
        <v>I-22</v>
      </c>
      <c r="H27" s="160" t="s">
        <v>89</v>
      </c>
      <c r="I27" s="160" t="s">
        <v>89</v>
      </c>
      <c r="J27" s="160" t="s">
        <v>4</v>
      </c>
      <c r="K27" s="160" t="s">
        <v>4</v>
      </c>
      <c r="L27" s="160" t="s">
        <v>4</v>
      </c>
      <c r="M27" s="89" t="s">
        <v>248</v>
      </c>
      <c r="N27" s="89" t="s">
        <v>87</v>
      </c>
      <c r="O27" s="89" t="s">
        <v>251</v>
      </c>
      <c r="P27" s="89" t="s">
        <v>98</v>
      </c>
      <c r="Q27" s="178">
        <v>6.2</v>
      </c>
      <c r="R27" s="91" t="s">
        <v>4</v>
      </c>
      <c r="S27" s="91">
        <v>2017</v>
      </c>
      <c r="T27" s="91" t="s">
        <v>664</v>
      </c>
      <c r="U27" s="91" t="s">
        <v>665</v>
      </c>
      <c r="V27" s="91" t="s">
        <v>741</v>
      </c>
      <c r="W27" s="91" t="s">
        <v>749</v>
      </c>
      <c r="X27" s="91" t="s">
        <v>4</v>
      </c>
      <c r="Y27" s="261">
        <v>32388</v>
      </c>
      <c r="Z27" s="91" t="s">
        <v>670</v>
      </c>
      <c r="AA27" s="91" t="s">
        <v>667</v>
      </c>
      <c r="AB27" s="91" t="s">
        <v>668</v>
      </c>
      <c r="AC27" s="92" t="s">
        <v>4</v>
      </c>
      <c r="AD27" s="177">
        <v>64.400000000000006</v>
      </c>
      <c r="AE27" s="92" t="s">
        <v>4</v>
      </c>
      <c r="AF27" s="92">
        <v>2017</v>
      </c>
      <c r="AG27" s="92" t="s">
        <v>664</v>
      </c>
      <c r="AH27" s="92" t="s">
        <v>665</v>
      </c>
      <c r="AI27" s="92" t="s">
        <v>669</v>
      </c>
      <c r="AJ27" s="92" t="s">
        <v>751</v>
      </c>
      <c r="AK27" s="92" t="s">
        <v>4</v>
      </c>
      <c r="AL27" s="265">
        <v>24057</v>
      </c>
      <c r="AM27" s="92" t="s">
        <v>670</v>
      </c>
      <c r="AN27" s="92" t="s">
        <v>667</v>
      </c>
      <c r="AO27" s="91" t="s">
        <v>668</v>
      </c>
      <c r="AP27" s="92" t="s">
        <v>4</v>
      </c>
      <c r="AQ27" s="49">
        <v>0</v>
      </c>
      <c r="AR27" s="181" t="s">
        <v>4</v>
      </c>
      <c r="AS27" s="49">
        <v>2016</v>
      </c>
      <c r="AT27" s="49" t="s">
        <v>664</v>
      </c>
      <c r="AU27" s="49" t="s">
        <v>665</v>
      </c>
      <c r="AV27" s="49" t="s">
        <v>266</v>
      </c>
      <c r="AW27" s="49" t="s">
        <v>266</v>
      </c>
      <c r="AX27" s="49" t="s">
        <v>680</v>
      </c>
      <c r="AY27" s="49" t="s">
        <v>4</v>
      </c>
      <c r="AZ27" s="135" t="s">
        <v>666</v>
      </c>
      <c r="BA27" s="135" t="s">
        <v>667</v>
      </c>
      <c r="BB27" s="135" t="s">
        <v>681</v>
      </c>
      <c r="BC27" s="49" t="s">
        <v>1665</v>
      </c>
      <c r="BD27" s="49">
        <v>47</v>
      </c>
      <c r="BE27" s="181" t="s">
        <v>4</v>
      </c>
      <c r="BF27" s="49">
        <v>2016</v>
      </c>
      <c r="BG27" s="49" t="s">
        <v>664</v>
      </c>
      <c r="BH27" s="49" t="s">
        <v>665</v>
      </c>
      <c r="BI27" s="49" t="s">
        <v>266</v>
      </c>
      <c r="BJ27" s="49" t="s">
        <v>757</v>
      </c>
      <c r="BK27" s="49" t="s">
        <v>4</v>
      </c>
      <c r="BL27" s="149">
        <v>595261</v>
      </c>
      <c r="BM27" s="135" t="s">
        <v>666</v>
      </c>
      <c r="BN27" s="135" t="s">
        <v>667</v>
      </c>
      <c r="BO27" s="135" t="s">
        <v>681</v>
      </c>
      <c r="BP27" s="49" t="s">
        <v>1627</v>
      </c>
      <c r="BQ27" s="49">
        <v>10</v>
      </c>
      <c r="BR27" s="49" t="s">
        <v>4</v>
      </c>
      <c r="BS27" s="49">
        <v>2008</v>
      </c>
      <c r="BT27" s="49" t="s">
        <v>799</v>
      </c>
      <c r="BU27" s="49" t="s">
        <v>665</v>
      </c>
      <c r="BV27" s="49" t="s">
        <v>1667</v>
      </c>
      <c r="BW27" s="49" t="s">
        <v>1666</v>
      </c>
      <c r="BX27" s="49" t="s">
        <v>4</v>
      </c>
      <c r="BY27" s="49">
        <v>142290</v>
      </c>
      <c r="BZ27" s="49" t="s">
        <v>666</v>
      </c>
      <c r="CA27" s="49" t="s">
        <v>667</v>
      </c>
      <c r="CB27" s="239" t="s">
        <v>992</v>
      </c>
      <c r="CC27" s="49" t="s">
        <v>1668</v>
      </c>
      <c r="CD27" s="49">
        <v>47</v>
      </c>
      <c r="CE27" s="49" t="s">
        <v>4</v>
      </c>
      <c r="CF27" s="49">
        <v>2008</v>
      </c>
      <c r="CG27" s="49" t="s">
        <v>799</v>
      </c>
      <c r="CH27" s="49" t="s">
        <v>665</v>
      </c>
      <c r="CI27" s="49" t="s">
        <v>4</v>
      </c>
      <c r="CJ27" s="49" t="s">
        <v>4</v>
      </c>
      <c r="CK27" s="49" t="s">
        <v>1669</v>
      </c>
      <c r="CL27" s="49">
        <v>25542</v>
      </c>
      <c r="CM27" s="49" t="s">
        <v>666</v>
      </c>
      <c r="CN27" s="49" t="s">
        <v>667</v>
      </c>
      <c r="CO27" s="239" t="s">
        <v>992</v>
      </c>
      <c r="CP27" s="135" t="s">
        <v>1670</v>
      </c>
      <c r="MQ27" s="152">
        <f t="shared" si="3"/>
        <v>6</v>
      </c>
      <c r="MR27" s="143">
        <f>MAX(Q27,AD27,AQ27,BD27,BQ27,CD27,CQ27,DD27,DQ27,ED27,EQ27,FD27,FQ27,GD27,GQ27,HD27,HQ27,ID27,IQ27,JD27,JQ27,KD27,KQ27,LD27,LQ27,MD27)</f>
        <v>64.400000000000006</v>
      </c>
      <c r="MS27" s="143">
        <f>MIN(Q27,AD27,AQ27,BD27,BQ27,CD27,CQ27,DD27,DQ27,ED27,EQ27,FD27,FQ27,GD27,GQ27,HD27,HQ27,ID27,IQ27,JD27,JQ27,KD27,KQ27,LD27,LQ27,MD27)</f>
        <v>0</v>
      </c>
      <c r="MT27" s="143">
        <f>AVERAGE(Q27,AD27,AQ27,BD27,BQ27,CD27,CQ27,DD27,DQ27,ED27,EQ27,FD27,FQ27,GD27,GQ27,HD27,HQ27,ID27,IQ27,JD27,JQ27,KD27,KQ27,LD27,LQ27,MD27)</f>
        <v>29.100000000000005</v>
      </c>
      <c r="MU27" s="143">
        <f>STDEV(Q27,AD27,AQ27,BD27,BQ27,CD27,CQ27,DD27,DQ27,ED27,EQ27,FD27,FQ27,GD27,GQ27,HD27,HQ27,ID27,IQ27,JD27,JQ27,KD27,KQ27,LD27,LQ27,MD27)</f>
        <v>26.918172300511035</v>
      </c>
      <c r="MV27" s="234">
        <f>MQ27</f>
        <v>6</v>
      </c>
      <c r="MW27" s="236" t="s">
        <v>89</v>
      </c>
      <c r="MX27" s="144" t="s">
        <v>4</v>
      </c>
      <c r="MY27" s="144" t="s">
        <v>4</v>
      </c>
      <c r="MZ27" s="144" t="s">
        <v>4</v>
      </c>
      <c r="NA27" s="144" t="s">
        <v>4</v>
      </c>
      <c r="NB27" s="144" t="s">
        <v>4</v>
      </c>
      <c r="NC27" s="144" t="s">
        <v>4</v>
      </c>
      <c r="ND27" s="144" t="s">
        <v>4</v>
      </c>
      <c r="NE27" s="144" t="s">
        <v>4</v>
      </c>
      <c r="NF27" s="144" t="s">
        <v>4</v>
      </c>
      <c r="NG27" s="144" t="s">
        <v>4</v>
      </c>
      <c r="NH27" s="237" t="s">
        <v>4</v>
      </c>
      <c r="NI27" s="236" t="s">
        <v>22</v>
      </c>
      <c r="NJ27" s="161">
        <f t="shared" si="0"/>
        <v>0</v>
      </c>
      <c r="NK27" s="161">
        <f t="shared" si="1"/>
        <v>6</v>
      </c>
      <c r="NM27" s="288"/>
      <c r="NN27" s="88"/>
      <c r="NO27" s="741"/>
      <c r="NP27" s="741"/>
      <c r="NQ27" s="741"/>
      <c r="NR27" s="741"/>
      <c r="NS27" s="741"/>
      <c r="NT27" s="741"/>
      <c r="NU27" s="741"/>
      <c r="NV27" s="741"/>
      <c r="NW27" s="741"/>
      <c r="NX27" s="741"/>
      <c r="NY27" s="741"/>
      <c r="NZ27" s="741"/>
      <c r="OA27" s="741"/>
      <c r="OB27" s="741"/>
      <c r="OC27" s="741"/>
      <c r="OD27" s="741"/>
      <c r="OE27" s="741"/>
      <c r="OF27" s="741"/>
      <c r="OG27" s="741"/>
      <c r="OH27" s="741"/>
      <c r="OI27" s="741"/>
      <c r="OJ27" s="741"/>
      <c r="OK27" s="741"/>
      <c r="OL27" s="741"/>
      <c r="OM27" s="741"/>
      <c r="ON27" s="741"/>
      <c r="OO27" s="741"/>
      <c r="OP27" s="741"/>
      <c r="OQ27" s="741"/>
      <c r="OR27" s="741"/>
      <c r="OS27" s="741"/>
      <c r="OT27" s="741"/>
      <c r="OU27" s="741"/>
      <c r="OV27" s="741"/>
      <c r="OW27" s="741"/>
      <c r="OX27" s="741"/>
      <c r="OY27" s="741"/>
      <c r="OZ27" s="741"/>
      <c r="PA27" s="741"/>
      <c r="PB27" s="741"/>
      <c r="PC27" s="741"/>
      <c r="PD27" s="741"/>
      <c r="PE27" s="741"/>
      <c r="PF27" s="741"/>
      <c r="PG27" s="741"/>
      <c r="PH27" s="741"/>
      <c r="PI27" s="741"/>
    </row>
    <row r="28" spans="1:425" s="92" customFormat="1" ht="15" customHeight="1">
      <c r="A28" s="1"/>
      <c r="B28" s="88"/>
      <c r="C28" s="89" t="s">
        <v>431</v>
      </c>
      <c r="D28" s="89" t="s">
        <v>2312</v>
      </c>
      <c r="E28" s="89" t="s">
        <v>17</v>
      </c>
      <c r="F28" s="89" t="s">
        <v>434</v>
      </c>
      <c r="G28" s="160" t="str">
        <f>'G-6'!I29</f>
        <v>I-23</v>
      </c>
      <c r="H28" s="160" t="s">
        <v>88</v>
      </c>
      <c r="I28" s="160" t="s">
        <v>89</v>
      </c>
      <c r="J28" s="160" t="s">
        <v>4</v>
      </c>
      <c r="K28" s="160" t="s">
        <v>4</v>
      </c>
      <c r="L28" s="160" t="s">
        <v>4</v>
      </c>
      <c r="M28" s="89" t="s">
        <v>249</v>
      </c>
      <c r="N28" s="89" t="s">
        <v>993</v>
      </c>
      <c r="O28" s="89" t="s">
        <v>250</v>
      </c>
      <c r="P28" s="89" t="s">
        <v>98</v>
      </c>
      <c r="Q28" s="135">
        <v>1</v>
      </c>
      <c r="R28" s="49" t="s">
        <v>4</v>
      </c>
      <c r="S28" s="49">
        <v>2016</v>
      </c>
      <c r="T28" s="49" t="s">
        <v>664</v>
      </c>
      <c r="U28" s="49" t="s">
        <v>665</v>
      </c>
      <c r="V28" s="49" t="s">
        <v>266</v>
      </c>
      <c r="W28" s="49" t="s">
        <v>266</v>
      </c>
      <c r="X28" s="49" t="s">
        <v>680</v>
      </c>
      <c r="Y28" s="49" t="s">
        <v>4</v>
      </c>
      <c r="Z28" s="135" t="s">
        <v>666</v>
      </c>
      <c r="AA28" s="135" t="s">
        <v>667</v>
      </c>
      <c r="AB28" s="135" t="s">
        <v>681</v>
      </c>
      <c r="AC28" s="49" t="s">
        <v>1665</v>
      </c>
      <c r="AD28" s="49">
        <v>10</v>
      </c>
      <c r="AE28" s="49" t="s">
        <v>4</v>
      </c>
      <c r="AF28" s="49">
        <v>2016</v>
      </c>
      <c r="AG28" s="49" t="s">
        <v>664</v>
      </c>
      <c r="AH28" s="49" t="s">
        <v>665</v>
      </c>
      <c r="AI28" s="49" t="s">
        <v>266</v>
      </c>
      <c r="AJ28" s="49" t="s">
        <v>266</v>
      </c>
      <c r="AK28" s="49" t="s">
        <v>680</v>
      </c>
      <c r="AL28" s="49" t="s">
        <v>4</v>
      </c>
      <c r="AM28" s="135" t="s">
        <v>666</v>
      </c>
      <c r="AN28" s="135" t="s">
        <v>667</v>
      </c>
      <c r="AO28" s="135" t="s">
        <v>681</v>
      </c>
      <c r="AP28" s="135" t="s">
        <v>1671</v>
      </c>
      <c r="AQ28" s="49">
        <v>2</v>
      </c>
      <c r="AR28" s="49" t="s">
        <v>4</v>
      </c>
      <c r="AS28" s="49">
        <v>2016</v>
      </c>
      <c r="AT28" s="49" t="s">
        <v>664</v>
      </c>
      <c r="AU28" s="49" t="s">
        <v>665</v>
      </c>
      <c r="AV28" s="49" t="s">
        <v>4</v>
      </c>
      <c r="AW28" s="49" t="s">
        <v>1672</v>
      </c>
      <c r="AX28" s="49" t="s">
        <v>4</v>
      </c>
      <c r="AY28" s="49" t="s">
        <v>4</v>
      </c>
      <c r="AZ28" s="135" t="s">
        <v>666</v>
      </c>
      <c r="BA28" s="135" t="s">
        <v>667</v>
      </c>
      <c r="BB28" s="135" t="s">
        <v>681</v>
      </c>
      <c r="BC28" s="49" t="s">
        <v>4</v>
      </c>
      <c r="BD28" s="49">
        <v>1.3</v>
      </c>
      <c r="BE28" s="49" t="s">
        <v>4</v>
      </c>
      <c r="BF28" s="49">
        <v>2016</v>
      </c>
      <c r="BG28" s="49" t="s">
        <v>664</v>
      </c>
      <c r="BH28" s="49" t="s">
        <v>665</v>
      </c>
      <c r="BI28" s="49" t="s">
        <v>4</v>
      </c>
      <c r="BJ28" s="49" t="s">
        <v>1673</v>
      </c>
      <c r="BK28" s="49" t="s">
        <v>4</v>
      </c>
      <c r="BL28" s="49" t="s">
        <v>4</v>
      </c>
      <c r="BM28" s="135" t="s">
        <v>666</v>
      </c>
      <c r="BN28" s="135" t="s">
        <v>667</v>
      </c>
      <c r="BO28" s="135" t="s">
        <v>681</v>
      </c>
      <c r="BP28" s="49" t="s">
        <v>4</v>
      </c>
      <c r="BQ28" s="49">
        <v>3.3</v>
      </c>
      <c r="BR28" s="49" t="s">
        <v>4</v>
      </c>
      <c r="BS28" s="49">
        <v>2016</v>
      </c>
      <c r="BT28" s="49" t="s">
        <v>664</v>
      </c>
      <c r="BU28" s="49" t="s">
        <v>665</v>
      </c>
      <c r="BV28" s="49" t="s">
        <v>4</v>
      </c>
      <c r="BW28" s="49" t="s">
        <v>1674</v>
      </c>
      <c r="BX28" s="49" t="s">
        <v>4</v>
      </c>
      <c r="BY28" s="49" t="s">
        <v>4</v>
      </c>
      <c r="BZ28" s="135" t="s">
        <v>666</v>
      </c>
      <c r="CA28" s="135" t="s">
        <v>667</v>
      </c>
      <c r="CB28" s="135" t="s">
        <v>681</v>
      </c>
      <c r="CC28" s="49" t="s">
        <v>4</v>
      </c>
      <c r="CD28" s="49">
        <v>1.5</v>
      </c>
      <c r="CE28" s="49" t="s">
        <v>4</v>
      </c>
      <c r="CF28" s="49">
        <v>2016</v>
      </c>
      <c r="CG28" s="49" t="s">
        <v>664</v>
      </c>
      <c r="CH28" s="49" t="s">
        <v>665</v>
      </c>
      <c r="CI28" s="49" t="s">
        <v>4</v>
      </c>
      <c r="CJ28" s="49" t="s">
        <v>1675</v>
      </c>
      <c r="CK28" s="49" t="s">
        <v>4</v>
      </c>
      <c r="CL28" s="49" t="s">
        <v>4</v>
      </c>
      <c r="CM28" s="135" t="s">
        <v>666</v>
      </c>
      <c r="CN28" s="135" t="s">
        <v>667</v>
      </c>
      <c r="CO28" s="135" t="s">
        <v>681</v>
      </c>
      <c r="CP28" s="49" t="s">
        <v>4</v>
      </c>
      <c r="CQ28" s="49">
        <v>3.7</v>
      </c>
      <c r="CR28" s="49" t="s">
        <v>4</v>
      </c>
      <c r="CS28" s="49">
        <v>2016</v>
      </c>
      <c r="CT28" s="49" t="s">
        <v>664</v>
      </c>
      <c r="CU28" s="49" t="s">
        <v>665</v>
      </c>
      <c r="CV28" s="49" t="s">
        <v>4</v>
      </c>
      <c r="CW28" s="49" t="s">
        <v>1676</v>
      </c>
      <c r="CX28" s="49" t="s">
        <v>4</v>
      </c>
      <c r="CY28" s="49" t="s">
        <v>4</v>
      </c>
      <c r="CZ28" s="135" t="s">
        <v>666</v>
      </c>
      <c r="DA28" s="135" t="s">
        <v>667</v>
      </c>
      <c r="DB28" s="135" t="s">
        <v>681</v>
      </c>
      <c r="DC28" s="49" t="s">
        <v>4</v>
      </c>
      <c r="MQ28" s="152">
        <f t="shared" si="3"/>
        <v>7</v>
      </c>
      <c r="MR28" s="143">
        <f>MAX(Q28,AD28,AQ28,BD28,BQ28,CD28,CQ28,DD28,DQ28,ED28,EQ28,FD28,FQ28,GD28,GQ28,HD28,HQ28,ID28,IQ28,JD28,JQ28,KD28,KQ28,LD28,LQ28,MD28)</f>
        <v>10</v>
      </c>
      <c r="MS28" s="143">
        <f>MIN(Q28,AD28,AQ28,BD28,BQ28,CD28,CQ28,DD28,DQ28,ED28,EQ28,FD28,FQ28,GD28,GQ28,HD28,HQ28,ID28,IQ28,JD28,JQ28,KD28,KQ28,LD28,LQ28,MD28)</f>
        <v>1</v>
      </c>
      <c r="MT28" s="143">
        <f>AVERAGE(Q28,AD28,AQ28,BD28,BQ28,CD28,CQ28,DD28,DQ28,ED28,EQ28,FD28,FQ28,GD28,GQ28,HD28,HQ28,ID28,IQ28,JD28,JQ28,KD28,KQ28,LD28,LQ28,MD28)</f>
        <v>3.2571428571428571</v>
      </c>
      <c r="MU28" s="143">
        <f>STDEV(Q28,AD28,AQ28,BD28,BQ28,CD28,CQ28,DD28,DQ28,ED28,EQ28,FD28,FQ28,GD28,GQ28,HD28,HQ28,ID28,IQ28,JD28,JQ28,KD28,KQ28,LD28,LQ28,MD28)</f>
        <v>3.14264068518666</v>
      </c>
      <c r="MV28" s="234">
        <f>MQ28</f>
        <v>7</v>
      </c>
      <c r="MW28" s="236" t="s">
        <v>89</v>
      </c>
      <c r="MX28" s="144" t="s">
        <v>4</v>
      </c>
      <c r="MY28" s="144" t="s">
        <v>4</v>
      </c>
      <c r="MZ28" s="144" t="s">
        <v>4</v>
      </c>
      <c r="NA28" s="144" t="s">
        <v>4</v>
      </c>
      <c r="NB28" s="144" t="s">
        <v>4</v>
      </c>
      <c r="NC28" s="144" t="s">
        <v>4</v>
      </c>
      <c r="ND28" s="144" t="s">
        <v>4</v>
      </c>
      <c r="NE28" s="144" t="s">
        <v>4</v>
      </c>
      <c r="NF28" s="144" t="s">
        <v>4</v>
      </c>
      <c r="NG28" s="144" t="s">
        <v>4</v>
      </c>
      <c r="NH28" s="237" t="s">
        <v>4</v>
      </c>
      <c r="NI28" s="236" t="s">
        <v>22</v>
      </c>
      <c r="NJ28" s="161">
        <f t="shared" si="0"/>
        <v>0</v>
      </c>
      <c r="NK28" s="161">
        <f t="shared" si="1"/>
        <v>7</v>
      </c>
      <c r="NM28" s="288"/>
      <c r="NN28" s="88"/>
      <c r="NO28" s="741"/>
      <c r="NP28" s="741"/>
      <c r="NQ28" s="741"/>
      <c r="NR28" s="741"/>
      <c r="NS28" s="741"/>
      <c r="NT28" s="741"/>
      <c r="NU28" s="741"/>
      <c r="NV28" s="741"/>
      <c r="NW28" s="741"/>
      <c r="NX28" s="741"/>
      <c r="NY28" s="741"/>
      <c r="NZ28" s="741"/>
      <c r="OA28" s="741"/>
      <c r="OB28" s="741"/>
      <c r="OC28" s="741"/>
      <c r="OD28" s="741"/>
      <c r="OE28" s="741"/>
      <c r="OF28" s="741"/>
      <c r="OG28" s="741"/>
      <c r="OH28" s="741"/>
      <c r="OI28" s="741"/>
      <c r="OJ28" s="741"/>
      <c r="OK28" s="741"/>
      <c r="OL28" s="741"/>
      <c r="OM28" s="741"/>
      <c r="ON28" s="741"/>
      <c r="OO28" s="741"/>
      <c r="OP28" s="741"/>
      <c r="OQ28" s="741"/>
      <c r="OR28" s="741"/>
      <c r="OS28" s="741"/>
      <c r="OT28" s="741"/>
      <c r="OU28" s="741"/>
      <c r="OV28" s="741"/>
      <c r="OW28" s="741"/>
      <c r="OX28" s="741"/>
      <c r="OY28" s="741"/>
      <c r="OZ28" s="741"/>
      <c r="PA28" s="741"/>
      <c r="PB28" s="741"/>
      <c r="PC28" s="741"/>
      <c r="PD28" s="741"/>
      <c r="PE28" s="741"/>
      <c r="PF28" s="741"/>
      <c r="PG28" s="741"/>
      <c r="PH28" s="741"/>
      <c r="PI28" s="741"/>
    </row>
    <row r="29" spans="1:425" s="92" customFormat="1" ht="15" customHeight="1">
      <c r="A29" s="1"/>
      <c r="B29" s="88"/>
      <c r="C29" s="89" t="s">
        <v>431</v>
      </c>
      <c r="D29" s="89" t="s">
        <v>2312</v>
      </c>
      <c r="E29" s="89" t="s">
        <v>17</v>
      </c>
      <c r="F29" s="89" t="s">
        <v>434</v>
      </c>
      <c r="G29" s="160" t="str">
        <f>'G-6'!I30</f>
        <v>I-24</v>
      </c>
      <c r="H29" s="160" t="s">
        <v>89</v>
      </c>
      <c r="I29" s="160" t="s">
        <v>88</v>
      </c>
      <c r="J29" s="160" t="s">
        <v>4</v>
      </c>
      <c r="K29" s="160" t="s">
        <v>4</v>
      </c>
      <c r="L29" s="160" t="s">
        <v>4</v>
      </c>
      <c r="M29" s="89" t="s">
        <v>81</v>
      </c>
      <c r="N29" s="89" t="s">
        <v>63</v>
      </c>
      <c r="O29" s="89" t="s">
        <v>82</v>
      </c>
      <c r="P29" s="89" t="s">
        <v>97</v>
      </c>
      <c r="Q29" s="91" t="s">
        <v>493</v>
      </c>
      <c r="R29" s="91" t="s">
        <v>4</v>
      </c>
      <c r="S29" s="91">
        <v>2017</v>
      </c>
      <c r="T29" s="91" t="s">
        <v>664</v>
      </c>
      <c r="U29" s="91" t="s">
        <v>665</v>
      </c>
      <c r="V29" s="91" t="s">
        <v>741</v>
      </c>
      <c r="W29" s="91" t="s">
        <v>742</v>
      </c>
      <c r="X29" s="91" t="s">
        <v>4</v>
      </c>
      <c r="Y29" s="261">
        <v>10211</v>
      </c>
      <c r="Z29" s="91" t="s">
        <v>666</v>
      </c>
      <c r="AA29" s="91" t="s">
        <v>667</v>
      </c>
      <c r="AB29" s="91" t="s">
        <v>668</v>
      </c>
      <c r="AC29" s="91" t="s">
        <v>4</v>
      </c>
      <c r="AD29" s="92" t="s">
        <v>493</v>
      </c>
      <c r="AE29" s="91" t="s">
        <v>4</v>
      </c>
      <c r="AF29" s="92">
        <v>2017</v>
      </c>
      <c r="AG29" s="92" t="s">
        <v>664</v>
      </c>
      <c r="AH29" s="92" t="s">
        <v>665</v>
      </c>
      <c r="AI29" s="92" t="s">
        <v>669</v>
      </c>
      <c r="AJ29" s="92" t="s">
        <v>746</v>
      </c>
      <c r="AK29" s="92" t="s">
        <v>4</v>
      </c>
      <c r="AL29" s="265">
        <v>11276</v>
      </c>
      <c r="AM29" s="92" t="s">
        <v>666</v>
      </c>
      <c r="AN29" s="92" t="s">
        <v>667</v>
      </c>
      <c r="AO29" s="91" t="s">
        <v>668</v>
      </c>
      <c r="AP29" s="92" t="s">
        <v>4</v>
      </c>
      <c r="AQ29" s="90" t="s">
        <v>493</v>
      </c>
      <c r="AR29" s="92" t="s">
        <v>4</v>
      </c>
      <c r="AS29" s="92">
        <v>2017</v>
      </c>
      <c r="AT29" s="92" t="s">
        <v>664</v>
      </c>
      <c r="AU29" s="92" t="s">
        <v>665</v>
      </c>
      <c r="AV29" s="92" t="s">
        <v>669</v>
      </c>
      <c r="AW29" s="92" t="s">
        <v>748</v>
      </c>
      <c r="AX29" s="92" t="s">
        <v>4</v>
      </c>
      <c r="AY29" s="265">
        <v>1272</v>
      </c>
      <c r="AZ29" s="92" t="s">
        <v>666</v>
      </c>
      <c r="BA29" s="92" t="s">
        <v>667</v>
      </c>
      <c r="BB29" s="91" t="s">
        <v>668</v>
      </c>
      <c r="BC29" s="92" t="s">
        <v>4</v>
      </c>
      <c r="BD29" s="92" t="s">
        <v>89</v>
      </c>
      <c r="BE29" s="92" t="s">
        <v>4</v>
      </c>
      <c r="BF29" s="92">
        <v>2017</v>
      </c>
      <c r="BG29" s="92" t="s">
        <v>664</v>
      </c>
      <c r="BH29" s="92" t="s">
        <v>665</v>
      </c>
      <c r="BI29" s="92" t="s">
        <v>741</v>
      </c>
      <c r="BJ29" s="92" t="s">
        <v>749</v>
      </c>
      <c r="BK29" s="92" t="s">
        <v>4</v>
      </c>
      <c r="BL29" s="265">
        <v>32388</v>
      </c>
      <c r="BM29" s="92" t="s">
        <v>670</v>
      </c>
      <c r="BN29" s="92" t="s">
        <v>667</v>
      </c>
      <c r="BO29" s="91" t="s">
        <v>668</v>
      </c>
      <c r="BP29" s="92" t="s">
        <v>4</v>
      </c>
      <c r="BQ29" s="92" t="s">
        <v>89</v>
      </c>
      <c r="BR29" s="92" t="s">
        <v>4</v>
      </c>
      <c r="BS29" s="92">
        <v>2017</v>
      </c>
      <c r="BT29" s="92" t="s">
        <v>664</v>
      </c>
      <c r="BU29" s="92" t="s">
        <v>665</v>
      </c>
      <c r="BV29" s="92" t="s">
        <v>669</v>
      </c>
      <c r="BW29" s="92" t="s">
        <v>266</v>
      </c>
      <c r="BX29" s="92" t="s">
        <v>4</v>
      </c>
      <c r="BY29" s="265">
        <v>32388</v>
      </c>
      <c r="BZ29" s="92" t="s">
        <v>670</v>
      </c>
      <c r="CA29" s="92" t="s">
        <v>667</v>
      </c>
      <c r="CB29" s="91" t="s">
        <v>668</v>
      </c>
      <c r="CC29" s="92" t="s">
        <v>934</v>
      </c>
      <c r="CD29" s="92" t="s">
        <v>88</v>
      </c>
      <c r="CE29" s="92" t="s">
        <v>4</v>
      </c>
      <c r="CF29" s="92">
        <v>2017</v>
      </c>
      <c r="CG29" s="92" t="s">
        <v>664</v>
      </c>
      <c r="CH29" s="92" t="s">
        <v>665</v>
      </c>
      <c r="CI29" s="92" t="s">
        <v>669</v>
      </c>
      <c r="CJ29" s="92" t="s">
        <v>751</v>
      </c>
      <c r="CK29" s="92" t="s">
        <v>4</v>
      </c>
      <c r="CL29" s="265">
        <v>24057</v>
      </c>
      <c r="CM29" s="92" t="s">
        <v>670</v>
      </c>
      <c r="CN29" s="92" t="s">
        <v>667</v>
      </c>
      <c r="CO29" s="91" t="s">
        <v>668</v>
      </c>
      <c r="CP29" s="92" t="s">
        <v>4</v>
      </c>
      <c r="CQ29" s="92" t="s">
        <v>88</v>
      </c>
      <c r="CR29" s="92" t="s">
        <v>4</v>
      </c>
      <c r="CS29" s="92">
        <v>2017</v>
      </c>
      <c r="CT29" s="92" t="s">
        <v>664</v>
      </c>
      <c r="CU29" s="92" t="s">
        <v>665</v>
      </c>
      <c r="CV29" s="92" t="s">
        <v>741</v>
      </c>
      <c r="CW29" s="91" t="s">
        <v>266</v>
      </c>
      <c r="CX29" s="92" t="s">
        <v>4</v>
      </c>
      <c r="CY29" s="261">
        <v>24057</v>
      </c>
      <c r="CZ29" s="92" t="s">
        <v>670</v>
      </c>
      <c r="DA29" s="92" t="s">
        <v>667</v>
      </c>
      <c r="DB29" s="91" t="s">
        <v>668</v>
      </c>
      <c r="DC29" s="91" t="s">
        <v>671</v>
      </c>
      <c r="MQ29" s="152">
        <f t="shared" si="3"/>
        <v>7</v>
      </c>
      <c r="MR29" s="143" t="s">
        <v>4</v>
      </c>
      <c r="MS29" s="143" t="s">
        <v>4</v>
      </c>
      <c r="MT29" s="143" t="s">
        <v>4</v>
      </c>
      <c r="MU29" s="143" t="s">
        <v>4</v>
      </c>
      <c r="MV29" s="234" t="s">
        <v>4</v>
      </c>
      <c r="MW29" s="236" t="s">
        <v>22</v>
      </c>
      <c r="MX29" s="237">
        <f>COUNTIF(Q29:MP29,"Si")</f>
        <v>2</v>
      </c>
      <c r="MY29" s="237">
        <f>COUNTIF(Q29:MP29,"Parcialmente")</f>
        <v>3</v>
      </c>
      <c r="MZ29" s="237">
        <f>COUNTIF(Q$6:MP29,"Si, pero publicado por un nivel superior")+COUNTIF(Q29:MP29,"Si pero publicado por otra entidad")</f>
        <v>0</v>
      </c>
      <c r="NA29" s="237">
        <f>COUNTIF(Q29:MP29,"No")</f>
        <v>2</v>
      </c>
      <c r="NB29" s="237">
        <f>COUNTIF(Q29:MP29,"Satisfechos")</f>
        <v>0</v>
      </c>
      <c r="NC29" s="237">
        <f>COUNTIF(Q29:MP29,"No satisfechos")</f>
        <v>0</v>
      </c>
      <c r="ND29" s="237">
        <f>COUNTIF(Q29:MP29,"No se realiza encuesta")</f>
        <v>0</v>
      </c>
      <c r="NE29" s="237">
        <f>COUNTIF(Q29:MP29,"Clausurados o rehabilitados")</f>
        <v>0</v>
      </c>
      <c r="NF29" s="237">
        <f>COUNTIF(Q29:MP29,"En proceso")</f>
        <v>0</v>
      </c>
      <c r="NG29" s="237">
        <f>COUNTIF(Q29:MP29,"No se realiza ninguna gestión")</f>
        <v>0</v>
      </c>
      <c r="NH29" s="237">
        <f t="shared" si="5"/>
        <v>7</v>
      </c>
      <c r="NI29" s="236" t="s">
        <v>89</v>
      </c>
      <c r="NJ29" s="161">
        <f t="shared" si="0"/>
        <v>0</v>
      </c>
      <c r="NK29" s="161">
        <f t="shared" si="1"/>
        <v>7</v>
      </c>
      <c r="NM29" s="288"/>
      <c r="NN29" s="88"/>
      <c r="NO29" s="741"/>
      <c r="NP29" s="741"/>
      <c r="NQ29" s="741"/>
      <c r="NR29" s="741"/>
      <c r="NS29" s="741"/>
      <c r="NT29" s="741"/>
      <c r="NU29" s="741"/>
      <c r="NV29" s="741"/>
      <c r="NW29" s="741"/>
      <c r="NX29" s="741"/>
      <c r="NY29" s="741"/>
      <c r="NZ29" s="741"/>
      <c r="OA29" s="741"/>
      <c r="OB29" s="741"/>
      <c r="OC29" s="741"/>
      <c r="OD29" s="741"/>
      <c r="OE29" s="741"/>
      <c r="OF29" s="741"/>
      <c r="OG29" s="741"/>
      <c r="OH29" s="741"/>
      <c r="OI29" s="741"/>
      <c r="OJ29" s="741"/>
      <c r="OK29" s="741"/>
      <c r="OL29" s="741"/>
      <c r="OM29" s="741"/>
      <c r="ON29" s="741"/>
      <c r="OO29" s="741"/>
      <c r="OP29" s="741"/>
      <c r="OQ29" s="741"/>
      <c r="OR29" s="741"/>
      <c r="OS29" s="741"/>
      <c r="OT29" s="741"/>
      <c r="OU29" s="741"/>
      <c r="OV29" s="741"/>
      <c r="OW29" s="741"/>
      <c r="OX29" s="741"/>
      <c r="OY29" s="741"/>
      <c r="OZ29" s="741"/>
      <c r="PA29" s="741"/>
      <c r="PB29" s="741"/>
      <c r="PC29" s="741"/>
      <c r="PD29" s="741"/>
      <c r="PE29" s="741"/>
      <c r="PF29" s="741"/>
      <c r="PG29" s="741"/>
      <c r="PH29" s="741"/>
      <c r="PI29" s="741"/>
    </row>
    <row r="30" spans="1:425" s="92" customFormat="1" ht="15" customHeight="1">
      <c r="A30" s="1"/>
      <c r="B30" s="88"/>
      <c r="C30" s="89" t="s">
        <v>431</v>
      </c>
      <c r="D30" s="89" t="s">
        <v>2312</v>
      </c>
      <c r="E30" s="89" t="s">
        <v>17</v>
      </c>
      <c r="F30" s="89" t="s">
        <v>434</v>
      </c>
      <c r="G30" s="160" t="str">
        <f>'G-6'!I31</f>
        <v>I-25</v>
      </c>
      <c r="H30" s="160" t="s">
        <v>89</v>
      </c>
      <c r="I30" s="160" t="s">
        <v>89</v>
      </c>
      <c r="J30" s="160" t="s">
        <v>4</v>
      </c>
      <c r="K30" s="160" t="s">
        <v>4</v>
      </c>
      <c r="L30" s="160" t="s">
        <v>4</v>
      </c>
      <c r="M30" s="89" t="s">
        <v>411</v>
      </c>
      <c r="N30" s="89" t="s">
        <v>412</v>
      </c>
      <c r="O30" s="89" t="s">
        <v>476</v>
      </c>
      <c r="P30" s="89" t="s">
        <v>97</v>
      </c>
      <c r="Q30" s="91" t="s">
        <v>496</v>
      </c>
      <c r="R30" s="91" t="s">
        <v>4</v>
      </c>
      <c r="S30" s="91">
        <v>2017</v>
      </c>
      <c r="T30" s="91" t="s">
        <v>664</v>
      </c>
      <c r="U30" s="91" t="s">
        <v>665</v>
      </c>
      <c r="V30" s="91" t="s">
        <v>741</v>
      </c>
      <c r="W30" s="91" t="s">
        <v>742</v>
      </c>
      <c r="X30" s="91" t="s">
        <v>4</v>
      </c>
      <c r="Y30" s="261">
        <v>10211</v>
      </c>
      <c r="Z30" s="91" t="s">
        <v>666</v>
      </c>
      <c r="AA30" s="91" t="s">
        <v>667</v>
      </c>
      <c r="AB30" s="91" t="s">
        <v>668</v>
      </c>
      <c r="AC30" s="92" t="s">
        <v>4</v>
      </c>
      <c r="AD30" s="96" t="s">
        <v>495</v>
      </c>
      <c r="AE30" s="92" t="s">
        <v>4</v>
      </c>
      <c r="AF30" s="92">
        <v>2017</v>
      </c>
      <c r="AG30" s="92" t="s">
        <v>664</v>
      </c>
      <c r="AH30" s="92" t="s">
        <v>665</v>
      </c>
      <c r="AI30" s="92" t="s">
        <v>669</v>
      </c>
      <c r="AJ30" s="92" t="s">
        <v>746</v>
      </c>
      <c r="AK30" s="92" t="s">
        <v>4</v>
      </c>
      <c r="AL30" s="265">
        <v>11276</v>
      </c>
      <c r="AM30" s="92" t="s">
        <v>666</v>
      </c>
      <c r="AN30" s="92" t="s">
        <v>667</v>
      </c>
      <c r="AO30" s="91" t="s">
        <v>668</v>
      </c>
      <c r="AP30" s="92" t="s">
        <v>4</v>
      </c>
      <c r="AQ30" s="92" t="s">
        <v>495</v>
      </c>
      <c r="AR30" s="92" t="s">
        <v>4</v>
      </c>
      <c r="AS30" s="92">
        <v>2012</v>
      </c>
      <c r="AT30" s="92" t="s">
        <v>687</v>
      </c>
      <c r="AU30" s="92" t="s">
        <v>677</v>
      </c>
      <c r="AV30" s="91" t="s">
        <v>688</v>
      </c>
      <c r="AW30" s="92" t="s">
        <v>864</v>
      </c>
      <c r="AX30" s="92" t="s">
        <v>864</v>
      </c>
      <c r="AY30" s="173">
        <v>1239000</v>
      </c>
      <c r="AZ30" s="92" t="s">
        <v>666</v>
      </c>
      <c r="BA30" s="92" t="s">
        <v>685</v>
      </c>
      <c r="BB30" s="99" t="s">
        <v>689</v>
      </c>
      <c r="BC30" s="92" t="s">
        <v>994</v>
      </c>
      <c r="BD30" s="179" t="s">
        <v>496</v>
      </c>
      <c r="BE30" s="49" t="s">
        <v>4</v>
      </c>
      <c r="BF30" s="49">
        <v>2011</v>
      </c>
      <c r="BG30" s="49" t="s">
        <v>687</v>
      </c>
      <c r="BH30" s="49" t="s">
        <v>677</v>
      </c>
      <c r="BI30" s="135" t="s">
        <v>688</v>
      </c>
      <c r="BJ30" s="49" t="s">
        <v>864</v>
      </c>
      <c r="BK30" s="49" t="s">
        <v>864</v>
      </c>
      <c r="BL30" s="49">
        <v>1239000</v>
      </c>
      <c r="BM30" s="49" t="s">
        <v>666</v>
      </c>
      <c r="BN30" s="49" t="s">
        <v>685</v>
      </c>
      <c r="BO30" s="180" t="s">
        <v>689</v>
      </c>
      <c r="BP30" s="49" t="s">
        <v>995</v>
      </c>
      <c r="BQ30" s="179" t="s">
        <v>496</v>
      </c>
      <c r="BR30" s="179" t="s">
        <v>4</v>
      </c>
      <c r="BS30" s="181">
        <v>2007</v>
      </c>
      <c r="BT30" s="181" t="s">
        <v>843</v>
      </c>
      <c r="BU30" s="181" t="s">
        <v>677</v>
      </c>
      <c r="BV30" s="181" t="s">
        <v>4</v>
      </c>
      <c r="BW30" s="181" t="s">
        <v>4</v>
      </c>
      <c r="BX30" s="181" t="s">
        <v>4</v>
      </c>
      <c r="BY30" s="181" t="s">
        <v>4</v>
      </c>
      <c r="BZ30" s="181" t="s">
        <v>666</v>
      </c>
      <c r="CA30" s="181" t="s">
        <v>685</v>
      </c>
      <c r="CB30" s="181" t="s">
        <v>996</v>
      </c>
      <c r="CC30" s="181" t="s">
        <v>997</v>
      </c>
      <c r="CD30" s="49" t="s">
        <v>496</v>
      </c>
      <c r="CE30" s="181" t="s">
        <v>4</v>
      </c>
      <c r="CF30" s="181">
        <v>2012</v>
      </c>
      <c r="CG30" s="182" t="s">
        <v>843</v>
      </c>
      <c r="CH30" s="182" t="s">
        <v>677</v>
      </c>
      <c r="CI30" s="182" t="s">
        <v>1001</v>
      </c>
      <c r="CJ30" s="182" t="s">
        <v>1000</v>
      </c>
      <c r="CK30" s="49" t="s">
        <v>4</v>
      </c>
      <c r="CL30" s="49">
        <v>2401000</v>
      </c>
      <c r="CM30" s="49" t="s">
        <v>666</v>
      </c>
      <c r="CN30" s="49" t="s">
        <v>685</v>
      </c>
      <c r="CO30" s="182" t="s">
        <v>999</v>
      </c>
      <c r="CP30" s="182" t="s">
        <v>998</v>
      </c>
      <c r="CQ30" s="183" t="s">
        <v>495</v>
      </c>
      <c r="CR30" s="182" t="s">
        <v>4</v>
      </c>
      <c r="CS30" s="182">
        <v>2009</v>
      </c>
      <c r="CT30" s="182" t="s">
        <v>1002</v>
      </c>
      <c r="CU30" s="182" t="s">
        <v>677</v>
      </c>
      <c r="CV30" s="182" t="s">
        <v>4</v>
      </c>
      <c r="CW30" s="182" t="s">
        <v>4</v>
      </c>
      <c r="CX30" s="183" t="s">
        <v>4</v>
      </c>
      <c r="CY30" s="183" t="s">
        <v>4</v>
      </c>
      <c r="CZ30" s="183" t="s">
        <v>262</v>
      </c>
      <c r="DA30" s="183" t="s">
        <v>667</v>
      </c>
      <c r="DB30" s="182" t="s">
        <v>477</v>
      </c>
      <c r="DC30" s="182" t="s">
        <v>1003</v>
      </c>
      <c r="DD30" s="182" t="s">
        <v>496</v>
      </c>
      <c r="DE30" s="183" t="s">
        <v>4</v>
      </c>
      <c r="DF30" s="183">
        <v>2011</v>
      </c>
      <c r="DG30" s="183" t="s">
        <v>687</v>
      </c>
      <c r="DH30" s="183" t="s">
        <v>677</v>
      </c>
      <c r="DI30" s="183" t="s">
        <v>4</v>
      </c>
      <c r="DJ30" s="183" t="s">
        <v>4</v>
      </c>
      <c r="DK30" s="183" t="s">
        <v>4</v>
      </c>
      <c r="DL30" s="183" t="s">
        <v>4</v>
      </c>
      <c r="DM30" s="183" t="s">
        <v>262</v>
      </c>
      <c r="DN30" s="183" t="s">
        <v>667</v>
      </c>
      <c r="DO30" s="182" t="s">
        <v>478</v>
      </c>
      <c r="DP30" s="182" t="s">
        <v>1004</v>
      </c>
      <c r="DQ30" s="49" t="s">
        <v>496</v>
      </c>
      <c r="DR30" s="49" t="s">
        <v>4</v>
      </c>
      <c r="DS30" s="49">
        <v>2013</v>
      </c>
      <c r="DT30" s="49" t="s">
        <v>687</v>
      </c>
      <c r="DU30" s="49" t="s">
        <v>677</v>
      </c>
      <c r="DV30" s="49" t="s">
        <v>863</v>
      </c>
      <c r="DW30" s="49" t="s">
        <v>864</v>
      </c>
      <c r="DX30" s="49" t="s">
        <v>864</v>
      </c>
      <c r="DY30" s="49">
        <v>1239000</v>
      </c>
      <c r="DZ30" s="49" t="s">
        <v>666</v>
      </c>
      <c r="EA30" s="49" t="s">
        <v>667</v>
      </c>
      <c r="EB30" s="49" t="s">
        <v>1005</v>
      </c>
      <c r="EC30" s="135" t="s">
        <v>1006</v>
      </c>
      <c r="MQ30" s="152">
        <f t="shared" si="3"/>
        <v>9</v>
      </c>
      <c r="MR30" s="143" t="s">
        <v>4</v>
      </c>
      <c r="MS30" s="143" t="s">
        <v>4</v>
      </c>
      <c r="MT30" s="143" t="s">
        <v>4</v>
      </c>
      <c r="MU30" s="143" t="s">
        <v>4</v>
      </c>
      <c r="MV30" s="234" t="s">
        <v>4</v>
      </c>
      <c r="MW30" s="236" t="s">
        <v>22</v>
      </c>
      <c r="MX30" s="237">
        <f>COUNTIF(Q30:MP30,"Si")</f>
        <v>0</v>
      </c>
      <c r="MY30" s="237">
        <f>COUNTIF(Q30:MP30,"Parcialmente")</f>
        <v>0</v>
      </c>
      <c r="MZ30" s="237">
        <f>COUNTIF(Q$6:MP30,"Si, pero publicado por un nivel superior")+COUNTIF(Q30:MP30,"Si pero publicado por otra entidad")</f>
        <v>0</v>
      </c>
      <c r="NA30" s="237">
        <f>COUNTIF(Q30:MP30,"No")</f>
        <v>0</v>
      </c>
      <c r="NB30" s="237">
        <f>COUNTIF(Q30:MP30,"Satisfechos")</f>
        <v>6</v>
      </c>
      <c r="NC30" s="237">
        <f>COUNTIF(Q30:MP30,"No satisfechos")</f>
        <v>3</v>
      </c>
      <c r="ND30" s="237">
        <f>COUNTIF(Q30:MP30,"No se realiza encuesta")</f>
        <v>0</v>
      </c>
      <c r="NE30" s="237">
        <f>COUNTIF(Q30:MP30,"Clausurados o rehabilitados")</f>
        <v>0</v>
      </c>
      <c r="NF30" s="237">
        <f>COUNTIF(Q30:MP30,"En proceso")</f>
        <v>0</v>
      </c>
      <c r="NG30" s="237">
        <f>COUNTIF(Q30:MP30,"No se realiza ninguna gestión")</f>
        <v>0</v>
      </c>
      <c r="NH30" s="237">
        <f t="shared" si="5"/>
        <v>9</v>
      </c>
      <c r="NI30" s="236" t="s">
        <v>89</v>
      </c>
      <c r="NJ30" s="161">
        <f t="shared" si="0"/>
        <v>4</v>
      </c>
      <c r="NK30" s="161">
        <f t="shared" si="1"/>
        <v>5</v>
      </c>
      <c r="NM30" s="288"/>
      <c r="NN30" s="88"/>
      <c r="NO30" s="741"/>
      <c r="NP30" s="741"/>
      <c r="NQ30" s="741"/>
      <c r="NR30" s="741"/>
      <c r="NS30" s="741"/>
      <c r="NT30" s="741"/>
      <c r="NU30" s="741"/>
      <c r="NV30" s="741"/>
      <c r="NW30" s="741"/>
      <c r="NX30" s="741"/>
      <c r="NY30" s="741"/>
      <c r="NZ30" s="741"/>
      <c r="OA30" s="741"/>
      <c r="OB30" s="741"/>
      <c r="OC30" s="741"/>
      <c r="OD30" s="741"/>
      <c r="OE30" s="741"/>
      <c r="OF30" s="741"/>
      <c r="OG30" s="741"/>
      <c r="OH30" s="741"/>
      <c r="OI30" s="741"/>
      <c r="OJ30" s="741"/>
      <c r="OK30" s="741"/>
      <c r="OL30" s="741"/>
      <c r="OM30" s="741"/>
      <c r="ON30" s="741"/>
      <c r="OO30" s="741"/>
      <c r="OP30" s="741"/>
      <c r="OQ30" s="741"/>
      <c r="OR30" s="741"/>
      <c r="OS30" s="741"/>
      <c r="OT30" s="741"/>
      <c r="OU30" s="741"/>
      <c r="OV30" s="741"/>
      <c r="OW30" s="741"/>
      <c r="OX30" s="741"/>
      <c r="OY30" s="741"/>
      <c r="OZ30" s="741"/>
      <c r="PA30" s="741"/>
      <c r="PB30" s="741"/>
      <c r="PC30" s="741"/>
      <c r="PD30" s="741"/>
      <c r="PE30" s="741"/>
      <c r="PF30" s="741"/>
      <c r="PG30" s="741"/>
      <c r="PH30" s="741"/>
      <c r="PI30" s="741"/>
    </row>
    <row r="31" spans="1:425" s="92" customFormat="1" ht="15" customHeight="1">
      <c r="A31" s="1"/>
      <c r="B31" s="88"/>
      <c r="C31" s="89" t="s">
        <v>431</v>
      </c>
      <c r="D31" s="89" t="s">
        <v>2312</v>
      </c>
      <c r="E31" s="89" t="s">
        <v>17</v>
      </c>
      <c r="F31" s="89" t="s">
        <v>2129</v>
      </c>
      <c r="G31" s="160" t="str">
        <f>'G-6'!I32</f>
        <v>I-26</v>
      </c>
      <c r="H31" s="160" t="s">
        <v>89</v>
      </c>
      <c r="I31" s="160" t="s">
        <v>88</v>
      </c>
      <c r="J31" s="160" t="s">
        <v>4</v>
      </c>
      <c r="K31" s="160" t="s">
        <v>4</v>
      </c>
      <c r="L31" s="160" t="s">
        <v>4</v>
      </c>
      <c r="M31" s="89" t="s">
        <v>254</v>
      </c>
      <c r="N31" s="89" t="s">
        <v>8</v>
      </c>
      <c r="O31" s="89" t="s">
        <v>84</v>
      </c>
      <c r="P31" s="89" t="s">
        <v>97</v>
      </c>
      <c r="Q31" s="91" t="s">
        <v>89</v>
      </c>
      <c r="R31" s="91" t="s">
        <v>4</v>
      </c>
      <c r="S31" s="91">
        <v>2017</v>
      </c>
      <c r="T31" s="91" t="s">
        <v>664</v>
      </c>
      <c r="U31" s="91" t="s">
        <v>665</v>
      </c>
      <c r="V31" s="91" t="s">
        <v>741</v>
      </c>
      <c r="W31" s="91" t="s">
        <v>742</v>
      </c>
      <c r="X31" s="91" t="s">
        <v>4</v>
      </c>
      <c r="Y31" s="261">
        <v>10211</v>
      </c>
      <c r="Z31" s="91" t="s">
        <v>666</v>
      </c>
      <c r="AA31" s="91" t="s">
        <v>667</v>
      </c>
      <c r="AB31" s="91" t="s">
        <v>668</v>
      </c>
      <c r="AC31" s="92" t="s">
        <v>4</v>
      </c>
      <c r="AD31" s="90" t="s">
        <v>88</v>
      </c>
      <c r="AE31" s="92" t="s">
        <v>4</v>
      </c>
      <c r="AF31" s="92">
        <v>2017</v>
      </c>
      <c r="AG31" s="92" t="s">
        <v>664</v>
      </c>
      <c r="AH31" s="92" t="s">
        <v>665</v>
      </c>
      <c r="AI31" s="92" t="s">
        <v>669</v>
      </c>
      <c r="AJ31" s="92" t="s">
        <v>746</v>
      </c>
      <c r="AK31" s="92" t="s">
        <v>4</v>
      </c>
      <c r="AL31" s="265">
        <v>11276</v>
      </c>
      <c r="AM31" s="92" t="s">
        <v>666</v>
      </c>
      <c r="AN31" s="92" t="s">
        <v>667</v>
      </c>
      <c r="AO31" s="91" t="s">
        <v>668</v>
      </c>
      <c r="AP31" s="92" t="s">
        <v>4</v>
      </c>
      <c r="AQ31" s="92" t="s">
        <v>89</v>
      </c>
      <c r="AR31" s="92" t="s">
        <v>4</v>
      </c>
      <c r="AS31" s="92">
        <v>2017</v>
      </c>
      <c r="AT31" s="92" t="s">
        <v>664</v>
      </c>
      <c r="AU31" s="92" t="s">
        <v>665</v>
      </c>
      <c r="AV31" s="92" t="s">
        <v>669</v>
      </c>
      <c r="AW31" s="92" t="s">
        <v>748</v>
      </c>
      <c r="AX31" s="92" t="s">
        <v>4</v>
      </c>
      <c r="AY31" s="265">
        <v>1272</v>
      </c>
      <c r="AZ31" s="92" t="s">
        <v>666</v>
      </c>
      <c r="BA31" s="92" t="s">
        <v>667</v>
      </c>
      <c r="BB31" s="91" t="s">
        <v>668</v>
      </c>
      <c r="BC31" s="92" t="s">
        <v>4</v>
      </c>
      <c r="BD31" s="92" t="s">
        <v>89</v>
      </c>
      <c r="BE31" s="92" t="s">
        <v>4</v>
      </c>
      <c r="BF31" s="92">
        <v>2017</v>
      </c>
      <c r="BG31" s="92" t="s">
        <v>664</v>
      </c>
      <c r="BH31" s="92" t="s">
        <v>665</v>
      </c>
      <c r="BI31" s="92" t="s">
        <v>741</v>
      </c>
      <c r="BJ31" s="92" t="s">
        <v>749</v>
      </c>
      <c r="BK31" s="92" t="s">
        <v>4</v>
      </c>
      <c r="BL31" s="265">
        <v>32388</v>
      </c>
      <c r="BM31" s="92" t="s">
        <v>670</v>
      </c>
      <c r="BN31" s="92" t="s">
        <v>667</v>
      </c>
      <c r="BO31" s="91" t="s">
        <v>668</v>
      </c>
      <c r="BP31" s="92" t="s">
        <v>4</v>
      </c>
      <c r="BQ31" s="92" t="s">
        <v>89</v>
      </c>
      <c r="BR31" s="92" t="s">
        <v>4</v>
      </c>
      <c r="BS31" s="92">
        <v>2017</v>
      </c>
      <c r="BT31" s="92" t="s">
        <v>664</v>
      </c>
      <c r="BU31" s="92" t="s">
        <v>665</v>
      </c>
      <c r="BV31" s="92" t="s">
        <v>669</v>
      </c>
      <c r="BW31" s="92" t="s">
        <v>266</v>
      </c>
      <c r="BX31" s="92" t="s">
        <v>4</v>
      </c>
      <c r="BY31" s="261">
        <v>32388</v>
      </c>
      <c r="BZ31" s="92" t="s">
        <v>670</v>
      </c>
      <c r="CA31" s="92" t="s">
        <v>667</v>
      </c>
      <c r="CB31" s="91" t="s">
        <v>668</v>
      </c>
      <c r="CC31" s="92" t="s">
        <v>934</v>
      </c>
      <c r="CD31" s="92" t="s">
        <v>89</v>
      </c>
      <c r="CE31" s="92" t="s">
        <v>4</v>
      </c>
      <c r="CF31" s="92">
        <v>2017</v>
      </c>
      <c r="CG31" s="92" t="s">
        <v>664</v>
      </c>
      <c r="CH31" s="92" t="s">
        <v>665</v>
      </c>
      <c r="CI31" s="92" t="s">
        <v>669</v>
      </c>
      <c r="CJ31" s="92" t="s">
        <v>751</v>
      </c>
      <c r="CK31" s="92" t="s">
        <v>4</v>
      </c>
      <c r="CL31" s="265">
        <v>24057</v>
      </c>
      <c r="CM31" s="92" t="s">
        <v>670</v>
      </c>
      <c r="CN31" s="92" t="s">
        <v>667</v>
      </c>
      <c r="CO31" s="91" t="s">
        <v>668</v>
      </c>
      <c r="CP31" s="92" t="s">
        <v>4</v>
      </c>
      <c r="CQ31" s="92" t="s">
        <v>89</v>
      </c>
      <c r="CR31" s="92" t="s">
        <v>4</v>
      </c>
      <c r="CS31" s="92">
        <v>2017</v>
      </c>
      <c r="CT31" s="92" t="s">
        <v>664</v>
      </c>
      <c r="CU31" s="92" t="s">
        <v>665</v>
      </c>
      <c r="CV31" s="92" t="s">
        <v>741</v>
      </c>
      <c r="CW31" s="91" t="s">
        <v>266</v>
      </c>
      <c r="CX31" s="92" t="s">
        <v>4</v>
      </c>
      <c r="CY31" s="261">
        <v>24057</v>
      </c>
      <c r="CZ31" s="92" t="s">
        <v>670</v>
      </c>
      <c r="DA31" s="92" t="s">
        <v>667</v>
      </c>
      <c r="DB31" s="91" t="s">
        <v>668</v>
      </c>
      <c r="DC31" s="91" t="s">
        <v>671</v>
      </c>
      <c r="MQ31" s="152">
        <f t="shared" si="3"/>
        <v>7</v>
      </c>
      <c r="MR31" s="143" t="s">
        <v>4</v>
      </c>
      <c r="MS31" s="143" t="s">
        <v>4</v>
      </c>
      <c r="MT31" s="143" t="s">
        <v>4</v>
      </c>
      <c r="MU31" s="143" t="s">
        <v>4</v>
      </c>
      <c r="MV31" s="234" t="s">
        <v>4</v>
      </c>
      <c r="MW31" s="236" t="s">
        <v>22</v>
      </c>
      <c r="MX31" s="237">
        <f>COUNTIF(Q31:MP31,"Si")</f>
        <v>6</v>
      </c>
      <c r="MY31" s="237">
        <f>COUNTIF(Q31:MP31,"Parcialmente")</f>
        <v>0</v>
      </c>
      <c r="MZ31" s="237">
        <f>COUNTIF(Q$6:MP31,"Si, pero publicado por un nivel superior")+COUNTIF(Q31:MP31,"Si pero publicado por otra entidad")</f>
        <v>0</v>
      </c>
      <c r="NA31" s="237">
        <f>COUNTIF(Q31:MP31,"No")</f>
        <v>1</v>
      </c>
      <c r="NB31" s="237">
        <f>COUNTIF(Q31:MP31,"Satisfechos")</f>
        <v>0</v>
      </c>
      <c r="NC31" s="237">
        <f>COUNTIF(Q31:MP31,"No satisfechos")</f>
        <v>0</v>
      </c>
      <c r="ND31" s="237">
        <f>COUNTIF(Q31:MP31,"No se realiza encuesta")</f>
        <v>0</v>
      </c>
      <c r="NE31" s="237">
        <f>COUNTIF(Q31:MP31,"Clausurados o rehabilitados")</f>
        <v>0</v>
      </c>
      <c r="NF31" s="237">
        <f>COUNTIF(Q31:MP31,"En proceso")</f>
        <v>0</v>
      </c>
      <c r="NG31" s="237">
        <f>COUNTIF(Q31:MP31,"No se realiza ninguna gestión")</f>
        <v>0</v>
      </c>
      <c r="NH31" s="237">
        <f t="shared" si="5"/>
        <v>7</v>
      </c>
      <c r="NI31" s="236" t="s">
        <v>89</v>
      </c>
      <c r="NJ31" s="161">
        <f t="shared" si="0"/>
        <v>0</v>
      </c>
      <c r="NK31" s="161">
        <f t="shared" si="1"/>
        <v>7</v>
      </c>
      <c r="NM31" s="288"/>
      <c r="NN31" s="88"/>
      <c r="NO31" s="741"/>
      <c r="NP31" s="741"/>
      <c r="NQ31" s="741"/>
      <c r="NR31" s="741"/>
      <c r="NS31" s="741"/>
      <c r="NT31" s="741"/>
      <c r="NU31" s="741"/>
      <c r="NV31" s="741"/>
      <c r="NW31" s="741"/>
      <c r="NX31" s="741"/>
      <c r="NY31" s="741"/>
      <c r="NZ31" s="741"/>
      <c r="OA31" s="741"/>
      <c r="OB31" s="741"/>
      <c r="OC31" s="741"/>
      <c r="OD31" s="741"/>
      <c r="OE31" s="741"/>
      <c r="OF31" s="741"/>
      <c r="OG31" s="741"/>
      <c r="OH31" s="741"/>
      <c r="OI31" s="741"/>
      <c r="OJ31" s="741"/>
      <c r="OK31" s="741"/>
      <c r="OL31" s="741"/>
      <c r="OM31" s="741"/>
      <c r="ON31" s="741"/>
      <c r="OO31" s="741"/>
      <c r="OP31" s="741"/>
      <c r="OQ31" s="741"/>
      <c r="OR31" s="741"/>
      <c r="OS31" s="741"/>
      <c r="OT31" s="741"/>
      <c r="OU31" s="741"/>
      <c r="OV31" s="741"/>
      <c r="OW31" s="741"/>
      <c r="OX31" s="741"/>
      <c r="OY31" s="741"/>
      <c r="OZ31" s="741"/>
      <c r="PA31" s="741"/>
      <c r="PB31" s="741"/>
      <c r="PC31" s="741"/>
      <c r="PD31" s="741"/>
      <c r="PE31" s="741"/>
      <c r="PF31" s="741"/>
      <c r="PG31" s="741"/>
      <c r="PH31" s="741"/>
      <c r="PI31" s="741"/>
    </row>
    <row r="32" spans="1:425" s="92" customFormat="1" ht="15" customHeight="1">
      <c r="A32" s="1"/>
      <c r="B32" s="88"/>
      <c r="C32" s="89" t="s">
        <v>431</v>
      </c>
      <c r="D32" s="89" t="s">
        <v>2312</v>
      </c>
      <c r="E32" s="89" t="s">
        <v>17</v>
      </c>
      <c r="F32" s="89" t="s">
        <v>2129</v>
      </c>
      <c r="G32" s="160" t="str">
        <f>'G-6'!I33</f>
        <v>I-27</v>
      </c>
      <c r="H32" s="160" t="s">
        <v>89</v>
      </c>
      <c r="I32" s="160" t="s">
        <v>89</v>
      </c>
      <c r="J32" s="160" t="s">
        <v>4</v>
      </c>
      <c r="K32" s="160" t="s">
        <v>4</v>
      </c>
      <c r="L32" s="160" t="s">
        <v>4</v>
      </c>
      <c r="M32" s="89" t="s">
        <v>255</v>
      </c>
      <c r="N32" s="89" t="s">
        <v>63</v>
      </c>
      <c r="O32" s="89" t="s">
        <v>256</v>
      </c>
      <c r="P32" s="89" t="s">
        <v>97</v>
      </c>
      <c r="Q32" s="91" t="s">
        <v>88</v>
      </c>
      <c r="R32" s="91" t="s">
        <v>4</v>
      </c>
      <c r="S32" s="91">
        <v>2017</v>
      </c>
      <c r="T32" s="91" t="s">
        <v>664</v>
      </c>
      <c r="U32" s="91" t="s">
        <v>665</v>
      </c>
      <c r="V32" s="91" t="s">
        <v>669</v>
      </c>
      <c r="W32" s="91" t="s">
        <v>742</v>
      </c>
      <c r="X32" s="91" t="s">
        <v>4</v>
      </c>
      <c r="Y32" s="261">
        <v>10211</v>
      </c>
      <c r="Z32" s="91" t="s">
        <v>666</v>
      </c>
      <c r="AA32" s="91" t="s">
        <v>667</v>
      </c>
      <c r="AB32" s="91" t="s">
        <v>668</v>
      </c>
      <c r="AC32" s="92" t="s">
        <v>4</v>
      </c>
      <c r="AD32" s="90" t="s">
        <v>88</v>
      </c>
      <c r="AE32" s="92" t="s">
        <v>4</v>
      </c>
      <c r="AF32" s="92">
        <v>2017</v>
      </c>
      <c r="AG32" s="92" t="s">
        <v>664</v>
      </c>
      <c r="AH32" s="92" t="s">
        <v>665</v>
      </c>
      <c r="AI32" s="92" t="s">
        <v>669</v>
      </c>
      <c r="AJ32" s="92" t="s">
        <v>746</v>
      </c>
      <c r="AK32" s="92" t="s">
        <v>4</v>
      </c>
      <c r="AL32" s="265">
        <v>11276</v>
      </c>
      <c r="AM32" s="92" t="s">
        <v>666</v>
      </c>
      <c r="AN32" s="92" t="s">
        <v>667</v>
      </c>
      <c r="AO32" s="91" t="s">
        <v>668</v>
      </c>
      <c r="AP32" s="92" t="s">
        <v>4</v>
      </c>
      <c r="AQ32" s="92" t="s">
        <v>88</v>
      </c>
      <c r="AR32" s="92" t="s">
        <v>4</v>
      </c>
      <c r="AS32" s="92">
        <v>2017</v>
      </c>
      <c r="AT32" s="92" t="s">
        <v>664</v>
      </c>
      <c r="AU32" s="92" t="s">
        <v>665</v>
      </c>
      <c r="AV32" s="92" t="s">
        <v>669</v>
      </c>
      <c r="AW32" s="92" t="s">
        <v>748</v>
      </c>
      <c r="AX32" s="92" t="s">
        <v>4</v>
      </c>
      <c r="AY32" s="265">
        <v>1272</v>
      </c>
      <c r="AZ32" s="92" t="s">
        <v>666</v>
      </c>
      <c r="BA32" s="92" t="s">
        <v>667</v>
      </c>
      <c r="BB32" s="91" t="s">
        <v>668</v>
      </c>
      <c r="BC32" s="92" t="s">
        <v>4</v>
      </c>
      <c r="BD32" s="92" t="s">
        <v>88</v>
      </c>
      <c r="BE32" s="92" t="s">
        <v>4</v>
      </c>
      <c r="BF32" s="92">
        <v>2017</v>
      </c>
      <c r="BG32" s="92" t="s">
        <v>664</v>
      </c>
      <c r="BH32" s="92" t="s">
        <v>665</v>
      </c>
      <c r="BI32" s="92" t="s">
        <v>669</v>
      </c>
      <c r="BJ32" s="92" t="s">
        <v>749</v>
      </c>
      <c r="BK32" s="92" t="s">
        <v>4</v>
      </c>
      <c r="BL32" s="265">
        <v>32388</v>
      </c>
      <c r="BM32" s="92" t="s">
        <v>670</v>
      </c>
      <c r="BN32" s="92" t="s">
        <v>667</v>
      </c>
      <c r="BO32" s="91" t="s">
        <v>668</v>
      </c>
      <c r="BP32" s="92" t="s">
        <v>4</v>
      </c>
      <c r="BQ32" s="92" t="s">
        <v>88</v>
      </c>
      <c r="BR32" s="92" t="s">
        <v>4</v>
      </c>
      <c r="BS32" s="92">
        <v>2017</v>
      </c>
      <c r="BT32" s="92" t="s">
        <v>664</v>
      </c>
      <c r="BU32" s="92" t="s">
        <v>665</v>
      </c>
      <c r="BV32" s="92" t="s">
        <v>669</v>
      </c>
      <c r="BW32" s="92" t="s">
        <v>266</v>
      </c>
      <c r="BX32" s="92" t="s">
        <v>4</v>
      </c>
      <c r="BY32" s="261">
        <v>32388</v>
      </c>
      <c r="BZ32" s="92" t="s">
        <v>670</v>
      </c>
      <c r="CA32" s="92" t="s">
        <v>667</v>
      </c>
      <c r="CB32" s="91" t="s">
        <v>668</v>
      </c>
      <c r="CC32" s="92" t="s">
        <v>934</v>
      </c>
      <c r="CD32" s="92" t="s">
        <v>88</v>
      </c>
      <c r="CE32" s="92" t="s">
        <v>4</v>
      </c>
      <c r="CF32" s="92">
        <v>2017</v>
      </c>
      <c r="CG32" s="92" t="s">
        <v>664</v>
      </c>
      <c r="CH32" s="92" t="s">
        <v>665</v>
      </c>
      <c r="CI32" s="92" t="s">
        <v>669</v>
      </c>
      <c r="CJ32" s="92" t="s">
        <v>751</v>
      </c>
      <c r="CK32" s="92" t="s">
        <v>4</v>
      </c>
      <c r="CL32" s="261">
        <v>24057</v>
      </c>
      <c r="CM32" s="92" t="s">
        <v>670</v>
      </c>
      <c r="CN32" s="92" t="s">
        <v>667</v>
      </c>
      <c r="CO32" s="91" t="s">
        <v>668</v>
      </c>
      <c r="CP32" s="92" t="s">
        <v>4</v>
      </c>
      <c r="CQ32" s="92" t="s">
        <v>88</v>
      </c>
      <c r="CR32" s="92" t="s">
        <v>4</v>
      </c>
      <c r="CS32" s="92">
        <v>2017</v>
      </c>
      <c r="CT32" s="92" t="s">
        <v>664</v>
      </c>
      <c r="CU32" s="92" t="s">
        <v>665</v>
      </c>
      <c r="CV32" s="92" t="s">
        <v>669</v>
      </c>
      <c r="CW32" s="92" t="s">
        <v>266</v>
      </c>
      <c r="CX32" s="92" t="s">
        <v>4</v>
      </c>
      <c r="CY32" s="261">
        <v>24057</v>
      </c>
      <c r="CZ32" s="92" t="s">
        <v>666</v>
      </c>
      <c r="DA32" s="92" t="s">
        <v>667</v>
      </c>
      <c r="DB32" s="91" t="s">
        <v>668</v>
      </c>
      <c r="DC32" s="92" t="s">
        <v>671</v>
      </c>
      <c r="DD32" s="49" t="s">
        <v>493</v>
      </c>
      <c r="DE32" s="49" t="s">
        <v>4</v>
      </c>
      <c r="DF32" s="49">
        <v>2016</v>
      </c>
      <c r="DG32" s="49" t="s">
        <v>687</v>
      </c>
      <c r="DH32" s="49" t="s">
        <v>677</v>
      </c>
      <c r="DI32" s="49" t="s">
        <v>1678</v>
      </c>
      <c r="DJ32" s="49" t="s">
        <v>1679</v>
      </c>
      <c r="DK32" s="49" t="s">
        <v>4</v>
      </c>
      <c r="DL32" s="49">
        <v>1243756</v>
      </c>
      <c r="DM32" s="49" t="s">
        <v>666</v>
      </c>
      <c r="DN32" s="49" t="s">
        <v>685</v>
      </c>
      <c r="DO32" s="238" t="s">
        <v>1680</v>
      </c>
      <c r="DP32" s="238" t="s">
        <v>1677</v>
      </c>
      <c r="MQ32" s="152">
        <f t="shared" si="3"/>
        <v>8</v>
      </c>
      <c r="MR32" s="143" t="s">
        <v>4</v>
      </c>
      <c r="MS32" s="143" t="s">
        <v>4</v>
      </c>
      <c r="MT32" s="143" t="s">
        <v>4</v>
      </c>
      <c r="MU32" s="143" t="s">
        <v>4</v>
      </c>
      <c r="MV32" s="234" t="s">
        <v>4</v>
      </c>
      <c r="MW32" s="236" t="s">
        <v>22</v>
      </c>
      <c r="MX32" s="237">
        <f>COUNTIF(Q32:MP32,"Si")</f>
        <v>0</v>
      </c>
      <c r="MY32" s="237">
        <f>COUNTIF(Q32:MP32,"Parcialmente")</f>
        <v>1</v>
      </c>
      <c r="MZ32" s="237">
        <f>COUNTIF(Q$6:MP32,"Si, pero publicado por un nivel superior")+COUNTIF(Q32:MP32,"Si pero publicado por otra entidad")</f>
        <v>0</v>
      </c>
      <c r="NA32" s="237">
        <f>COUNTIF(Q32:MP32,"No")</f>
        <v>7</v>
      </c>
      <c r="NB32" s="237">
        <f>COUNTIF(Q32:MP32,"Satisfechos")</f>
        <v>0</v>
      </c>
      <c r="NC32" s="237">
        <f>COUNTIF(Q32:MP32,"No satisfechos")</f>
        <v>0</v>
      </c>
      <c r="ND32" s="237">
        <f>COUNTIF(Q32:MP32,"No se realiza encuesta")</f>
        <v>0</v>
      </c>
      <c r="NE32" s="237">
        <f>COUNTIF(Q32:MP32,"Clausurados o rehabilitados")</f>
        <v>0</v>
      </c>
      <c r="NF32" s="237">
        <f>COUNTIF(Q32:MP32,"En proceso")</f>
        <v>0</v>
      </c>
      <c r="NG32" s="237">
        <f>COUNTIF(Q32:MP32,"No se realiza ninguna gestión")</f>
        <v>0</v>
      </c>
      <c r="NH32" s="237">
        <f t="shared" si="5"/>
        <v>8</v>
      </c>
      <c r="NI32" s="236" t="s">
        <v>89</v>
      </c>
      <c r="NJ32" s="161">
        <f t="shared" si="0"/>
        <v>1</v>
      </c>
      <c r="NK32" s="161">
        <f t="shared" si="1"/>
        <v>7</v>
      </c>
      <c r="NM32" s="288"/>
      <c r="NN32" s="88"/>
      <c r="NO32" s="741"/>
      <c r="NP32" s="741"/>
      <c r="NQ32" s="741"/>
      <c r="NR32" s="741"/>
      <c r="NS32" s="741"/>
      <c r="NT32" s="741"/>
      <c r="NU32" s="741"/>
      <c r="NV32" s="741"/>
      <c r="NW32" s="741"/>
      <c r="NX32" s="741"/>
      <c r="NY32" s="741"/>
      <c r="NZ32" s="741"/>
      <c r="OA32" s="741"/>
      <c r="OB32" s="741"/>
      <c r="OC32" s="741"/>
      <c r="OD32" s="741"/>
      <c r="OE32" s="741"/>
      <c r="OF32" s="741"/>
      <c r="OG32" s="741"/>
      <c r="OH32" s="741"/>
      <c r="OI32" s="741"/>
      <c r="OJ32" s="741"/>
      <c r="OK32" s="741"/>
      <c r="OL32" s="741"/>
      <c r="OM32" s="741"/>
      <c r="ON32" s="741"/>
      <c r="OO32" s="741"/>
      <c r="OP32" s="741"/>
      <c r="OQ32" s="741"/>
      <c r="OR32" s="741"/>
      <c r="OS32" s="741"/>
      <c r="OT32" s="741"/>
      <c r="OU32" s="741"/>
      <c r="OV32" s="741"/>
      <c r="OW32" s="741"/>
      <c r="OX32" s="741"/>
      <c r="OY32" s="741"/>
      <c r="OZ32" s="741"/>
      <c r="PA32" s="741"/>
      <c r="PB32" s="741"/>
      <c r="PC32" s="741"/>
      <c r="PD32" s="741"/>
      <c r="PE32" s="741"/>
      <c r="PF32" s="741"/>
      <c r="PG32" s="741"/>
      <c r="PH32" s="741"/>
      <c r="PI32" s="741"/>
    </row>
    <row r="33" spans="1:425" s="92" customFormat="1" ht="15" customHeight="1">
      <c r="A33" s="1"/>
      <c r="B33" s="88"/>
      <c r="C33" s="89" t="s">
        <v>431</v>
      </c>
      <c r="D33" s="89" t="s">
        <v>2312</v>
      </c>
      <c r="E33" s="89" t="s">
        <v>17</v>
      </c>
      <c r="F33" s="89" t="s">
        <v>435</v>
      </c>
      <c r="G33" s="160" t="str">
        <f>'G-6'!I34</f>
        <v>I-28</v>
      </c>
      <c r="H33" s="160" t="s">
        <v>88</v>
      </c>
      <c r="I33" s="160" t="s">
        <v>89</v>
      </c>
      <c r="J33" s="160" t="s">
        <v>4</v>
      </c>
      <c r="K33" s="160" t="s">
        <v>4</v>
      </c>
      <c r="L33" s="160" t="s">
        <v>4</v>
      </c>
      <c r="M33" s="89" t="s">
        <v>404</v>
      </c>
      <c r="N33" s="89" t="s">
        <v>6</v>
      </c>
      <c r="O33" s="89" t="s">
        <v>405</v>
      </c>
      <c r="P33" s="89" t="s">
        <v>98</v>
      </c>
      <c r="Q33" s="241">
        <v>0.9</v>
      </c>
      <c r="R33" s="135" t="s">
        <v>4</v>
      </c>
      <c r="S33" s="135">
        <v>2014</v>
      </c>
      <c r="T33" s="135" t="s">
        <v>803</v>
      </c>
      <c r="U33" s="135" t="s">
        <v>673</v>
      </c>
      <c r="V33" s="135" t="s">
        <v>4</v>
      </c>
      <c r="W33" s="135" t="s">
        <v>4</v>
      </c>
      <c r="X33" s="135" t="s">
        <v>4</v>
      </c>
      <c r="Y33" s="135" t="s">
        <v>4</v>
      </c>
      <c r="Z33" s="135" t="s">
        <v>674</v>
      </c>
      <c r="AA33" s="135" t="s">
        <v>667</v>
      </c>
      <c r="AB33" s="135" t="s">
        <v>99</v>
      </c>
      <c r="AC33" s="49" t="s">
        <v>1681</v>
      </c>
      <c r="AD33" s="242">
        <v>0.5</v>
      </c>
      <c r="AE33" s="135" t="s">
        <v>4</v>
      </c>
      <c r="AF33" s="135">
        <v>2014</v>
      </c>
      <c r="AG33" s="135" t="s">
        <v>803</v>
      </c>
      <c r="AH33" s="135" t="s">
        <v>673</v>
      </c>
      <c r="AI33" s="135" t="s">
        <v>4</v>
      </c>
      <c r="AJ33" s="135" t="s">
        <v>4</v>
      </c>
      <c r="AK33" s="135" t="s">
        <v>4</v>
      </c>
      <c r="AL33" s="135" t="s">
        <v>4</v>
      </c>
      <c r="AM33" s="135" t="s">
        <v>674</v>
      </c>
      <c r="AN33" s="135" t="s">
        <v>667</v>
      </c>
      <c r="AO33" s="135" t="s">
        <v>99</v>
      </c>
      <c r="AP33" s="135" t="s">
        <v>1682</v>
      </c>
      <c r="AQ33" s="243">
        <v>1.6E-2</v>
      </c>
      <c r="AR33" s="244" t="s">
        <v>4</v>
      </c>
      <c r="AS33" s="244">
        <v>2010</v>
      </c>
      <c r="AT33" s="244" t="s">
        <v>664</v>
      </c>
      <c r="AU33" s="244" t="s">
        <v>665</v>
      </c>
      <c r="AV33" s="244" t="s">
        <v>4</v>
      </c>
      <c r="AW33" s="244" t="s">
        <v>4</v>
      </c>
      <c r="AX33" s="244" t="s">
        <v>4</v>
      </c>
      <c r="AY33" s="244">
        <v>323600</v>
      </c>
      <c r="AZ33" s="244" t="s">
        <v>666</v>
      </c>
      <c r="BA33" s="244" t="s">
        <v>685</v>
      </c>
      <c r="BB33" s="245" t="s">
        <v>1684</v>
      </c>
      <c r="BC33" s="244" t="s">
        <v>1683</v>
      </c>
      <c r="BD33" s="243">
        <v>1.0999999999999999E-2</v>
      </c>
      <c r="BE33" s="244" t="s">
        <v>4</v>
      </c>
      <c r="BF33" s="244">
        <v>2010</v>
      </c>
      <c r="BG33" s="244" t="s">
        <v>664</v>
      </c>
      <c r="BH33" s="244" t="s">
        <v>665</v>
      </c>
      <c r="BI33" s="244" t="s">
        <v>4</v>
      </c>
      <c r="BJ33" s="244" t="s">
        <v>1685</v>
      </c>
      <c r="BK33" s="244" t="s">
        <v>4</v>
      </c>
      <c r="BL33" s="244">
        <v>157647</v>
      </c>
      <c r="BM33" s="246" t="s">
        <v>1686</v>
      </c>
      <c r="BN33" s="244" t="s">
        <v>685</v>
      </c>
      <c r="BO33" s="245" t="s">
        <v>1684</v>
      </c>
      <c r="BP33" s="244" t="s">
        <v>1687</v>
      </c>
      <c r="BQ33" s="247">
        <v>5.0999999999999997E-2</v>
      </c>
      <c r="BR33" s="244" t="s">
        <v>4</v>
      </c>
      <c r="BS33" s="244">
        <v>2008</v>
      </c>
      <c r="BT33" s="244" t="s">
        <v>664</v>
      </c>
      <c r="BU33" s="244" t="s">
        <v>665</v>
      </c>
      <c r="BV33" s="244" t="s">
        <v>4</v>
      </c>
      <c r="BW33" s="244" t="s">
        <v>1690</v>
      </c>
      <c r="BX33" s="244" t="s">
        <v>4</v>
      </c>
      <c r="BY33" s="244">
        <v>452609</v>
      </c>
      <c r="BZ33" s="246" t="s">
        <v>1691</v>
      </c>
      <c r="CA33" s="244" t="s">
        <v>685</v>
      </c>
      <c r="CB33" s="245" t="s">
        <v>1684</v>
      </c>
      <c r="CC33" s="248" t="s">
        <v>1692</v>
      </c>
      <c r="MQ33" s="152">
        <f t="shared" si="3"/>
        <v>5</v>
      </c>
      <c r="MR33" s="143">
        <f>MAX(Q33,AD33,AQ33,BD33,BQ33,CD33,CQ33,DD33,DQ33,ED33,EQ33,FD33,FQ33,GD33,GQ33,HD33,HQ33,ID33,IQ33,JD33,JQ33,KD33,KQ33,LD33,LQ33,MD33)</f>
        <v>0.9</v>
      </c>
      <c r="MS33" s="143">
        <f>MIN(Q33,AD33,AQ33,BD33,BQ33,CD33,CQ33,DD33,DQ33,ED33,EQ33,FD33,FQ33,GD33,GQ33,HD33,HQ33,ID33,IQ33,JD33,JQ33,KD33,KQ33,LD33,LQ33,MD33)</f>
        <v>1.0999999999999999E-2</v>
      </c>
      <c r="MT33" s="143">
        <f>AVERAGE(Q33,AD33,AQ33,BD33,BQ33,CD33,CQ33,DD33,DQ33,ED33,EQ33,FD33,FQ33,GD33,GQ33,HD33,HQ33,ID33,IQ33,JD33,JQ33,KD33,KQ33,LD33,LQ33,MD33)</f>
        <v>0.29559999999999997</v>
      </c>
      <c r="MU33" s="143">
        <f>STDEV(Q33,AD33,AQ33,BD33,BQ33,CD33,CQ33,DD33,DQ33,ED33,EQ33,FD33,FQ33,GD33,GQ33,HD33,HQ33,ID33,IQ33,JD33,JQ33,KD33,KQ33,LD33,LQ33,MD33)</f>
        <v>0.3956264652421525</v>
      </c>
      <c r="MV33" s="234">
        <f>MQ33</f>
        <v>5</v>
      </c>
      <c r="MW33" s="236" t="s">
        <v>89</v>
      </c>
      <c r="MX33" s="144" t="s">
        <v>4</v>
      </c>
      <c r="MY33" s="144" t="s">
        <v>4</v>
      </c>
      <c r="MZ33" s="144" t="s">
        <v>4</v>
      </c>
      <c r="NA33" s="144" t="s">
        <v>4</v>
      </c>
      <c r="NB33" s="144" t="s">
        <v>4</v>
      </c>
      <c r="NC33" s="144" t="s">
        <v>4</v>
      </c>
      <c r="ND33" s="144" t="s">
        <v>4</v>
      </c>
      <c r="NE33" s="144" t="s">
        <v>4</v>
      </c>
      <c r="NF33" s="144" t="s">
        <v>4</v>
      </c>
      <c r="NG33" s="144" t="s">
        <v>4</v>
      </c>
      <c r="NH33" s="237" t="s">
        <v>4</v>
      </c>
      <c r="NI33" s="236" t="s">
        <v>22</v>
      </c>
      <c r="NJ33" s="161">
        <f t="shared" si="0"/>
        <v>3</v>
      </c>
      <c r="NK33" s="161">
        <f t="shared" si="1"/>
        <v>2</v>
      </c>
      <c r="NM33" s="288"/>
      <c r="NN33" s="88"/>
      <c r="NO33" s="741"/>
      <c r="NP33" s="741"/>
      <c r="NQ33" s="741"/>
      <c r="NR33" s="741"/>
      <c r="NS33" s="741"/>
      <c r="NT33" s="741"/>
      <c r="NU33" s="741"/>
      <c r="NV33" s="741"/>
      <c r="NW33" s="741"/>
      <c r="NX33" s="741"/>
      <c r="NY33" s="741"/>
      <c r="NZ33" s="741"/>
      <c r="OA33" s="741"/>
      <c r="OB33" s="741"/>
      <c r="OC33" s="741"/>
      <c r="OD33" s="741"/>
      <c r="OE33" s="741"/>
      <c r="OF33" s="741"/>
      <c r="OG33" s="741"/>
      <c r="OH33" s="741"/>
      <c r="OI33" s="741"/>
      <c r="OJ33" s="741"/>
      <c r="OK33" s="741"/>
      <c r="OL33" s="741"/>
      <c r="OM33" s="741"/>
      <c r="ON33" s="741"/>
      <c r="OO33" s="741"/>
      <c r="OP33" s="741"/>
      <c r="OQ33" s="741"/>
      <c r="OR33" s="741"/>
      <c r="OS33" s="741"/>
      <c r="OT33" s="741"/>
      <c r="OU33" s="741"/>
      <c r="OV33" s="741"/>
      <c r="OW33" s="741"/>
      <c r="OX33" s="741"/>
      <c r="OY33" s="741"/>
      <c r="OZ33" s="741"/>
      <c r="PA33" s="741"/>
      <c r="PB33" s="741"/>
      <c r="PC33" s="741"/>
      <c r="PD33" s="741"/>
      <c r="PE33" s="741"/>
      <c r="PF33" s="741"/>
      <c r="PG33" s="741"/>
      <c r="PH33" s="741"/>
      <c r="PI33" s="741"/>
    </row>
    <row r="34" spans="1:425" s="92" customFormat="1" ht="15" customHeight="1">
      <c r="A34" s="1"/>
      <c r="B34" s="88"/>
      <c r="C34" s="89" t="s">
        <v>433</v>
      </c>
      <c r="D34" s="89" t="s">
        <v>2312</v>
      </c>
      <c r="E34" s="89" t="s">
        <v>418</v>
      </c>
      <c r="F34" s="89" t="s">
        <v>67</v>
      </c>
      <c r="G34" s="160" t="str">
        <f>'G-6'!I35</f>
        <v>I-29</v>
      </c>
      <c r="H34" s="160" t="s">
        <v>89</v>
      </c>
      <c r="I34" s="160" t="s">
        <v>89</v>
      </c>
      <c r="J34" s="160" t="s">
        <v>4</v>
      </c>
      <c r="K34" s="160" t="s">
        <v>4</v>
      </c>
      <c r="L34" s="160" t="s">
        <v>4</v>
      </c>
      <c r="M34" s="89" t="s">
        <v>52</v>
      </c>
      <c r="N34" s="89" t="s">
        <v>91</v>
      </c>
      <c r="O34" s="89" t="s">
        <v>85</v>
      </c>
      <c r="P34" s="89" t="s">
        <v>98</v>
      </c>
      <c r="Q34" s="184">
        <v>1.32</v>
      </c>
      <c r="R34" s="91" t="s">
        <v>4</v>
      </c>
      <c r="S34" s="91">
        <v>2017</v>
      </c>
      <c r="T34" s="91" t="s">
        <v>664</v>
      </c>
      <c r="U34" s="91" t="s">
        <v>665</v>
      </c>
      <c r="V34" s="91" t="s">
        <v>669</v>
      </c>
      <c r="W34" s="91" t="s">
        <v>742</v>
      </c>
      <c r="X34" s="91" t="s">
        <v>4</v>
      </c>
      <c r="Y34" s="261">
        <v>10211</v>
      </c>
      <c r="Z34" s="91" t="s">
        <v>666</v>
      </c>
      <c r="AA34" s="91" t="s">
        <v>667</v>
      </c>
      <c r="AB34" s="91" t="s">
        <v>668</v>
      </c>
      <c r="AC34" s="92" t="s">
        <v>686</v>
      </c>
      <c r="AD34" s="177">
        <v>2.09</v>
      </c>
      <c r="AE34" s="92" t="s">
        <v>4</v>
      </c>
      <c r="AF34" s="92">
        <v>2017</v>
      </c>
      <c r="AG34" s="92" t="s">
        <v>664</v>
      </c>
      <c r="AH34" s="92" t="s">
        <v>665</v>
      </c>
      <c r="AI34" s="92" t="s">
        <v>669</v>
      </c>
      <c r="AJ34" s="92" t="s">
        <v>746</v>
      </c>
      <c r="AK34" s="92" t="s">
        <v>4</v>
      </c>
      <c r="AL34" s="265">
        <v>11276</v>
      </c>
      <c r="AM34" s="92" t="s">
        <v>666</v>
      </c>
      <c r="AN34" s="92" t="s">
        <v>667</v>
      </c>
      <c r="AO34" s="91" t="s">
        <v>668</v>
      </c>
      <c r="AP34" s="92" t="s">
        <v>686</v>
      </c>
      <c r="AQ34" s="185">
        <v>12.98</v>
      </c>
      <c r="AR34" s="92" t="s">
        <v>4</v>
      </c>
      <c r="AS34" s="92">
        <v>2017</v>
      </c>
      <c r="AT34" s="92" t="s">
        <v>664</v>
      </c>
      <c r="AU34" s="92" t="s">
        <v>665</v>
      </c>
      <c r="AV34" s="92" t="s">
        <v>669</v>
      </c>
      <c r="AW34" s="92" t="s">
        <v>748</v>
      </c>
      <c r="AX34" s="92" t="s">
        <v>4</v>
      </c>
      <c r="AY34" s="265">
        <v>1272</v>
      </c>
      <c r="AZ34" s="92" t="s">
        <v>666</v>
      </c>
      <c r="BA34" s="92" t="s">
        <v>667</v>
      </c>
      <c r="BB34" s="91" t="s">
        <v>668</v>
      </c>
      <c r="BC34" s="92" t="s">
        <v>686</v>
      </c>
      <c r="BD34" s="185">
        <v>0.55000000000000004</v>
      </c>
      <c r="BE34" s="92" t="s">
        <v>4</v>
      </c>
      <c r="BF34" s="92">
        <v>2017</v>
      </c>
      <c r="BG34" s="92" t="s">
        <v>664</v>
      </c>
      <c r="BH34" s="92" t="s">
        <v>665</v>
      </c>
      <c r="BI34" s="92" t="s">
        <v>669</v>
      </c>
      <c r="BJ34" s="92" t="s">
        <v>749</v>
      </c>
      <c r="BK34" s="92" t="s">
        <v>4</v>
      </c>
      <c r="BL34" s="265">
        <v>32388</v>
      </c>
      <c r="BM34" s="92" t="s">
        <v>670</v>
      </c>
      <c r="BN34" s="92" t="s">
        <v>667</v>
      </c>
      <c r="BO34" s="91" t="s">
        <v>668</v>
      </c>
      <c r="BP34" s="91" t="s">
        <v>686</v>
      </c>
      <c r="BQ34" s="185">
        <v>0.33</v>
      </c>
      <c r="BR34" s="92" t="s">
        <v>4</v>
      </c>
      <c r="BS34" s="92">
        <v>2017</v>
      </c>
      <c r="BT34" s="92" t="s">
        <v>664</v>
      </c>
      <c r="BU34" s="92" t="s">
        <v>665</v>
      </c>
      <c r="BV34" s="92" t="s">
        <v>741</v>
      </c>
      <c r="BW34" s="92" t="s">
        <v>961</v>
      </c>
      <c r="BX34" s="92" t="s">
        <v>4</v>
      </c>
      <c r="BY34" s="265">
        <v>3715</v>
      </c>
      <c r="BZ34" s="92" t="s">
        <v>666</v>
      </c>
      <c r="CA34" s="92" t="s">
        <v>667</v>
      </c>
      <c r="CB34" s="91" t="s">
        <v>668</v>
      </c>
      <c r="CC34" s="91" t="s">
        <v>686</v>
      </c>
      <c r="CD34" s="185">
        <v>3.08</v>
      </c>
      <c r="CE34" s="92" t="s">
        <v>4</v>
      </c>
      <c r="CF34" s="92">
        <v>2017</v>
      </c>
      <c r="CG34" s="92" t="s">
        <v>664</v>
      </c>
      <c r="CH34" s="92" t="s">
        <v>665</v>
      </c>
      <c r="CI34" s="91" t="s">
        <v>741</v>
      </c>
      <c r="CJ34" s="92" t="s">
        <v>751</v>
      </c>
      <c r="CK34" s="92" t="s">
        <v>4</v>
      </c>
      <c r="CL34" s="265">
        <v>24057</v>
      </c>
      <c r="CM34" s="92" t="s">
        <v>670</v>
      </c>
      <c r="CN34" s="92" t="s">
        <v>667</v>
      </c>
      <c r="CO34" s="91" t="s">
        <v>668</v>
      </c>
      <c r="CP34" s="91" t="s">
        <v>686</v>
      </c>
      <c r="CQ34" s="49">
        <v>4</v>
      </c>
      <c r="CR34" s="244" t="s">
        <v>4</v>
      </c>
      <c r="CS34" s="244">
        <v>2010</v>
      </c>
      <c r="CT34" s="244" t="s">
        <v>664</v>
      </c>
      <c r="CU34" s="244" t="s">
        <v>665</v>
      </c>
      <c r="CV34" s="244" t="s">
        <v>4</v>
      </c>
      <c r="CW34" s="244" t="s">
        <v>1689</v>
      </c>
      <c r="CX34" s="244" t="s">
        <v>4</v>
      </c>
      <c r="CY34" s="244">
        <v>15236</v>
      </c>
      <c r="CZ34" s="49" t="s">
        <v>670</v>
      </c>
      <c r="DA34" s="244" t="s">
        <v>667</v>
      </c>
      <c r="DB34" s="245" t="s">
        <v>1684</v>
      </c>
      <c r="DC34" s="135" t="s">
        <v>1688</v>
      </c>
      <c r="MQ34" s="152">
        <f t="shared" si="3"/>
        <v>7</v>
      </c>
      <c r="MR34" s="143">
        <f>MAX(Q34,AD34,AQ34,BD34,BQ34,CD34,CQ34,DD34,DQ34,ED34,EQ34,FD34,FQ34,GD34,GQ34,HD34,HQ34,ID34,IQ34,JD34,JQ34,KD34,KQ34,LD34,LQ34,MD34)</f>
        <v>12.98</v>
      </c>
      <c r="MS34" s="143">
        <f>MIN(Q34,AD34,AQ34,BD34,BQ34,CD34,CQ34,DD34,DQ34,ED34,EQ34,FD34,FQ34,GD34,GQ34,HD34,HQ34,ID34,IQ34,JD34,JQ34,KD34,KQ34,LD34,LQ34,MD34)</f>
        <v>0.33</v>
      </c>
      <c r="MT34" s="143">
        <f>AVERAGE(Q34,AD34,AQ34,BD34,BQ34,CD34,CQ34,DD34,DQ34,ED34,EQ34,FD34,FQ34,GD34,GQ34,HD34,HQ34,ID34,IQ34,JD34,JQ34,KD34,KQ34,LD34,LQ34,MD34)</f>
        <v>3.4785714285714286</v>
      </c>
      <c r="MU34" s="143">
        <f>STDEV(Q34,AD34,AQ34,BD34,BQ34,CD34,CQ34,DD34,DQ34,ED34,EQ34,FD34,FQ34,GD34,GQ34,HD34,HQ34,ID34,IQ34,JD34,JQ34,KD34,KQ34,LD34,LQ34,MD34)</f>
        <v>4.3929011999339291</v>
      </c>
      <c r="MV34" s="234">
        <f>MQ34</f>
        <v>7</v>
      </c>
      <c r="MW34" s="236" t="s">
        <v>89</v>
      </c>
      <c r="MX34" s="144" t="s">
        <v>4</v>
      </c>
      <c r="MY34" s="144" t="s">
        <v>4</v>
      </c>
      <c r="MZ34" s="144" t="s">
        <v>4</v>
      </c>
      <c r="NA34" s="144" t="s">
        <v>4</v>
      </c>
      <c r="NB34" s="144" t="s">
        <v>4</v>
      </c>
      <c r="NC34" s="144" t="s">
        <v>4</v>
      </c>
      <c r="ND34" s="144" t="s">
        <v>4</v>
      </c>
      <c r="NE34" s="144" t="s">
        <v>4</v>
      </c>
      <c r="NF34" s="144" t="s">
        <v>4</v>
      </c>
      <c r="NG34" s="144" t="s">
        <v>4</v>
      </c>
      <c r="NH34" s="237" t="s">
        <v>4</v>
      </c>
      <c r="NI34" s="236" t="s">
        <v>22</v>
      </c>
      <c r="NJ34" s="161">
        <f t="shared" si="0"/>
        <v>0</v>
      </c>
      <c r="NK34" s="161">
        <f t="shared" si="1"/>
        <v>7</v>
      </c>
      <c r="NM34" s="288"/>
      <c r="NN34" s="88"/>
      <c r="NO34" s="741"/>
      <c r="NP34" s="741"/>
      <c r="NQ34" s="741"/>
      <c r="NR34" s="741"/>
      <c r="NS34" s="741"/>
      <c r="NT34" s="741"/>
      <c r="NU34" s="741"/>
      <c r="NV34" s="741"/>
      <c r="NW34" s="741"/>
      <c r="NX34" s="741"/>
      <c r="NY34" s="741"/>
      <c r="NZ34" s="741"/>
      <c r="OA34" s="741"/>
      <c r="OB34" s="741"/>
      <c r="OC34" s="741"/>
      <c r="OD34" s="741"/>
      <c r="OE34" s="741"/>
      <c r="OF34" s="741"/>
      <c r="OG34" s="741"/>
      <c r="OH34" s="741"/>
      <c r="OI34" s="741"/>
      <c r="OJ34" s="741"/>
      <c r="OK34" s="741"/>
      <c r="OL34" s="741"/>
      <c r="OM34" s="741"/>
      <c r="ON34" s="741"/>
      <c r="OO34" s="741"/>
      <c r="OP34" s="741"/>
      <c r="OQ34" s="741"/>
      <c r="OR34" s="741"/>
      <c r="OS34" s="741"/>
      <c r="OT34" s="741"/>
      <c r="OU34" s="741"/>
      <c r="OV34" s="741"/>
      <c r="OW34" s="741"/>
      <c r="OX34" s="741"/>
      <c r="OY34" s="741"/>
      <c r="OZ34" s="741"/>
      <c r="PA34" s="741"/>
      <c r="PB34" s="741"/>
      <c r="PC34" s="741"/>
      <c r="PD34" s="741"/>
      <c r="PE34" s="741"/>
      <c r="PF34" s="741"/>
      <c r="PG34" s="741"/>
      <c r="PH34" s="741"/>
      <c r="PI34" s="741"/>
    </row>
    <row r="35" spans="1:425" s="92" customFormat="1" ht="15" customHeight="1">
      <c r="A35" s="1"/>
      <c r="B35" s="88"/>
      <c r="C35" s="89" t="s">
        <v>431</v>
      </c>
      <c r="D35" s="89" t="s">
        <v>14</v>
      </c>
      <c r="E35" s="89" t="s">
        <v>1074</v>
      </c>
      <c r="F35" s="89" t="s">
        <v>2166</v>
      </c>
      <c r="G35" s="340" t="str">
        <f>'G-6'!I36</f>
        <v>I-30</v>
      </c>
      <c r="H35" s="340" t="s">
        <v>88</v>
      </c>
      <c r="I35" s="340" t="s">
        <v>88</v>
      </c>
      <c r="J35" s="160" t="s">
        <v>4</v>
      </c>
      <c r="K35" s="160" t="s">
        <v>4</v>
      </c>
      <c r="L35" s="160" t="s">
        <v>4</v>
      </c>
      <c r="M35" s="89" t="s">
        <v>1307</v>
      </c>
      <c r="N35" s="89" t="s">
        <v>63</v>
      </c>
      <c r="O35" s="89" t="s">
        <v>2886</v>
      </c>
      <c r="P35" s="89" t="s">
        <v>97</v>
      </c>
      <c r="Q35" s="184"/>
      <c r="R35" s="91"/>
      <c r="S35" s="91"/>
      <c r="T35" s="91"/>
      <c r="U35" s="91"/>
      <c r="V35" s="91"/>
      <c r="W35" s="91"/>
      <c r="X35" s="91"/>
      <c r="Y35" s="91"/>
      <c r="Z35" s="91"/>
      <c r="AA35" s="91"/>
      <c r="AB35" s="91"/>
      <c r="AD35" s="177"/>
      <c r="AO35" s="91"/>
      <c r="AQ35" s="185"/>
      <c r="BB35" s="91"/>
      <c r="BD35" s="185"/>
      <c r="BO35" s="91"/>
      <c r="BP35" s="91"/>
      <c r="BQ35" s="185"/>
      <c r="CB35" s="91"/>
      <c r="CC35" s="91"/>
      <c r="CD35" s="185"/>
      <c r="CI35" s="91"/>
      <c r="CO35" s="91"/>
      <c r="CP35" s="91"/>
      <c r="CQ35" s="49"/>
      <c r="CR35" s="244"/>
      <c r="CS35" s="244"/>
      <c r="CT35" s="244"/>
      <c r="CU35" s="244"/>
      <c r="CV35" s="244"/>
      <c r="CW35" s="244"/>
      <c r="CX35" s="244"/>
      <c r="CY35" s="244"/>
      <c r="CZ35" s="49"/>
      <c r="DA35" s="244"/>
      <c r="DB35" s="245"/>
      <c r="DC35" s="135"/>
      <c r="MQ35" s="152">
        <f t="shared" si="3"/>
        <v>0</v>
      </c>
      <c r="MR35" s="143" t="s">
        <v>4</v>
      </c>
      <c r="MS35" s="143" t="s">
        <v>4</v>
      </c>
      <c r="MT35" s="143" t="s">
        <v>4</v>
      </c>
      <c r="MU35" s="143" t="s">
        <v>4</v>
      </c>
      <c r="MV35" s="234" t="s">
        <v>4</v>
      </c>
      <c r="MW35" s="236" t="s">
        <v>22</v>
      </c>
      <c r="MX35" s="237">
        <f>COUNTIF(Q35:MP35,"Si")</f>
        <v>0</v>
      </c>
      <c r="MY35" s="237">
        <f>COUNTIF(Q35:MP35,"Parcialmente")</f>
        <v>0</v>
      </c>
      <c r="MZ35" s="237">
        <f>COUNTIF(Q$6:MP35,"Si, pero publicado por un nivel superior")+COUNTIF(Q35:MP35,"Si pero publicado por otra entidad")</f>
        <v>0</v>
      </c>
      <c r="NA35" s="237">
        <f>COUNTIF(Q35:MP35,"No")</f>
        <v>0</v>
      </c>
      <c r="NB35" s="237">
        <f>COUNTIF(Q35:MP35,"Satisfechos")</f>
        <v>0</v>
      </c>
      <c r="NC35" s="237">
        <f>COUNTIF(Q35:MP35,"No satisfechos")</f>
        <v>0</v>
      </c>
      <c r="ND35" s="237">
        <f>COUNTIF(Q35:MP35,"No se realiza encuesta")</f>
        <v>0</v>
      </c>
      <c r="NE35" s="237">
        <f>COUNTIF(Q35:MP35,"Clausurados o rehabilitados")</f>
        <v>0</v>
      </c>
      <c r="NF35" s="237">
        <f>COUNTIF(Q35:MP35,"En proceso")</f>
        <v>0</v>
      </c>
      <c r="NG35" s="237">
        <f>COUNTIF(Q35:MP35,"No se realiza ninguna gestión")</f>
        <v>0</v>
      </c>
      <c r="NH35" s="237">
        <f t="shared" ref="NH35" si="6">SUM(MX35:NG35)</f>
        <v>0</v>
      </c>
      <c r="NI35" s="236" t="s">
        <v>89</v>
      </c>
      <c r="NJ35" s="161">
        <f t="shared" si="0"/>
        <v>0</v>
      </c>
      <c r="NK35" s="161">
        <f t="shared" si="1"/>
        <v>0</v>
      </c>
      <c r="NM35" s="288"/>
      <c r="NN35" s="88"/>
      <c r="NO35" s="741"/>
      <c r="NP35" s="741"/>
      <c r="NQ35" s="741"/>
      <c r="NR35" s="741"/>
      <c r="NS35" s="741"/>
      <c r="NT35" s="741"/>
      <c r="NU35" s="741"/>
      <c r="NV35" s="741"/>
      <c r="NW35" s="741"/>
      <c r="NX35" s="741"/>
      <c r="NY35" s="741"/>
      <c r="NZ35" s="741"/>
      <c r="OA35" s="741"/>
      <c r="OB35" s="741"/>
      <c r="OC35" s="741"/>
      <c r="OD35" s="741"/>
      <c r="OE35" s="741"/>
      <c r="OF35" s="741"/>
      <c r="OG35" s="741"/>
      <c r="OH35" s="741"/>
      <c r="OI35" s="741"/>
      <c r="OJ35" s="741"/>
      <c r="OK35" s="741"/>
      <c r="OL35" s="741"/>
      <c r="OM35" s="741"/>
      <c r="ON35" s="741"/>
      <c r="OO35" s="741"/>
      <c r="OP35" s="741"/>
      <c r="OQ35" s="741"/>
      <c r="OR35" s="741"/>
      <c r="OS35" s="741"/>
      <c r="OT35" s="741"/>
      <c r="OU35" s="741"/>
      <c r="OV35" s="741"/>
      <c r="OW35" s="741"/>
      <c r="OX35" s="741"/>
      <c r="OY35" s="741"/>
      <c r="OZ35" s="741"/>
      <c r="PA35" s="741"/>
      <c r="PB35" s="741"/>
      <c r="PC35" s="741"/>
      <c r="PD35" s="741"/>
      <c r="PE35" s="741"/>
      <c r="PF35" s="741"/>
      <c r="PG35" s="741"/>
      <c r="PH35" s="741"/>
      <c r="PI35" s="741"/>
    </row>
    <row r="36" spans="1:425" s="92" customFormat="1" ht="15" customHeight="1">
      <c r="A36" s="1"/>
      <c r="B36" s="88"/>
      <c r="C36" s="89" t="s">
        <v>431</v>
      </c>
      <c r="D36" s="89" t="s">
        <v>14</v>
      </c>
      <c r="E36" s="89" t="s">
        <v>1220</v>
      </c>
      <c r="F36" s="89" t="s">
        <v>2165</v>
      </c>
      <c r="G36" s="340" t="str">
        <f>'G-6'!I44</f>
        <v>I-31</v>
      </c>
      <c r="H36" s="340" t="s">
        <v>88</v>
      </c>
      <c r="I36" s="340" t="s">
        <v>88</v>
      </c>
      <c r="J36" s="160" t="s">
        <v>4</v>
      </c>
      <c r="K36" s="160" t="s">
        <v>4</v>
      </c>
      <c r="L36" s="160" t="s">
        <v>4</v>
      </c>
      <c r="M36" s="89" t="s">
        <v>1316</v>
      </c>
      <c r="N36" s="89" t="s">
        <v>6</v>
      </c>
      <c r="O36" s="89" t="s">
        <v>77</v>
      </c>
      <c r="P36" s="89" t="s">
        <v>98</v>
      </c>
      <c r="Q36" s="184"/>
      <c r="R36" s="91"/>
      <c r="S36" s="91"/>
      <c r="T36" s="91"/>
      <c r="U36" s="91"/>
      <c r="V36" s="91"/>
      <c r="W36" s="91"/>
      <c r="X36" s="91"/>
      <c r="Y36" s="91"/>
      <c r="Z36" s="91"/>
      <c r="AA36" s="91"/>
      <c r="AB36" s="91"/>
      <c r="AD36" s="177"/>
      <c r="AO36" s="91"/>
      <c r="AQ36" s="185"/>
      <c r="BB36" s="91"/>
      <c r="BD36" s="185"/>
      <c r="BO36" s="91"/>
      <c r="BP36" s="91"/>
      <c r="BQ36" s="185"/>
      <c r="CB36" s="91"/>
      <c r="CC36" s="91"/>
      <c r="CD36" s="185"/>
      <c r="CI36" s="91"/>
      <c r="CO36" s="91"/>
      <c r="CP36" s="91"/>
      <c r="CQ36" s="49"/>
      <c r="CR36" s="244"/>
      <c r="CS36" s="244"/>
      <c r="CT36" s="244"/>
      <c r="CU36" s="244"/>
      <c r="CV36" s="244"/>
      <c r="CW36" s="244"/>
      <c r="CX36" s="244"/>
      <c r="CY36" s="244"/>
      <c r="CZ36" s="49"/>
      <c r="DA36" s="244"/>
      <c r="DB36" s="245"/>
      <c r="DC36" s="135"/>
      <c r="MQ36" s="152">
        <f t="shared" ref="MQ36" si="7">COUNTA(Q36,AD36,AQ36,BD36,BQ36,CD36,CQ36,DD36,DQ36,ED36,EQ36,FD36,FQ36,GD36,GQ36,HD36,HQ36,ID36,IQ36,JD36,JQ36,KD36,KQ36,LD36,LQ36,MD36)</f>
        <v>0</v>
      </c>
      <c r="MR36" s="143">
        <f>MAX(Q36,AD36,AQ36,BD36,BQ36,CD36,CQ36,DD36,DQ36,ED36,EQ36,FD36,FQ36,GD36,GQ36,HD36,HQ36,ID36,IQ36,JD36,JQ36,KD36,KQ36,LD36,LQ36,MD36)</f>
        <v>0</v>
      </c>
      <c r="MS36" s="143">
        <f>MIN(Q36,AD36,AQ36,BD36,BQ36,CD36,CQ36,DD36,DQ36,ED36,EQ36,FD36,FQ36,GD36,GQ36,HD36,HQ36,ID36,IQ36,JD36,JQ36,KD36,KQ36,LD36,LQ36,MD36)</f>
        <v>0</v>
      </c>
      <c r="MT36" s="143" t="e">
        <f>AVERAGE(Q36,AD36,AQ36,BD36,BQ36,CD36,CQ36,DD36,DQ36,ED36,EQ36,FD36,FQ36,GD36,GQ36,HD36,HQ36,ID36,IQ36,JD36,JQ36,KD36,KQ36,LD36,LQ36,MD36)</f>
        <v>#DIV/0!</v>
      </c>
      <c r="MU36" s="143" t="e">
        <f>STDEV(Q36,AD36,AQ36,BD36,BQ36,CD36,CQ36,DD36,DQ36,ED36,EQ36,FD36,FQ36,GD36,GQ36,HD36,HQ36,ID36,IQ36,JD36,JQ36,KD36,KQ36,LD36,LQ36,MD36)</f>
        <v>#DIV/0!</v>
      </c>
      <c r="MV36" s="234">
        <f>MQ36</f>
        <v>0</v>
      </c>
      <c r="MW36" s="236" t="s">
        <v>89</v>
      </c>
      <c r="MX36" s="144" t="s">
        <v>4</v>
      </c>
      <c r="MY36" s="144" t="s">
        <v>4</v>
      </c>
      <c r="MZ36" s="144" t="s">
        <v>4</v>
      </c>
      <c r="NA36" s="144" t="s">
        <v>4</v>
      </c>
      <c r="NB36" s="144" t="s">
        <v>4</v>
      </c>
      <c r="NC36" s="144" t="s">
        <v>4</v>
      </c>
      <c r="ND36" s="144" t="s">
        <v>4</v>
      </c>
      <c r="NE36" s="144" t="s">
        <v>4</v>
      </c>
      <c r="NF36" s="144" t="s">
        <v>4</v>
      </c>
      <c r="NG36" s="144" t="s">
        <v>4</v>
      </c>
      <c r="NH36" s="237" t="s">
        <v>4</v>
      </c>
      <c r="NI36" s="236" t="s">
        <v>22</v>
      </c>
      <c r="NJ36" s="161">
        <f t="shared" si="0"/>
        <v>0</v>
      </c>
      <c r="NK36" s="161">
        <f t="shared" si="1"/>
        <v>0</v>
      </c>
      <c r="NM36" s="288"/>
      <c r="NN36" s="88"/>
      <c r="NO36" s="741"/>
      <c r="NP36" s="741"/>
      <c r="NQ36" s="741"/>
      <c r="NR36" s="741"/>
      <c r="NS36" s="741"/>
      <c r="NT36" s="741"/>
      <c r="NU36" s="741"/>
      <c r="NV36" s="741"/>
      <c r="NW36" s="741"/>
      <c r="NX36" s="741"/>
      <c r="NY36" s="741"/>
      <c r="NZ36" s="741"/>
      <c r="OA36" s="741"/>
      <c r="OB36" s="741"/>
      <c r="OC36" s="741"/>
      <c r="OD36" s="741"/>
      <c r="OE36" s="741"/>
      <c r="OF36" s="741"/>
      <c r="OG36" s="741"/>
      <c r="OH36" s="741"/>
      <c r="OI36" s="741"/>
      <c r="OJ36" s="741"/>
      <c r="OK36" s="741"/>
      <c r="OL36" s="741"/>
      <c r="OM36" s="741"/>
      <c r="ON36" s="741"/>
      <c r="OO36" s="741"/>
      <c r="OP36" s="741"/>
      <c r="OQ36" s="741"/>
      <c r="OR36" s="741"/>
      <c r="OS36" s="741"/>
      <c r="OT36" s="741"/>
      <c r="OU36" s="741"/>
      <c r="OV36" s="741"/>
      <c r="OW36" s="741"/>
      <c r="OX36" s="741"/>
      <c r="OY36" s="741"/>
      <c r="OZ36" s="741"/>
      <c r="PA36" s="741"/>
      <c r="PB36" s="741"/>
      <c r="PC36" s="741"/>
      <c r="PD36" s="741"/>
      <c r="PE36" s="741"/>
      <c r="PF36" s="741"/>
      <c r="PG36" s="741"/>
      <c r="PH36" s="741"/>
      <c r="PI36" s="741"/>
    </row>
    <row r="37" spans="1:425" s="92" customFormat="1" ht="15" customHeight="1">
      <c r="A37" s="1"/>
      <c r="B37" s="88"/>
      <c r="C37" s="89" t="s">
        <v>2160</v>
      </c>
      <c r="D37" s="89" t="s">
        <v>14</v>
      </c>
      <c r="E37" s="89" t="s">
        <v>23</v>
      </c>
      <c r="F37" s="89" t="s">
        <v>2162</v>
      </c>
      <c r="G37" s="160" t="str">
        <f>'G-6'!I52</f>
        <v>I-32</v>
      </c>
      <c r="H37" s="160" t="s">
        <v>89</v>
      </c>
      <c r="I37" s="160" t="s">
        <v>89</v>
      </c>
      <c r="J37" s="160" t="s">
        <v>4</v>
      </c>
      <c r="K37" s="160" t="s">
        <v>4</v>
      </c>
      <c r="L37" s="160" t="s">
        <v>4</v>
      </c>
      <c r="M37" s="89" t="s">
        <v>1324</v>
      </c>
      <c r="N37" s="89" t="s">
        <v>6</v>
      </c>
      <c r="O37" s="89" t="s">
        <v>1325</v>
      </c>
      <c r="P37" s="89" t="s">
        <v>98</v>
      </c>
      <c r="Q37" s="249">
        <v>0.27400000000000002</v>
      </c>
      <c r="R37" s="135" t="s">
        <v>4</v>
      </c>
      <c r="S37" s="135">
        <v>2017</v>
      </c>
      <c r="T37" s="135" t="s">
        <v>687</v>
      </c>
      <c r="U37" s="135" t="s">
        <v>677</v>
      </c>
      <c r="V37" s="135" t="s">
        <v>1678</v>
      </c>
      <c r="W37" s="135" t="s">
        <v>1679</v>
      </c>
      <c r="X37" s="135" t="s">
        <v>4</v>
      </c>
      <c r="Y37" s="135">
        <v>1332272</v>
      </c>
      <c r="Z37" s="49" t="s">
        <v>666</v>
      </c>
      <c r="AA37" s="49" t="s">
        <v>667</v>
      </c>
      <c r="AB37" s="246" t="s">
        <v>1693</v>
      </c>
      <c r="AC37" s="49" t="s">
        <v>4</v>
      </c>
      <c r="AD37" s="654">
        <v>1</v>
      </c>
      <c r="AE37" s="91" t="s">
        <v>4</v>
      </c>
      <c r="AF37" s="91">
        <v>2017</v>
      </c>
      <c r="AG37" s="91" t="s">
        <v>664</v>
      </c>
      <c r="AH37" s="91" t="s">
        <v>665</v>
      </c>
      <c r="AI37" s="91" t="s">
        <v>669</v>
      </c>
      <c r="AJ37" s="91" t="s">
        <v>746</v>
      </c>
      <c r="AK37" s="91" t="s">
        <v>4</v>
      </c>
      <c r="AL37" s="261">
        <v>11276</v>
      </c>
      <c r="AM37" s="91" t="s">
        <v>666</v>
      </c>
      <c r="AN37" s="91" t="s">
        <v>667</v>
      </c>
      <c r="AO37" s="91" t="s">
        <v>668</v>
      </c>
      <c r="AP37" s="655" t="s">
        <v>2951</v>
      </c>
      <c r="AQ37" s="656">
        <v>1</v>
      </c>
      <c r="AR37" s="91" t="s">
        <v>4</v>
      </c>
      <c r="AS37" s="91">
        <v>2017</v>
      </c>
      <c r="AT37" s="91" t="s">
        <v>664</v>
      </c>
      <c r="AU37" s="91" t="s">
        <v>665</v>
      </c>
      <c r="AV37" s="91" t="s">
        <v>741</v>
      </c>
      <c r="AW37" s="91" t="s">
        <v>748</v>
      </c>
      <c r="AX37" s="91" t="s">
        <v>4</v>
      </c>
      <c r="AY37" s="261">
        <v>1272</v>
      </c>
      <c r="AZ37" s="91" t="s">
        <v>666</v>
      </c>
      <c r="BA37" s="91" t="s">
        <v>667</v>
      </c>
      <c r="BB37" s="91" t="s">
        <v>668</v>
      </c>
      <c r="BC37" s="655" t="s">
        <v>2951</v>
      </c>
      <c r="BD37" s="656">
        <v>1</v>
      </c>
      <c r="BE37" s="92" t="s">
        <v>4</v>
      </c>
      <c r="BF37" s="91">
        <v>2017</v>
      </c>
      <c r="BG37" s="91" t="s">
        <v>664</v>
      </c>
      <c r="BH37" s="91" t="s">
        <v>665</v>
      </c>
      <c r="BI37" s="91" t="s">
        <v>741</v>
      </c>
      <c r="BJ37" s="91" t="s">
        <v>749</v>
      </c>
      <c r="BK37" s="91" t="s">
        <v>4</v>
      </c>
      <c r="BL37" s="261">
        <v>32388</v>
      </c>
      <c r="BM37" s="91" t="s">
        <v>670</v>
      </c>
      <c r="BN37" s="92" t="s">
        <v>667</v>
      </c>
      <c r="BO37" s="91" t="s">
        <v>668</v>
      </c>
      <c r="BP37" s="655" t="s">
        <v>2951</v>
      </c>
      <c r="BQ37" s="656">
        <v>1</v>
      </c>
      <c r="BR37" s="92" t="s">
        <v>4</v>
      </c>
      <c r="BS37" s="92">
        <v>2017</v>
      </c>
      <c r="BT37" s="92" t="s">
        <v>664</v>
      </c>
      <c r="BU37" s="92" t="s">
        <v>665</v>
      </c>
      <c r="BV37" s="92" t="s">
        <v>669</v>
      </c>
      <c r="BW37" s="92" t="s">
        <v>266</v>
      </c>
      <c r="BX37" s="92" t="s">
        <v>4</v>
      </c>
      <c r="BY37" s="92">
        <v>24057</v>
      </c>
      <c r="BZ37" s="92" t="s">
        <v>666</v>
      </c>
      <c r="CA37" s="92" t="s">
        <v>667</v>
      </c>
      <c r="CB37" s="91" t="s">
        <v>668</v>
      </c>
      <c r="CC37" s="657" t="s">
        <v>2952</v>
      </c>
      <c r="CD37" s="656">
        <v>1</v>
      </c>
      <c r="CE37" s="92" t="s">
        <v>4</v>
      </c>
      <c r="CF37" s="92">
        <v>2017</v>
      </c>
      <c r="CG37" s="92" t="s">
        <v>664</v>
      </c>
      <c r="CH37" s="92" t="s">
        <v>665</v>
      </c>
      <c r="CI37" s="92" t="s">
        <v>669</v>
      </c>
      <c r="CJ37" s="92" t="s">
        <v>751</v>
      </c>
      <c r="CK37" s="92" t="s">
        <v>4</v>
      </c>
      <c r="CL37" s="92">
        <v>24057</v>
      </c>
      <c r="CM37" s="92" t="s">
        <v>666</v>
      </c>
      <c r="CN37" s="92" t="s">
        <v>667</v>
      </c>
      <c r="CO37" s="91" t="s">
        <v>668</v>
      </c>
      <c r="CP37" s="655" t="s">
        <v>2951</v>
      </c>
      <c r="CQ37" s="656">
        <v>1</v>
      </c>
      <c r="CR37" s="92" t="s">
        <v>4</v>
      </c>
      <c r="CS37" s="92">
        <v>2017</v>
      </c>
      <c r="CT37" s="92" t="s">
        <v>664</v>
      </c>
      <c r="CU37" s="92" t="s">
        <v>665</v>
      </c>
      <c r="CV37" s="92" t="s">
        <v>669</v>
      </c>
      <c r="CW37" s="92" t="s">
        <v>266</v>
      </c>
      <c r="CX37" s="92" t="s">
        <v>4</v>
      </c>
      <c r="CY37" s="265">
        <v>24057</v>
      </c>
      <c r="CZ37" s="92" t="s">
        <v>670</v>
      </c>
      <c r="DA37" s="92" t="s">
        <v>667</v>
      </c>
      <c r="DB37" s="91" t="s">
        <v>668</v>
      </c>
      <c r="DC37" s="657" t="s">
        <v>2953</v>
      </c>
      <c r="DD37" s="656">
        <v>1</v>
      </c>
      <c r="DE37" s="179" t="s">
        <v>4</v>
      </c>
      <c r="DF37" s="49">
        <v>2002</v>
      </c>
      <c r="DG37" s="49" t="s">
        <v>266</v>
      </c>
      <c r="DH37" s="49" t="s">
        <v>677</v>
      </c>
      <c r="DI37" s="49" t="s">
        <v>4</v>
      </c>
      <c r="DJ37" s="49" t="s">
        <v>4</v>
      </c>
      <c r="DK37" s="49" t="s">
        <v>4</v>
      </c>
      <c r="DL37" s="49" t="s">
        <v>4</v>
      </c>
      <c r="DM37" s="49" t="s">
        <v>666</v>
      </c>
      <c r="DN37" s="49" t="s">
        <v>667</v>
      </c>
      <c r="DO37" s="149" t="s">
        <v>734</v>
      </c>
      <c r="DP37" s="655" t="s">
        <v>2954</v>
      </c>
      <c r="DQ37" s="656">
        <v>0.1</v>
      </c>
      <c r="DR37" s="179" t="s">
        <v>4</v>
      </c>
      <c r="DS37" s="49">
        <v>2002</v>
      </c>
      <c r="DT37" s="49" t="s">
        <v>266</v>
      </c>
      <c r="DU37" s="49" t="s">
        <v>677</v>
      </c>
      <c r="DV37" s="49" t="s">
        <v>4</v>
      </c>
      <c r="DW37" s="49" t="s">
        <v>4</v>
      </c>
      <c r="DX37" s="49" t="s">
        <v>4</v>
      </c>
      <c r="DY37" s="49" t="s">
        <v>4</v>
      </c>
      <c r="DZ37" s="49" t="s">
        <v>666</v>
      </c>
      <c r="EA37" s="49" t="s">
        <v>667</v>
      </c>
      <c r="EB37" s="149" t="s">
        <v>734</v>
      </c>
      <c r="EC37" s="655" t="s">
        <v>2955</v>
      </c>
      <c r="ED37" s="656">
        <v>0.82</v>
      </c>
      <c r="EE37" s="135" t="s">
        <v>4</v>
      </c>
      <c r="EF37" s="135">
        <v>2017</v>
      </c>
      <c r="EG37" s="135" t="s">
        <v>687</v>
      </c>
      <c r="EH37" s="135" t="s">
        <v>677</v>
      </c>
      <c r="EI37" s="135" t="s">
        <v>1678</v>
      </c>
      <c r="EJ37" s="135" t="s">
        <v>1679</v>
      </c>
      <c r="EK37" s="135" t="s">
        <v>4</v>
      </c>
      <c r="EL37" s="135">
        <v>1332272</v>
      </c>
      <c r="EM37" s="49" t="s">
        <v>666</v>
      </c>
      <c r="EN37" s="49" t="s">
        <v>667</v>
      </c>
      <c r="EO37" s="246" t="s">
        <v>1693</v>
      </c>
      <c r="EP37" s="655" t="s">
        <v>2951</v>
      </c>
      <c r="MQ37" s="152">
        <f t="shared" si="3"/>
        <v>10</v>
      </c>
      <c r="MR37" s="143">
        <f t="shared" ref="MR37:MR43" si="8">MAX(Q37,AD37,AQ37,BD37,BQ37,CD37,CQ37,DD37,DQ37,ED37,EQ37,FD37,FQ37,GD37,GQ37,HD37,HQ37,ID37,IQ37,JD37,JQ37,KD37,KQ37,LD37,LQ37,MD37)</f>
        <v>1</v>
      </c>
      <c r="MS37" s="143">
        <f t="shared" ref="MS37:MS44" si="9">MIN(Q37,AD37,AQ37,BD37,BQ37,CD37,CQ37,DD37,DQ37,ED37,EQ37,FD37,FQ37,GD37,GQ37,HD37,HQ37,ID37,IQ37,JD37,JQ37,KD37,KQ37,LD37,LQ37,MD37)</f>
        <v>0.1</v>
      </c>
      <c r="MT37" s="143">
        <f t="shared" ref="MT37:MT44" si="10">AVERAGE(Q37,AD37,AQ37,BD37,BQ37,CD37,CQ37,DD37,DQ37,ED37,EQ37,FD37,FQ37,GD37,GQ37,HD37,HQ37,ID37,IQ37,JD37,JQ37,KD37,KQ37,LD37,LQ37,MD37)</f>
        <v>0.81939999999999991</v>
      </c>
      <c r="MU37" s="143">
        <f t="shared" ref="MU37:MU44" si="11">STDEV(Q37,AD37,AQ37,BD37,BQ37,CD37,CQ37,DD37,DQ37,ED37,EQ37,FD37,FQ37,GD37,GQ37,HD37,HQ37,ID37,IQ37,JD37,JQ37,KD37,KQ37,LD37,LQ37,MD37)</f>
        <v>0.34047554978294703</v>
      </c>
      <c r="MV37" s="234">
        <f t="shared" ref="MV37:MV44" si="12">MQ37</f>
        <v>10</v>
      </c>
      <c r="MW37" s="236" t="s">
        <v>89</v>
      </c>
      <c r="MX37" s="144" t="s">
        <v>4</v>
      </c>
      <c r="MY37" s="144" t="s">
        <v>4</v>
      </c>
      <c r="MZ37" s="144" t="s">
        <v>4</v>
      </c>
      <c r="NA37" s="144" t="s">
        <v>4</v>
      </c>
      <c r="NB37" s="144" t="s">
        <v>4</v>
      </c>
      <c r="NC37" s="144" t="s">
        <v>4</v>
      </c>
      <c r="ND37" s="144" t="s">
        <v>4</v>
      </c>
      <c r="NE37" s="144" t="s">
        <v>4</v>
      </c>
      <c r="NF37" s="144" t="s">
        <v>4</v>
      </c>
      <c r="NG37" s="144" t="s">
        <v>4</v>
      </c>
      <c r="NH37" s="237" t="s">
        <v>4</v>
      </c>
      <c r="NI37" s="236" t="s">
        <v>22</v>
      </c>
      <c r="NJ37" s="161">
        <f t="shared" si="0"/>
        <v>0</v>
      </c>
      <c r="NK37" s="161">
        <f t="shared" si="1"/>
        <v>10</v>
      </c>
      <c r="NM37" s="288"/>
      <c r="NN37" s="88"/>
      <c r="NO37" s="741"/>
      <c r="NP37" s="741"/>
      <c r="NQ37" s="741"/>
      <c r="NR37" s="741"/>
      <c r="NS37" s="741"/>
      <c r="NT37" s="741"/>
      <c r="NU37" s="741"/>
      <c r="NV37" s="741"/>
      <c r="NW37" s="741"/>
      <c r="NX37" s="741"/>
      <c r="NY37" s="741"/>
      <c r="NZ37" s="741"/>
      <c r="OA37" s="741"/>
      <c r="OB37" s="741"/>
      <c r="OC37" s="741"/>
      <c r="OD37" s="741"/>
      <c r="OE37" s="741"/>
      <c r="OF37" s="741"/>
      <c r="OG37" s="741"/>
      <c r="OH37" s="741"/>
      <c r="OI37" s="741"/>
      <c r="OJ37" s="741"/>
      <c r="OK37" s="741"/>
      <c r="OL37" s="741"/>
      <c r="OM37" s="741"/>
      <c r="ON37" s="741"/>
      <c r="OO37" s="741"/>
      <c r="OP37" s="741"/>
      <c r="OQ37" s="741"/>
      <c r="OR37" s="741"/>
      <c r="OS37" s="741"/>
      <c r="OT37" s="741"/>
      <c r="OU37" s="741"/>
      <c r="OV37" s="741"/>
      <c r="OW37" s="741"/>
      <c r="OX37" s="741"/>
      <c r="OY37" s="741"/>
      <c r="OZ37" s="741"/>
      <c r="PA37" s="741"/>
      <c r="PB37" s="741"/>
      <c r="PC37" s="741"/>
      <c r="PD37" s="741"/>
      <c r="PE37" s="741"/>
      <c r="PF37" s="741"/>
      <c r="PG37" s="741"/>
      <c r="PH37" s="741"/>
      <c r="PI37" s="741"/>
    </row>
    <row r="38" spans="1:425" s="92" customFormat="1" ht="15" customHeight="1">
      <c r="A38" s="1"/>
      <c r="B38" s="88"/>
      <c r="C38" s="89" t="s">
        <v>2160</v>
      </c>
      <c r="D38" s="89" t="s">
        <v>14</v>
      </c>
      <c r="E38" s="89" t="s">
        <v>16</v>
      </c>
      <c r="F38" s="89" t="s">
        <v>2163</v>
      </c>
      <c r="G38" s="160" t="str">
        <f>'G-6'!I53</f>
        <v>I-33</v>
      </c>
      <c r="H38" s="160" t="s">
        <v>89</v>
      </c>
      <c r="I38" s="160" t="s">
        <v>89</v>
      </c>
      <c r="J38" s="160" t="s">
        <v>4</v>
      </c>
      <c r="K38" s="160" t="s">
        <v>4</v>
      </c>
      <c r="L38" s="160" t="s">
        <v>4</v>
      </c>
      <c r="M38" s="89" t="s">
        <v>103</v>
      </c>
      <c r="N38" s="89" t="s">
        <v>6</v>
      </c>
      <c r="O38" s="89" t="s">
        <v>567</v>
      </c>
      <c r="P38" s="89" t="s">
        <v>98</v>
      </c>
      <c r="Q38" s="231">
        <v>0.85</v>
      </c>
      <c r="R38" s="135" t="s">
        <v>4</v>
      </c>
      <c r="S38" s="135">
        <v>2002</v>
      </c>
      <c r="T38" s="135" t="s">
        <v>4</v>
      </c>
      <c r="U38" s="135" t="s">
        <v>677</v>
      </c>
      <c r="V38" s="135" t="s">
        <v>4</v>
      </c>
      <c r="W38" s="135" t="s">
        <v>4</v>
      </c>
      <c r="X38" s="135" t="s">
        <v>4</v>
      </c>
      <c r="Y38" s="135" t="s">
        <v>4</v>
      </c>
      <c r="Z38" s="49" t="s">
        <v>666</v>
      </c>
      <c r="AA38" s="49" t="s">
        <v>667</v>
      </c>
      <c r="AB38" s="149" t="s">
        <v>734</v>
      </c>
      <c r="AC38" s="149" t="s">
        <v>100</v>
      </c>
      <c r="AD38" s="174">
        <v>0.7</v>
      </c>
      <c r="AE38" s="135" t="s">
        <v>4</v>
      </c>
      <c r="AF38" s="135">
        <v>2017</v>
      </c>
      <c r="AG38" s="135" t="s">
        <v>687</v>
      </c>
      <c r="AH38" s="135" t="s">
        <v>677</v>
      </c>
      <c r="AI38" s="135" t="s">
        <v>1678</v>
      </c>
      <c r="AJ38" s="135" t="s">
        <v>1679</v>
      </c>
      <c r="AK38" s="135" t="s">
        <v>4</v>
      </c>
      <c r="AL38" s="135">
        <v>1332272</v>
      </c>
      <c r="AM38" s="49" t="s">
        <v>666</v>
      </c>
      <c r="AN38" s="49" t="s">
        <v>667</v>
      </c>
      <c r="AO38" s="246" t="s">
        <v>1693</v>
      </c>
      <c r="AP38" s="49" t="s">
        <v>4</v>
      </c>
      <c r="AQ38" s="231">
        <v>1</v>
      </c>
      <c r="AR38" s="135" t="s">
        <v>4</v>
      </c>
      <c r="AS38" s="135">
        <v>2017</v>
      </c>
      <c r="AT38" s="135" t="s">
        <v>687</v>
      </c>
      <c r="AU38" s="135" t="s">
        <v>677</v>
      </c>
      <c r="AV38" s="135" t="s">
        <v>1678</v>
      </c>
      <c r="AW38" s="135" t="s">
        <v>1694</v>
      </c>
      <c r="AX38" s="135" t="s">
        <v>4</v>
      </c>
      <c r="AY38" s="135">
        <v>589476</v>
      </c>
      <c r="AZ38" s="49" t="s">
        <v>666</v>
      </c>
      <c r="BA38" s="49" t="s">
        <v>667</v>
      </c>
      <c r="BB38" s="246" t="s">
        <v>1693</v>
      </c>
      <c r="BC38" s="49" t="s">
        <v>4</v>
      </c>
      <c r="MQ38" s="152">
        <f t="shared" si="3"/>
        <v>3</v>
      </c>
      <c r="MR38" s="143">
        <f t="shared" si="8"/>
        <v>1</v>
      </c>
      <c r="MS38" s="143">
        <f t="shared" si="9"/>
        <v>0.7</v>
      </c>
      <c r="MT38" s="143">
        <f t="shared" si="10"/>
        <v>0.85</v>
      </c>
      <c r="MU38" s="143">
        <f t="shared" si="11"/>
        <v>0.14999999999999988</v>
      </c>
      <c r="MV38" s="234">
        <f t="shared" si="12"/>
        <v>3</v>
      </c>
      <c r="MW38" s="236" t="s">
        <v>89</v>
      </c>
      <c r="MX38" s="144" t="s">
        <v>4</v>
      </c>
      <c r="MY38" s="144" t="s">
        <v>4</v>
      </c>
      <c r="MZ38" s="144" t="s">
        <v>4</v>
      </c>
      <c r="NA38" s="144" t="s">
        <v>4</v>
      </c>
      <c r="NB38" s="144" t="s">
        <v>4</v>
      </c>
      <c r="NC38" s="144" t="s">
        <v>4</v>
      </c>
      <c r="ND38" s="144" t="s">
        <v>4</v>
      </c>
      <c r="NE38" s="144" t="s">
        <v>4</v>
      </c>
      <c r="NF38" s="144" t="s">
        <v>4</v>
      </c>
      <c r="NG38" s="144" t="s">
        <v>4</v>
      </c>
      <c r="NH38" s="237" t="s">
        <v>4</v>
      </c>
      <c r="NI38" s="236" t="s">
        <v>22</v>
      </c>
      <c r="NJ38" s="161">
        <f t="shared" si="0"/>
        <v>0</v>
      </c>
      <c r="NK38" s="161">
        <f t="shared" si="1"/>
        <v>3</v>
      </c>
      <c r="NM38" s="288"/>
      <c r="NN38" s="88"/>
      <c r="NO38" s="741"/>
      <c r="NP38" s="741"/>
      <c r="NQ38" s="741"/>
      <c r="NR38" s="741"/>
      <c r="NS38" s="741"/>
      <c r="NT38" s="741"/>
      <c r="NU38" s="741"/>
      <c r="NV38" s="741"/>
      <c r="NW38" s="741"/>
      <c r="NX38" s="741"/>
      <c r="NY38" s="741"/>
      <c r="NZ38" s="741"/>
      <c r="OA38" s="741"/>
      <c r="OB38" s="741"/>
      <c r="OC38" s="741"/>
      <c r="OD38" s="741"/>
      <c r="OE38" s="741"/>
      <c r="OF38" s="741"/>
      <c r="OG38" s="741"/>
      <c r="OH38" s="741"/>
      <c r="OI38" s="741"/>
      <c r="OJ38" s="741"/>
      <c r="OK38" s="741"/>
      <c r="OL38" s="741"/>
      <c r="OM38" s="741"/>
      <c r="ON38" s="741"/>
      <c r="OO38" s="741"/>
      <c r="OP38" s="741"/>
      <c r="OQ38" s="741"/>
      <c r="OR38" s="741"/>
      <c r="OS38" s="741"/>
      <c r="OT38" s="741"/>
      <c r="OU38" s="741"/>
      <c r="OV38" s="741"/>
      <c r="OW38" s="741"/>
      <c r="OX38" s="741"/>
      <c r="OY38" s="741"/>
      <c r="OZ38" s="741"/>
      <c r="PA38" s="741"/>
      <c r="PB38" s="741"/>
      <c r="PC38" s="741"/>
      <c r="PD38" s="741"/>
      <c r="PE38" s="741"/>
      <c r="PF38" s="741"/>
      <c r="PG38" s="741"/>
      <c r="PH38" s="741"/>
      <c r="PI38" s="741"/>
    </row>
    <row r="39" spans="1:425" s="92" customFormat="1" ht="15" customHeight="1">
      <c r="A39" s="1"/>
      <c r="B39" s="88"/>
      <c r="C39" s="89" t="s">
        <v>431</v>
      </c>
      <c r="D39" s="89" t="s">
        <v>14</v>
      </c>
      <c r="E39" s="89" t="s">
        <v>1220</v>
      </c>
      <c r="F39" s="89" t="s">
        <v>101</v>
      </c>
      <c r="G39" s="160" t="str">
        <f>'G-6'!I61</f>
        <v>I-34 A</v>
      </c>
      <c r="H39" s="160" t="s">
        <v>89</v>
      </c>
      <c r="I39" s="160" t="s">
        <v>89</v>
      </c>
      <c r="J39" s="160" t="s">
        <v>4</v>
      </c>
      <c r="K39" s="160" t="s">
        <v>4</v>
      </c>
      <c r="L39" s="160" t="s">
        <v>4</v>
      </c>
      <c r="M39" s="89" t="s">
        <v>272</v>
      </c>
      <c r="N39" s="89" t="s">
        <v>488</v>
      </c>
      <c r="O39" s="89" t="s">
        <v>1478</v>
      </c>
      <c r="P39" s="89" t="s">
        <v>98</v>
      </c>
      <c r="Q39" s="178">
        <v>5.9</v>
      </c>
      <c r="R39" s="91" t="s">
        <v>4</v>
      </c>
      <c r="S39" s="91">
        <v>2017</v>
      </c>
      <c r="T39" s="91" t="s">
        <v>664</v>
      </c>
      <c r="U39" s="91" t="s">
        <v>665</v>
      </c>
      <c r="V39" s="91" t="s">
        <v>669</v>
      </c>
      <c r="W39" s="91" t="s">
        <v>742</v>
      </c>
      <c r="X39" s="91" t="s">
        <v>4</v>
      </c>
      <c r="Y39" s="91">
        <v>10211</v>
      </c>
      <c r="Z39" s="91" t="s">
        <v>666</v>
      </c>
      <c r="AA39" s="91" t="s">
        <v>667</v>
      </c>
      <c r="AB39" s="91" t="s">
        <v>668</v>
      </c>
      <c r="AC39" s="92" t="s">
        <v>4</v>
      </c>
      <c r="AD39" s="177">
        <v>8.9</v>
      </c>
      <c r="AE39" s="92" t="s">
        <v>4</v>
      </c>
      <c r="AF39" s="92">
        <v>2017</v>
      </c>
      <c r="AG39" s="92" t="s">
        <v>664</v>
      </c>
      <c r="AH39" s="92" t="s">
        <v>665</v>
      </c>
      <c r="AI39" s="92" t="s">
        <v>741</v>
      </c>
      <c r="AJ39" s="92" t="s">
        <v>746</v>
      </c>
      <c r="AK39" s="92" t="s">
        <v>4</v>
      </c>
      <c r="AL39" s="92">
        <v>11276</v>
      </c>
      <c r="AM39" s="92" t="s">
        <v>690</v>
      </c>
      <c r="AN39" s="91" t="s">
        <v>667</v>
      </c>
      <c r="AO39" s="91" t="s">
        <v>668</v>
      </c>
      <c r="AP39" s="92" t="s">
        <v>4</v>
      </c>
      <c r="AQ39" s="185">
        <v>15.7</v>
      </c>
      <c r="AR39" s="92" t="s">
        <v>4</v>
      </c>
      <c r="AS39" s="92">
        <v>2017</v>
      </c>
      <c r="AT39" s="92" t="s">
        <v>664</v>
      </c>
      <c r="AU39" s="92" t="s">
        <v>665</v>
      </c>
      <c r="AV39" s="92" t="s">
        <v>741</v>
      </c>
      <c r="AW39" s="92" t="s">
        <v>748</v>
      </c>
      <c r="AX39" s="92" t="s">
        <v>4</v>
      </c>
      <c r="AY39" s="92">
        <v>1272</v>
      </c>
      <c r="AZ39" s="92" t="s">
        <v>666</v>
      </c>
      <c r="BA39" s="92" t="s">
        <v>667</v>
      </c>
      <c r="BB39" s="91" t="s">
        <v>668</v>
      </c>
      <c r="BC39" s="92" t="s">
        <v>4</v>
      </c>
      <c r="BD39" s="185">
        <v>7.6</v>
      </c>
      <c r="BE39" s="92" t="s">
        <v>4</v>
      </c>
      <c r="BF39" s="92">
        <v>2017</v>
      </c>
      <c r="BG39" s="92" t="s">
        <v>664</v>
      </c>
      <c r="BH39" s="92" t="s">
        <v>665</v>
      </c>
      <c r="BI39" s="92" t="s">
        <v>669</v>
      </c>
      <c r="BJ39" s="92" t="s">
        <v>749</v>
      </c>
      <c r="BK39" s="92" t="s">
        <v>4</v>
      </c>
      <c r="BL39" s="92">
        <v>32388</v>
      </c>
      <c r="BM39" s="92" t="s">
        <v>670</v>
      </c>
      <c r="BN39" s="92" t="s">
        <v>667</v>
      </c>
      <c r="BO39" s="91" t="s">
        <v>668</v>
      </c>
      <c r="BP39" s="92" t="s">
        <v>4</v>
      </c>
      <c r="BQ39" s="185">
        <v>8.1</v>
      </c>
      <c r="BR39" s="92" t="s">
        <v>4</v>
      </c>
      <c r="BS39" s="92">
        <v>2017</v>
      </c>
      <c r="BT39" s="92" t="s">
        <v>664</v>
      </c>
      <c r="BU39" s="92" t="s">
        <v>665</v>
      </c>
      <c r="BV39" s="92" t="s">
        <v>669</v>
      </c>
      <c r="BW39" s="92" t="s">
        <v>958</v>
      </c>
      <c r="BX39" s="92" t="s">
        <v>4</v>
      </c>
      <c r="BY39" s="92">
        <v>14822</v>
      </c>
      <c r="BZ39" s="92" t="s">
        <v>666</v>
      </c>
      <c r="CA39" s="92" t="s">
        <v>667</v>
      </c>
      <c r="CB39" s="91" t="s">
        <v>668</v>
      </c>
      <c r="CC39" s="92" t="s">
        <v>4</v>
      </c>
      <c r="CD39" s="185">
        <v>5.4</v>
      </c>
      <c r="CE39" s="92" t="s">
        <v>4</v>
      </c>
      <c r="CF39" s="92">
        <v>2017</v>
      </c>
      <c r="CG39" s="92" t="s">
        <v>664</v>
      </c>
      <c r="CH39" s="92" t="s">
        <v>665</v>
      </c>
      <c r="CI39" s="92" t="s">
        <v>669</v>
      </c>
      <c r="CJ39" s="92" t="s">
        <v>961</v>
      </c>
      <c r="CK39" s="92" t="s">
        <v>4</v>
      </c>
      <c r="CL39" s="92">
        <v>3715</v>
      </c>
      <c r="CM39" s="92" t="s">
        <v>666</v>
      </c>
      <c r="CN39" s="92" t="s">
        <v>667</v>
      </c>
      <c r="CO39" s="91" t="s">
        <v>668</v>
      </c>
      <c r="CP39" s="92" t="s">
        <v>4</v>
      </c>
      <c r="CQ39" s="185">
        <v>9.3000000000000007</v>
      </c>
      <c r="CR39" s="92" t="s">
        <v>4</v>
      </c>
      <c r="CS39" s="92">
        <v>2017</v>
      </c>
      <c r="CT39" s="92" t="s">
        <v>664</v>
      </c>
      <c r="CU39" s="92" t="s">
        <v>665</v>
      </c>
      <c r="CV39" s="92" t="s">
        <v>669</v>
      </c>
      <c r="CW39" s="92" t="s">
        <v>751</v>
      </c>
      <c r="CX39" s="92" t="s">
        <v>4</v>
      </c>
      <c r="CY39" s="92">
        <v>24057</v>
      </c>
      <c r="CZ39" s="92" t="s">
        <v>666</v>
      </c>
      <c r="DA39" s="92" t="s">
        <v>667</v>
      </c>
      <c r="DB39" s="91" t="s">
        <v>668</v>
      </c>
      <c r="DC39" s="92" t="s">
        <v>4</v>
      </c>
      <c r="DD39" s="92" t="s">
        <v>691</v>
      </c>
      <c r="DE39" s="92" t="s">
        <v>4</v>
      </c>
      <c r="DF39" s="92">
        <v>2017</v>
      </c>
      <c r="DG39" s="92" t="s">
        <v>664</v>
      </c>
      <c r="DH39" s="92" t="s">
        <v>665</v>
      </c>
      <c r="DI39" s="92" t="s">
        <v>669</v>
      </c>
      <c r="DJ39" s="92" t="s">
        <v>671</v>
      </c>
      <c r="DK39" s="92" t="s">
        <v>4</v>
      </c>
      <c r="DL39" s="92">
        <v>3038</v>
      </c>
      <c r="DM39" s="92" t="s">
        <v>666</v>
      </c>
      <c r="DN39" s="92" t="s">
        <v>667</v>
      </c>
      <c r="DO39" s="91" t="s">
        <v>668</v>
      </c>
      <c r="DP39" s="91" t="s">
        <v>692</v>
      </c>
      <c r="DQ39" s="49">
        <v>11</v>
      </c>
      <c r="DR39" s="179" t="s">
        <v>4</v>
      </c>
      <c r="DS39" s="49">
        <v>2002</v>
      </c>
      <c r="DT39" s="49" t="s">
        <v>266</v>
      </c>
      <c r="DU39" s="49" t="s">
        <v>677</v>
      </c>
      <c r="DV39" s="49" t="s">
        <v>4</v>
      </c>
      <c r="DW39" s="49" t="s">
        <v>4</v>
      </c>
      <c r="DX39" s="49" t="s">
        <v>4</v>
      </c>
      <c r="DY39" s="49" t="s">
        <v>4</v>
      </c>
      <c r="DZ39" s="49" t="s">
        <v>666</v>
      </c>
      <c r="EA39" s="49" t="s">
        <v>667</v>
      </c>
      <c r="EB39" s="149" t="s">
        <v>734</v>
      </c>
      <c r="EC39" s="250" t="s">
        <v>489</v>
      </c>
      <c r="ED39" s="49">
        <v>1.4</v>
      </c>
      <c r="EE39" s="179" t="s">
        <v>4</v>
      </c>
      <c r="EF39" s="49">
        <v>2002</v>
      </c>
      <c r="EG39" s="49" t="s">
        <v>266</v>
      </c>
      <c r="EH39" s="49" t="s">
        <v>677</v>
      </c>
      <c r="EI39" s="49" t="s">
        <v>4</v>
      </c>
      <c r="EJ39" s="49" t="s">
        <v>4</v>
      </c>
      <c r="EK39" s="49" t="s">
        <v>4</v>
      </c>
      <c r="EL39" s="49" t="s">
        <v>4</v>
      </c>
      <c r="EM39" s="49" t="s">
        <v>666</v>
      </c>
      <c r="EN39" s="49" t="s">
        <v>667</v>
      </c>
      <c r="EO39" s="149" t="s">
        <v>734</v>
      </c>
      <c r="EP39" s="250" t="s">
        <v>489</v>
      </c>
      <c r="EQ39" s="49">
        <v>0.5</v>
      </c>
      <c r="ER39" s="135" t="s">
        <v>4</v>
      </c>
      <c r="ES39" s="135">
        <v>2017</v>
      </c>
      <c r="ET39" s="135" t="s">
        <v>687</v>
      </c>
      <c r="EU39" s="135" t="s">
        <v>677</v>
      </c>
      <c r="EV39" s="135" t="s">
        <v>1678</v>
      </c>
      <c r="EW39" s="135" t="s">
        <v>1679</v>
      </c>
      <c r="EX39" s="135" t="s">
        <v>4</v>
      </c>
      <c r="EY39" s="135">
        <v>1332272</v>
      </c>
      <c r="EZ39" s="49" t="s">
        <v>666</v>
      </c>
      <c r="FA39" s="49" t="s">
        <v>667</v>
      </c>
      <c r="FB39" s="246" t="s">
        <v>1693</v>
      </c>
      <c r="FC39" s="49" t="s">
        <v>4</v>
      </c>
      <c r="FD39" s="135">
        <v>0.9</v>
      </c>
      <c r="FE39" s="135" t="s">
        <v>4</v>
      </c>
      <c r="FF39" s="135">
        <v>2017</v>
      </c>
      <c r="FG39" s="135" t="s">
        <v>687</v>
      </c>
      <c r="FH39" s="135" t="s">
        <v>677</v>
      </c>
      <c r="FI39" s="135" t="s">
        <v>1678</v>
      </c>
      <c r="FJ39" s="135" t="s">
        <v>1694</v>
      </c>
      <c r="FK39" s="135" t="s">
        <v>4</v>
      </c>
      <c r="FL39" s="135">
        <v>589476</v>
      </c>
      <c r="FM39" s="49" t="s">
        <v>666</v>
      </c>
      <c r="FN39" s="49" t="s">
        <v>667</v>
      </c>
      <c r="FO39" s="246" t="s">
        <v>1693</v>
      </c>
      <c r="FP39" s="49" t="s">
        <v>4</v>
      </c>
      <c r="MQ39" s="152">
        <f t="shared" si="3"/>
        <v>12</v>
      </c>
      <c r="MR39" s="143">
        <f t="shared" si="8"/>
        <v>15.7</v>
      </c>
      <c r="MS39" s="143">
        <f t="shared" si="9"/>
        <v>0.5</v>
      </c>
      <c r="MT39" s="143">
        <f t="shared" si="10"/>
        <v>6.7909090909090928</v>
      </c>
      <c r="MU39" s="143">
        <f t="shared" si="11"/>
        <v>4.6504740716306614</v>
      </c>
      <c r="MV39" s="234">
        <f t="shared" si="12"/>
        <v>12</v>
      </c>
      <c r="MW39" s="236" t="s">
        <v>89</v>
      </c>
      <c r="MX39" s="144" t="s">
        <v>4</v>
      </c>
      <c r="MY39" s="144" t="s">
        <v>4</v>
      </c>
      <c r="MZ39" s="144" t="s">
        <v>4</v>
      </c>
      <c r="NA39" s="144" t="s">
        <v>4</v>
      </c>
      <c r="NB39" s="144" t="s">
        <v>4</v>
      </c>
      <c r="NC39" s="144" t="s">
        <v>4</v>
      </c>
      <c r="ND39" s="144" t="s">
        <v>4</v>
      </c>
      <c r="NE39" s="144" t="s">
        <v>4</v>
      </c>
      <c r="NF39" s="144" t="s">
        <v>4</v>
      </c>
      <c r="NG39" s="144" t="s">
        <v>4</v>
      </c>
      <c r="NH39" s="237" t="s">
        <v>4</v>
      </c>
      <c r="NI39" s="236" t="s">
        <v>22</v>
      </c>
      <c r="NJ39" s="161">
        <f t="shared" si="0"/>
        <v>0</v>
      </c>
      <c r="NK39" s="161">
        <f t="shared" si="1"/>
        <v>12</v>
      </c>
      <c r="NM39" s="288"/>
      <c r="NN39" s="88"/>
      <c r="NO39" s="741"/>
      <c r="NP39" s="741"/>
      <c r="NQ39" s="741"/>
      <c r="NR39" s="741"/>
      <c r="NS39" s="741"/>
      <c r="NT39" s="741"/>
      <c r="NU39" s="741"/>
      <c r="NV39" s="741"/>
      <c r="NW39" s="741"/>
      <c r="NX39" s="741"/>
      <c r="NY39" s="741"/>
      <c r="NZ39" s="741"/>
      <c r="OA39" s="741"/>
      <c r="OB39" s="741"/>
      <c r="OC39" s="741"/>
      <c r="OD39" s="741"/>
      <c r="OE39" s="741"/>
      <c r="OF39" s="741"/>
      <c r="OG39" s="741"/>
      <c r="OH39" s="741"/>
      <c r="OI39" s="741"/>
      <c r="OJ39" s="741"/>
      <c r="OK39" s="741"/>
      <c r="OL39" s="741"/>
      <c r="OM39" s="741"/>
      <c r="ON39" s="741"/>
      <c r="OO39" s="741"/>
      <c r="OP39" s="741"/>
      <c r="OQ39" s="741"/>
      <c r="OR39" s="741"/>
      <c r="OS39" s="741"/>
      <c r="OT39" s="741"/>
      <c r="OU39" s="741"/>
      <c r="OV39" s="741"/>
      <c r="OW39" s="741"/>
      <c r="OX39" s="741"/>
      <c r="OY39" s="741"/>
      <c r="OZ39" s="741"/>
      <c r="PA39" s="741"/>
      <c r="PB39" s="741"/>
      <c r="PC39" s="741"/>
      <c r="PD39" s="741"/>
      <c r="PE39" s="741"/>
      <c r="PF39" s="741"/>
      <c r="PG39" s="741"/>
      <c r="PH39" s="741"/>
      <c r="PI39" s="741"/>
    </row>
    <row r="40" spans="1:425" s="92" customFormat="1" ht="15" customHeight="1" thickBot="1">
      <c r="A40" s="1"/>
      <c r="B40" s="88"/>
      <c r="C40" s="89" t="s">
        <v>2160</v>
      </c>
      <c r="D40" s="89" t="s">
        <v>14</v>
      </c>
      <c r="E40" s="89" t="s">
        <v>16</v>
      </c>
      <c r="F40" s="89" t="s">
        <v>2163</v>
      </c>
      <c r="G40" s="160" t="str">
        <f>'G-6'!I69</f>
        <v>I-35 A</v>
      </c>
      <c r="H40" s="160" t="s">
        <v>89</v>
      </c>
      <c r="I40" s="160" t="s">
        <v>89</v>
      </c>
      <c r="J40" s="160" t="s">
        <v>1886</v>
      </c>
      <c r="K40" s="160" t="s">
        <v>4</v>
      </c>
      <c r="L40" s="160" t="s">
        <v>4</v>
      </c>
      <c r="M40" s="89" t="s">
        <v>1326</v>
      </c>
      <c r="N40" s="89" t="s">
        <v>1327</v>
      </c>
      <c r="O40" s="89" t="s">
        <v>1328</v>
      </c>
      <c r="P40" s="89" t="s">
        <v>98</v>
      </c>
      <c r="Q40" s="254">
        <v>1.2</v>
      </c>
      <c r="R40" s="135" t="s">
        <v>4</v>
      </c>
      <c r="S40" s="135">
        <v>2017</v>
      </c>
      <c r="T40" s="135" t="s">
        <v>687</v>
      </c>
      <c r="U40" s="135" t="s">
        <v>677</v>
      </c>
      <c r="V40" s="135" t="s">
        <v>1678</v>
      </c>
      <c r="W40" s="135" t="s">
        <v>1679</v>
      </c>
      <c r="X40" s="135" t="s">
        <v>4</v>
      </c>
      <c r="Y40" s="135">
        <v>1332272</v>
      </c>
      <c r="Z40" s="49" t="s">
        <v>666</v>
      </c>
      <c r="AA40" s="49" t="s">
        <v>667</v>
      </c>
      <c r="AB40" s="246" t="s">
        <v>1693</v>
      </c>
      <c r="AC40" s="149" t="s">
        <v>1863</v>
      </c>
      <c r="AD40" s="664">
        <f>259.6/2000</f>
        <v>0.1298</v>
      </c>
      <c r="AE40" s="91" t="s">
        <v>4</v>
      </c>
      <c r="AF40" s="91">
        <v>2017</v>
      </c>
      <c r="AG40" s="91" t="s">
        <v>664</v>
      </c>
      <c r="AH40" s="91" t="s">
        <v>665</v>
      </c>
      <c r="AI40" s="91" t="s">
        <v>669</v>
      </c>
      <c r="AJ40" s="91" t="s">
        <v>746</v>
      </c>
      <c r="AK40" s="91" t="s">
        <v>4</v>
      </c>
      <c r="AL40" s="91">
        <v>11276</v>
      </c>
      <c r="AM40" s="91" t="s">
        <v>666</v>
      </c>
      <c r="AN40" s="91" t="s">
        <v>667</v>
      </c>
      <c r="AO40" s="91" t="s">
        <v>668</v>
      </c>
      <c r="AP40" s="657" t="s">
        <v>2969</v>
      </c>
      <c r="AQ40" s="665">
        <f>57.7/2000</f>
        <v>2.8850000000000001E-2</v>
      </c>
      <c r="AR40" s="92" t="s">
        <v>4</v>
      </c>
      <c r="AS40" s="92">
        <v>2017</v>
      </c>
      <c r="AT40" s="92" t="s">
        <v>664</v>
      </c>
      <c r="AU40" s="92" t="s">
        <v>665</v>
      </c>
      <c r="AV40" s="92" t="s">
        <v>741</v>
      </c>
      <c r="AW40" s="91" t="s">
        <v>748</v>
      </c>
      <c r="AX40" s="92" t="s">
        <v>4</v>
      </c>
      <c r="AY40" s="91">
        <v>1272</v>
      </c>
      <c r="AZ40" s="92" t="s">
        <v>666</v>
      </c>
      <c r="BA40" s="91" t="s">
        <v>667</v>
      </c>
      <c r="BB40" s="91" t="s">
        <v>668</v>
      </c>
      <c r="BC40" s="657" t="s">
        <v>2969</v>
      </c>
      <c r="BD40" s="665">
        <f>96.2/2000</f>
        <v>4.8100000000000004E-2</v>
      </c>
      <c r="BE40" s="92" t="s">
        <v>4</v>
      </c>
      <c r="BF40" s="92">
        <v>2017</v>
      </c>
      <c r="BG40" s="92" t="s">
        <v>664</v>
      </c>
      <c r="BH40" s="92" t="s">
        <v>665</v>
      </c>
      <c r="BI40" s="92" t="s">
        <v>741</v>
      </c>
      <c r="BJ40" s="92" t="s">
        <v>749</v>
      </c>
      <c r="BK40" s="92" t="s">
        <v>4</v>
      </c>
      <c r="BL40" s="92">
        <v>32388</v>
      </c>
      <c r="BM40" s="91" t="s">
        <v>670</v>
      </c>
      <c r="BN40" s="92" t="s">
        <v>667</v>
      </c>
      <c r="BO40" s="91" t="s">
        <v>668</v>
      </c>
      <c r="BP40" s="657" t="s">
        <v>2969</v>
      </c>
      <c r="BQ40" s="665">
        <f>96.2/2000</f>
        <v>4.8100000000000004E-2</v>
      </c>
      <c r="BR40" s="92" t="s">
        <v>4</v>
      </c>
      <c r="BS40" s="92">
        <v>2017</v>
      </c>
      <c r="BT40" s="92" t="s">
        <v>664</v>
      </c>
      <c r="BU40" s="92" t="s">
        <v>665</v>
      </c>
      <c r="BV40" s="92" t="s">
        <v>669</v>
      </c>
      <c r="BW40" s="92" t="s">
        <v>961</v>
      </c>
      <c r="BX40" s="92" t="s">
        <v>4</v>
      </c>
      <c r="BY40" s="92">
        <v>3715</v>
      </c>
      <c r="BZ40" s="92" t="s">
        <v>666</v>
      </c>
      <c r="CA40" s="92" t="s">
        <v>667</v>
      </c>
      <c r="CB40" s="91" t="s">
        <v>668</v>
      </c>
      <c r="CC40" s="657" t="s">
        <v>2969</v>
      </c>
      <c r="CD40" s="665">
        <f>113.3/2000</f>
        <v>5.6649999999999999E-2</v>
      </c>
      <c r="CE40" s="92" t="s">
        <v>4</v>
      </c>
      <c r="CF40" s="92">
        <v>2017</v>
      </c>
      <c r="CG40" s="92" t="s">
        <v>664</v>
      </c>
      <c r="CH40" s="92" t="s">
        <v>665</v>
      </c>
      <c r="CI40" s="92" t="s">
        <v>669</v>
      </c>
      <c r="CJ40" s="92" t="s">
        <v>964</v>
      </c>
      <c r="CK40" s="92" t="s">
        <v>4</v>
      </c>
      <c r="CL40" s="92">
        <v>7535</v>
      </c>
      <c r="CM40" s="92" t="s">
        <v>666</v>
      </c>
      <c r="CN40" s="92" t="s">
        <v>667</v>
      </c>
      <c r="CO40" s="91" t="s">
        <v>668</v>
      </c>
      <c r="CP40" s="657" t="s">
        <v>2969</v>
      </c>
      <c r="CQ40" s="665">
        <f>38.4/2000</f>
        <v>1.9199999999999998E-2</v>
      </c>
      <c r="CR40" s="92" t="s">
        <v>4</v>
      </c>
      <c r="CS40" s="92">
        <v>2017</v>
      </c>
      <c r="CT40" s="92" t="s">
        <v>664</v>
      </c>
      <c r="CU40" s="92" t="s">
        <v>665</v>
      </c>
      <c r="CV40" s="92" t="s">
        <v>669</v>
      </c>
      <c r="CW40" s="92" t="s">
        <v>965</v>
      </c>
      <c r="CX40" s="92" t="s">
        <v>4</v>
      </c>
      <c r="CY40" s="92">
        <v>1379</v>
      </c>
      <c r="CZ40" s="92" t="s">
        <v>666</v>
      </c>
      <c r="DA40" s="92" t="s">
        <v>667</v>
      </c>
      <c r="DB40" s="91" t="s">
        <v>668</v>
      </c>
      <c r="DC40" s="657" t="s">
        <v>2969</v>
      </c>
      <c r="DD40" s="665">
        <f>96.2/2000</f>
        <v>4.8100000000000004E-2</v>
      </c>
      <c r="DE40" s="92" t="s">
        <v>4</v>
      </c>
      <c r="DF40" s="92">
        <v>2017</v>
      </c>
      <c r="DG40" s="92" t="s">
        <v>664</v>
      </c>
      <c r="DH40" s="92" t="s">
        <v>665</v>
      </c>
      <c r="DI40" s="92" t="s">
        <v>669</v>
      </c>
      <c r="DJ40" s="92" t="s">
        <v>968</v>
      </c>
      <c r="DK40" s="92" t="s">
        <v>4</v>
      </c>
      <c r="DL40" s="92">
        <v>3038</v>
      </c>
      <c r="DM40" s="92" t="s">
        <v>666</v>
      </c>
      <c r="DN40" s="92" t="s">
        <v>667</v>
      </c>
      <c r="DO40" s="91" t="s">
        <v>668</v>
      </c>
      <c r="DP40" s="657" t="s">
        <v>2969</v>
      </c>
      <c r="DQ40" s="667">
        <f>2637.2/2000</f>
        <v>1.3186</v>
      </c>
      <c r="DR40" s="135" t="s">
        <v>4</v>
      </c>
      <c r="DS40" s="135">
        <v>2017</v>
      </c>
      <c r="DT40" s="135" t="s">
        <v>687</v>
      </c>
      <c r="DU40" s="135" t="s">
        <v>677</v>
      </c>
      <c r="DV40" s="135" t="s">
        <v>1678</v>
      </c>
      <c r="DW40" s="135" t="s">
        <v>1679</v>
      </c>
      <c r="DX40" s="135" t="s">
        <v>4</v>
      </c>
      <c r="DY40" s="135">
        <v>1332272</v>
      </c>
      <c r="DZ40" s="49" t="s">
        <v>666</v>
      </c>
      <c r="EA40" s="49" t="s">
        <v>667</v>
      </c>
      <c r="EB40" s="246" t="s">
        <v>1693</v>
      </c>
      <c r="EC40" s="175" t="s">
        <v>2970</v>
      </c>
      <c r="ED40" s="173"/>
      <c r="EE40" s="173"/>
      <c r="EF40" s="173"/>
      <c r="EG40" s="173"/>
      <c r="MQ40" s="289">
        <f>COUNTA(Q40,AD40,AQ40,BD40,BQ40,CD40,CQ40,DD40,DQ40,ED40,EQ40,FD40,FQ40,GD40,GQ40,HD40,HQ40,ID40,IQ40,JD40,JQ40,KD40,KQ40,LD40,LQ40,MD40)+COUNTA(Q41,AD41,AQ41,BD41,BQ41,CD41,CQ41,DD41,DQ41,ED41,EQ41,FD41,FQ41,GD41,GQ41,HD41,HQ41,ID41,IQ41,JD41,JQ41,KD41,KQ41,LD41,LQ41,MD41)+COUNTA(Q42,AD42,AQ42,BD42,BQ42,CD42,CQ42,DD42,DQ42,ED42,EQ42,FD42,FQ42,GD42,GQ42,HD42,HQ42,ID42,IQ42,JD42,JQ42,KD42,KQ42,LD42,LQ42,MD42)</f>
        <v>20</v>
      </c>
      <c r="MR40" s="322">
        <f t="shared" ref="MR40" si="13">MAX(Q40,AD40,AQ40,BD40,BQ40,CD40,CQ40,DD40,DQ40,ED40,EQ40,FD40,FQ40,GD40,GQ40,HD40,HQ40,ID40,IQ40,JD40,JQ40,KD40,KQ40,LD40,LQ40,MD40)</f>
        <v>1.3186</v>
      </c>
      <c r="MS40" s="322">
        <f t="shared" ref="MS40" si="14">MIN(Q40,AD40,AQ40,BD40,BQ40,CD40,CQ40,DD40,DQ40,ED40,EQ40,FD40,FQ40,GD40,GQ40,HD40,HQ40,ID40,IQ40,JD40,JQ40,KD40,KQ40,LD40,LQ40,MD40)</f>
        <v>1.9199999999999998E-2</v>
      </c>
      <c r="MT40" s="322">
        <f t="shared" ref="MT40" si="15">AVERAGE(Q40,AD40,AQ40,BD40,BQ40,CD40,CQ40,DD40,DQ40,ED40,EQ40,FD40,FQ40,GD40,GQ40,HD40,HQ40,ID40,IQ40,JD40,JQ40,KD40,KQ40,LD40,LQ40,MD40)</f>
        <v>0.32193333333333335</v>
      </c>
      <c r="MU40" s="322">
        <f t="shared" ref="MU40" si="16">STDEV(Q40,AD40,AQ40,BD40,BQ40,CD40,CQ40,DD40,DQ40,ED40,EQ40,FD40,FQ40,GD40,GQ40,HD40,HQ40,ID40,IQ40,JD40,JQ40,KD40,KQ40,LD40,LQ40,MD40)</f>
        <v>0.53316687994942069</v>
      </c>
      <c r="MV40" s="234">
        <f t="shared" si="12"/>
        <v>20</v>
      </c>
      <c r="MW40" s="236" t="s">
        <v>89</v>
      </c>
      <c r="MX40" s="144" t="s">
        <v>4</v>
      </c>
      <c r="MY40" s="144" t="s">
        <v>4</v>
      </c>
      <c r="MZ40" s="144" t="s">
        <v>4</v>
      </c>
      <c r="NA40" s="144" t="s">
        <v>4</v>
      </c>
      <c r="NB40" s="144" t="s">
        <v>4</v>
      </c>
      <c r="NC40" s="144" t="s">
        <v>4</v>
      </c>
      <c r="ND40" s="144" t="s">
        <v>4</v>
      </c>
      <c r="NE40" s="144" t="s">
        <v>4</v>
      </c>
      <c r="NF40" s="144" t="s">
        <v>4</v>
      </c>
      <c r="NG40" s="144" t="s">
        <v>4</v>
      </c>
      <c r="NH40" s="237" t="s">
        <v>4</v>
      </c>
      <c r="NI40" s="236" t="s">
        <v>22</v>
      </c>
      <c r="NJ40" s="161">
        <f>COUNTIF(Q40:MP40,"Calculado")+COUNTIF(Q41:MP41,"Calculado")+COUNTIF(Q42:MP42,"Calculado")</f>
        <v>4</v>
      </c>
      <c r="NK40" s="161">
        <f>COUNTIF(Q40:MP40,"Publicado")+COUNTIF(Q41:MP41,"Publicado")+COUNTIF(Q42:MP42,"Publicado")</f>
        <v>16</v>
      </c>
      <c r="NM40" s="288"/>
      <c r="NN40" s="88"/>
      <c r="NO40" s="741"/>
      <c r="NP40" s="741"/>
      <c r="NQ40" s="741"/>
      <c r="NR40" s="741"/>
      <c r="NS40" s="741"/>
      <c r="NT40" s="741"/>
      <c r="NU40" s="741"/>
      <c r="NV40" s="741"/>
      <c r="NW40" s="741"/>
      <c r="NX40" s="741"/>
      <c r="NY40" s="741"/>
      <c r="NZ40" s="741"/>
      <c r="OA40" s="741"/>
      <c r="OB40" s="741"/>
      <c r="OC40" s="741"/>
      <c r="OD40" s="741"/>
      <c r="OE40" s="741"/>
      <c r="OF40" s="741"/>
      <c r="OG40" s="741"/>
      <c r="OH40" s="741"/>
      <c r="OI40" s="741"/>
      <c r="OJ40" s="741"/>
      <c r="OK40" s="741"/>
      <c r="OL40" s="741"/>
      <c r="OM40" s="741"/>
      <c r="ON40" s="741"/>
      <c r="OO40" s="741"/>
      <c r="OP40" s="741"/>
      <c r="OQ40" s="741"/>
      <c r="OR40" s="741"/>
      <c r="OS40" s="741"/>
      <c r="OT40" s="741"/>
      <c r="OU40" s="741"/>
      <c r="OV40" s="741"/>
      <c r="OW40" s="741"/>
      <c r="OX40" s="741"/>
      <c r="OY40" s="741"/>
      <c r="OZ40" s="741"/>
      <c r="PA40" s="741"/>
      <c r="PB40" s="741"/>
      <c r="PC40" s="741"/>
      <c r="PD40" s="741"/>
      <c r="PE40" s="741"/>
      <c r="PF40" s="741"/>
      <c r="PG40" s="741"/>
      <c r="PH40" s="741"/>
      <c r="PI40" s="741"/>
    </row>
    <row r="41" spans="1:425" s="92" customFormat="1" ht="15" customHeight="1">
      <c r="A41" s="1"/>
      <c r="B41" s="88"/>
      <c r="C41" s="358"/>
      <c r="D41" s="357"/>
      <c r="E41" s="357"/>
      <c r="F41" s="357"/>
      <c r="G41" s="358"/>
      <c r="H41" s="358"/>
      <c r="I41" s="358"/>
      <c r="J41" s="358"/>
      <c r="K41" s="358"/>
      <c r="L41" s="358"/>
      <c r="M41" s="160" t="s">
        <v>88</v>
      </c>
      <c r="N41" s="160" t="s">
        <v>89</v>
      </c>
      <c r="O41" s="378" t="s">
        <v>1861</v>
      </c>
      <c r="P41" s="89"/>
      <c r="Q41" s="49">
        <v>13</v>
      </c>
      <c r="R41" s="135" t="s">
        <v>4</v>
      </c>
      <c r="S41" s="135">
        <v>2002</v>
      </c>
      <c r="T41" s="135" t="s">
        <v>4</v>
      </c>
      <c r="U41" s="135" t="s">
        <v>677</v>
      </c>
      <c r="V41" s="135" t="s">
        <v>4</v>
      </c>
      <c r="W41" s="135" t="s">
        <v>4</v>
      </c>
      <c r="X41" s="135" t="s">
        <v>4</v>
      </c>
      <c r="Y41" s="135" t="s">
        <v>4</v>
      </c>
      <c r="Z41" s="49" t="s">
        <v>666</v>
      </c>
      <c r="AA41" s="49" t="s">
        <v>667</v>
      </c>
      <c r="AB41" s="149" t="s">
        <v>734</v>
      </c>
      <c r="AC41" s="252" t="s">
        <v>1695</v>
      </c>
      <c r="AD41" s="253">
        <v>75</v>
      </c>
      <c r="AE41" s="135" t="s">
        <v>4</v>
      </c>
      <c r="AF41" s="135">
        <v>2002</v>
      </c>
      <c r="AG41" s="135" t="s">
        <v>4</v>
      </c>
      <c r="AH41" s="135" t="s">
        <v>677</v>
      </c>
      <c r="AI41" s="135" t="s">
        <v>4</v>
      </c>
      <c r="AJ41" s="135" t="s">
        <v>4</v>
      </c>
      <c r="AK41" s="135" t="s">
        <v>4</v>
      </c>
      <c r="AL41" s="135" t="s">
        <v>4</v>
      </c>
      <c r="AM41" s="49" t="s">
        <v>666</v>
      </c>
      <c r="AN41" s="49" t="s">
        <v>667</v>
      </c>
      <c r="AO41" s="149" t="s">
        <v>734</v>
      </c>
      <c r="AP41" s="252" t="s">
        <v>1696</v>
      </c>
      <c r="AQ41" s="49">
        <v>1.5</v>
      </c>
      <c r="AR41" s="135" t="s">
        <v>4</v>
      </c>
      <c r="AS41" s="135">
        <v>2002</v>
      </c>
      <c r="AT41" s="135" t="s">
        <v>4</v>
      </c>
      <c r="AU41" s="135" t="s">
        <v>677</v>
      </c>
      <c r="AV41" s="135" t="s">
        <v>4</v>
      </c>
      <c r="AW41" s="135" t="s">
        <v>4</v>
      </c>
      <c r="AX41" s="135" t="s">
        <v>4</v>
      </c>
      <c r="AY41" s="135" t="s">
        <v>4</v>
      </c>
      <c r="AZ41" s="49" t="s">
        <v>666</v>
      </c>
      <c r="BA41" s="49" t="s">
        <v>667</v>
      </c>
      <c r="BB41" s="149" t="s">
        <v>734</v>
      </c>
      <c r="BC41" s="252" t="s">
        <v>1696</v>
      </c>
      <c r="BD41" s="49">
        <v>1.3</v>
      </c>
      <c r="BE41" s="135" t="s">
        <v>4</v>
      </c>
      <c r="BF41" s="135">
        <v>2002</v>
      </c>
      <c r="BG41" s="135" t="s">
        <v>4</v>
      </c>
      <c r="BH41" s="135" t="s">
        <v>677</v>
      </c>
      <c r="BI41" s="135" t="s">
        <v>4</v>
      </c>
      <c r="BJ41" s="135" t="s">
        <v>4</v>
      </c>
      <c r="BK41" s="135" t="s">
        <v>4</v>
      </c>
      <c r="BL41" s="135" t="s">
        <v>4</v>
      </c>
      <c r="BM41" s="49" t="s">
        <v>666</v>
      </c>
      <c r="BN41" s="49" t="s">
        <v>667</v>
      </c>
      <c r="BO41" s="149" t="s">
        <v>734</v>
      </c>
      <c r="BP41" s="252" t="s">
        <v>1695</v>
      </c>
      <c r="BQ41" s="135">
        <v>1.1599999999999999</v>
      </c>
      <c r="BR41" s="135" t="s">
        <v>4</v>
      </c>
      <c r="BS41" s="135">
        <v>2014</v>
      </c>
      <c r="BT41" s="135" t="s">
        <v>687</v>
      </c>
      <c r="BU41" s="135" t="s">
        <v>677</v>
      </c>
      <c r="BV41" s="135" t="s">
        <v>863</v>
      </c>
      <c r="BW41" s="135" t="s">
        <v>864</v>
      </c>
      <c r="BX41" s="135" t="s">
        <v>864</v>
      </c>
      <c r="BY41" s="49">
        <v>1239000</v>
      </c>
      <c r="BZ41" s="49" t="s">
        <v>666</v>
      </c>
      <c r="CA41" s="49" t="s">
        <v>685</v>
      </c>
      <c r="CB41" s="135" t="s">
        <v>1864</v>
      </c>
      <c r="CC41" s="135" t="s">
        <v>1865</v>
      </c>
      <c r="CD41" s="666">
        <f>3500/2000</f>
        <v>1.75</v>
      </c>
      <c r="CE41" s="179" t="s">
        <v>4</v>
      </c>
      <c r="CF41" s="49">
        <v>2002</v>
      </c>
      <c r="CG41" s="49" t="s">
        <v>266</v>
      </c>
      <c r="CH41" s="49" t="s">
        <v>677</v>
      </c>
      <c r="CI41" s="49" t="s">
        <v>4</v>
      </c>
      <c r="CJ41" s="49" t="s">
        <v>4</v>
      </c>
      <c r="CK41" s="49" t="s">
        <v>4</v>
      </c>
      <c r="CL41" s="49" t="s">
        <v>4</v>
      </c>
      <c r="CM41" s="49" t="s">
        <v>666</v>
      </c>
      <c r="CN41" s="49" t="s">
        <v>667</v>
      </c>
      <c r="CO41" s="149" t="s">
        <v>734</v>
      </c>
      <c r="CP41" s="190" t="s">
        <v>2971</v>
      </c>
      <c r="CQ41" s="666">
        <f>2500/2000</f>
        <v>1.25</v>
      </c>
      <c r="CR41" s="179" t="s">
        <v>4</v>
      </c>
      <c r="CS41" s="49">
        <v>2002</v>
      </c>
      <c r="CT41" s="49" t="s">
        <v>266</v>
      </c>
      <c r="CU41" s="49" t="s">
        <v>677</v>
      </c>
      <c r="CV41" s="49" t="s">
        <v>4</v>
      </c>
      <c r="CW41" s="49" t="s">
        <v>4</v>
      </c>
      <c r="CX41" s="49" t="s">
        <v>4</v>
      </c>
      <c r="CY41" s="49" t="s">
        <v>4</v>
      </c>
      <c r="CZ41" s="49" t="s">
        <v>666</v>
      </c>
      <c r="DA41" s="49" t="s">
        <v>667</v>
      </c>
      <c r="DB41" s="149" t="s">
        <v>734</v>
      </c>
      <c r="DC41" s="190" t="s">
        <v>2972</v>
      </c>
      <c r="DD41" s="665">
        <f>1398.1/2000</f>
        <v>0.69904999999999995</v>
      </c>
      <c r="DE41" s="135" t="s">
        <v>4</v>
      </c>
      <c r="DF41" s="135">
        <v>2017</v>
      </c>
      <c r="DG41" s="135" t="s">
        <v>687</v>
      </c>
      <c r="DH41" s="135" t="s">
        <v>677</v>
      </c>
      <c r="DI41" s="135" t="s">
        <v>1678</v>
      </c>
      <c r="DJ41" s="135" t="s">
        <v>1694</v>
      </c>
      <c r="DK41" s="135" t="s">
        <v>4</v>
      </c>
      <c r="DL41" s="135">
        <v>589476</v>
      </c>
      <c r="DM41" s="49" t="s">
        <v>666</v>
      </c>
      <c r="DN41" s="49" t="s">
        <v>667</v>
      </c>
      <c r="DO41" s="246" t="s">
        <v>1693</v>
      </c>
      <c r="DP41" s="657" t="s">
        <v>2973</v>
      </c>
      <c r="DQ41" s="173"/>
      <c r="DR41" s="31"/>
      <c r="DS41" s="251"/>
      <c r="DT41" s="173"/>
      <c r="DU41" s="173"/>
      <c r="DV41" s="173"/>
      <c r="DW41" s="173"/>
      <c r="DX41" s="173"/>
      <c r="DY41" s="173"/>
      <c r="DZ41" s="173"/>
      <c r="EA41" s="173"/>
      <c r="EB41" s="192"/>
      <c r="EC41" s="173"/>
      <c r="ED41" s="173"/>
      <c r="EE41" s="173"/>
      <c r="EF41" s="173"/>
      <c r="EG41" s="173"/>
      <c r="MP41" s="288"/>
      <c r="MQ41" s="383"/>
      <c r="MR41" s="273">
        <f t="shared" si="8"/>
        <v>75</v>
      </c>
      <c r="MS41" s="273">
        <f t="shared" si="9"/>
        <v>0.69904999999999995</v>
      </c>
      <c r="MT41" s="273">
        <f t="shared" si="10"/>
        <v>11.957381249999999</v>
      </c>
      <c r="MU41" s="274">
        <f t="shared" si="11"/>
        <v>25.803010732525237</v>
      </c>
      <c r="MV41" s="380"/>
      <c r="MW41" s="384"/>
      <c r="MX41" s="385"/>
      <c r="MY41" s="385"/>
      <c r="MZ41" s="385"/>
      <c r="NA41" s="385"/>
      <c r="NB41" s="385"/>
      <c r="NC41" s="385"/>
      <c r="ND41" s="385"/>
      <c r="NE41" s="385"/>
      <c r="NF41" s="385"/>
      <c r="NG41" s="385"/>
      <c r="NH41" s="304"/>
      <c r="NI41" s="384"/>
      <c r="NJ41" s="384"/>
      <c r="NK41" s="384"/>
      <c r="NM41" s="288"/>
      <c r="NN41" s="88"/>
      <c r="NO41" s="741"/>
      <c r="NP41" s="741"/>
      <c r="NQ41" s="741"/>
      <c r="NR41" s="741"/>
      <c r="NS41" s="741"/>
      <c r="NT41" s="741"/>
      <c r="NU41" s="741"/>
      <c r="NV41" s="741"/>
      <c r="NW41" s="741"/>
      <c r="NX41" s="741"/>
      <c r="NY41" s="741"/>
      <c r="NZ41" s="741"/>
      <c r="OA41" s="741"/>
      <c r="OB41" s="741"/>
      <c r="OC41" s="741"/>
      <c r="OD41" s="741"/>
      <c r="OE41" s="741"/>
      <c r="OF41" s="741"/>
      <c r="OG41" s="741"/>
      <c r="OH41" s="741"/>
      <c r="OI41" s="741"/>
      <c r="OJ41" s="741"/>
      <c r="OK41" s="741"/>
      <c r="OL41" s="741"/>
      <c r="OM41" s="741"/>
      <c r="ON41" s="741"/>
      <c r="OO41" s="741"/>
      <c r="OP41" s="741"/>
      <c r="OQ41" s="741"/>
      <c r="OR41" s="741"/>
      <c r="OS41" s="741"/>
      <c r="OT41" s="741"/>
      <c r="OU41" s="741"/>
      <c r="OV41" s="741"/>
      <c r="OW41" s="741"/>
      <c r="OX41" s="741"/>
      <c r="OY41" s="741"/>
      <c r="OZ41" s="741"/>
      <c r="PA41" s="741"/>
      <c r="PB41" s="741"/>
      <c r="PC41" s="741"/>
      <c r="PD41" s="741"/>
      <c r="PE41" s="741"/>
      <c r="PF41" s="741"/>
      <c r="PG41" s="741"/>
      <c r="PH41" s="741"/>
      <c r="PI41" s="741"/>
    </row>
    <row r="42" spans="1:425" s="92" customFormat="1" ht="15" customHeight="1" thickBot="1">
      <c r="A42" s="1"/>
      <c r="B42" s="88"/>
      <c r="C42" s="357"/>
      <c r="D42" s="357"/>
      <c r="E42" s="357"/>
      <c r="F42" s="357"/>
      <c r="G42" s="358"/>
      <c r="H42" s="358"/>
      <c r="I42" s="358"/>
      <c r="J42" s="358"/>
      <c r="K42" s="358"/>
      <c r="L42" s="358"/>
      <c r="M42" s="160" t="s">
        <v>88</v>
      </c>
      <c r="N42" s="160" t="s">
        <v>89</v>
      </c>
      <c r="O42" s="379" t="s">
        <v>1862</v>
      </c>
      <c r="P42" s="89"/>
      <c r="Q42" s="49">
        <v>50.13</v>
      </c>
      <c r="R42" s="135" t="s">
        <v>4</v>
      </c>
      <c r="S42" s="135">
        <v>2014</v>
      </c>
      <c r="T42" s="135" t="s">
        <v>687</v>
      </c>
      <c r="U42" s="135" t="s">
        <v>677</v>
      </c>
      <c r="V42" s="135" t="s">
        <v>863</v>
      </c>
      <c r="W42" s="135" t="s">
        <v>864</v>
      </c>
      <c r="X42" s="135" t="s">
        <v>864</v>
      </c>
      <c r="Y42" s="49">
        <v>1239000</v>
      </c>
      <c r="Z42" s="49" t="s">
        <v>666</v>
      </c>
      <c r="AA42" s="49" t="s">
        <v>685</v>
      </c>
      <c r="AB42" s="135" t="s">
        <v>1864</v>
      </c>
      <c r="AC42" s="135" t="s">
        <v>1866</v>
      </c>
      <c r="AD42" s="253">
        <v>6.13</v>
      </c>
      <c r="AE42" s="135" t="s">
        <v>4</v>
      </c>
      <c r="AF42" s="135">
        <v>2014</v>
      </c>
      <c r="AG42" s="135" t="s">
        <v>687</v>
      </c>
      <c r="AH42" s="135" t="s">
        <v>677</v>
      </c>
      <c r="AI42" s="135" t="s">
        <v>863</v>
      </c>
      <c r="AJ42" s="135" t="s">
        <v>864</v>
      </c>
      <c r="AK42" s="135" t="s">
        <v>864</v>
      </c>
      <c r="AL42" s="49">
        <v>1239000</v>
      </c>
      <c r="AM42" s="49" t="s">
        <v>666</v>
      </c>
      <c r="AN42" s="49" t="s">
        <v>685</v>
      </c>
      <c r="AO42" s="135" t="s">
        <v>1864</v>
      </c>
      <c r="AP42" s="135" t="s">
        <v>1867</v>
      </c>
      <c r="AQ42" s="254">
        <v>20.37</v>
      </c>
      <c r="AR42" s="135" t="s">
        <v>4</v>
      </c>
      <c r="AS42" s="135">
        <v>2014</v>
      </c>
      <c r="AT42" s="135" t="s">
        <v>687</v>
      </c>
      <c r="AU42" s="135" t="s">
        <v>677</v>
      </c>
      <c r="AV42" s="135" t="s">
        <v>863</v>
      </c>
      <c r="AW42" s="135" t="s">
        <v>864</v>
      </c>
      <c r="AX42" s="135" t="s">
        <v>864</v>
      </c>
      <c r="AY42" s="49">
        <v>1239000</v>
      </c>
      <c r="AZ42" s="49" t="s">
        <v>666</v>
      </c>
      <c r="BA42" s="49" t="s">
        <v>685</v>
      </c>
      <c r="BB42" s="135" t="s">
        <v>1864</v>
      </c>
      <c r="BC42" s="135" t="s">
        <v>1868</v>
      </c>
      <c r="BD42" s="206"/>
      <c r="BE42" s="173"/>
      <c r="BF42" s="173"/>
      <c r="BG42" s="173"/>
      <c r="BH42" s="173"/>
      <c r="BI42" s="173"/>
      <c r="BJ42" s="173"/>
      <c r="BK42" s="173"/>
      <c r="BL42" s="173"/>
      <c r="BM42" s="173"/>
      <c r="BN42" s="173"/>
      <c r="BO42" s="167"/>
      <c r="BP42" s="173"/>
      <c r="BQ42" s="206"/>
      <c r="BR42" s="173"/>
      <c r="BS42" s="173"/>
      <c r="BT42" s="173"/>
      <c r="BU42" s="173"/>
      <c r="BV42" s="173"/>
      <c r="BW42" s="173"/>
      <c r="BX42" s="173"/>
      <c r="BY42" s="173"/>
      <c r="CB42" s="91"/>
      <c r="CD42" s="185"/>
      <c r="CO42" s="91"/>
      <c r="CQ42" s="185"/>
      <c r="DB42" s="91"/>
      <c r="DD42" s="173"/>
      <c r="DE42" s="41"/>
      <c r="DF42" s="139"/>
      <c r="DG42" s="173"/>
      <c r="DH42" s="173"/>
      <c r="DI42" s="173"/>
      <c r="DJ42" s="173"/>
      <c r="DK42" s="173"/>
      <c r="DL42" s="173"/>
      <c r="DM42" s="173"/>
      <c r="DN42" s="173"/>
      <c r="DO42" s="192"/>
      <c r="DP42" s="173"/>
      <c r="DQ42" s="173"/>
      <c r="DR42" s="31"/>
      <c r="DS42" s="251"/>
      <c r="DT42" s="173"/>
      <c r="DU42" s="173"/>
      <c r="DV42" s="173"/>
      <c r="DW42" s="173"/>
      <c r="DX42" s="173"/>
      <c r="DY42" s="173"/>
      <c r="DZ42" s="173"/>
      <c r="EA42" s="173"/>
      <c r="EB42" s="192"/>
      <c r="EC42" s="173"/>
      <c r="ED42" s="173"/>
      <c r="EE42" s="173"/>
      <c r="EF42" s="173"/>
      <c r="EG42" s="173"/>
      <c r="MP42" s="288"/>
      <c r="MQ42" s="386"/>
      <c r="MR42" s="295">
        <f t="shared" si="8"/>
        <v>50.13</v>
      </c>
      <c r="MS42" s="295">
        <f t="shared" si="9"/>
        <v>6.13</v>
      </c>
      <c r="MT42" s="295">
        <f t="shared" si="10"/>
        <v>25.543333333333337</v>
      </c>
      <c r="MU42" s="296">
        <f t="shared" si="11"/>
        <v>22.451559708254862</v>
      </c>
      <c r="MV42" s="380"/>
      <c r="MW42" s="384"/>
      <c r="MX42" s="385"/>
      <c r="MY42" s="385"/>
      <c r="MZ42" s="385"/>
      <c r="NA42" s="385"/>
      <c r="NB42" s="385"/>
      <c r="NC42" s="385"/>
      <c r="ND42" s="385"/>
      <c r="NE42" s="385"/>
      <c r="NF42" s="385"/>
      <c r="NG42" s="385"/>
      <c r="NH42" s="304"/>
      <c r="NI42" s="384"/>
      <c r="NJ42" s="384"/>
      <c r="NK42" s="384"/>
      <c r="NM42" s="288"/>
      <c r="NN42" s="88"/>
      <c r="NO42" s="741"/>
      <c r="NP42" s="741"/>
      <c r="NQ42" s="741"/>
      <c r="NR42" s="741"/>
      <c r="NS42" s="741"/>
      <c r="NT42" s="741"/>
      <c r="NU42" s="741"/>
      <c r="NV42" s="741"/>
      <c r="NW42" s="741"/>
      <c r="NX42" s="741"/>
      <c r="NY42" s="741"/>
      <c r="NZ42" s="741"/>
      <c r="OA42" s="741"/>
      <c r="OB42" s="741"/>
      <c r="OC42" s="741"/>
      <c r="OD42" s="741"/>
      <c r="OE42" s="741"/>
      <c r="OF42" s="741"/>
      <c r="OG42" s="741"/>
      <c r="OH42" s="741"/>
      <c r="OI42" s="741"/>
      <c r="OJ42" s="741"/>
      <c r="OK42" s="741"/>
      <c r="OL42" s="741"/>
      <c r="OM42" s="741"/>
      <c r="ON42" s="741"/>
      <c r="OO42" s="741"/>
      <c r="OP42" s="741"/>
      <c r="OQ42" s="741"/>
      <c r="OR42" s="741"/>
      <c r="OS42" s="741"/>
      <c r="OT42" s="741"/>
      <c r="OU42" s="741"/>
      <c r="OV42" s="741"/>
      <c r="OW42" s="741"/>
      <c r="OX42" s="741"/>
      <c r="OY42" s="741"/>
      <c r="OZ42" s="741"/>
      <c r="PA42" s="741"/>
      <c r="PB42" s="741"/>
      <c r="PC42" s="741"/>
      <c r="PD42" s="741"/>
      <c r="PE42" s="741"/>
      <c r="PF42" s="741"/>
      <c r="PG42" s="741"/>
      <c r="PH42" s="741"/>
      <c r="PI42" s="741"/>
    </row>
    <row r="43" spans="1:425" s="92" customFormat="1" ht="15" customHeight="1">
      <c r="A43" s="1"/>
      <c r="B43" s="88"/>
      <c r="C43" s="89" t="s">
        <v>431</v>
      </c>
      <c r="D43" s="89" t="s">
        <v>14</v>
      </c>
      <c r="E43" s="89" t="s">
        <v>1220</v>
      </c>
      <c r="F43" s="89" t="s">
        <v>1221</v>
      </c>
      <c r="G43" s="160" t="str">
        <f>'G-6'!I77</f>
        <v>I-36</v>
      </c>
      <c r="H43" s="160" t="s">
        <v>89</v>
      </c>
      <c r="I43" s="160" t="s">
        <v>88</v>
      </c>
      <c r="J43" s="160" t="s">
        <v>4</v>
      </c>
      <c r="K43" s="160" t="s">
        <v>4</v>
      </c>
      <c r="L43" s="160" t="s">
        <v>4</v>
      </c>
      <c r="M43" s="89" t="s">
        <v>307</v>
      </c>
      <c r="N43" s="89" t="s">
        <v>6</v>
      </c>
      <c r="O43" s="89" t="s">
        <v>1208</v>
      </c>
      <c r="P43" s="89" t="s">
        <v>98</v>
      </c>
      <c r="Q43" s="170">
        <v>3.0059999999999998</v>
      </c>
      <c r="R43" s="91" t="s">
        <v>4</v>
      </c>
      <c r="S43" s="91">
        <v>2017</v>
      </c>
      <c r="T43" s="91" t="s">
        <v>664</v>
      </c>
      <c r="U43" s="91" t="s">
        <v>665</v>
      </c>
      <c r="V43" s="91" t="s">
        <v>669</v>
      </c>
      <c r="W43" s="91" t="s">
        <v>742</v>
      </c>
      <c r="X43" s="91" t="s">
        <v>4</v>
      </c>
      <c r="Y43" s="91">
        <v>10211</v>
      </c>
      <c r="Z43" s="91" t="s">
        <v>666</v>
      </c>
      <c r="AA43" s="91" t="s">
        <v>667</v>
      </c>
      <c r="AB43" s="91" t="s">
        <v>668</v>
      </c>
      <c r="AC43" s="92" t="s">
        <v>4</v>
      </c>
      <c r="AD43" s="171">
        <v>3.0059999999999998</v>
      </c>
      <c r="AE43" s="92" t="s">
        <v>4</v>
      </c>
      <c r="AF43" s="92">
        <v>2017</v>
      </c>
      <c r="AG43" s="92" t="s">
        <v>664</v>
      </c>
      <c r="AH43" s="92" t="s">
        <v>665</v>
      </c>
      <c r="AI43" s="92" t="s">
        <v>741</v>
      </c>
      <c r="AJ43" s="92" t="s">
        <v>746</v>
      </c>
      <c r="AK43" s="92" t="s">
        <v>4</v>
      </c>
      <c r="AL43" s="92">
        <v>11276</v>
      </c>
      <c r="AM43" s="92" t="s">
        <v>690</v>
      </c>
      <c r="AN43" s="91" t="s">
        <v>667</v>
      </c>
      <c r="AO43" s="91" t="s">
        <v>668</v>
      </c>
      <c r="AP43" s="92" t="s">
        <v>4</v>
      </c>
      <c r="AQ43" s="172">
        <v>1.522</v>
      </c>
      <c r="AR43" s="92" t="s">
        <v>4</v>
      </c>
      <c r="AS43" s="92">
        <v>2017</v>
      </c>
      <c r="AT43" s="92" t="s">
        <v>664</v>
      </c>
      <c r="AU43" s="92" t="s">
        <v>665</v>
      </c>
      <c r="AV43" s="91" t="s">
        <v>741</v>
      </c>
      <c r="AW43" s="92" t="s">
        <v>748</v>
      </c>
      <c r="AX43" s="92" t="s">
        <v>4</v>
      </c>
      <c r="AY43" s="92">
        <v>1272</v>
      </c>
      <c r="AZ43" s="92" t="s">
        <v>666</v>
      </c>
      <c r="BA43" s="92" t="s">
        <v>667</v>
      </c>
      <c r="BB43" s="91" t="s">
        <v>668</v>
      </c>
      <c r="BC43" s="92" t="s">
        <v>4</v>
      </c>
      <c r="BD43" s="172">
        <v>3.3860000000000001</v>
      </c>
      <c r="BE43" s="92" t="s">
        <v>4</v>
      </c>
      <c r="BF43" s="92">
        <v>2017</v>
      </c>
      <c r="BG43" s="92" t="s">
        <v>664</v>
      </c>
      <c r="BH43" s="92" t="s">
        <v>665</v>
      </c>
      <c r="BI43" s="92" t="s">
        <v>669</v>
      </c>
      <c r="BJ43" s="92" t="s">
        <v>749</v>
      </c>
      <c r="BK43" s="92" t="s">
        <v>4</v>
      </c>
      <c r="BL43" s="92">
        <v>32388</v>
      </c>
      <c r="BM43" s="92" t="s">
        <v>670</v>
      </c>
      <c r="BN43" s="92" t="s">
        <v>667</v>
      </c>
      <c r="BO43" s="91" t="s">
        <v>668</v>
      </c>
      <c r="BP43" s="92" t="s">
        <v>4</v>
      </c>
      <c r="BQ43" s="172">
        <v>3.0070000000000001</v>
      </c>
      <c r="BR43" s="92" t="s">
        <v>4</v>
      </c>
      <c r="BS43" s="92">
        <v>2017</v>
      </c>
      <c r="BT43" s="92" t="s">
        <v>664</v>
      </c>
      <c r="BU43" s="92" t="s">
        <v>665</v>
      </c>
      <c r="BV43" s="92" t="s">
        <v>669</v>
      </c>
      <c r="BW43" s="92" t="s">
        <v>958</v>
      </c>
      <c r="BX43" s="92" t="s">
        <v>4</v>
      </c>
      <c r="BY43" s="92">
        <v>14822</v>
      </c>
      <c r="BZ43" s="92" t="s">
        <v>666</v>
      </c>
      <c r="CA43" s="92" t="s">
        <v>667</v>
      </c>
      <c r="CB43" s="91" t="s">
        <v>668</v>
      </c>
      <c r="CC43" s="92" t="s">
        <v>4</v>
      </c>
      <c r="CD43" s="172">
        <v>3.7650000000000001</v>
      </c>
      <c r="CE43" s="92" t="s">
        <v>4</v>
      </c>
      <c r="CF43" s="92">
        <v>2017</v>
      </c>
      <c r="CG43" s="92" t="s">
        <v>664</v>
      </c>
      <c r="CH43" s="92" t="s">
        <v>665</v>
      </c>
      <c r="CI43" s="92" t="s">
        <v>669</v>
      </c>
      <c r="CJ43" s="92" t="s">
        <v>961</v>
      </c>
      <c r="CK43" s="92" t="s">
        <v>4</v>
      </c>
      <c r="CL43" s="92" t="s">
        <v>4</v>
      </c>
      <c r="CM43" s="92" t="s">
        <v>666</v>
      </c>
      <c r="CN43" s="92" t="s">
        <v>667</v>
      </c>
      <c r="CO43" s="91" t="s">
        <v>668</v>
      </c>
      <c r="CP43" s="92" t="s">
        <v>4</v>
      </c>
      <c r="CQ43" s="172">
        <v>3.9319999999999999</v>
      </c>
      <c r="CR43" s="92" t="s">
        <v>4</v>
      </c>
      <c r="CS43" s="92">
        <v>2017</v>
      </c>
      <c r="CT43" s="92" t="s">
        <v>664</v>
      </c>
      <c r="CU43" s="92" t="s">
        <v>665</v>
      </c>
      <c r="CV43" s="92" t="s">
        <v>669</v>
      </c>
      <c r="CW43" s="92" t="s">
        <v>751</v>
      </c>
      <c r="CX43" s="92" t="s">
        <v>4</v>
      </c>
      <c r="CY43" s="92">
        <v>24057</v>
      </c>
      <c r="CZ43" s="92" t="s">
        <v>670</v>
      </c>
      <c r="DA43" s="92" t="s">
        <v>667</v>
      </c>
      <c r="DB43" s="91" t="s">
        <v>668</v>
      </c>
      <c r="DC43" s="92" t="s">
        <v>4</v>
      </c>
      <c r="DD43" s="95">
        <v>3.9319999999999999</v>
      </c>
      <c r="DE43" s="92" t="s">
        <v>4</v>
      </c>
      <c r="DF43" s="92">
        <v>2017</v>
      </c>
      <c r="DG43" s="92" t="s">
        <v>664</v>
      </c>
      <c r="DH43" s="92" t="s">
        <v>665</v>
      </c>
      <c r="DI43" s="92" t="s">
        <v>669</v>
      </c>
      <c r="DJ43" s="92" t="s">
        <v>966</v>
      </c>
      <c r="DK43" s="92" t="s">
        <v>4</v>
      </c>
      <c r="DL43" s="92">
        <v>7301</v>
      </c>
      <c r="DM43" s="92" t="s">
        <v>666</v>
      </c>
      <c r="DN43" s="92" t="s">
        <v>667</v>
      </c>
      <c r="DO43" s="91" t="s">
        <v>668</v>
      </c>
      <c r="DP43" s="92" t="s">
        <v>4</v>
      </c>
      <c r="MQ43" s="382">
        <f t="shared" si="3"/>
        <v>8</v>
      </c>
      <c r="MR43" s="272">
        <f t="shared" si="8"/>
        <v>3.9319999999999999</v>
      </c>
      <c r="MS43" s="272">
        <f t="shared" si="9"/>
        <v>1.522</v>
      </c>
      <c r="MT43" s="272">
        <f t="shared" si="10"/>
        <v>3.1944999999999997</v>
      </c>
      <c r="MU43" s="272">
        <f t="shared" si="11"/>
        <v>0.78861832158710143</v>
      </c>
      <c r="MV43" s="234">
        <f t="shared" si="12"/>
        <v>8</v>
      </c>
      <c r="MW43" s="236" t="s">
        <v>89</v>
      </c>
      <c r="MX43" s="144" t="s">
        <v>4</v>
      </c>
      <c r="MY43" s="144" t="s">
        <v>4</v>
      </c>
      <c r="MZ43" s="144" t="s">
        <v>4</v>
      </c>
      <c r="NA43" s="144" t="s">
        <v>4</v>
      </c>
      <c r="NB43" s="144" t="s">
        <v>4</v>
      </c>
      <c r="NC43" s="144" t="s">
        <v>4</v>
      </c>
      <c r="ND43" s="144" t="s">
        <v>4</v>
      </c>
      <c r="NE43" s="144" t="s">
        <v>4</v>
      </c>
      <c r="NF43" s="144" t="s">
        <v>4</v>
      </c>
      <c r="NG43" s="144" t="s">
        <v>4</v>
      </c>
      <c r="NH43" s="237" t="s">
        <v>4</v>
      </c>
      <c r="NI43" s="236" t="s">
        <v>22</v>
      </c>
      <c r="NJ43" s="161">
        <f t="shared" ref="NJ43:NJ50" si="17">COUNTIF(Q43:MP43,"Calculado")</f>
        <v>0</v>
      </c>
      <c r="NK43" s="161">
        <f t="shared" ref="NK43:NK50" si="18">COUNTIF(Q43:MP43,"Publicado")</f>
        <v>8</v>
      </c>
      <c r="NM43" s="288"/>
      <c r="NN43" s="88"/>
      <c r="NO43" s="741"/>
      <c r="NP43" s="741"/>
      <c r="NQ43" s="741"/>
      <c r="NR43" s="741"/>
      <c r="NS43" s="741"/>
      <c r="NT43" s="741"/>
      <c r="NU43" s="741"/>
      <c r="NV43" s="741"/>
      <c r="NW43" s="741"/>
      <c r="NX43" s="741"/>
      <c r="NY43" s="741"/>
      <c r="NZ43" s="741"/>
      <c r="OA43" s="741"/>
      <c r="OB43" s="741"/>
      <c r="OC43" s="741"/>
      <c r="OD43" s="741"/>
      <c r="OE43" s="741"/>
      <c r="OF43" s="741"/>
      <c r="OG43" s="741"/>
      <c r="OH43" s="741"/>
      <c r="OI43" s="741"/>
      <c r="OJ43" s="741"/>
      <c r="OK43" s="741"/>
      <c r="OL43" s="741"/>
      <c r="OM43" s="741"/>
      <c r="ON43" s="741"/>
      <c r="OO43" s="741"/>
      <c r="OP43" s="741"/>
      <c r="OQ43" s="741"/>
      <c r="OR43" s="741"/>
      <c r="OS43" s="741"/>
      <c r="OT43" s="741"/>
      <c r="OU43" s="741"/>
      <c r="OV43" s="741"/>
      <c r="OW43" s="741"/>
      <c r="OX43" s="741"/>
      <c r="OY43" s="741"/>
      <c r="OZ43" s="741"/>
      <c r="PA43" s="741"/>
      <c r="PB43" s="741"/>
      <c r="PC43" s="741"/>
      <c r="PD43" s="741"/>
      <c r="PE43" s="741"/>
      <c r="PF43" s="741"/>
      <c r="PG43" s="741"/>
      <c r="PH43" s="741"/>
      <c r="PI43" s="741"/>
    </row>
    <row r="44" spans="1:425" s="92" customFormat="1" ht="15" customHeight="1">
      <c r="A44" s="1"/>
      <c r="B44" s="88"/>
      <c r="C44" s="89" t="s">
        <v>431</v>
      </c>
      <c r="D44" s="89" t="s">
        <v>14</v>
      </c>
      <c r="E44" s="89" t="s">
        <v>1220</v>
      </c>
      <c r="F44" s="89" t="s">
        <v>1221</v>
      </c>
      <c r="G44" s="160" t="str">
        <f>'G-6'!I85</f>
        <v>I-37</v>
      </c>
      <c r="H44" s="160" t="s">
        <v>89</v>
      </c>
      <c r="I44" s="160" t="s">
        <v>89</v>
      </c>
      <c r="J44" s="160" t="s">
        <v>4</v>
      </c>
      <c r="K44" s="160" t="s">
        <v>4</v>
      </c>
      <c r="L44" s="160" t="s">
        <v>4</v>
      </c>
      <c r="M44" s="89" t="s">
        <v>126</v>
      </c>
      <c r="N44" s="89" t="s">
        <v>6</v>
      </c>
      <c r="O44" s="89" t="s">
        <v>123</v>
      </c>
      <c r="P44" s="89" t="s">
        <v>98</v>
      </c>
      <c r="Q44" s="231">
        <v>1</v>
      </c>
      <c r="R44" s="135" t="s">
        <v>4</v>
      </c>
      <c r="S44" s="135">
        <v>2017</v>
      </c>
      <c r="T44" s="135" t="s">
        <v>687</v>
      </c>
      <c r="U44" s="135" t="s">
        <v>677</v>
      </c>
      <c r="V44" s="135" t="s">
        <v>1678</v>
      </c>
      <c r="W44" s="135" t="s">
        <v>1679</v>
      </c>
      <c r="X44" s="135" t="s">
        <v>4</v>
      </c>
      <c r="Y44" s="135">
        <v>1332272</v>
      </c>
      <c r="Z44" s="49" t="s">
        <v>666</v>
      </c>
      <c r="AA44" s="49" t="s">
        <v>667</v>
      </c>
      <c r="AB44" s="246" t="s">
        <v>1693</v>
      </c>
      <c r="AC44" s="49" t="s">
        <v>4</v>
      </c>
      <c r="AD44" s="231">
        <v>1</v>
      </c>
      <c r="AE44" s="135" t="s">
        <v>4</v>
      </c>
      <c r="AF44" s="135">
        <v>2017</v>
      </c>
      <c r="AG44" s="135" t="s">
        <v>687</v>
      </c>
      <c r="AH44" s="135" t="s">
        <v>677</v>
      </c>
      <c r="AI44" s="135" t="s">
        <v>1678</v>
      </c>
      <c r="AJ44" s="135" t="s">
        <v>1694</v>
      </c>
      <c r="AK44" s="135" t="s">
        <v>4</v>
      </c>
      <c r="AL44" s="135">
        <v>589476</v>
      </c>
      <c r="AM44" s="49" t="s">
        <v>666</v>
      </c>
      <c r="AN44" s="49" t="s">
        <v>667</v>
      </c>
      <c r="AO44" s="246" t="s">
        <v>1693</v>
      </c>
      <c r="AP44" s="49" t="s">
        <v>4</v>
      </c>
      <c r="AQ44" s="90"/>
      <c r="DB44" s="91"/>
      <c r="MQ44" s="152">
        <f t="shared" si="3"/>
        <v>2</v>
      </c>
      <c r="MR44" s="143">
        <f>MAX(Q44,AD44,AQ44,BD44,BQ44,CD44,CQ44,DD44,DQ44,ED44,EQ44,FD44,FQ44,GD44,GQ44,HD44,HQ44,ID44,IQ44,JD44,JQ44,KD44,KQ44,LD44,LQ44,MD44)</f>
        <v>1</v>
      </c>
      <c r="MS44" s="143">
        <f t="shared" si="9"/>
        <v>1</v>
      </c>
      <c r="MT44" s="143">
        <f t="shared" si="10"/>
        <v>1</v>
      </c>
      <c r="MU44" s="143">
        <f t="shared" si="11"/>
        <v>0</v>
      </c>
      <c r="MV44" s="234">
        <f t="shared" si="12"/>
        <v>2</v>
      </c>
      <c r="MW44" s="236" t="s">
        <v>89</v>
      </c>
      <c r="MX44" s="144" t="s">
        <v>4</v>
      </c>
      <c r="MY44" s="144" t="s">
        <v>4</v>
      </c>
      <c r="MZ44" s="144" t="s">
        <v>4</v>
      </c>
      <c r="NA44" s="144" t="s">
        <v>4</v>
      </c>
      <c r="NB44" s="144" t="s">
        <v>4</v>
      </c>
      <c r="NC44" s="144" t="s">
        <v>4</v>
      </c>
      <c r="ND44" s="144" t="s">
        <v>4</v>
      </c>
      <c r="NE44" s="144" t="s">
        <v>4</v>
      </c>
      <c r="NF44" s="144" t="s">
        <v>4</v>
      </c>
      <c r="NG44" s="144" t="s">
        <v>4</v>
      </c>
      <c r="NH44" s="237" t="s">
        <v>4</v>
      </c>
      <c r="NI44" s="236" t="s">
        <v>22</v>
      </c>
      <c r="NJ44" s="161">
        <f t="shared" si="17"/>
        <v>0</v>
      </c>
      <c r="NK44" s="161">
        <f t="shared" si="18"/>
        <v>2</v>
      </c>
      <c r="NM44" s="288"/>
      <c r="NN44" s="88"/>
      <c r="NO44" s="741"/>
      <c r="NP44" s="741"/>
      <c r="NQ44" s="741"/>
      <c r="NR44" s="741"/>
      <c r="NS44" s="741"/>
      <c r="NT44" s="741"/>
      <c r="NU44" s="741"/>
      <c r="NV44" s="741"/>
      <c r="NW44" s="741"/>
      <c r="NX44" s="741"/>
      <c r="NY44" s="741"/>
      <c r="NZ44" s="741"/>
      <c r="OA44" s="741"/>
      <c r="OB44" s="741"/>
      <c r="OC44" s="741"/>
      <c r="OD44" s="741"/>
      <c r="OE44" s="741"/>
      <c r="OF44" s="741"/>
      <c r="OG44" s="741"/>
      <c r="OH44" s="741"/>
      <c r="OI44" s="741"/>
      <c r="OJ44" s="741"/>
      <c r="OK44" s="741"/>
      <c r="OL44" s="741"/>
      <c r="OM44" s="741"/>
      <c r="ON44" s="741"/>
      <c r="OO44" s="741"/>
      <c r="OP44" s="741"/>
      <c r="OQ44" s="741"/>
      <c r="OR44" s="741"/>
      <c r="OS44" s="741"/>
      <c r="OT44" s="741"/>
      <c r="OU44" s="741"/>
      <c r="OV44" s="741"/>
      <c r="OW44" s="741"/>
      <c r="OX44" s="741"/>
      <c r="OY44" s="741"/>
      <c r="OZ44" s="741"/>
      <c r="PA44" s="741"/>
      <c r="PB44" s="741"/>
      <c r="PC44" s="741"/>
      <c r="PD44" s="741"/>
      <c r="PE44" s="741"/>
      <c r="PF44" s="741"/>
      <c r="PG44" s="741"/>
      <c r="PH44" s="741"/>
      <c r="PI44" s="741"/>
    </row>
    <row r="45" spans="1:425" s="92" customFormat="1" ht="15" customHeight="1">
      <c r="A45" s="1"/>
      <c r="B45" s="88"/>
      <c r="C45" s="89" t="s">
        <v>431</v>
      </c>
      <c r="D45" s="89" t="s">
        <v>14</v>
      </c>
      <c r="E45" s="89" t="s">
        <v>1220</v>
      </c>
      <c r="F45" s="89" t="s">
        <v>2165</v>
      </c>
      <c r="G45" s="160" t="str">
        <f>'G-6'!I93</f>
        <v>I-38</v>
      </c>
      <c r="H45" s="160" t="s">
        <v>89</v>
      </c>
      <c r="I45" s="160" t="s">
        <v>88</v>
      </c>
      <c r="J45" s="160" t="s">
        <v>4</v>
      </c>
      <c r="K45" s="160" t="s">
        <v>4</v>
      </c>
      <c r="L45" s="160" t="s">
        <v>4</v>
      </c>
      <c r="M45" s="89" t="s">
        <v>1098</v>
      </c>
      <c r="N45" s="89" t="s">
        <v>63</v>
      </c>
      <c r="O45" s="89" t="s">
        <v>1106</v>
      </c>
      <c r="P45" s="89" t="s">
        <v>97</v>
      </c>
      <c r="Q45" s="91" t="s">
        <v>493</v>
      </c>
      <c r="R45" s="91" t="s">
        <v>4</v>
      </c>
      <c r="S45" s="91">
        <v>2017</v>
      </c>
      <c r="T45" s="91" t="s">
        <v>664</v>
      </c>
      <c r="U45" s="91" t="s">
        <v>665</v>
      </c>
      <c r="V45" s="91" t="s">
        <v>669</v>
      </c>
      <c r="W45" s="91" t="s">
        <v>742</v>
      </c>
      <c r="X45" s="91" t="s">
        <v>4</v>
      </c>
      <c r="Y45" s="91">
        <v>10211</v>
      </c>
      <c r="Z45" s="91" t="s">
        <v>666</v>
      </c>
      <c r="AA45" s="91" t="s">
        <v>667</v>
      </c>
      <c r="AB45" s="91" t="s">
        <v>668</v>
      </c>
      <c r="AC45" s="92" t="s">
        <v>4</v>
      </c>
      <c r="AD45" s="90" t="s">
        <v>493</v>
      </c>
      <c r="AE45" s="92" t="s">
        <v>4</v>
      </c>
      <c r="AF45" s="92">
        <v>2017</v>
      </c>
      <c r="AG45" s="92" t="s">
        <v>664</v>
      </c>
      <c r="AH45" s="92" t="s">
        <v>665</v>
      </c>
      <c r="AI45" s="92" t="s">
        <v>741</v>
      </c>
      <c r="AJ45" s="92" t="s">
        <v>746</v>
      </c>
      <c r="AK45" s="92" t="s">
        <v>4</v>
      </c>
      <c r="AL45" s="92">
        <v>11276</v>
      </c>
      <c r="AM45" s="92" t="s">
        <v>666</v>
      </c>
      <c r="AN45" s="91" t="s">
        <v>667</v>
      </c>
      <c r="AO45" s="91" t="s">
        <v>668</v>
      </c>
      <c r="AP45" s="92" t="s">
        <v>4</v>
      </c>
      <c r="AQ45" s="91" t="s">
        <v>493</v>
      </c>
      <c r="AR45" s="92" t="s">
        <v>4</v>
      </c>
      <c r="AS45" s="92">
        <v>2017</v>
      </c>
      <c r="AT45" s="92" t="s">
        <v>664</v>
      </c>
      <c r="AU45" s="92" t="s">
        <v>665</v>
      </c>
      <c r="AV45" s="91" t="s">
        <v>741</v>
      </c>
      <c r="AW45" s="92" t="s">
        <v>748</v>
      </c>
      <c r="AX45" s="92" t="s">
        <v>4</v>
      </c>
      <c r="AY45" s="92">
        <v>1272</v>
      </c>
      <c r="AZ45" s="92" t="s">
        <v>666</v>
      </c>
      <c r="BA45" s="92" t="s">
        <v>667</v>
      </c>
      <c r="BB45" s="91" t="s">
        <v>668</v>
      </c>
      <c r="BC45" s="92" t="s">
        <v>4</v>
      </c>
      <c r="BD45" s="92" t="s">
        <v>493</v>
      </c>
      <c r="BE45" s="92" t="s">
        <v>4</v>
      </c>
      <c r="BF45" s="92">
        <v>2017</v>
      </c>
      <c r="BG45" s="92" t="s">
        <v>664</v>
      </c>
      <c r="BH45" s="92" t="s">
        <v>665</v>
      </c>
      <c r="BI45" s="92" t="s">
        <v>669</v>
      </c>
      <c r="BJ45" s="92" t="s">
        <v>749</v>
      </c>
      <c r="BK45" s="92" t="s">
        <v>4</v>
      </c>
      <c r="BL45" s="92">
        <v>32388</v>
      </c>
      <c r="BM45" s="92" t="s">
        <v>670</v>
      </c>
      <c r="BN45" s="92" t="s">
        <v>667</v>
      </c>
      <c r="BO45" s="91" t="s">
        <v>668</v>
      </c>
      <c r="BP45" s="92" t="s">
        <v>4</v>
      </c>
      <c r="BQ45" s="91" t="s">
        <v>493</v>
      </c>
      <c r="BR45" s="91" t="s">
        <v>4</v>
      </c>
      <c r="BS45" s="92">
        <v>2017</v>
      </c>
      <c r="BT45" s="92" t="s">
        <v>664</v>
      </c>
      <c r="BU45" s="92" t="s">
        <v>665</v>
      </c>
      <c r="BV45" s="92" t="s">
        <v>669</v>
      </c>
      <c r="BW45" s="92" t="s">
        <v>266</v>
      </c>
      <c r="BX45" s="92" t="s">
        <v>4</v>
      </c>
      <c r="BY45" s="92">
        <v>32388</v>
      </c>
      <c r="BZ45" s="92" t="s">
        <v>666</v>
      </c>
      <c r="CA45" s="92" t="s">
        <v>667</v>
      </c>
      <c r="CB45" s="91" t="s">
        <v>668</v>
      </c>
      <c r="CC45" s="92" t="s">
        <v>934</v>
      </c>
      <c r="CD45" s="92" t="s">
        <v>493</v>
      </c>
      <c r="CE45" s="92" t="s">
        <v>4</v>
      </c>
      <c r="CF45" s="92">
        <v>2017</v>
      </c>
      <c r="CG45" s="92" t="s">
        <v>664</v>
      </c>
      <c r="CH45" s="92" t="s">
        <v>665</v>
      </c>
      <c r="CI45" s="92" t="s">
        <v>669</v>
      </c>
      <c r="CJ45" s="92" t="s">
        <v>751</v>
      </c>
      <c r="CK45" s="92" t="s">
        <v>4</v>
      </c>
      <c r="CL45" s="92">
        <v>24057</v>
      </c>
      <c r="CM45" s="92" t="s">
        <v>670</v>
      </c>
      <c r="CN45" s="92" t="s">
        <v>667</v>
      </c>
      <c r="CO45" s="91" t="s">
        <v>668</v>
      </c>
      <c r="CP45" s="92" t="s">
        <v>4</v>
      </c>
      <c r="CQ45" s="92" t="s">
        <v>493</v>
      </c>
      <c r="CR45" s="92" t="s">
        <v>4</v>
      </c>
      <c r="CS45" s="92">
        <v>2017</v>
      </c>
      <c r="CT45" s="92" t="s">
        <v>664</v>
      </c>
      <c r="CU45" s="92" t="s">
        <v>665</v>
      </c>
      <c r="CV45" s="92" t="s">
        <v>669</v>
      </c>
      <c r="CW45" s="92" t="s">
        <v>671</v>
      </c>
      <c r="CX45" s="92" t="s">
        <v>4</v>
      </c>
      <c r="CY45" s="92">
        <v>24057</v>
      </c>
      <c r="CZ45" s="92" t="s">
        <v>666</v>
      </c>
      <c r="DA45" s="92" t="s">
        <v>667</v>
      </c>
      <c r="DB45" s="91" t="s">
        <v>668</v>
      </c>
      <c r="DC45" s="92" t="s">
        <v>4</v>
      </c>
      <c r="MQ45" s="152">
        <f t="shared" si="3"/>
        <v>7</v>
      </c>
      <c r="MR45" s="143" t="s">
        <v>4</v>
      </c>
      <c r="MS45" s="143" t="s">
        <v>4</v>
      </c>
      <c r="MT45" s="143" t="s">
        <v>4</v>
      </c>
      <c r="MU45" s="143" t="s">
        <v>4</v>
      </c>
      <c r="MV45" s="234" t="s">
        <v>4</v>
      </c>
      <c r="MW45" s="236" t="s">
        <v>22</v>
      </c>
      <c r="MX45" s="237">
        <f>COUNTIF(Q45:MP45,"Si")</f>
        <v>0</v>
      </c>
      <c r="MY45" s="237">
        <f>COUNTIF(Q45:MP45,"Parcialmente")</f>
        <v>7</v>
      </c>
      <c r="MZ45" s="237">
        <f>COUNTIF(Q$6:MP45,"Si, pero publicado por un nivel superior")+COUNTIF(Q45:MP45,"Si pero publicado por otra entidad")</f>
        <v>0</v>
      </c>
      <c r="NA45" s="237">
        <f>COUNTIF(Q45:MP45,"No")</f>
        <v>0</v>
      </c>
      <c r="NB45" s="237">
        <f>COUNTIF(Q45:MP45,"Satisfechos")</f>
        <v>0</v>
      </c>
      <c r="NC45" s="237">
        <f>COUNTIF(Q45:MP45,"No satisfechos")</f>
        <v>0</v>
      </c>
      <c r="ND45" s="237">
        <f>COUNTIF(Q45:MP45,"No se realiza encuesta")</f>
        <v>0</v>
      </c>
      <c r="NE45" s="237">
        <f>COUNTIF(Q45:MP45,"Clausurados o rehabilitados")</f>
        <v>0</v>
      </c>
      <c r="NF45" s="237">
        <f>COUNTIF(Q45:MP45,"En proceso")</f>
        <v>0</v>
      </c>
      <c r="NG45" s="234">
        <f t="shared" ref="NG45:NG72" si="19">COUNTIF(Q45:MP45,"No se realiza ninguna gestión")</f>
        <v>0</v>
      </c>
      <c r="NH45" s="237">
        <f t="shared" ref="NH45" si="20">SUM(MX45:NG45)</f>
        <v>7</v>
      </c>
      <c r="NI45" s="236" t="s">
        <v>89</v>
      </c>
      <c r="NJ45" s="161">
        <f t="shared" si="17"/>
        <v>0</v>
      </c>
      <c r="NK45" s="161">
        <f t="shared" si="18"/>
        <v>7</v>
      </c>
      <c r="NM45" s="288"/>
      <c r="NN45" s="88"/>
      <c r="NO45" s="741"/>
      <c r="NP45" s="741"/>
      <c r="NQ45" s="741"/>
      <c r="NR45" s="741"/>
      <c r="NS45" s="741"/>
      <c r="NT45" s="741"/>
      <c r="NU45" s="741"/>
      <c r="NV45" s="741"/>
      <c r="NW45" s="741"/>
      <c r="NX45" s="741"/>
      <c r="NY45" s="741"/>
      <c r="NZ45" s="741"/>
      <c r="OA45" s="741"/>
      <c r="OB45" s="741"/>
      <c r="OC45" s="741"/>
      <c r="OD45" s="741"/>
      <c r="OE45" s="741"/>
      <c r="OF45" s="741"/>
      <c r="OG45" s="741"/>
      <c r="OH45" s="741"/>
      <c r="OI45" s="741"/>
      <c r="OJ45" s="741"/>
      <c r="OK45" s="741"/>
      <c r="OL45" s="741"/>
      <c r="OM45" s="741"/>
      <c r="ON45" s="741"/>
      <c r="OO45" s="741"/>
      <c r="OP45" s="741"/>
      <c r="OQ45" s="741"/>
      <c r="OR45" s="741"/>
      <c r="OS45" s="741"/>
      <c r="OT45" s="741"/>
      <c r="OU45" s="741"/>
      <c r="OV45" s="741"/>
      <c r="OW45" s="741"/>
      <c r="OX45" s="741"/>
      <c r="OY45" s="741"/>
      <c r="OZ45" s="741"/>
      <c r="PA45" s="741"/>
      <c r="PB45" s="741"/>
      <c r="PC45" s="741"/>
      <c r="PD45" s="741"/>
      <c r="PE45" s="741"/>
      <c r="PF45" s="741"/>
      <c r="PG45" s="741"/>
      <c r="PH45" s="741"/>
      <c r="PI45" s="741"/>
    </row>
    <row r="46" spans="1:425" s="92" customFormat="1" ht="15" customHeight="1">
      <c r="A46" s="1"/>
      <c r="B46" s="88"/>
      <c r="C46" s="89" t="s">
        <v>431</v>
      </c>
      <c r="D46" s="89" t="s">
        <v>14</v>
      </c>
      <c r="E46" s="89" t="s">
        <v>1220</v>
      </c>
      <c r="F46" s="89" t="s">
        <v>102</v>
      </c>
      <c r="G46" s="160" t="str">
        <f>'G-6'!I101</f>
        <v>I-39</v>
      </c>
      <c r="H46" s="160" t="s">
        <v>89</v>
      </c>
      <c r="I46" s="160" t="s">
        <v>89</v>
      </c>
      <c r="J46" s="160" t="s">
        <v>4</v>
      </c>
      <c r="K46" s="160" t="s">
        <v>4</v>
      </c>
      <c r="L46" s="160" t="s">
        <v>4</v>
      </c>
      <c r="M46" s="89" t="s">
        <v>424</v>
      </c>
      <c r="N46" s="89" t="s">
        <v>6</v>
      </c>
      <c r="O46" s="89" t="s">
        <v>528</v>
      </c>
      <c r="P46" s="89" t="s">
        <v>98</v>
      </c>
      <c r="Q46" s="231">
        <v>0</v>
      </c>
      <c r="R46" s="135" t="s">
        <v>4</v>
      </c>
      <c r="S46" s="135">
        <v>2017</v>
      </c>
      <c r="T46" s="135" t="s">
        <v>687</v>
      </c>
      <c r="U46" s="135" t="s">
        <v>677</v>
      </c>
      <c r="V46" s="135" t="s">
        <v>266</v>
      </c>
      <c r="W46" s="135" t="s">
        <v>1697</v>
      </c>
      <c r="X46" s="135" t="s">
        <v>4</v>
      </c>
      <c r="Y46" s="135" t="s">
        <v>4</v>
      </c>
      <c r="Z46" s="49" t="s">
        <v>666</v>
      </c>
      <c r="AA46" s="49" t="s">
        <v>667</v>
      </c>
      <c r="AB46" s="246" t="s">
        <v>1698</v>
      </c>
      <c r="AC46" s="135" t="s">
        <v>1699</v>
      </c>
      <c r="AD46" s="231">
        <v>0.1429</v>
      </c>
      <c r="AE46" s="135" t="s">
        <v>4</v>
      </c>
      <c r="AF46" s="135">
        <v>2017</v>
      </c>
      <c r="AG46" s="135" t="s">
        <v>687</v>
      </c>
      <c r="AH46" s="135" t="s">
        <v>677</v>
      </c>
      <c r="AI46" s="135" t="s">
        <v>1700</v>
      </c>
      <c r="AJ46" s="135" t="s">
        <v>1701</v>
      </c>
      <c r="AK46" s="135" t="s">
        <v>4</v>
      </c>
      <c r="AL46" s="135">
        <v>128486</v>
      </c>
      <c r="AM46" s="49" t="s">
        <v>666</v>
      </c>
      <c r="AN46" s="49" t="s">
        <v>667</v>
      </c>
      <c r="AO46" s="246" t="s">
        <v>1698</v>
      </c>
      <c r="AP46" s="135" t="s">
        <v>1702</v>
      </c>
      <c r="AQ46" s="231">
        <v>0.90910000000000002</v>
      </c>
      <c r="AR46" s="135" t="s">
        <v>4</v>
      </c>
      <c r="AS46" s="135">
        <v>2017</v>
      </c>
      <c r="AT46" s="135" t="s">
        <v>687</v>
      </c>
      <c r="AU46" s="135" t="s">
        <v>677</v>
      </c>
      <c r="AV46" s="135" t="s">
        <v>1700</v>
      </c>
      <c r="AW46" s="135" t="s">
        <v>1703</v>
      </c>
      <c r="AX46" s="135" t="s">
        <v>4</v>
      </c>
      <c r="AY46" s="135">
        <v>36902</v>
      </c>
      <c r="AZ46" s="49" t="s">
        <v>666</v>
      </c>
      <c r="BA46" s="49" t="s">
        <v>667</v>
      </c>
      <c r="BB46" s="246" t="s">
        <v>1698</v>
      </c>
      <c r="BC46" s="135" t="s">
        <v>1704</v>
      </c>
      <c r="CB46" s="91"/>
      <c r="MQ46" s="152">
        <f t="shared" si="3"/>
        <v>3</v>
      </c>
      <c r="MR46" s="143">
        <f>MAX(Q46,AD46,AQ46,BD46,BQ46,CD46,CQ46,DD46,DQ46,ED46,EQ46,FD46,FQ46,GD46,GQ46,HD46,HQ46,ID46,IQ46,JD46,JQ46,KD46,KQ46,LD46,LQ46,MD46)</f>
        <v>0.90910000000000002</v>
      </c>
      <c r="MS46" s="143">
        <f>MIN(Q46,AD46,AQ46,BD46,BQ46,CD46,CQ46,DD46,DQ46,ED46,EQ46,FD46,FQ46,GD46,GQ46,HD46,HQ46,ID46,IQ46,JD46,JQ46,KD46,KQ46,LD46,LQ46,MD46)</f>
        <v>0</v>
      </c>
      <c r="MT46" s="143">
        <f>AVERAGE(Q46,AD46,AQ46,BD46,BQ46,CD46,CQ46,DD46,DQ46,ED46,EQ46,FD46,FQ46,GD46,GQ46,HD46,HQ46,ID46,IQ46,JD46,JQ46,KD46,KQ46,LD46,LQ46,MD46)</f>
        <v>0.35066666666666668</v>
      </c>
      <c r="MU46" s="143">
        <f>STDEV(Q46,AD46,AQ46,BD46,BQ46,CD46,CQ46,DD46,DQ46,ED46,EQ46,FD46,FQ46,GD46,GQ46,HD46,HQ46,ID46,IQ46,JD46,JQ46,KD46,KQ46,LD46,LQ46,MD46)</f>
        <v>0.4888669996362337</v>
      </c>
      <c r="MV46" s="234">
        <f>MQ46</f>
        <v>3</v>
      </c>
      <c r="MW46" s="236" t="s">
        <v>89</v>
      </c>
      <c r="MX46" s="144" t="s">
        <v>4</v>
      </c>
      <c r="MY46" s="144" t="s">
        <v>4</v>
      </c>
      <c r="MZ46" s="144" t="s">
        <v>4</v>
      </c>
      <c r="NA46" s="144" t="s">
        <v>4</v>
      </c>
      <c r="NB46" s="144" t="s">
        <v>4</v>
      </c>
      <c r="NC46" s="144" t="s">
        <v>4</v>
      </c>
      <c r="ND46" s="144" t="s">
        <v>4</v>
      </c>
      <c r="NE46" s="144" t="s">
        <v>4</v>
      </c>
      <c r="NF46" s="144" t="s">
        <v>4</v>
      </c>
      <c r="NG46" s="144" t="s">
        <v>4</v>
      </c>
      <c r="NH46" s="237" t="s">
        <v>4</v>
      </c>
      <c r="NI46" s="236" t="s">
        <v>22</v>
      </c>
      <c r="NJ46" s="161">
        <f t="shared" si="17"/>
        <v>0</v>
      </c>
      <c r="NK46" s="161">
        <f t="shared" si="18"/>
        <v>3</v>
      </c>
      <c r="NM46" s="288"/>
      <c r="NN46" s="88"/>
      <c r="NO46" s="741"/>
      <c r="NP46" s="741"/>
      <c r="NQ46" s="741"/>
      <c r="NR46" s="741"/>
      <c r="NS46" s="741"/>
      <c r="NT46" s="741"/>
      <c r="NU46" s="741"/>
      <c r="NV46" s="741"/>
      <c r="NW46" s="741"/>
      <c r="NX46" s="741"/>
      <c r="NY46" s="741"/>
      <c r="NZ46" s="741"/>
      <c r="OA46" s="741"/>
      <c r="OB46" s="741"/>
      <c r="OC46" s="741"/>
      <c r="OD46" s="741"/>
      <c r="OE46" s="741"/>
      <c r="OF46" s="741"/>
      <c r="OG46" s="741"/>
      <c r="OH46" s="741"/>
      <c r="OI46" s="741"/>
      <c r="OJ46" s="741"/>
      <c r="OK46" s="741"/>
      <c r="OL46" s="741"/>
      <c r="OM46" s="741"/>
      <c r="ON46" s="741"/>
      <c r="OO46" s="741"/>
      <c r="OP46" s="741"/>
      <c r="OQ46" s="741"/>
      <c r="OR46" s="741"/>
      <c r="OS46" s="741"/>
      <c r="OT46" s="741"/>
      <c r="OU46" s="741"/>
      <c r="OV46" s="741"/>
      <c r="OW46" s="741"/>
      <c r="OX46" s="741"/>
      <c r="OY46" s="741"/>
      <c r="OZ46" s="741"/>
      <c r="PA46" s="741"/>
      <c r="PB46" s="741"/>
      <c r="PC46" s="741"/>
      <c r="PD46" s="741"/>
      <c r="PE46" s="741"/>
      <c r="PF46" s="741"/>
      <c r="PG46" s="741"/>
      <c r="PH46" s="741"/>
      <c r="PI46" s="741"/>
    </row>
    <row r="47" spans="1:425" s="92" customFormat="1" ht="15" customHeight="1">
      <c r="A47" s="1"/>
      <c r="B47" s="88"/>
      <c r="C47" s="89" t="s">
        <v>431</v>
      </c>
      <c r="D47" s="89" t="s">
        <v>14</v>
      </c>
      <c r="E47" s="89" t="s">
        <v>1220</v>
      </c>
      <c r="F47" s="89" t="s">
        <v>2</v>
      </c>
      <c r="G47" s="160" t="str">
        <f>'G-6'!I109</f>
        <v>I-40</v>
      </c>
      <c r="H47" s="160" t="s">
        <v>89</v>
      </c>
      <c r="I47" s="160" t="s">
        <v>88</v>
      </c>
      <c r="J47" s="160" t="s">
        <v>4</v>
      </c>
      <c r="K47" s="160" t="s">
        <v>4</v>
      </c>
      <c r="L47" s="160" t="s">
        <v>4</v>
      </c>
      <c r="M47" s="89" t="s">
        <v>127</v>
      </c>
      <c r="N47" s="89" t="s">
        <v>63</v>
      </c>
      <c r="O47" s="89" t="s">
        <v>273</v>
      </c>
      <c r="P47" s="89" t="s">
        <v>97</v>
      </c>
      <c r="Q47" s="91" t="s">
        <v>89</v>
      </c>
      <c r="R47" s="91" t="s">
        <v>4</v>
      </c>
      <c r="S47" s="91">
        <v>2017</v>
      </c>
      <c r="T47" s="91" t="s">
        <v>664</v>
      </c>
      <c r="U47" s="91" t="s">
        <v>665</v>
      </c>
      <c r="V47" s="91" t="s">
        <v>669</v>
      </c>
      <c r="W47" s="91" t="s">
        <v>742</v>
      </c>
      <c r="X47" s="91" t="s">
        <v>4</v>
      </c>
      <c r="Y47" s="91">
        <v>10211</v>
      </c>
      <c r="Z47" s="91" t="s">
        <v>666</v>
      </c>
      <c r="AA47" s="91" t="s">
        <v>667</v>
      </c>
      <c r="AB47" s="91" t="s">
        <v>668</v>
      </c>
      <c r="AC47" s="92" t="s">
        <v>4</v>
      </c>
      <c r="AD47" s="90" t="s">
        <v>89</v>
      </c>
      <c r="AE47" s="92" t="s">
        <v>4</v>
      </c>
      <c r="AF47" s="92">
        <v>2017</v>
      </c>
      <c r="AG47" s="92" t="s">
        <v>664</v>
      </c>
      <c r="AH47" s="92" t="s">
        <v>665</v>
      </c>
      <c r="AI47" s="92" t="s">
        <v>741</v>
      </c>
      <c r="AJ47" s="92" t="s">
        <v>746</v>
      </c>
      <c r="AK47" s="92" t="s">
        <v>4</v>
      </c>
      <c r="AL47" s="92">
        <v>11276</v>
      </c>
      <c r="AM47" s="92" t="s">
        <v>666</v>
      </c>
      <c r="AN47" s="91" t="s">
        <v>667</v>
      </c>
      <c r="AO47" s="91" t="s">
        <v>668</v>
      </c>
      <c r="AP47" s="92" t="s">
        <v>4</v>
      </c>
      <c r="AQ47" s="92" t="s">
        <v>89</v>
      </c>
      <c r="AR47" s="92" t="s">
        <v>4</v>
      </c>
      <c r="AS47" s="92">
        <v>2017</v>
      </c>
      <c r="AT47" s="92" t="s">
        <v>664</v>
      </c>
      <c r="AU47" s="92" t="s">
        <v>665</v>
      </c>
      <c r="AV47" s="91" t="s">
        <v>741</v>
      </c>
      <c r="AW47" s="92" t="s">
        <v>748</v>
      </c>
      <c r="AX47" s="92" t="s">
        <v>4</v>
      </c>
      <c r="AY47" s="92">
        <v>1272</v>
      </c>
      <c r="AZ47" s="92" t="s">
        <v>666</v>
      </c>
      <c r="BA47" s="92" t="s">
        <v>667</v>
      </c>
      <c r="BB47" s="91" t="s">
        <v>668</v>
      </c>
      <c r="BC47" s="92" t="s">
        <v>4</v>
      </c>
      <c r="BD47" s="92" t="s">
        <v>89</v>
      </c>
      <c r="BE47" s="92" t="s">
        <v>4</v>
      </c>
      <c r="BF47" s="92">
        <v>2017</v>
      </c>
      <c r="BG47" s="92" t="s">
        <v>664</v>
      </c>
      <c r="BH47" s="92" t="s">
        <v>665</v>
      </c>
      <c r="BI47" s="92" t="s">
        <v>669</v>
      </c>
      <c r="BJ47" s="92" t="s">
        <v>749</v>
      </c>
      <c r="BK47" s="92" t="s">
        <v>4</v>
      </c>
      <c r="BL47" s="92">
        <v>32388</v>
      </c>
      <c r="BM47" s="92" t="s">
        <v>670</v>
      </c>
      <c r="BN47" s="92" t="s">
        <v>667</v>
      </c>
      <c r="BO47" s="91" t="s">
        <v>668</v>
      </c>
      <c r="BP47" s="92" t="s">
        <v>4</v>
      </c>
      <c r="BQ47" s="92" t="s">
        <v>693</v>
      </c>
      <c r="BR47" s="92" t="s">
        <v>4</v>
      </c>
      <c r="BS47" s="92">
        <v>2017</v>
      </c>
      <c r="BT47" s="92" t="s">
        <v>664</v>
      </c>
      <c r="BU47" s="92" t="s">
        <v>665</v>
      </c>
      <c r="BV47" s="92" t="s">
        <v>669</v>
      </c>
      <c r="BW47" s="92" t="s">
        <v>266</v>
      </c>
      <c r="BX47" s="92" t="s">
        <v>4</v>
      </c>
      <c r="BY47" s="92">
        <v>32388</v>
      </c>
      <c r="BZ47" s="92" t="s">
        <v>666</v>
      </c>
      <c r="CA47" s="92" t="s">
        <v>667</v>
      </c>
      <c r="CB47" s="91" t="s">
        <v>668</v>
      </c>
      <c r="CC47" s="92" t="s">
        <v>934</v>
      </c>
      <c r="MQ47" s="152">
        <f t="shared" si="3"/>
        <v>5</v>
      </c>
      <c r="MR47" s="143" t="s">
        <v>4</v>
      </c>
      <c r="MS47" s="143" t="s">
        <v>4</v>
      </c>
      <c r="MT47" s="143" t="s">
        <v>4</v>
      </c>
      <c r="MU47" s="143" t="s">
        <v>4</v>
      </c>
      <c r="MV47" s="234" t="s">
        <v>4</v>
      </c>
      <c r="MW47" s="236" t="s">
        <v>22</v>
      </c>
      <c r="MX47" s="237">
        <f>COUNTIF(Q47:MP47,"Si")</f>
        <v>5</v>
      </c>
      <c r="MY47" s="237">
        <f>COUNTIF(Q47:MP47,"Parcialmente")</f>
        <v>0</v>
      </c>
      <c r="MZ47" s="237">
        <f>COUNTIF(Q$6:MP47,"Si, pero publicado por un nivel superior")+COUNTIF(Q47:MP47,"Si pero publicado por otra entidad")</f>
        <v>0</v>
      </c>
      <c r="NA47" s="237">
        <f>COUNTIF(Q47:MP47,"No")</f>
        <v>0</v>
      </c>
      <c r="NB47" s="237">
        <f>COUNTIF(Q47:MP47,"Satisfechos")</f>
        <v>0</v>
      </c>
      <c r="NC47" s="237">
        <f>COUNTIF(Q47:MP47,"No satisfechos")</f>
        <v>0</v>
      </c>
      <c r="ND47" s="237">
        <f>COUNTIF(Q47:MP47,"No se realiza encuesta")</f>
        <v>0</v>
      </c>
      <c r="NE47" s="237">
        <f>COUNTIF(Q47:MP47,"Clausurados o rehabilitados")</f>
        <v>0</v>
      </c>
      <c r="NF47" s="237">
        <f>COUNTIF(Q47:MP47,"En proceso")</f>
        <v>0</v>
      </c>
      <c r="NG47" s="234">
        <f t="shared" si="19"/>
        <v>0</v>
      </c>
      <c r="NH47" s="237">
        <f t="shared" ref="NH47" si="21">SUM(MX47:NG47)</f>
        <v>5</v>
      </c>
      <c r="NI47" s="236" t="s">
        <v>89</v>
      </c>
      <c r="NJ47" s="161">
        <f t="shared" si="17"/>
        <v>0</v>
      </c>
      <c r="NK47" s="161">
        <f t="shared" si="18"/>
        <v>5</v>
      </c>
      <c r="NM47" s="288"/>
      <c r="NN47" s="88"/>
      <c r="NO47" s="741"/>
      <c r="NP47" s="741"/>
      <c r="NQ47" s="741"/>
      <c r="NR47" s="741"/>
      <c r="NS47" s="741"/>
      <c r="NT47" s="741"/>
      <c r="NU47" s="741"/>
      <c r="NV47" s="741"/>
      <c r="NW47" s="741"/>
      <c r="NX47" s="741"/>
      <c r="NY47" s="741"/>
      <c r="NZ47" s="741"/>
      <c r="OA47" s="741"/>
      <c r="OB47" s="741"/>
      <c r="OC47" s="741"/>
      <c r="OD47" s="741"/>
      <c r="OE47" s="741"/>
      <c r="OF47" s="741"/>
      <c r="OG47" s="741"/>
      <c r="OH47" s="741"/>
      <c r="OI47" s="741"/>
      <c r="OJ47" s="741"/>
      <c r="OK47" s="741"/>
      <c r="OL47" s="741"/>
      <c r="OM47" s="741"/>
      <c r="ON47" s="741"/>
      <c r="OO47" s="741"/>
      <c r="OP47" s="741"/>
      <c r="OQ47" s="741"/>
      <c r="OR47" s="741"/>
      <c r="OS47" s="741"/>
      <c r="OT47" s="741"/>
      <c r="OU47" s="741"/>
      <c r="OV47" s="741"/>
      <c r="OW47" s="741"/>
      <c r="OX47" s="741"/>
      <c r="OY47" s="741"/>
      <c r="OZ47" s="741"/>
      <c r="PA47" s="741"/>
      <c r="PB47" s="741"/>
      <c r="PC47" s="741"/>
      <c r="PD47" s="741"/>
      <c r="PE47" s="741"/>
      <c r="PF47" s="741"/>
      <c r="PG47" s="741"/>
      <c r="PH47" s="741"/>
      <c r="PI47" s="741"/>
    </row>
    <row r="48" spans="1:425" s="92" customFormat="1" ht="15" customHeight="1">
      <c r="A48" s="1"/>
      <c r="B48" s="88"/>
      <c r="C48" s="89" t="s">
        <v>432</v>
      </c>
      <c r="D48" s="89" t="s">
        <v>2312</v>
      </c>
      <c r="E48" s="89" t="s">
        <v>427</v>
      </c>
      <c r="F48" s="89" t="s">
        <v>1222</v>
      </c>
      <c r="G48" s="160" t="str">
        <f>'G-6'!I117</f>
        <v>I-41</v>
      </c>
      <c r="H48" s="160" t="s">
        <v>89</v>
      </c>
      <c r="I48" s="160" t="s">
        <v>89</v>
      </c>
      <c r="J48" s="160" t="s">
        <v>4</v>
      </c>
      <c r="K48" s="160" t="s">
        <v>4</v>
      </c>
      <c r="L48" s="160" t="s">
        <v>4</v>
      </c>
      <c r="M48" s="89" t="s">
        <v>26</v>
      </c>
      <c r="N48" s="89" t="s">
        <v>122</v>
      </c>
      <c r="O48" s="89" t="s">
        <v>497</v>
      </c>
      <c r="P48" s="89" t="s">
        <v>97</v>
      </c>
      <c r="Q48" s="248" t="s">
        <v>500</v>
      </c>
      <c r="R48" s="135" t="s">
        <v>4</v>
      </c>
      <c r="S48" s="135">
        <v>2017</v>
      </c>
      <c r="T48" s="135" t="s">
        <v>687</v>
      </c>
      <c r="U48" s="135" t="s">
        <v>677</v>
      </c>
      <c r="V48" s="135" t="s">
        <v>1678</v>
      </c>
      <c r="W48" s="135" t="s">
        <v>1679</v>
      </c>
      <c r="X48" s="135" t="s">
        <v>4</v>
      </c>
      <c r="Y48" s="135">
        <v>1332272</v>
      </c>
      <c r="Z48" s="49" t="s">
        <v>666</v>
      </c>
      <c r="AA48" s="49" t="s">
        <v>667</v>
      </c>
      <c r="AB48" s="246" t="s">
        <v>1693</v>
      </c>
      <c r="AC48" s="49" t="s">
        <v>4</v>
      </c>
      <c r="AD48" s="231" t="s">
        <v>500</v>
      </c>
      <c r="AE48" s="135" t="s">
        <v>4</v>
      </c>
      <c r="AF48" s="135">
        <v>2017</v>
      </c>
      <c r="AG48" s="135" t="s">
        <v>687</v>
      </c>
      <c r="AH48" s="135" t="s">
        <v>677</v>
      </c>
      <c r="AI48" s="135" t="s">
        <v>1678</v>
      </c>
      <c r="AJ48" s="135" t="s">
        <v>1694</v>
      </c>
      <c r="AK48" s="135" t="s">
        <v>4</v>
      </c>
      <c r="AL48" s="135">
        <v>589476</v>
      </c>
      <c r="AM48" s="49" t="s">
        <v>666</v>
      </c>
      <c r="AN48" s="49" t="s">
        <v>667</v>
      </c>
      <c r="AO48" s="246" t="s">
        <v>1693</v>
      </c>
      <c r="AP48" s="49" t="s">
        <v>4</v>
      </c>
      <c r="AQ48" s="90"/>
      <c r="MQ48" s="152">
        <f t="shared" si="3"/>
        <v>2</v>
      </c>
      <c r="MR48" s="143" t="s">
        <v>4</v>
      </c>
      <c r="MS48" s="143" t="s">
        <v>4</v>
      </c>
      <c r="MT48" s="143" t="s">
        <v>4</v>
      </c>
      <c r="MU48" s="143" t="s">
        <v>4</v>
      </c>
      <c r="MV48" s="234" t="s">
        <v>4</v>
      </c>
      <c r="MW48" s="236" t="s">
        <v>22</v>
      </c>
      <c r="MX48" s="237">
        <f>COUNTIF(Q48:MP48,"Si")</f>
        <v>0</v>
      </c>
      <c r="MY48" s="237">
        <f>COUNTIF(Q48:MP48,"Parcialmente")</f>
        <v>0</v>
      </c>
      <c r="MZ48" s="237">
        <f>COUNTIF(Q$6:MP48,"Si, pero publicado por un nivel superior")+COUNTIF(Q48:MP48,"Si pero publicado por otra entidad")</f>
        <v>0</v>
      </c>
      <c r="NA48" s="237">
        <f>COUNTIF(Q48:MP48,"No")</f>
        <v>0</v>
      </c>
      <c r="NB48" s="237">
        <f>COUNTIF(Q48:MP48,"Satisfechos")</f>
        <v>0</v>
      </c>
      <c r="NC48" s="237">
        <f>COUNTIF(Q48:MP48,"No satisfechos")</f>
        <v>0</v>
      </c>
      <c r="ND48" s="237">
        <f>COUNTIF(Q48:MP48,"No se realiza encuesta")</f>
        <v>0</v>
      </c>
      <c r="NE48" s="237">
        <f>COUNTIF(Q48:MP48,"Clausurados o rehabilitados")</f>
        <v>0</v>
      </c>
      <c r="NF48" s="237">
        <f>COUNTIF(Q48:MP48,"En proceso")</f>
        <v>0</v>
      </c>
      <c r="NG48" s="234">
        <f t="shared" si="19"/>
        <v>2</v>
      </c>
      <c r="NH48" s="237">
        <f t="shared" si="5"/>
        <v>2</v>
      </c>
      <c r="NI48" s="236" t="s">
        <v>89</v>
      </c>
      <c r="NJ48" s="161">
        <f t="shared" si="17"/>
        <v>0</v>
      </c>
      <c r="NK48" s="161">
        <f t="shared" si="18"/>
        <v>2</v>
      </c>
      <c r="NM48" s="288"/>
      <c r="NN48" s="88"/>
      <c r="NO48" s="741"/>
      <c r="NP48" s="741"/>
      <c r="NQ48" s="741"/>
      <c r="NR48" s="741"/>
      <c r="NS48" s="741"/>
      <c r="NT48" s="741"/>
      <c r="NU48" s="741"/>
      <c r="NV48" s="741"/>
      <c r="NW48" s="741"/>
      <c r="NX48" s="741"/>
      <c r="NY48" s="741"/>
      <c r="NZ48" s="741"/>
      <c r="OA48" s="741"/>
      <c r="OB48" s="741"/>
      <c r="OC48" s="741"/>
      <c r="OD48" s="741"/>
      <c r="OE48" s="741"/>
      <c r="OF48" s="741"/>
      <c r="OG48" s="741"/>
      <c r="OH48" s="741"/>
      <c r="OI48" s="741"/>
      <c r="OJ48" s="741"/>
      <c r="OK48" s="741"/>
      <c r="OL48" s="741"/>
      <c r="OM48" s="741"/>
      <c r="ON48" s="741"/>
      <c r="OO48" s="741"/>
      <c r="OP48" s="741"/>
      <c r="OQ48" s="741"/>
      <c r="OR48" s="741"/>
      <c r="OS48" s="741"/>
      <c r="OT48" s="741"/>
      <c r="OU48" s="741"/>
      <c r="OV48" s="741"/>
      <c r="OW48" s="741"/>
      <c r="OX48" s="741"/>
      <c r="OY48" s="741"/>
      <c r="OZ48" s="741"/>
      <c r="PA48" s="741"/>
      <c r="PB48" s="741"/>
      <c r="PC48" s="741"/>
      <c r="PD48" s="741"/>
      <c r="PE48" s="741"/>
      <c r="PF48" s="741"/>
      <c r="PG48" s="741"/>
      <c r="PH48" s="741"/>
      <c r="PI48" s="741"/>
    </row>
    <row r="49" spans="1:425" s="92" customFormat="1" ht="15" customHeight="1">
      <c r="A49" s="1"/>
      <c r="B49" s="88"/>
      <c r="C49" s="89" t="s">
        <v>433</v>
      </c>
      <c r="D49" s="89" t="s">
        <v>14</v>
      </c>
      <c r="E49" s="89" t="s">
        <v>418</v>
      </c>
      <c r="F49" s="89" t="s">
        <v>428</v>
      </c>
      <c r="G49" s="160" t="str">
        <f>'G-6'!I118</f>
        <v>I-42 A</v>
      </c>
      <c r="H49" s="160" t="s">
        <v>88</v>
      </c>
      <c r="I49" s="160" t="s">
        <v>89</v>
      </c>
      <c r="J49" s="160" t="s">
        <v>4</v>
      </c>
      <c r="K49" s="160" t="s">
        <v>4</v>
      </c>
      <c r="L49" s="160" t="s">
        <v>4</v>
      </c>
      <c r="M49" s="89" t="s">
        <v>2888</v>
      </c>
      <c r="N49" s="89" t="s">
        <v>1330</v>
      </c>
      <c r="O49" s="89" t="s">
        <v>1331</v>
      </c>
      <c r="P49" s="89" t="s">
        <v>98</v>
      </c>
      <c r="Q49" s="49">
        <v>20</v>
      </c>
      <c r="R49" s="135" t="s">
        <v>4</v>
      </c>
      <c r="S49" s="135">
        <v>2002</v>
      </c>
      <c r="T49" s="135" t="s">
        <v>4</v>
      </c>
      <c r="U49" s="135" t="s">
        <v>677</v>
      </c>
      <c r="V49" s="135" t="s">
        <v>4</v>
      </c>
      <c r="W49" s="135" t="s">
        <v>4</v>
      </c>
      <c r="X49" s="135" t="s">
        <v>4</v>
      </c>
      <c r="Y49" s="135" t="s">
        <v>4</v>
      </c>
      <c r="Z49" s="49" t="s">
        <v>666</v>
      </c>
      <c r="AA49" s="49" t="s">
        <v>667</v>
      </c>
      <c r="AB49" s="149" t="s">
        <v>734</v>
      </c>
      <c r="AC49" s="135" t="s">
        <v>1705</v>
      </c>
      <c r="AD49" s="49">
        <v>15</v>
      </c>
      <c r="AE49" s="135" t="s">
        <v>4</v>
      </c>
      <c r="AF49" s="135">
        <v>2002</v>
      </c>
      <c r="AG49" s="135" t="s">
        <v>4</v>
      </c>
      <c r="AH49" s="135" t="s">
        <v>677</v>
      </c>
      <c r="AI49" s="135" t="s">
        <v>4</v>
      </c>
      <c r="AJ49" s="135" t="s">
        <v>4</v>
      </c>
      <c r="AK49" s="135" t="s">
        <v>4</v>
      </c>
      <c r="AL49" s="135" t="s">
        <v>4</v>
      </c>
      <c r="AM49" s="49" t="s">
        <v>666</v>
      </c>
      <c r="AN49" s="49" t="s">
        <v>667</v>
      </c>
      <c r="AO49" s="149" t="s">
        <v>734</v>
      </c>
      <c r="AP49" s="135" t="s">
        <v>1706</v>
      </c>
      <c r="AQ49" s="90"/>
      <c r="MQ49" s="152">
        <f t="shared" si="3"/>
        <v>2</v>
      </c>
      <c r="MR49" s="143">
        <f t="shared" ref="MR49:MR53" si="22">MAX(Q49,AD49,AQ49,BD49,BQ49,CD49,CQ49,DD49,DQ49,ED49,EQ49,FD49,FQ49,GD49,GQ49,HD49,HQ49,ID49,IQ49,JD49,JQ49,KD49,KQ49,LD49,LQ49,MD49)</f>
        <v>20</v>
      </c>
      <c r="MS49" s="143">
        <f t="shared" ref="MS49:MS53" si="23">MIN(Q49,AD49,AQ49,BD49,BQ49,CD49,CQ49,DD49,DQ49,ED49,EQ49,FD49,FQ49,GD49,GQ49,HD49,HQ49,ID49,IQ49,JD49,JQ49,KD49,KQ49,LD49,LQ49,MD49)</f>
        <v>15</v>
      </c>
      <c r="MT49" s="143">
        <f t="shared" ref="MT49:MT53" si="24">AVERAGE(Q49,AD49,AQ49,BD49,BQ49,CD49,CQ49,DD49,DQ49,ED49,EQ49,FD49,FQ49,GD49,GQ49,HD49,HQ49,ID49,IQ49,JD49,JQ49,KD49,KQ49,LD49,LQ49,MD49)</f>
        <v>17.5</v>
      </c>
      <c r="MU49" s="143">
        <f t="shared" ref="MU49:MU53" si="25">STDEV(Q49,AD49,AQ49,BD49,BQ49,CD49,CQ49,DD49,DQ49,ED49,EQ49,FD49,FQ49,GD49,GQ49,HD49,HQ49,ID49,IQ49,JD49,JQ49,KD49,KQ49,LD49,LQ49,MD49)</f>
        <v>3.5355339059327378</v>
      </c>
      <c r="MV49" s="234">
        <f t="shared" ref="MV49:MV53" si="26">MQ49</f>
        <v>2</v>
      </c>
      <c r="MW49" s="236" t="s">
        <v>89</v>
      </c>
      <c r="MX49" s="144" t="s">
        <v>4</v>
      </c>
      <c r="MY49" s="144" t="s">
        <v>4</v>
      </c>
      <c r="MZ49" s="144" t="s">
        <v>4</v>
      </c>
      <c r="NA49" s="144" t="s">
        <v>4</v>
      </c>
      <c r="NB49" s="144" t="s">
        <v>4</v>
      </c>
      <c r="NC49" s="144" t="s">
        <v>4</v>
      </c>
      <c r="ND49" s="144" t="s">
        <v>4</v>
      </c>
      <c r="NE49" s="144" t="s">
        <v>4</v>
      </c>
      <c r="NF49" s="144" t="s">
        <v>4</v>
      </c>
      <c r="NG49" s="144" t="s">
        <v>4</v>
      </c>
      <c r="NH49" s="237" t="s">
        <v>4</v>
      </c>
      <c r="NI49" s="236" t="s">
        <v>22</v>
      </c>
      <c r="NJ49" s="161">
        <f t="shared" si="17"/>
        <v>0</v>
      </c>
      <c r="NK49" s="161">
        <f t="shared" si="18"/>
        <v>2</v>
      </c>
      <c r="NM49" s="288"/>
      <c r="NN49" s="88"/>
      <c r="NO49" s="741"/>
      <c r="NP49" s="741"/>
      <c r="NQ49" s="741"/>
      <c r="NR49" s="741"/>
      <c r="NS49" s="741"/>
      <c r="NT49" s="741"/>
      <c r="NU49" s="741"/>
      <c r="NV49" s="741"/>
      <c r="NW49" s="741"/>
      <c r="NX49" s="741"/>
      <c r="NY49" s="741"/>
      <c r="NZ49" s="741"/>
      <c r="OA49" s="741"/>
      <c r="OB49" s="741"/>
      <c r="OC49" s="741"/>
      <c r="OD49" s="741"/>
      <c r="OE49" s="741"/>
      <c r="OF49" s="741"/>
      <c r="OG49" s="741"/>
      <c r="OH49" s="741"/>
      <c r="OI49" s="741"/>
      <c r="OJ49" s="741"/>
      <c r="OK49" s="741"/>
      <c r="OL49" s="741"/>
      <c r="OM49" s="741"/>
      <c r="ON49" s="741"/>
      <c r="OO49" s="741"/>
      <c r="OP49" s="741"/>
      <c r="OQ49" s="741"/>
      <c r="OR49" s="741"/>
      <c r="OS49" s="741"/>
      <c r="OT49" s="741"/>
      <c r="OU49" s="741"/>
      <c r="OV49" s="741"/>
      <c r="OW49" s="741"/>
      <c r="OX49" s="741"/>
      <c r="OY49" s="741"/>
      <c r="OZ49" s="741"/>
      <c r="PA49" s="741"/>
      <c r="PB49" s="741"/>
      <c r="PC49" s="741"/>
      <c r="PD49" s="741"/>
      <c r="PE49" s="741"/>
      <c r="PF49" s="741"/>
      <c r="PG49" s="741"/>
      <c r="PH49" s="741"/>
      <c r="PI49" s="741"/>
    </row>
    <row r="50" spans="1:425" s="92" customFormat="1" ht="15" customHeight="1" thickBot="1">
      <c r="A50" s="1"/>
      <c r="B50" s="88"/>
      <c r="C50" s="89" t="s">
        <v>433</v>
      </c>
      <c r="D50" s="89" t="s">
        <v>14</v>
      </c>
      <c r="E50" s="89" t="s">
        <v>419</v>
      </c>
      <c r="F50" s="89" t="s">
        <v>428</v>
      </c>
      <c r="G50" s="160" t="str">
        <f>'G-6'!I126</f>
        <v>I-43</v>
      </c>
      <c r="H50" s="160" t="s">
        <v>88</v>
      </c>
      <c r="I50" s="160" t="s">
        <v>89</v>
      </c>
      <c r="J50" s="160" t="s">
        <v>1886</v>
      </c>
      <c r="K50" s="160" t="s">
        <v>4</v>
      </c>
      <c r="L50" s="160" t="s">
        <v>4</v>
      </c>
      <c r="M50" s="89" t="s">
        <v>1332</v>
      </c>
      <c r="N50" s="688" t="s">
        <v>1330</v>
      </c>
      <c r="O50" s="89" t="s">
        <v>1517</v>
      </c>
      <c r="P50" s="89" t="s">
        <v>98</v>
      </c>
      <c r="Q50" s="135">
        <v>1.95</v>
      </c>
      <c r="R50" s="135" t="s">
        <v>4</v>
      </c>
      <c r="S50" s="135">
        <v>2017</v>
      </c>
      <c r="T50" s="135" t="s">
        <v>687</v>
      </c>
      <c r="U50" s="135" t="s">
        <v>677</v>
      </c>
      <c r="V50" s="135" t="s">
        <v>1678</v>
      </c>
      <c r="W50" s="135" t="s">
        <v>1679</v>
      </c>
      <c r="X50" s="135" t="s">
        <v>4</v>
      </c>
      <c r="Y50" s="135">
        <v>1332272</v>
      </c>
      <c r="Z50" s="49" t="s">
        <v>666</v>
      </c>
      <c r="AA50" s="49" t="s">
        <v>667</v>
      </c>
      <c r="AB50" s="49" t="s">
        <v>1875</v>
      </c>
      <c r="AC50" s="135" t="s">
        <v>1879</v>
      </c>
      <c r="AD50" s="387">
        <v>2.69</v>
      </c>
      <c r="AE50" s="135" t="s">
        <v>4</v>
      </c>
      <c r="AF50" s="135">
        <v>2017</v>
      </c>
      <c r="AG50" s="135" t="s">
        <v>687</v>
      </c>
      <c r="AH50" s="135" t="s">
        <v>677</v>
      </c>
      <c r="AI50" s="135" t="s">
        <v>1678</v>
      </c>
      <c r="AJ50" s="135" t="s">
        <v>1679</v>
      </c>
      <c r="AK50" s="135" t="s">
        <v>4</v>
      </c>
      <c r="AL50" s="135">
        <v>1332272</v>
      </c>
      <c r="AM50" s="49" t="s">
        <v>666</v>
      </c>
      <c r="AN50" s="49" t="s">
        <v>667</v>
      </c>
      <c r="AO50" s="49" t="s">
        <v>1876</v>
      </c>
      <c r="AP50" s="135" t="s">
        <v>1880</v>
      </c>
      <c r="AQ50" s="687">
        <v>0.73368430293340725</v>
      </c>
      <c r="AR50" s="135" t="s">
        <v>4</v>
      </c>
      <c r="AS50" s="135">
        <v>2017</v>
      </c>
      <c r="AT50" s="135" t="s">
        <v>687</v>
      </c>
      <c r="AU50" s="135" t="s">
        <v>677</v>
      </c>
      <c r="AV50" s="135" t="s">
        <v>863</v>
      </c>
      <c r="AW50" s="135" t="s">
        <v>864</v>
      </c>
      <c r="AX50" s="135" t="s">
        <v>864</v>
      </c>
      <c r="AY50" s="49">
        <v>1239000</v>
      </c>
      <c r="AZ50" s="49" t="s">
        <v>666</v>
      </c>
      <c r="BA50" s="49" t="s">
        <v>685</v>
      </c>
      <c r="BB50" s="135" t="s">
        <v>1870</v>
      </c>
      <c r="BC50" s="175" t="s">
        <v>3056</v>
      </c>
      <c r="BD50" s="657">
        <v>0.28999999999999998</v>
      </c>
      <c r="BE50" s="135" t="s">
        <v>4</v>
      </c>
      <c r="BF50" s="135">
        <v>2017</v>
      </c>
      <c r="BG50" s="135" t="s">
        <v>687</v>
      </c>
      <c r="BH50" s="135" t="s">
        <v>677</v>
      </c>
      <c r="BI50" s="135" t="s">
        <v>1678</v>
      </c>
      <c r="BJ50" s="135" t="s">
        <v>1694</v>
      </c>
      <c r="BK50" s="135" t="s">
        <v>4</v>
      </c>
      <c r="BL50" s="135">
        <v>589476</v>
      </c>
      <c r="BM50" s="49" t="s">
        <v>666</v>
      </c>
      <c r="BN50" s="49" t="s">
        <v>667</v>
      </c>
      <c r="BO50" s="49" t="s">
        <v>1872</v>
      </c>
      <c r="BP50" s="175" t="s">
        <v>3057</v>
      </c>
      <c r="BQ50" s="657">
        <v>4.1500000000000004</v>
      </c>
      <c r="BR50" s="135" t="s">
        <v>4</v>
      </c>
      <c r="BS50" s="135">
        <v>2017</v>
      </c>
      <c r="BT50" s="135" t="s">
        <v>687</v>
      </c>
      <c r="BU50" s="135" t="s">
        <v>677</v>
      </c>
      <c r="BV50" s="135" t="s">
        <v>1678</v>
      </c>
      <c r="BW50" s="135" t="s">
        <v>1694</v>
      </c>
      <c r="BX50" s="135" t="s">
        <v>4</v>
      </c>
      <c r="BY50" s="135">
        <v>589476</v>
      </c>
      <c r="BZ50" s="49" t="s">
        <v>666</v>
      </c>
      <c r="CA50" s="49" t="s">
        <v>667</v>
      </c>
      <c r="CB50" s="49" t="s">
        <v>1873</v>
      </c>
      <c r="CC50" s="175" t="s">
        <v>1871</v>
      </c>
      <c r="MQ50" s="279">
        <f t="shared" si="3"/>
        <v>5</v>
      </c>
      <c r="MR50" s="381">
        <f t="shared" si="22"/>
        <v>4.1500000000000004</v>
      </c>
      <c r="MS50" s="381">
        <f t="shared" si="23"/>
        <v>0.28999999999999998</v>
      </c>
      <c r="MT50" s="381">
        <f t="shared" si="24"/>
        <v>1.9627368605866813</v>
      </c>
      <c r="MU50" s="381">
        <f t="shared" si="25"/>
        <v>1.5509523474983504</v>
      </c>
      <c r="MV50" s="234">
        <f t="shared" si="26"/>
        <v>5</v>
      </c>
      <c r="MW50" s="236" t="s">
        <v>89</v>
      </c>
      <c r="MX50" s="144" t="s">
        <v>4</v>
      </c>
      <c r="MY50" s="144" t="s">
        <v>4</v>
      </c>
      <c r="MZ50" s="144" t="s">
        <v>4</v>
      </c>
      <c r="NA50" s="144" t="s">
        <v>4</v>
      </c>
      <c r="NB50" s="144" t="s">
        <v>4</v>
      </c>
      <c r="NC50" s="144" t="s">
        <v>4</v>
      </c>
      <c r="ND50" s="144" t="s">
        <v>4</v>
      </c>
      <c r="NE50" s="144" t="s">
        <v>4</v>
      </c>
      <c r="NF50" s="144" t="s">
        <v>4</v>
      </c>
      <c r="NG50" s="144" t="s">
        <v>4</v>
      </c>
      <c r="NH50" s="237" t="s">
        <v>4</v>
      </c>
      <c r="NI50" s="236" t="s">
        <v>22</v>
      </c>
      <c r="NJ50" s="161">
        <f t="shared" si="17"/>
        <v>1</v>
      </c>
      <c r="NK50" s="161">
        <f t="shared" si="18"/>
        <v>4</v>
      </c>
      <c r="NM50" s="288"/>
      <c r="NN50" s="88"/>
      <c r="NO50" s="741"/>
      <c r="NP50" s="741"/>
      <c r="NQ50" s="741"/>
      <c r="NR50" s="741"/>
      <c r="NS50" s="741"/>
      <c r="NT50" s="741"/>
      <c r="NU50" s="741"/>
      <c r="NV50" s="741"/>
      <c r="NW50" s="741"/>
      <c r="NX50" s="741"/>
      <c r="NY50" s="741"/>
      <c r="NZ50" s="741"/>
      <c r="OA50" s="741"/>
      <c r="OB50" s="741"/>
      <c r="OC50" s="741"/>
      <c r="OD50" s="741"/>
      <c r="OE50" s="741"/>
      <c r="OF50" s="741"/>
      <c r="OG50" s="741"/>
      <c r="OH50" s="741"/>
      <c r="OI50" s="741"/>
      <c r="OJ50" s="741"/>
      <c r="OK50" s="741"/>
      <c r="OL50" s="741"/>
      <c r="OM50" s="741"/>
      <c r="ON50" s="741"/>
      <c r="OO50" s="741"/>
      <c r="OP50" s="741"/>
      <c r="OQ50" s="741"/>
      <c r="OR50" s="741"/>
      <c r="OS50" s="741"/>
      <c r="OT50" s="741"/>
      <c r="OU50" s="741"/>
      <c r="OV50" s="741"/>
      <c r="OW50" s="741"/>
      <c r="OX50" s="741"/>
      <c r="OY50" s="741"/>
      <c r="OZ50" s="741"/>
      <c r="PA50" s="741"/>
      <c r="PB50" s="741"/>
      <c r="PC50" s="741"/>
      <c r="PD50" s="741"/>
      <c r="PE50" s="741"/>
      <c r="PF50" s="741"/>
      <c r="PG50" s="741"/>
      <c r="PH50" s="741"/>
      <c r="PI50" s="741"/>
    </row>
    <row r="51" spans="1:425" s="92" customFormat="1" ht="15" customHeight="1" thickBot="1">
      <c r="A51" s="1"/>
      <c r="B51" s="88"/>
      <c r="C51" s="357"/>
      <c r="D51" s="357"/>
      <c r="E51" s="357"/>
      <c r="F51" s="357"/>
      <c r="G51" s="358"/>
      <c r="H51" s="358"/>
      <c r="I51" s="358"/>
      <c r="J51" s="358"/>
      <c r="K51" s="358"/>
      <c r="L51" s="358"/>
      <c r="M51" s="160" t="s">
        <v>88</v>
      </c>
      <c r="N51" s="160" t="s">
        <v>89</v>
      </c>
      <c r="O51" s="271" t="s">
        <v>1869</v>
      </c>
      <c r="P51" s="388"/>
      <c r="Q51" s="387">
        <v>18.621429008462112</v>
      </c>
      <c r="R51" s="135" t="s">
        <v>4</v>
      </c>
      <c r="S51" s="135">
        <v>2017</v>
      </c>
      <c r="T51" s="135" t="s">
        <v>687</v>
      </c>
      <c r="U51" s="135" t="s">
        <v>677</v>
      </c>
      <c r="V51" s="135" t="s">
        <v>1678</v>
      </c>
      <c r="W51" s="135" t="s">
        <v>1679</v>
      </c>
      <c r="X51" s="135" t="s">
        <v>4</v>
      </c>
      <c r="Y51" s="135">
        <v>1332272</v>
      </c>
      <c r="Z51" s="49" t="s">
        <v>666</v>
      </c>
      <c r="AA51" s="49" t="s">
        <v>667</v>
      </c>
      <c r="AB51" s="49" t="s">
        <v>1875</v>
      </c>
      <c r="AC51" s="49" t="s">
        <v>1874</v>
      </c>
      <c r="AD51" s="387">
        <v>25.697572031677712</v>
      </c>
      <c r="AE51" s="135" t="s">
        <v>4</v>
      </c>
      <c r="AF51" s="135">
        <v>2017</v>
      </c>
      <c r="AG51" s="135" t="s">
        <v>687</v>
      </c>
      <c r="AH51" s="135" t="s">
        <v>677</v>
      </c>
      <c r="AI51" s="135" t="s">
        <v>1678</v>
      </c>
      <c r="AJ51" s="135" t="s">
        <v>1679</v>
      </c>
      <c r="AK51" s="135" t="s">
        <v>4</v>
      </c>
      <c r="AL51" s="135">
        <v>1332272</v>
      </c>
      <c r="AM51" s="49" t="s">
        <v>666</v>
      </c>
      <c r="AN51" s="49" t="s">
        <v>667</v>
      </c>
      <c r="AO51" s="49" t="s">
        <v>1876</v>
      </c>
      <c r="AP51" s="135" t="s">
        <v>1877</v>
      </c>
      <c r="AQ51" s="90"/>
      <c r="MP51" s="288"/>
      <c r="MQ51" s="389"/>
      <c r="MR51" s="390">
        <f t="shared" si="22"/>
        <v>25.697572031677712</v>
      </c>
      <c r="MS51" s="390">
        <f t="shared" si="23"/>
        <v>18.621429008462112</v>
      </c>
      <c r="MT51" s="390">
        <f t="shared" si="24"/>
        <v>22.159500520069912</v>
      </c>
      <c r="MU51" s="391">
        <f t="shared" si="25"/>
        <v>5.0035887163616328</v>
      </c>
      <c r="MV51" s="392"/>
      <c r="MW51" s="384"/>
      <c r="MX51" s="385"/>
      <c r="MY51" s="385"/>
      <c r="MZ51" s="385"/>
      <c r="NA51" s="385"/>
      <c r="NB51" s="385"/>
      <c r="NC51" s="385"/>
      <c r="ND51" s="385"/>
      <c r="NE51" s="385"/>
      <c r="NF51" s="385"/>
      <c r="NG51" s="385"/>
      <c r="NH51" s="304"/>
      <c r="NI51" s="384"/>
      <c r="NJ51" s="384"/>
      <c r="NK51" s="384"/>
      <c r="NM51" s="288"/>
      <c r="NN51" s="88"/>
      <c r="NO51" s="741"/>
      <c r="NP51" s="741"/>
      <c r="NQ51" s="741"/>
      <c r="NR51" s="741"/>
      <c r="NS51" s="741"/>
      <c r="NT51" s="741"/>
      <c r="NU51" s="741"/>
      <c r="NV51" s="741"/>
      <c r="NW51" s="741"/>
      <c r="NX51" s="741"/>
      <c r="NY51" s="741"/>
      <c r="NZ51" s="741"/>
      <c r="OA51" s="741"/>
      <c r="OB51" s="741"/>
      <c r="OC51" s="741"/>
      <c r="OD51" s="741"/>
      <c r="OE51" s="741"/>
      <c r="OF51" s="741"/>
      <c r="OG51" s="741"/>
      <c r="OH51" s="741"/>
      <c r="OI51" s="741"/>
      <c r="OJ51" s="741"/>
      <c r="OK51" s="741"/>
      <c r="OL51" s="741"/>
      <c r="OM51" s="741"/>
      <c r="ON51" s="741"/>
      <c r="OO51" s="741"/>
      <c r="OP51" s="741"/>
      <c r="OQ51" s="741"/>
      <c r="OR51" s="741"/>
      <c r="OS51" s="741"/>
      <c r="OT51" s="741"/>
      <c r="OU51" s="741"/>
      <c r="OV51" s="741"/>
      <c r="OW51" s="741"/>
      <c r="OX51" s="741"/>
      <c r="OY51" s="741"/>
      <c r="OZ51" s="741"/>
      <c r="PA51" s="741"/>
      <c r="PB51" s="741"/>
      <c r="PC51" s="741"/>
      <c r="PD51" s="741"/>
      <c r="PE51" s="741"/>
      <c r="PF51" s="741"/>
      <c r="PG51" s="741"/>
      <c r="PH51" s="741"/>
      <c r="PI51" s="741"/>
    </row>
    <row r="52" spans="1:425" s="92" customFormat="1" ht="15" customHeight="1">
      <c r="A52" s="1"/>
      <c r="B52" s="88"/>
      <c r="C52" s="89" t="s">
        <v>432</v>
      </c>
      <c r="D52" s="89" t="s">
        <v>14</v>
      </c>
      <c r="E52" s="89" t="s">
        <v>18</v>
      </c>
      <c r="F52" s="89" t="s">
        <v>1224</v>
      </c>
      <c r="G52" s="160" t="str">
        <f>'G-6'!I134</f>
        <v>I-44</v>
      </c>
      <c r="H52" s="160" t="s">
        <v>89</v>
      </c>
      <c r="I52" s="160" t="s">
        <v>89</v>
      </c>
      <c r="J52" s="160" t="s">
        <v>4</v>
      </c>
      <c r="K52" s="160" t="s">
        <v>4</v>
      </c>
      <c r="L52" s="160" t="s">
        <v>4</v>
      </c>
      <c r="M52" s="191" t="s">
        <v>128</v>
      </c>
      <c r="N52" s="89" t="s">
        <v>38</v>
      </c>
      <c r="O52" s="89" t="s">
        <v>1518</v>
      </c>
      <c r="P52" s="89" t="s">
        <v>98</v>
      </c>
      <c r="Q52" s="177">
        <v>14572.3</v>
      </c>
      <c r="R52" s="92" t="s">
        <v>4</v>
      </c>
      <c r="S52" s="92">
        <v>2017</v>
      </c>
      <c r="T52" s="92" t="s">
        <v>664</v>
      </c>
      <c r="U52" s="92" t="s">
        <v>665</v>
      </c>
      <c r="V52" s="92" t="s">
        <v>741</v>
      </c>
      <c r="W52" s="92" t="s">
        <v>958</v>
      </c>
      <c r="X52" s="92" t="s">
        <v>4</v>
      </c>
      <c r="Y52" s="92">
        <v>14822</v>
      </c>
      <c r="Z52" s="92" t="s">
        <v>666</v>
      </c>
      <c r="AA52" s="92" t="s">
        <v>667</v>
      </c>
      <c r="AB52" s="91" t="s">
        <v>694</v>
      </c>
      <c r="AC52" s="92" t="s">
        <v>4</v>
      </c>
      <c r="AD52" s="185">
        <v>1824.1</v>
      </c>
      <c r="AE52" s="92" t="s">
        <v>4</v>
      </c>
      <c r="AF52" s="92">
        <v>2017</v>
      </c>
      <c r="AG52" s="92" t="s">
        <v>664</v>
      </c>
      <c r="AH52" s="92" t="s">
        <v>665</v>
      </c>
      <c r="AI52" s="92" t="s">
        <v>741</v>
      </c>
      <c r="AJ52" s="92" t="s">
        <v>964</v>
      </c>
      <c r="AK52" s="92" t="s">
        <v>4</v>
      </c>
      <c r="AL52" s="92">
        <v>7535</v>
      </c>
      <c r="AM52" s="92" t="s">
        <v>666</v>
      </c>
      <c r="AN52" s="92" t="s">
        <v>667</v>
      </c>
      <c r="AO52" s="91" t="s">
        <v>694</v>
      </c>
      <c r="AP52" s="92" t="s">
        <v>4</v>
      </c>
      <c r="AQ52" s="255">
        <v>2641.2827417695453</v>
      </c>
      <c r="AR52" s="135" t="s">
        <v>4</v>
      </c>
      <c r="AS52" s="135">
        <v>2017</v>
      </c>
      <c r="AT52" s="135" t="s">
        <v>687</v>
      </c>
      <c r="AU52" s="135" t="s">
        <v>677</v>
      </c>
      <c r="AV52" s="135" t="s">
        <v>1678</v>
      </c>
      <c r="AW52" s="135" t="s">
        <v>1679</v>
      </c>
      <c r="AX52" s="135" t="s">
        <v>4</v>
      </c>
      <c r="AY52" s="135">
        <v>1332272</v>
      </c>
      <c r="AZ52" s="49" t="s">
        <v>666</v>
      </c>
      <c r="BA52" s="49" t="s">
        <v>667</v>
      </c>
      <c r="BB52" s="246" t="s">
        <v>1693</v>
      </c>
      <c r="BC52" s="49" t="s">
        <v>4</v>
      </c>
      <c r="BD52" s="185"/>
      <c r="BO52" s="91"/>
      <c r="MQ52" s="152">
        <f t="shared" si="3"/>
        <v>3</v>
      </c>
      <c r="MR52" s="143">
        <f t="shared" si="22"/>
        <v>14572.3</v>
      </c>
      <c r="MS52" s="143">
        <f t="shared" si="23"/>
        <v>1824.1</v>
      </c>
      <c r="MT52" s="143">
        <f t="shared" si="24"/>
        <v>6345.8942472565141</v>
      </c>
      <c r="MU52" s="143">
        <f t="shared" si="25"/>
        <v>7135.9835071936541</v>
      </c>
      <c r="MV52" s="234">
        <f t="shared" si="26"/>
        <v>3</v>
      </c>
      <c r="MW52" s="236" t="s">
        <v>89</v>
      </c>
      <c r="MX52" s="144" t="s">
        <v>4</v>
      </c>
      <c r="MY52" s="144" t="s">
        <v>4</v>
      </c>
      <c r="MZ52" s="144" t="s">
        <v>4</v>
      </c>
      <c r="NA52" s="144" t="s">
        <v>4</v>
      </c>
      <c r="NB52" s="144" t="s">
        <v>4</v>
      </c>
      <c r="NC52" s="144" t="s">
        <v>4</v>
      </c>
      <c r="ND52" s="144" t="s">
        <v>4</v>
      </c>
      <c r="NE52" s="144" t="s">
        <v>4</v>
      </c>
      <c r="NF52" s="144" t="s">
        <v>4</v>
      </c>
      <c r="NG52" s="144" t="s">
        <v>4</v>
      </c>
      <c r="NH52" s="237" t="s">
        <v>4</v>
      </c>
      <c r="NI52" s="236" t="s">
        <v>22</v>
      </c>
      <c r="NJ52" s="161">
        <f t="shared" ref="NJ52:NJ74" si="27">COUNTIF(Q52:MP52,"Calculado")</f>
        <v>0</v>
      </c>
      <c r="NK52" s="161">
        <f t="shared" ref="NK52:NK74" si="28">COUNTIF(Q52:MP52,"Publicado")</f>
        <v>3</v>
      </c>
      <c r="NM52" s="288"/>
      <c r="NN52" s="88"/>
      <c r="NO52" s="741"/>
      <c r="NP52" s="741"/>
      <c r="NQ52" s="741"/>
      <c r="NR52" s="741"/>
      <c r="NS52" s="741"/>
      <c r="NT52" s="741"/>
      <c r="NU52" s="741"/>
      <c r="NV52" s="741"/>
      <c r="NW52" s="741"/>
      <c r="NX52" s="741"/>
      <c r="NY52" s="741"/>
      <c r="NZ52" s="741"/>
      <c r="OA52" s="741"/>
      <c r="OB52" s="741"/>
      <c r="OC52" s="741"/>
      <c r="OD52" s="741"/>
      <c r="OE52" s="741"/>
      <c r="OF52" s="741"/>
      <c r="OG52" s="741"/>
      <c r="OH52" s="741"/>
      <c r="OI52" s="741"/>
      <c r="OJ52" s="741"/>
      <c r="OK52" s="741"/>
      <c r="OL52" s="741"/>
      <c r="OM52" s="741"/>
      <c r="ON52" s="741"/>
      <c r="OO52" s="741"/>
      <c r="OP52" s="741"/>
      <c r="OQ52" s="741"/>
      <c r="OR52" s="741"/>
      <c r="OS52" s="741"/>
      <c r="OT52" s="741"/>
      <c r="OU52" s="741"/>
      <c r="OV52" s="741"/>
      <c r="OW52" s="741"/>
      <c r="OX52" s="741"/>
      <c r="OY52" s="741"/>
      <c r="OZ52" s="741"/>
      <c r="PA52" s="741"/>
      <c r="PB52" s="741"/>
      <c r="PC52" s="741"/>
      <c r="PD52" s="741"/>
      <c r="PE52" s="741"/>
      <c r="PF52" s="741"/>
      <c r="PG52" s="741"/>
      <c r="PH52" s="741"/>
      <c r="PI52" s="741"/>
    </row>
    <row r="53" spans="1:425" s="92" customFormat="1" ht="15" customHeight="1">
      <c r="A53" s="1"/>
      <c r="B53" s="88"/>
      <c r="C53" s="89" t="s">
        <v>432</v>
      </c>
      <c r="D53" s="89" t="s">
        <v>14</v>
      </c>
      <c r="E53" s="89" t="s">
        <v>417</v>
      </c>
      <c r="F53" s="89" t="s">
        <v>1224</v>
      </c>
      <c r="G53" s="160" t="str">
        <f>'G-6'!I142</f>
        <v>I-45</v>
      </c>
      <c r="H53" s="160" t="s">
        <v>89</v>
      </c>
      <c r="I53" s="160" t="s">
        <v>89</v>
      </c>
      <c r="J53" s="160" t="s">
        <v>4</v>
      </c>
      <c r="K53" s="160" t="s">
        <v>4</v>
      </c>
      <c r="L53" s="160" t="s">
        <v>4</v>
      </c>
      <c r="M53" s="191" t="s">
        <v>129</v>
      </c>
      <c r="N53" s="89" t="s">
        <v>39</v>
      </c>
      <c r="O53" s="89" t="s">
        <v>311</v>
      </c>
      <c r="P53" s="89" t="s">
        <v>98</v>
      </c>
      <c r="Q53" s="177">
        <v>3.95</v>
      </c>
      <c r="R53" s="92" t="s">
        <v>4</v>
      </c>
      <c r="S53" s="92">
        <v>2017</v>
      </c>
      <c r="T53" s="92" t="s">
        <v>664</v>
      </c>
      <c r="U53" s="92" t="s">
        <v>665</v>
      </c>
      <c r="V53" s="92" t="s">
        <v>741</v>
      </c>
      <c r="W53" s="92" t="s">
        <v>958</v>
      </c>
      <c r="X53" s="92" t="s">
        <v>4</v>
      </c>
      <c r="Y53" s="92">
        <v>14822</v>
      </c>
      <c r="Z53" s="92" t="s">
        <v>666</v>
      </c>
      <c r="AA53" s="92" t="s">
        <v>667</v>
      </c>
      <c r="AB53" s="91" t="s">
        <v>694</v>
      </c>
      <c r="AC53" s="92" t="s">
        <v>4</v>
      </c>
      <c r="AD53" s="185">
        <v>0.49</v>
      </c>
      <c r="AE53" s="92" t="s">
        <v>4</v>
      </c>
      <c r="AF53" s="92">
        <v>2017</v>
      </c>
      <c r="AG53" s="92" t="s">
        <v>664</v>
      </c>
      <c r="AH53" s="92" t="s">
        <v>665</v>
      </c>
      <c r="AI53" s="92" t="s">
        <v>741</v>
      </c>
      <c r="AJ53" s="92" t="s">
        <v>964</v>
      </c>
      <c r="AK53" s="92" t="s">
        <v>4</v>
      </c>
      <c r="AL53" s="92">
        <v>7535</v>
      </c>
      <c r="AM53" s="92" t="s">
        <v>666</v>
      </c>
      <c r="AN53" s="92" t="s">
        <v>667</v>
      </c>
      <c r="AO53" s="91" t="s">
        <v>694</v>
      </c>
      <c r="AP53" s="92" t="s">
        <v>4</v>
      </c>
      <c r="AQ53" s="255">
        <v>0.71548821548821551</v>
      </c>
      <c r="AR53" s="135" t="s">
        <v>4</v>
      </c>
      <c r="AS53" s="135">
        <v>2017</v>
      </c>
      <c r="AT53" s="135" t="s">
        <v>687</v>
      </c>
      <c r="AU53" s="135" t="s">
        <v>677</v>
      </c>
      <c r="AV53" s="135" t="s">
        <v>1678</v>
      </c>
      <c r="AW53" s="135" t="s">
        <v>1679</v>
      </c>
      <c r="AX53" s="135" t="s">
        <v>4</v>
      </c>
      <c r="AY53" s="135">
        <v>1332272</v>
      </c>
      <c r="AZ53" s="49" t="s">
        <v>666</v>
      </c>
      <c r="BA53" s="49" t="s">
        <v>667</v>
      </c>
      <c r="BB53" s="246" t="s">
        <v>1693</v>
      </c>
      <c r="BC53" s="49" t="s">
        <v>4</v>
      </c>
      <c r="BD53" s="185"/>
      <c r="BO53" s="91"/>
      <c r="MQ53" s="152">
        <f t="shared" si="3"/>
        <v>3</v>
      </c>
      <c r="MR53" s="143">
        <f t="shared" si="22"/>
        <v>3.95</v>
      </c>
      <c r="MS53" s="143">
        <f t="shared" si="23"/>
        <v>0.49</v>
      </c>
      <c r="MT53" s="143">
        <f t="shared" si="24"/>
        <v>1.7184960718294053</v>
      </c>
      <c r="MU53" s="143">
        <f t="shared" si="25"/>
        <v>1.9358250359760332</v>
      </c>
      <c r="MV53" s="234">
        <f t="shared" si="26"/>
        <v>3</v>
      </c>
      <c r="MW53" s="236" t="s">
        <v>89</v>
      </c>
      <c r="MX53" s="144" t="s">
        <v>4</v>
      </c>
      <c r="MY53" s="144" t="s">
        <v>4</v>
      </c>
      <c r="MZ53" s="144" t="s">
        <v>4</v>
      </c>
      <c r="NA53" s="144" t="s">
        <v>4</v>
      </c>
      <c r="NB53" s="144" t="s">
        <v>4</v>
      </c>
      <c r="NC53" s="144" t="s">
        <v>4</v>
      </c>
      <c r="ND53" s="144" t="s">
        <v>4</v>
      </c>
      <c r="NE53" s="144" t="s">
        <v>4</v>
      </c>
      <c r="NF53" s="144" t="s">
        <v>4</v>
      </c>
      <c r="NG53" s="144" t="s">
        <v>4</v>
      </c>
      <c r="NH53" s="237" t="s">
        <v>4</v>
      </c>
      <c r="NI53" s="236" t="s">
        <v>22</v>
      </c>
      <c r="NJ53" s="161">
        <f t="shared" si="27"/>
        <v>0</v>
      </c>
      <c r="NK53" s="161">
        <f t="shared" si="28"/>
        <v>3</v>
      </c>
      <c r="NM53" s="288"/>
      <c r="NN53" s="88"/>
      <c r="NO53" s="741"/>
      <c r="NP53" s="741"/>
      <c r="NQ53" s="741"/>
      <c r="NR53" s="741"/>
      <c r="NS53" s="741"/>
      <c r="NT53" s="741"/>
      <c r="NU53" s="741"/>
      <c r="NV53" s="741"/>
      <c r="NW53" s="741"/>
      <c r="NX53" s="741"/>
      <c r="NY53" s="741"/>
      <c r="NZ53" s="741"/>
      <c r="OA53" s="741"/>
      <c r="OB53" s="741"/>
      <c r="OC53" s="741"/>
      <c r="OD53" s="741"/>
      <c r="OE53" s="741"/>
      <c r="OF53" s="741"/>
      <c r="OG53" s="741"/>
      <c r="OH53" s="741"/>
      <c r="OI53" s="741"/>
      <c r="OJ53" s="741"/>
      <c r="OK53" s="741"/>
      <c r="OL53" s="741"/>
      <c r="OM53" s="741"/>
      <c r="ON53" s="741"/>
      <c r="OO53" s="741"/>
      <c r="OP53" s="741"/>
      <c r="OQ53" s="741"/>
      <c r="OR53" s="741"/>
      <c r="OS53" s="741"/>
      <c r="OT53" s="741"/>
      <c r="OU53" s="741"/>
      <c r="OV53" s="741"/>
      <c r="OW53" s="741"/>
      <c r="OX53" s="741"/>
      <c r="OY53" s="741"/>
      <c r="OZ53" s="741"/>
      <c r="PA53" s="741"/>
      <c r="PB53" s="741"/>
      <c r="PC53" s="741"/>
      <c r="PD53" s="741"/>
      <c r="PE53" s="741"/>
      <c r="PF53" s="741"/>
      <c r="PG53" s="741"/>
      <c r="PH53" s="741"/>
      <c r="PI53" s="741"/>
    </row>
    <row r="54" spans="1:425" s="92" customFormat="1" ht="15" customHeight="1">
      <c r="A54" s="1"/>
      <c r="B54" s="88"/>
      <c r="C54" s="89" t="s">
        <v>431</v>
      </c>
      <c r="D54" s="89" t="s">
        <v>20</v>
      </c>
      <c r="E54" s="89" t="s">
        <v>416</v>
      </c>
      <c r="F54" s="89" t="s">
        <v>19</v>
      </c>
      <c r="G54" s="160" t="str">
        <f>'G-6'!I150</f>
        <v>I-46</v>
      </c>
      <c r="H54" s="160" t="s">
        <v>89</v>
      </c>
      <c r="I54" s="160" t="s">
        <v>88</v>
      </c>
      <c r="J54" s="160" t="s">
        <v>4</v>
      </c>
      <c r="K54" s="160" t="s">
        <v>4</v>
      </c>
      <c r="L54" s="160" t="s">
        <v>4</v>
      </c>
      <c r="M54" s="89" t="s">
        <v>2131</v>
      </c>
      <c r="N54" s="89" t="s">
        <v>8</v>
      </c>
      <c r="O54" s="89" t="s">
        <v>406</v>
      </c>
      <c r="P54" s="89" t="s">
        <v>97</v>
      </c>
      <c r="Q54" s="91" t="s">
        <v>89</v>
      </c>
      <c r="R54" s="91" t="s">
        <v>4</v>
      </c>
      <c r="S54" s="91">
        <v>2013</v>
      </c>
      <c r="T54" s="91" t="s">
        <v>664</v>
      </c>
      <c r="U54" s="91" t="s">
        <v>665</v>
      </c>
      <c r="V54" s="91" t="s">
        <v>266</v>
      </c>
      <c r="W54" s="91" t="s">
        <v>266</v>
      </c>
      <c r="X54" s="91" t="s">
        <v>680</v>
      </c>
      <c r="Y54" s="91" t="s">
        <v>4</v>
      </c>
      <c r="Z54" s="91" t="s">
        <v>674</v>
      </c>
      <c r="AA54" s="91" t="s">
        <v>667</v>
      </c>
      <c r="AB54" s="92" t="s">
        <v>695</v>
      </c>
      <c r="AC54" s="91" t="s">
        <v>696</v>
      </c>
      <c r="AD54" s="90" t="s">
        <v>89</v>
      </c>
      <c r="AE54" s="91" t="s">
        <v>4</v>
      </c>
      <c r="AF54" s="91">
        <v>2017</v>
      </c>
      <c r="AG54" s="91" t="s">
        <v>664</v>
      </c>
      <c r="AH54" s="91" t="s">
        <v>665</v>
      </c>
      <c r="AI54" s="91" t="s">
        <v>669</v>
      </c>
      <c r="AJ54" s="91" t="s">
        <v>742</v>
      </c>
      <c r="AK54" s="91" t="s">
        <v>4</v>
      </c>
      <c r="AL54" s="91">
        <v>10211</v>
      </c>
      <c r="AM54" s="91" t="s">
        <v>666</v>
      </c>
      <c r="AN54" s="91" t="s">
        <v>667</v>
      </c>
      <c r="AO54" s="91" t="s">
        <v>668</v>
      </c>
      <c r="AP54" s="91" t="s">
        <v>4</v>
      </c>
      <c r="AQ54" s="90" t="s">
        <v>89</v>
      </c>
      <c r="AR54" s="92" t="s">
        <v>4</v>
      </c>
      <c r="AS54" s="91">
        <v>2017</v>
      </c>
      <c r="AT54" s="91" t="s">
        <v>664</v>
      </c>
      <c r="AU54" s="91" t="s">
        <v>665</v>
      </c>
      <c r="AV54" s="92" t="s">
        <v>669</v>
      </c>
      <c r="AW54" s="93" t="s">
        <v>746</v>
      </c>
      <c r="AX54" s="91" t="s">
        <v>4</v>
      </c>
      <c r="AY54" s="91">
        <v>11276</v>
      </c>
      <c r="AZ54" s="91" t="s">
        <v>666</v>
      </c>
      <c r="BA54" s="91" t="s">
        <v>667</v>
      </c>
      <c r="BB54" s="91" t="s">
        <v>668</v>
      </c>
      <c r="BC54" s="91" t="s">
        <v>4</v>
      </c>
      <c r="BD54" s="92" t="s">
        <v>89</v>
      </c>
      <c r="BE54" s="92" t="s">
        <v>4</v>
      </c>
      <c r="BF54" s="92">
        <v>2017</v>
      </c>
      <c r="BG54" s="92" t="s">
        <v>664</v>
      </c>
      <c r="BH54" s="92" t="s">
        <v>665</v>
      </c>
      <c r="BI54" s="92" t="s">
        <v>669</v>
      </c>
      <c r="BJ54" s="92" t="s">
        <v>748</v>
      </c>
      <c r="BK54" s="92" t="s">
        <v>4</v>
      </c>
      <c r="BL54" s="92">
        <v>1272</v>
      </c>
      <c r="BM54" s="92" t="s">
        <v>666</v>
      </c>
      <c r="BN54" s="92" t="s">
        <v>667</v>
      </c>
      <c r="BO54" s="91" t="s">
        <v>668</v>
      </c>
      <c r="BP54" s="92" t="s">
        <v>4</v>
      </c>
      <c r="BQ54" s="92" t="s">
        <v>693</v>
      </c>
      <c r="BR54" s="92" t="s">
        <v>4</v>
      </c>
      <c r="BS54" s="92">
        <v>2017</v>
      </c>
      <c r="BT54" s="92" t="s">
        <v>664</v>
      </c>
      <c r="BU54" s="92" t="s">
        <v>665</v>
      </c>
      <c r="BV54" s="92" t="s">
        <v>669</v>
      </c>
      <c r="BW54" s="92" t="s">
        <v>749</v>
      </c>
      <c r="BX54" s="92" t="s">
        <v>4</v>
      </c>
      <c r="BY54" s="92">
        <v>32388</v>
      </c>
      <c r="BZ54" s="91" t="s">
        <v>670</v>
      </c>
      <c r="CA54" s="92" t="s">
        <v>667</v>
      </c>
      <c r="CB54" s="91" t="s">
        <v>668</v>
      </c>
      <c r="CC54" s="92" t="s">
        <v>4</v>
      </c>
      <c r="CD54" s="92" t="s">
        <v>89</v>
      </c>
      <c r="CE54" s="92" t="s">
        <v>4</v>
      </c>
      <c r="CF54" s="92">
        <v>2017</v>
      </c>
      <c r="CG54" s="92" t="s">
        <v>664</v>
      </c>
      <c r="CH54" s="92" t="s">
        <v>665</v>
      </c>
      <c r="CI54" s="92" t="s">
        <v>669</v>
      </c>
      <c r="CJ54" s="101" t="s">
        <v>934</v>
      </c>
      <c r="CK54" s="92" t="s">
        <v>4</v>
      </c>
      <c r="CL54" s="92">
        <v>32388</v>
      </c>
      <c r="CM54" s="92" t="s">
        <v>666</v>
      </c>
      <c r="CN54" s="92" t="s">
        <v>667</v>
      </c>
      <c r="CO54" s="91" t="s">
        <v>668</v>
      </c>
      <c r="CP54" s="91" t="s">
        <v>4</v>
      </c>
      <c r="CQ54" s="92" t="s">
        <v>89</v>
      </c>
      <c r="CR54" s="92" t="s">
        <v>4</v>
      </c>
      <c r="CS54" s="92">
        <v>2017</v>
      </c>
      <c r="CT54" s="92" t="s">
        <v>664</v>
      </c>
      <c r="CU54" s="92" t="s">
        <v>665</v>
      </c>
      <c r="CV54" s="92" t="s">
        <v>669</v>
      </c>
      <c r="CW54" s="92" t="s">
        <v>751</v>
      </c>
      <c r="CX54" s="92" t="s">
        <v>4</v>
      </c>
      <c r="CY54" s="92">
        <v>24057</v>
      </c>
      <c r="CZ54" s="92" t="s">
        <v>670</v>
      </c>
      <c r="DA54" s="92" t="s">
        <v>667</v>
      </c>
      <c r="DB54" s="91" t="s">
        <v>668</v>
      </c>
      <c r="DC54" s="91" t="s">
        <v>4</v>
      </c>
      <c r="DD54" s="92" t="s">
        <v>89</v>
      </c>
      <c r="DE54" s="92" t="s">
        <v>4</v>
      </c>
      <c r="DF54" s="92">
        <v>2017</v>
      </c>
      <c r="DG54" s="92" t="s">
        <v>664</v>
      </c>
      <c r="DH54" s="92" t="s">
        <v>665</v>
      </c>
      <c r="DI54" s="92" t="s">
        <v>669</v>
      </c>
      <c r="DJ54" s="102" t="s">
        <v>671</v>
      </c>
      <c r="DK54" s="92" t="s">
        <v>4</v>
      </c>
      <c r="DL54" s="92">
        <v>24057</v>
      </c>
      <c r="DM54" s="92" t="s">
        <v>666</v>
      </c>
      <c r="DN54" s="92" t="s">
        <v>667</v>
      </c>
      <c r="DO54" s="91" t="s">
        <v>668</v>
      </c>
      <c r="DP54" s="92" t="s">
        <v>4</v>
      </c>
      <c r="DQ54" s="173" t="s">
        <v>89</v>
      </c>
      <c r="DR54" s="173" t="s">
        <v>4</v>
      </c>
      <c r="DS54" s="173">
        <v>2006</v>
      </c>
      <c r="DT54" s="173" t="s">
        <v>953</v>
      </c>
      <c r="DU54" s="173" t="s">
        <v>665</v>
      </c>
      <c r="DV54" s="173" t="s">
        <v>4</v>
      </c>
      <c r="DW54" s="173" t="s">
        <v>4</v>
      </c>
      <c r="DX54" s="173" t="s">
        <v>4</v>
      </c>
      <c r="DY54" s="173" t="s">
        <v>4</v>
      </c>
      <c r="DZ54" s="173" t="s">
        <v>674</v>
      </c>
      <c r="EA54" s="173" t="s">
        <v>667</v>
      </c>
      <c r="EB54" s="173" t="s">
        <v>939</v>
      </c>
      <c r="EC54" s="167" t="s">
        <v>946</v>
      </c>
      <c r="ED54" s="173" t="s">
        <v>89</v>
      </c>
      <c r="EE54" s="173" t="s">
        <v>4</v>
      </c>
      <c r="EF54" s="173">
        <v>2006</v>
      </c>
      <c r="EG54" s="173" t="s">
        <v>848</v>
      </c>
      <c r="EH54" s="173" t="s">
        <v>665</v>
      </c>
      <c r="EI54" s="173" t="s">
        <v>4</v>
      </c>
      <c r="EJ54" s="173" t="s">
        <v>4</v>
      </c>
      <c r="EK54" s="173" t="s">
        <v>4</v>
      </c>
      <c r="EL54" s="173" t="s">
        <v>4</v>
      </c>
      <c r="EM54" s="173" t="s">
        <v>674</v>
      </c>
      <c r="EN54" s="173" t="s">
        <v>667</v>
      </c>
      <c r="EO54" s="173" t="s">
        <v>939</v>
      </c>
      <c r="EP54" s="167" t="s">
        <v>946</v>
      </c>
      <c r="EQ54" s="173" t="s">
        <v>89</v>
      </c>
      <c r="ER54" s="173" t="s">
        <v>4</v>
      </c>
      <c r="ES54" s="173">
        <v>2012</v>
      </c>
      <c r="ET54" s="173" t="s">
        <v>676</v>
      </c>
      <c r="EU54" s="173" t="s">
        <v>677</v>
      </c>
      <c r="EV54" s="173" t="s">
        <v>697</v>
      </c>
      <c r="EW54" s="173" t="s">
        <v>697</v>
      </c>
      <c r="EX54" s="173" t="s">
        <v>680</v>
      </c>
      <c r="EY54" s="173" t="s">
        <v>4</v>
      </c>
      <c r="EZ54" s="173" t="s">
        <v>674</v>
      </c>
      <c r="FA54" s="173" t="s">
        <v>667</v>
      </c>
      <c r="FB54" s="197" t="s">
        <v>678</v>
      </c>
      <c r="FC54" s="167" t="s">
        <v>698</v>
      </c>
      <c r="FD54" s="173" t="s">
        <v>89</v>
      </c>
      <c r="FE54" s="173" t="s">
        <v>4</v>
      </c>
      <c r="FF54" s="173">
        <v>2006</v>
      </c>
      <c r="FG54" s="173" t="s">
        <v>952</v>
      </c>
      <c r="FH54" s="173" t="s">
        <v>665</v>
      </c>
      <c r="FI54" s="173" t="s">
        <v>4</v>
      </c>
      <c r="FJ54" s="173" t="s">
        <v>4</v>
      </c>
      <c r="FK54" s="173" t="s">
        <v>4</v>
      </c>
      <c r="FL54" s="173" t="s">
        <v>4</v>
      </c>
      <c r="FM54" s="167" t="s">
        <v>949</v>
      </c>
      <c r="FN54" s="173" t="s">
        <v>667</v>
      </c>
      <c r="FO54" s="173" t="s">
        <v>939</v>
      </c>
      <c r="FP54" s="173" t="s">
        <v>4</v>
      </c>
      <c r="FQ54" s="173" t="s">
        <v>89</v>
      </c>
      <c r="FR54" s="173" t="s">
        <v>4</v>
      </c>
      <c r="FS54" s="173">
        <v>2006</v>
      </c>
      <c r="FT54" s="192" t="s">
        <v>834</v>
      </c>
      <c r="FU54" s="173" t="s">
        <v>853</v>
      </c>
      <c r="FV54" s="167" t="s">
        <v>951</v>
      </c>
      <c r="FW54" s="173" t="s">
        <v>4</v>
      </c>
      <c r="FX54" s="167" t="s">
        <v>4</v>
      </c>
      <c r="FY54" s="173" t="s">
        <v>4</v>
      </c>
      <c r="FZ54" s="173" t="s">
        <v>666</v>
      </c>
      <c r="GA54" s="173" t="s">
        <v>667</v>
      </c>
      <c r="GB54" s="167" t="s">
        <v>939</v>
      </c>
      <c r="GC54" s="173" t="s">
        <v>4</v>
      </c>
      <c r="GD54" s="173" t="s">
        <v>89</v>
      </c>
      <c r="GE54" s="173" t="s">
        <v>4</v>
      </c>
      <c r="GF54" s="173">
        <v>2006</v>
      </c>
      <c r="GG54" s="173" t="s">
        <v>950</v>
      </c>
      <c r="GH54" s="173" t="s">
        <v>665</v>
      </c>
      <c r="GI54" s="173" t="s">
        <v>4</v>
      </c>
      <c r="GJ54" s="173" t="s">
        <v>4</v>
      </c>
      <c r="GK54" s="173" t="s">
        <v>4</v>
      </c>
      <c r="GL54" s="173" t="s">
        <v>4</v>
      </c>
      <c r="GM54" s="167" t="s">
        <v>949</v>
      </c>
      <c r="GN54" s="173" t="s">
        <v>667</v>
      </c>
      <c r="GO54" s="167" t="s">
        <v>939</v>
      </c>
      <c r="GP54" s="173" t="s">
        <v>4</v>
      </c>
      <c r="GQ54" s="173" t="s">
        <v>89</v>
      </c>
      <c r="GR54" s="173" t="s">
        <v>4</v>
      </c>
      <c r="GS54" s="173">
        <v>2006</v>
      </c>
      <c r="GT54" s="167" t="s">
        <v>948</v>
      </c>
      <c r="GU54" s="173" t="s">
        <v>762</v>
      </c>
      <c r="GV54" s="173" t="s">
        <v>4</v>
      </c>
      <c r="GW54" s="173" t="s">
        <v>4</v>
      </c>
      <c r="GX54" s="173" t="s">
        <v>4</v>
      </c>
      <c r="GY54" s="173" t="s">
        <v>4</v>
      </c>
      <c r="GZ54" s="167" t="s">
        <v>947</v>
      </c>
      <c r="HA54" s="173" t="s">
        <v>667</v>
      </c>
      <c r="HB54" s="167" t="s">
        <v>939</v>
      </c>
      <c r="HC54" s="167" t="s">
        <v>946</v>
      </c>
      <c r="HD54" s="173" t="s">
        <v>89</v>
      </c>
      <c r="HE54" s="173" t="s">
        <v>4</v>
      </c>
      <c r="HF54" s="173">
        <v>2006</v>
      </c>
      <c r="HG54" s="173" t="s">
        <v>945</v>
      </c>
      <c r="HH54" s="173" t="s">
        <v>665</v>
      </c>
      <c r="HI54" s="173" t="s">
        <v>4</v>
      </c>
      <c r="HJ54" s="173" t="s">
        <v>4</v>
      </c>
      <c r="HK54" s="173" t="s">
        <v>4</v>
      </c>
      <c r="HL54" s="173" t="s">
        <v>4</v>
      </c>
      <c r="HM54" s="173" t="s">
        <v>944</v>
      </c>
      <c r="HN54" s="173" t="s">
        <v>667</v>
      </c>
      <c r="HO54" s="167" t="s">
        <v>939</v>
      </c>
      <c r="HP54" s="173" t="s">
        <v>4</v>
      </c>
      <c r="HQ54" s="173" t="s">
        <v>88</v>
      </c>
      <c r="HR54" s="173" t="s">
        <v>4</v>
      </c>
      <c r="HS54" s="173">
        <v>2006</v>
      </c>
      <c r="HT54" s="173" t="s">
        <v>943</v>
      </c>
      <c r="HU54" s="173" t="s">
        <v>673</v>
      </c>
      <c r="HV54" s="173" t="s">
        <v>4</v>
      </c>
      <c r="HW54" s="173" t="s">
        <v>4</v>
      </c>
      <c r="HX54" s="173" t="s">
        <v>4</v>
      </c>
      <c r="HY54" s="173" t="s">
        <v>4</v>
      </c>
      <c r="HZ54" s="173" t="s">
        <v>674</v>
      </c>
      <c r="IA54" s="173" t="s">
        <v>667</v>
      </c>
      <c r="IB54" s="167" t="s">
        <v>939</v>
      </c>
      <c r="IC54" s="173" t="s">
        <v>4</v>
      </c>
      <c r="ID54" s="173" t="s">
        <v>89</v>
      </c>
      <c r="IE54" s="173">
        <v>2006</v>
      </c>
      <c r="IF54" s="173">
        <v>2006</v>
      </c>
      <c r="IG54" s="173" t="s">
        <v>942</v>
      </c>
      <c r="IH54" s="173" t="s">
        <v>665</v>
      </c>
      <c r="II54" s="173" t="s">
        <v>4</v>
      </c>
      <c r="IJ54" s="173" t="s">
        <v>4</v>
      </c>
      <c r="IK54" s="173" t="s">
        <v>4</v>
      </c>
      <c r="IL54" s="173" t="s">
        <v>4</v>
      </c>
      <c r="IM54" s="173" t="s">
        <v>666</v>
      </c>
      <c r="IN54" s="173" t="s">
        <v>667</v>
      </c>
      <c r="IO54" s="167" t="s">
        <v>939</v>
      </c>
      <c r="IP54" s="173" t="s">
        <v>4</v>
      </c>
      <c r="IQ54" s="173" t="s">
        <v>89</v>
      </c>
      <c r="IR54" s="173" t="s">
        <v>4</v>
      </c>
      <c r="IS54" s="173">
        <v>2006</v>
      </c>
      <c r="IT54" s="173" t="s">
        <v>941</v>
      </c>
      <c r="IU54" s="173" t="s">
        <v>665</v>
      </c>
      <c r="IV54" s="173" t="s">
        <v>4</v>
      </c>
      <c r="IW54" s="173" t="s">
        <v>4</v>
      </c>
      <c r="IX54" s="173" t="s">
        <v>4</v>
      </c>
      <c r="IY54" s="173" t="s">
        <v>4</v>
      </c>
      <c r="IZ54" s="173" t="s">
        <v>940</v>
      </c>
      <c r="JA54" s="173" t="s">
        <v>667</v>
      </c>
      <c r="JB54" s="167" t="s">
        <v>939</v>
      </c>
      <c r="JC54" s="167" t="s">
        <v>938</v>
      </c>
      <c r="JD54" s="173"/>
      <c r="JE54" s="173"/>
      <c r="MQ54" s="152">
        <f t="shared" si="3"/>
        <v>19</v>
      </c>
      <c r="MR54" s="143" t="s">
        <v>4</v>
      </c>
      <c r="MS54" s="143" t="s">
        <v>4</v>
      </c>
      <c r="MT54" s="143" t="s">
        <v>4</v>
      </c>
      <c r="MU54" s="143" t="s">
        <v>4</v>
      </c>
      <c r="MV54" s="234" t="s">
        <v>4</v>
      </c>
      <c r="MW54" s="236" t="s">
        <v>22</v>
      </c>
      <c r="MX54" s="237">
        <f>COUNTIF(Q54:MP54,"Si")</f>
        <v>18</v>
      </c>
      <c r="MY54" s="237">
        <f>COUNTIF(Q54:MP54,"Parcialmente")</f>
        <v>0</v>
      </c>
      <c r="MZ54" s="237">
        <f>COUNTIF(Q$6:MP54,"Si, pero publicado por un nivel superior")+COUNTIF(Q54:MP54,"Si pero publicado por otra entidad")</f>
        <v>0</v>
      </c>
      <c r="NA54" s="237">
        <f>COUNTIF(Q54:MP54,"No")</f>
        <v>1</v>
      </c>
      <c r="NB54" s="237">
        <f>COUNTIF(Q54:MP54,"Satisfechos")</f>
        <v>0</v>
      </c>
      <c r="NC54" s="237">
        <f>COUNTIF(Q54:MP54,"No satisfechos")</f>
        <v>0</v>
      </c>
      <c r="ND54" s="237">
        <f>COUNTIF(Q54:MP54,"No se realiza encuesta")</f>
        <v>0</v>
      </c>
      <c r="NE54" s="237">
        <f>COUNTIF(Q54:MP54,"Clausurados o rehabilitados")</f>
        <v>0</v>
      </c>
      <c r="NF54" s="237">
        <f>COUNTIF(Q54:MP54,"En proceso")</f>
        <v>0</v>
      </c>
      <c r="NG54" s="234">
        <f t="shared" si="19"/>
        <v>0</v>
      </c>
      <c r="NH54" s="237">
        <f t="shared" si="5"/>
        <v>19</v>
      </c>
      <c r="NI54" s="236" t="s">
        <v>89</v>
      </c>
      <c r="NJ54" s="161">
        <f t="shared" si="27"/>
        <v>0</v>
      </c>
      <c r="NK54" s="161">
        <f t="shared" si="28"/>
        <v>19</v>
      </c>
      <c r="NM54" s="288"/>
      <c r="NN54" s="88"/>
      <c r="NO54" s="741"/>
      <c r="NP54" s="741"/>
      <c r="NQ54" s="741"/>
      <c r="NR54" s="741"/>
      <c r="NS54" s="741"/>
      <c r="NT54" s="741"/>
      <c r="NU54" s="741"/>
      <c r="NV54" s="741"/>
      <c r="NW54" s="741"/>
      <c r="NX54" s="741"/>
      <c r="NY54" s="741"/>
      <c r="NZ54" s="741"/>
      <c r="OA54" s="741"/>
      <c r="OB54" s="741"/>
      <c r="OC54" s="741"/>
      <c r="OD54" s="741"/>
      <c r="OE54" s="741"/>
      <c r="OF54" s="741"/>
      <c r="OG54" s="741"/>
      <c r="OH54" s="741"/>
      <c r="OI54" s="741"/>
      <c r="OJ54" s="741"/>
      <c r="OK54" s="741"/>
      <c r="OL54" s="741"/>
      <c r="OM54" s="741"/>
      <c r="ON54" s="741"/>
      <c r="OO54" s="741"/>
      <c r="OP54" s="741"/>
      <c r="OQ54" s="741"/>
      <c r="OR54" s="741"/>
      <c r="OS54" s="741"/>
      <c r="OT54" s="741"/>
      <c r="OU54" s="741"/>
      <c r="OV54" s="741"/>
      <c r="OW54" s="741"/>
      <c r="OX54" s="741"/>
      <c r="OY54" s="741"/>
      <c r="OZ54" s="741"/>
      <c r="PA54" s="741"/>
      <c r="PB54" s="741"/>
      <c r="PC54" s="741"/>
      <c r="PD54" s="741"/>
      <c r="PE54" s="741"/>
      <c r="PF54" s="741"/>
      <c r="PG54" s="741"/>
      <c r="PH54" s="741"/>
      <c r="PI54" s="741"/>
    </row>
    <row r="55" spans="1:425" s="92" customFormat="1" ht="15" customHeight="1">
      <c r="A55" s="1"/>
      <c r="B55" s="88"/>
      <c r="C55" s="89" t="s">
        <v>431</v>
      </c>
      <c r="D55" s="89" t="s">
        <v>20</v>
      </c>
      <c r="E55" s="89" t="s">
        <v>416</v>
      </c>
      <c r="F55" s="89" t="s">
        <v>19</v>
      </c>
      <c r="G55" s="160" t="str">
        <f>'G-6'!I151</f>
        <v>I-47</v>
      </c>
      <c r="H55" s="160" t="s">
        <v>89</v>
      </c>
      <c r="I55" s="160" t="s">
        <v>88</v>
      </c>
      <c r="J55" s="160" t="s">
        <v>4</v>
      </c>
      <c r="K55" s="160" t="s">
        <v>4</v>
      </c>
      <c r="L55" s="160" t="s">
        <v>4</v>
      </c>
      <c r="M55" s="89" t="s">
        <v>2132</v>
      </c>
      <c r="N55" s="89" t="s">
        <v>8</v>
      </c>
      <c r="O55" s="89" t="s">
        <v>104</v>
      </c>
      <c r="P55" s="89" t="s">
        <v>97</v>
      </c>
      <c r="Q55" s="91" t="s">
        <v>89</v>
      </c>
      <c r="R55" s="91" t="s">
        <v>4</v>
      </c>
      <c r="S55" s="91">
        <v>2017</v>
      </c>
      <c r="T55" s="91" t="s">
        <v>664</v>
      </c>
      <c r="U55" s="91" t="s">
        <v>665</v>
      </c>
      <c r="V55" s="91" t="s">
        <v>741</v>
      </c>
      <c r="W55" s="91" t="s">
        <v>742</v>
      </c>
      <c r="X55" s="91" t="s">
        <v>4</v>
      </c>
      <c r="Y55" s="91">
        <v>10211</v>
      </c>
      <c r="Z55" s="91" t="s">
        <v>666</v>
      </c>
      <c r="AA55" s="91" t="s">
        <v>667</v>
      </c>
      <c r="AB55" s="91" t="s">
        <v>668</v>
      </c>
      <c r="AC55" s="92" t="s">
        <v>4</v>
      </c>
      <c r="AD55" s="90" t="s">
        <v>89</v>
      </c>
      <c r="AE55" s="92" t="s">
        <v>4</v>
      </c>
      <c r="AF55" s="92">
        <v>2017</v>
      </c>
      <c r="AG55" s="92" t="s">
        <v>664</v>
      </c>
      <c r="AH55" s="92" t="s">
        <v>665</v>
      </c>
      <c r="AI55" s="92" t="s">
        <v>741</v>
      </c>
      <c r="AJ55" s="92" t="s">
        <v>746</v>
      </c>
      <c r="AK55" s="92" t="s">
        <v>4</v>
      </c>
      <c r="AL55" s="92">
        <v>11276</v>
      </c>
      <c r="AM55" s="92" t="s">
        <v>690</v>
      </c>
      <c r="AN55" s="92" t="s">
        <v>667</v>
      </c>
      <c r="AO55" s="91" t="s">
        <v>668</v>
      </c>
      <c r="AP55" s="92" t="s">
        <v>4</v>
      </c>
      <c r="AQ55" s="92" t="s">
        <v>89</v>
      </c>
      <c r="AR55" s="92" t="s">
        <v>4</v>
      </c>
      <c r="AS55" s="92">
        <v>2017</v>
      </c>
      <c r="AT55" s="92" t="s">
        <v>664</v>
      </c>
      <c r="AU55" s="92" t="s">
        <v>665</v>
      </c>
      <c r="AV55" s="92" t="s">
        <v>741</v>
      </c>
      <c r="AW55" s="92" t="s">
        <v>748</v>
      </c>
      <c r="AX55" s="92" t="s">
        <v>4</v>
      </c>
      <c r="AY55" s="92">
        <v>1272</v>
      </c>
      <c r="AZ55" s="92" t="s">
        <v>666</v>
      </c>
      <c r="BA55" s="92" t="s">
        <v>667</v>
      </c>
      <c r="BB55" s="91" t="s">
        <v>668</v>
      </c>
      <c r="BC55" s="92" t="s">
        <v>4</v>
      </c>
      <c r="BD55" s="92" t="s">
        <v>89</v>
      </c>
      <c r="BE55" s="92" t="s">
        <v>4</v>
      </c>
      <c r="BF55" s="92">
        <v>2017</v>
      </c>
      <c r="BG55" s="92" t="s">
        <v>664</v>
      </c>
      <c r="BH55" s="92" t="s">
        <v>665</v>
      </c>
      <c r="BI55" s="92" t="s">
        <v>741</v>
      </c>
      <c r="BJ55" s="92" t="s">
        <v>749</v>
      </c>
      <c r="BK55" s="92" t="s">
        <v>4</v>
      </c>
      <c r="BL55" s="92">
        <v>32388</v>
      </c>
      <c r="BM55" s="92" t="s">
        <v>670</v>
      </c>
      <c r="BN55" s="92" t="s">
        <v>667</v>
      </c>
      <c r="BO55" s="91" t="s">
        <v>668</v>
      </c>
      <c r="BP55" s="92" t="s">
        <v>4</v>
      </c>
      <c r="BQ55" s="92" t="s">
        <v>693</v>
      </c>
      <c r="BR55" s="92" t="s">
        <v>4</v>
      </c>
      <c r="BS55" s="92">
        <v>2017</v>
      </c>
      <c r="BT55" s="92" t="s">
        <v>664</v>
      </c>
      <c r="BU55" s="92" t="s">
        <v>665</v>
      </c>
      <c r="BV55" s="92" t="s">
        <v>741</v>
      </c>
      <c r="BW55" s="92" t="s">
        <v>266</v>
      </c>
      <c r="BX55" s="92" t="s">
        <v>4</v>
      </c>
      <c r="BY55" s="91">
        <v>32388</v>
      </c>
      <c r="BZ55" s="92" t="s">
        <v>666</v>
      </c>
      <c r="CA55" s="92" t="s">
        <v>667</v>
      </c>
      <c r="CB55" s="91" t="s">
        <v>668</v>
      </c>
      <c r="CC55" s="92" t="s">
        <v>934</v>
      </c>
      <c r="CD55" s="92" t="s">
        <v>693</v>
      </c>
      <c r="CE55" s="92" t="s">
        <v>4</v>
      </c>
      <c r="CF55" s="92">
        <v>2017</v>
      </c>
      <c r="CG55" s="92" t="s">
        <v>664</v>
      </c>
      <c r="CH55" s="92" t="s">
        <v>665</v>
      </c>
      <c r="CI55" s="92" t="s">
        <v>741</v>
      </c>
      <c r="CJ55" s="92" t="s">
        <v>751</v>
      </c>
      <c r="CK55" s="92" t="s">
        <v>4</v>
      </c>
      <c r="CL55" s="92">
        <v>24057</v>
      </c>
      <c r="CM55" s="92" t="s">
        <v>670</v>
      </c>
      <c r="CN55" s="92" t="s">
        <v>667</v>
      </c>
      <c r="CO55" s="91" t="s">
        <v>668</v>
      </c>
      <c r="CP55" s="92" t="s">
        <v>4</v>
      </c>
      <c r="CQ55" s="92" t="s">
        <v>693</v>
      </c>
      <c r="CR55" s="92" t="s">
        <v>4</v>
      </c>
      <c r="CS55" s="92">
        <v>2017</v>
      </c>
      <c r="CT55" s="92" t="s">
        <v>664</v>
      </c>
      <c r="CU55" s="92" t="s">
        <v>665</v>
      </c>
      <c r="CV55" s="92" t="s">
        <v>741</v>
      </c>
      <c r="CW55" s="92" t="s">
        <v>671</v>
      </c>
      <c r="CX55" s="92" t="s">
        <v>4</v>
      </c>
      <c r="CY55" s="91">
        <v>24057</v>
      </c>
      <c r="CZ55" s="92" t="s">
        <v>666</v>
      </c>
      <c r="DA55" s="92" t="s">
        <v>667</v>
      </c>
      <c r="DB55" s="91" t="s">
        <v>668</v>
      </c>
      <c r="DC55" s="92" t="s">
        <v>4</v>
      </c>
      <c r="MQ55" s="152">
        <f t="shared" si="3"/>
        <v>7</v>
      </c>
      <c r="MR55" s="143" t="s">
        <v>4</v>
      </c>
      <c r="MS55" s="143" t="s">
        <v>4</v>
      </c>
      <c r="MT55" s="143" t="s">
        <v>4</v>
      </c>
      <c r="MU55" s="143" t="s">
        <v>4</v>
      </c>
      <c r="MV55" s="234" t="s">
        <v>4</v>
      </c>
      <c r="MW55" s="236" t="s">
        <v>22</v>
      </c>
      <c r="MX55" s="237">
        <f>COUNTIF(Q55:MP55,"Si")</f>
        <v>7</v>
      </c>
      <c r="MY55" s="237">
        <f>COUNTIF(Q55:MP55,"Parcialmente")</f>
        <v>0</v>
      </c>
      <c r="MZ55" s="237">
        <f>COUNTIF(Q$6:MP55,"Si, pero publicado por un nivel superior")+COUNTIF(Q55:MP55,"Si pero publicado por otra entidad")</f>
        <v>0</v>
      </c>
      <c r="NA55" s="237">
        <f>COUNTIF(Q55:MP55,"No")</f>
        <v>0</v>
      </c>
      <c r="NB55" s="237">
        <f>COUNTIF(Q55:MP55,"Satisfechos")</f>
        <v>0</v>
      </c>
      <c r="NC55" s="237">
        <f>COUNTIF(Q55:MP55,"No satisfechos")</f>
        <v>0</v>
      </c>
      <c r="ND55" s="237">
        <f>COUNTIF(Q55:MP55,"No se realiza encuesta")</f>
        <v>0</v>
      </c>
      <c r="NE55" s="237">
        <f>COUNTIF(Q55:MP55,"Clausurados o rehabilitados")</f>
        <v>0</v>
      </c>
      <c r="NF55" s="237">
        <f>COUNTIF(Q55:MP55,"En proceso")</f>
        <v>0</v>
      </c>
      <c r="NG55" s="234">
        <f t="shared" si="19"/>
        <v>0</v>
      </c>
      <c r="NH55" s="237">
        <f t="shared" si="5"/>
        <v>7</v>
      </c>
      <c r="NI55" s="236" t="s">
        <v>89</v>
      </c>
      <c r="NJ55" s="161">
        <f t="shared" si="27"/>
        <v>0</v>
      </c>
      <c r="NK55" s="161">
        <f t="shared" si="28"/>
        <v>7</v>
      </c>
      <c r="NM55" s="288"/>
      <c r="NN55" s="88"/>
      <c r="NO55" s="741"/>
      <c r="NP55" s="741"/>
      <c r="NQ55" s="741"/>
      <c r="NR55" s="741"/>
      <c r="NS55" s="741"/>
      <c r="NT55" s="741"/>
      <c r="NU55" s="741"/>
      <c r="NV55" s="741"/>
      <c r="NW55" s="741"/>
      <c r="NX55" s="741"/>
      <c r="NY55" s="741"/>
      <c r="NZ55" s="741"/>
      <c r="OA55" s="741"/>
      <c r="OB55" s="741"/>
      <c r="OC55" s="741"/>
      <c r="OD55" s="741"/>
      <c r="OE55" s="741"/>
      <c r="OF55" s="741"/>
      <c r="OG55" s="741"/>
      <c r="OH55" s="741"/>
      <c r="OI55" s="741"/>
      <c r="OJ55" s="741"/>
      <c r="OK55" s="741"/>
      <c r="OL55" s="741"/>
      <c r="OM55" s="741"/>
      <c r="ON55" s="741"/>
      <c r="OO55" s="741"/>
      <c r="OP55" s="741"/>
      <c r="OQ55" s="741"/>
      <c r="OR55" s="741"/>
      <c r="OS55" s="741"/>
      <c r="OT55" s="741"/>
      <c r="OU55" s="741"/>
      <c r="OV55" s="741"/>
      <c r="OW55" s="741"/>
      <c r="OX55" s="741"/>
      <c r="OY55" s="741"/>
      <c r="OZ55" s="741"/>
      <c r="PA55" s="741"/>
      <c r="PB55" s="741"/>
      <c r="PC55" s="741"/>
      <c r="PD55" s="741"/>
      <c r="PE55" s="741"/>
      <c r="PF55" s="741"/>
      <c r="PG55" s="741"/>
      <c r="PH55" s="741"/>
      <c r="PI55" s="741"/>
    </row>
    <row r="56" spans="1:425" s="92" customFormat="1" ht="15" customHeight="1">
      <c r="A56" s="1"/>
      <c r="B56" s="88"/>
      <c r="C56" s="89" t="s">
        <v>2160</v>
      </c>
      <c r="D56" s="89" t="s">
        <v>20</v>
      </c>
      <c r="E56" s="89" t="s">
        <v>430</v>
      </c>
      <c r="F56" s="89" t="s">
        <v>2161</v>
      </c>
      <c r="G56" s="160" t="str">
        <f>'G-6'!I152</f>
        <v>I-48</v>
      </c>
      <c r="H56" s="160" t="s">
        <v>89</v>
      </c>
      <c r="I56" s="160" t="s">
        <v>89</v>
      </c>
      <c r="J56" s="160" t="s">
        <v>4</v>
      </c>
      <c r="K56" s="160" t="s">
        <v>4</v>
      </c>
      <c r="L56" s="160" t="s">
        <v>4</v>
      </c>
      <c r="M56" s="89" t="s">
        <v>43</v>
      </c>
      <c r="N56" s="89" t="s">
        <v>289</v>
      </c>
      <c r="O56" s="89" t="s">
        <v>105</v>
      </c>
      <c r="P56" s="89" t="s">
        <v>98</v>
      </c>
      <c r="Q56" s="104">
        <v>4</v>
      </c>
      <c r="R56" s="91" t="s">
        <v>4</v>
      </c>
      <c r="S56" s="91">
        <v>2017</v>
      </c>
      <c r="T56" s="91" t="s">
        <v>664</v>
      </c>
      <c r="U56" s="91" t="s">
        <v>665</v>
      </c>
      <c r="V56" s="91" t="s">
        <v>741</v>
      </c>
      <c r="W56" s="91" t="s">
        <v>742</v>
      </c>
      <c r="X56" s="91" t="s">
        <v>4</v>
      </c>
      <c r="Y56" s="91">
        <v>10211</v>
      </c>
      <c r="Z56" s="91" t="s">
        <v>666</v>
      </c>
      <c r="AA56" s="91" t="s">
        <v>667</v>
      </c>
      <c r="AB56" s="91" t="s">
        <v>668</v>
      </c>
      <c r="AC56" s="100" t="s">
        <v>4</v>
      </c>
      <c r="AD56" s="105">
        <v>3</v>
      </c>
      <c r="AE56" s="91" t="s">
        <v>4</v>
      </c>
      <c r="AF56" s="91">
        <v>2017</v>
      </c>
      <c r="AG56" s="91" t="s">
        <v>664</v>
      </c>
      <c r="AH56" s="91" t="s">
        <v>665</v>
      </c>
      <c r="AI56" s="91" t="s">
        <v>669</v>
      </c>
      <c r="AJ56" s="91" t="s">
        <v>746</v>
      </c>
      <c r="AK56" s="91" t="s">
        <v>4</v>
      </c>
      <c r="AL56" s="91">
        <v>11276</v>
      </c>
      <c r="AM56" s="91" t="s">
        <v>666</v>
      </c>
      <c r="AN56" s="91" t="s">
        <v>667</v>
      </c>
      <c r="AO56" s="91" t="s">
        <v>668</v>
      </c>
      <c r="AP56" s="91" t="s">
        <v>4</v>
      </c>
      <c r="AQ56" s="105">
        <v>5</v>
      </c>
      <c r="AR56" s="92" t="s">
        <v>4</v>
      </c>
      <c r="AS56" s="91">
        <v>2017</v>
      </c>
      <c r="AT56" s="91" t="s">
        <v>664</v>
      </c>
      <c r="AU56" s="91" t="s">
        <v>665</v>
      </c>
      <c r="AV56" s="92" t="s">
        <v>669</v>
      </c>
      <c r="AW56" s="91" t="s">
        <v>748</v>
      </c>
      <c r="AX56" s="91" t="s">
        <v>4</v>
      </c>
      <c r="AY56" s="91">
        <v>1272</v>
      </c>
      <c r="AZ56" s="91" t="s">
        <v>666</v>
      </c>
      <c r="BA56" s="92" t="s">
        <v>667</v>
      </c>
      <c r="BB56" s="91" t="s">
        <v>668</v>
      </c>
      <c r="BC56" s="91" t="s">
        <v>4</v>
      </c>
      <c r="BD56" s="92">
        <v>6</v>
      </c>
      <c r="BE56" s="92" t="s">
        <v>4</v>
      </c>
      <c r="BF56" s="92">
        <v>2017</v>
      </c>
      <c r="BG56" s="92" t="s">
        <v>664</v>
      </c>
      <c r="BH56" s="92" t="s">
        <v>665</v>
      </c>
      <c r="BI56" s="92" t="s">
        <v>669</v>
      </c>
      <c r="BJ56" s="92" t="s">
        <v>749</v>
      </c>
      <c r="BK56" s="92" t="s">
        <v>4</v>
      </c>
      <c r="BL56" s="92">
        <v>32388</v>
      </c>
      <c r="BM56" s="92" t="s">
        <v>670</v>
      </c>
      <c r="BN56" s="92" t="s">
        <v>667</v>
      </c>
      <c r="BO56" s="91" t="s">
        <v>668</v>
      </c>
      <c r="BP56" s="92" t="s">
        <v>4</v>
      </c>
      <c r="BQ56" s="92">
        <v>6</v>
      </c>
      <c r="BR56" s="92" t="s">
        <v>4</v>
      </c>
      <c r="BS56" s="92">
        <v>2017</v>
      </c>
      <c r="BT56" s="92" t="s">
        <v>664</v>
      </c>
      <c r="BU56" s="92" t="s">
        <v>665</v>
      </c>
      <c r="BV56" s="92" t="s">
        <v>741</v>
      </c>
      <c r="BW56" s="92" t="s">
        <v>266</v>
      </c>
      <c r="BX56" s="92" t="s">
        <v>4</v>
      </c>
      <c r="BY56" s="92">
        <v>32388</v>
      </c>
      <c r="BZ56" s="92" t="s">
        <v>666</v>
      </c>
      <c r="CA56" s="92" t="s">
        <v>667</v>
      </c>
      <c r="CB56" s="91" t="s">
        <v>668</v>
      </c>
      <c r="CC56" s="92" t="s">
        <v>934</v>
      </c>
      <c r="CD56" s="92">
        <v>5</v>
      </c>
      <c r="CE56" s="92" t="s">
        <v>4</v>
      </c>
      <c r="CF56" s="92">
        <v>2017</v>
      </c>
      <c r="CG56" s="92" t="s">
        <v>664</v>
      </c>
      <c r="CH56" s="92" t="s">
        <v>665</v>
      </c>
      <c r="CI56" s="92" t="s">
        <v>669</v>
      </c>
      <c r="CJ56" s="92" t="s">
        <v>751</v>
      </c>
      <c r="CK56" s="92" t="s">
        <v>4</v>
      </c>
      <c r="CL56" s="92">
        <v>24057</v>
      </c>
      <c r="CM56" s="92" t="s">
        <v>670</v>
      </c>
      <c r="CN56" s="92" t="s">
        <v>667</v>
      </c>
      <c r="CO56" s="91" t="s">
        <v>668</v>
      </c>
      <c r="CP56" s="92" t="s">
        <v>4</v>
      </c>
      <c r="CQ56" s="92">
        <v>5</v>
      </c>
      <c r="CR56" s="92" t="s">
        <v>4</v>
      </c>
      <c r="CS56" s="92">
        <v>2017</v>
      </c>
      <c r="CT56" s="92" t="s">
        <v>664</v>
      </c>
      <c r="CU56" s="92" t="s">
        <v>665</v>
      </c>
      <c r="CV56" s="92" t="s">
        <v>669</v>
      </c>
      <c r="CW56" s="106" t="s">
        <v>671</v>
      </c>
      <c r="CX56" s="92" t="s">
        <v>4</v>
      </c>
      <c r="CY56" s="92">
        <v>24057</v>
      </c>
      <c r="CZ56" s="92" t="s">
        <v>666</v>
      </c>
      <c r="DA56" s="92" t="s">
        <v>667</v>
      </c>
      <c r="DB56" s="91" t="s">
        <v>668</v>
      </c>
      <c r="DC56" s="92" t="s">
        <v>4</v>
      </c>
      <c r="DD56" s="49">
        <v>3</v>
      </c>
      <c r="DE56" s="179" t="s">
        <v>4</v>
      </c>
      <c r="DF56" s="49">
        <v>2016</v>
      </c>
      <c r="DG56" s="49" t="s">
        <v>664</v>
      </c>
      <c r="DH56" s="49" t="s">
        <v>665</v>
      </c>
      <c r="DI56" s="49" t="s">
        <v>4</v>
      </c>
      <c r="DJ56" s="49" t="s">
        <v>4</v>
      </c>
      <c r="DK56" s="49" t="s">
        <v>4</v>
      </c>
      <c r="DL56" s="49">
        <f>46.56*1000000</f>
        <v>46560000</v>
      </c>
      <c r="DM56" s="49" t="s">
        <v>262</v>
      </c>
      <c r="DN56" s="49" t="s">
        <v>685</v>
      </c>
      <c r="DO56" s="149" t="s">
        <v>600</v>
      </c>
      <c r="DP56" s="149" t="s">
        <v>1708</v>
      </c>
      <c r="MQ56" s="152">
        <f t="shared" si="3"/>
        <v>8</v>
      </c>
      <c r="MR56" s="143">
        <f>MAX(Q56,AD56,AQ56,BD56,BQ56,CD56,CQ56,DD56,DQ56,ED56,EQ56,FD56,FQ56,GD56,GQ56,HD56,HQ56,ID56,IQ56,JD56,JQ56,KD56,KQ56,LD56,LQ56,MD56)</f>
        <v>6</v>
      </c>
      <c r="MS56" s="143">
        <f>MIN(Q56,AD56,AQ56,BD56,BQ56,CD56,CQ56,DD56,DQ56,ED56,EQ56,FD56,FQ56,GD56,GQ56,HD56,HQ56,ID56,IQ56,JD56,JQ56,KD56,KQ56,LD56,LQ56,MD56)</f>
        <v>3</v>
      </c>
      <c r="MT56" s="143">
        <f>AVERAGE(Q56,AD56,AQ56,BD56,BQ56,CD56,CQ56,DD56,DQ56,ED56,EQ56,FD56,FQ56,GD56,GQ56,HD56,HQ56,ID56,IQ56,JD56,JQ56,KD56,KQ56,LD56,LQ56,MD56)</f>
        <v>4.625</v>
      </c>
      <c r="MU56" s="143">
        <f>STDEV(Q56,AD56,AQ56,BD56,BQ56,CD56,CQ56,DD56,DQ56,ED56,EQ56,FD56,FQ56,GD56,GQ56,HD56,HQ56,ID56,IQ56,JD56,JQ56,KD56,KQ56,LD56,LQ56,MD56)</f>
        <v>1.1877349391654208</v>
      </c>
      <c r="MV56" s="234">
        <f>MQ56</f>
        <v>8</v>
      </c>
      <c r="MW56" s="236" t="s">
        <v>89</v>
      </c>
      <c r="MX56" s="144" t="s">
        <v>4</v>
      </c>
      <c r="MY56" s="144" t="s">
        <v>4</v>
      </c>
      <c r="MZ56" s="144" t="s">
        <v>4</v>
      </c>
      <c r="NA56" s="144" t="s">
        <v>4</v>
      </c>
      <c r="NB56" s="144" t="s">
        <v>4</v>
      </c>
      <c r="NC56" s="144" t="s">
        <v>4</v>
      </c>
      <c r="ND56" s="144" t="s">
        <v>4</v>
      </c>
      <c r="NE56" s="144" t="s">
        <v>4</v>
      </c>
      <c r="NF56" s="144" t="s">
        <v>4</v>
      </c>
      <c r="NG56" s="144" t="s">
        <v>4</v>
      </c>
      <c r="NH56" s="237" t="s">
        <v>4</v>
      </c>
      <c r="NI56" s="236" t="s">
        <v>22</v>
      </c>
      <c r="NJ56" s="161">
        <f t="shared" si="27"/>
        <v>1</v>
      </c>
      <c r="NK56" s="161">
        <f t="shared" si="28"/>
        <v>7</v>
      </c>
      <c r="NM56" s="288"/>
      <c r="NN56" s="88"/>
      <c r="NO56" s="741"/>
      <c r="NP56" s="741"/>
      <c r="NQ56" s="741"/>
      <c r="NR56" s="741"/>
      <c r="NS56" s="741"/>
      <c r="NT56" s="741"/>
      <c r="NU56" s="741"/>
      <c r="NV56" s="741"/>
      <c r="NW56" s="741"/>
      <c r="NX56" s="741"/>
      <c r="NY56" s="741"/>
      <c r="NZ56" s="741"/>
      <c r="OA56" s="741"/>
      <c r="OB56" s="741"/>
      <c r="OC56" s="741"/>
      <c r="OD56" s="741"/>
      <c r="OE56" s="741"/>
      <c r="OF56" s="741"/>
      <c r="OG56" s="741"/>
      <c r="OH56" s="741"/>
      <c r="OI56" s="741"/>
      <c r="OJ56" s="741"/>
      <c r="OK56" s="741"/>
      <c r="OL56" s="741"/>
      <c r="OM56" s="741"/>
      <c r="ON56" s="741"/>
      <c r="OO56" s="741"/>
      <c r="OP56" s="741"/>
      <c r="OQ56" s="741"/>
      <c r="OR56" s="741"/>
      <c r="OS56" s="741"/>
      <c r="OT56" s="741"/>
      <c r="OU56" s="741"/>
      <c r="OV56" s="741"/>
      <c r="OW56" s="741"/>
      <c r="OX56" s="741"/>
      <c r="OY56" s="741"/>
      <c r="OZ56" s="741"/>
      <c r="PA56" s="741"/>
      <c r="PB56" s="741"/>
      <c r="PC56" s="741"/>
      <c r="PD56" s="741"/>
      <c r="PE56" s="741"/>
      <c r="PF56" s="741"/>
      <c r="PG56" s="741"/>
      <c r="PH56" s="741"/>
      <c r="PI56" s="741"/>
    </row>
    <row r="57" spans="1:425" s="92" customFormat="1" ht="15" customHeight="1">
      <c r="A57" s="1"/>
      <c r="B57" s="88"/>
      <c r="C57" s="89" t="s">
        <v>2160</v>
      </c>
      <c r="D57" s="89" t="s">
        <v>20</v>
      </c>
      <c r="E57" s="89" t="s">
        <v>429</v>
      </c>
      <c r="F57" s="89" t="s">
        <v>437</v>
      </c>
      <c r="G57" s="160" t="str">
        <f>'G-6'!I153</f>
        <v>I-49</v>
      </c>
      <c r="H57" s="160" t="s">
        <v>89</v>
      </c>
      <c r="I57" s="160" t="s">
        <v>89</v>
      </c>
      <c r="J57" s="160" t="s">
        <v>4</v>
      </c>
      <c r="K57" s="160" t="s">
        <v>4</v>
      </c>
      <c r="L57" s="160" t="s">
        <v>4</v>
      </c>
      <c r="M57" s="89" t="s">
        <v>29</v>
      </c>
      <c r="N57" s="89" t="s">
        <v>6</v>
      </c>
      <c r="O57" s="89" t="s">
        <v>290</v>
      </c>
      <c r="P57" s="89" t="s">
        <v>98</v>
      </c>
      <c r="Q57" s="263">
        <v>-5.7099999999999998E-2</v>
      </c>
      <c r="R57" s="261" t="s">
        <v>4</v>
      </c>
      <c r="S57" s="261">
        <v>2017</v>
      </c>
      <c r="T57" s="261" t="s">
        <v>664</v>
      </c>
      <c r="U57" s="261" t="s">
        <v>665</v>
      </c>
      <c r="V57" s="261" t="s">
        <v>669</v>
      </c>
      <c r="W57" s="261" t="s">
        <v>742</v>
      </c>
      <c r="X57" s="261" t="s">
        <v>4</v>
      </c>
      <c r="Y57" s="261">
        <v>10211</v>
      </c>
      <c r="Z57" s="261" t="s">
        <v>666</v>
      </c>
      <c r="AA57" s="261" t="s">
        <v>667</v>
      </c>
      <c r="AB57" s="261" t="s">
        <v>668</v>
      </c>
      <c r="AC57" s="261" t="s">
        <v>699</v>
      </c>
      <c r="AD57" s="264">
        <v>-3.0800000000000001E-2</v>
      </c>
      <c r="AE57" s="265" t="s">
        <v>4</v>
      </c>
      <c r="AF57" s="261">
        <v>2017</v>
      </c>
      <c r="AG57" s="261" t="s">
        <v>664</v>
      </c>
      <c r="AH57" s="261" t="s">
        <v>665</v>
      </c>
      <c r="AI57" s="261" t="s">
        <v>669</v>
      </c>
      <c r="AJ57" s="261" t="s">
        <v>746</v>
      </c>
      <c r="AK57" s="261" t="s">
        <v>4</v>
      </c>
      <c r="AL57" s="261">
        <v>11276</v>
      </c>
      <c r="AM57" s="261" t="s">
        <v>666</v>
      </c>
      <c r="AN57" s="261" t="s">
        <v>667</v>
      </c>
      <c r="AO57" s="261" t="s">
        <v>668</v>
      </c>
      <c r="AP57" s="261" t="s">
        <v>699</v>
      </c>
      <c r="AQ57" s="264">
        <v>2.4799999999999999E-2</v>
      </c>
      <c r="AR57" s="265" t="s">
        <v>4</v>
      </c>
      <c r="AS57" s="265">
        <v>2017</v>
      </c>
      <c r="AT57" s="265" t="s">
        <v>664</v>
      </c>
      <c r="AU57" s="265" t="s">
        <v>665</v>
      </c>
      <c r="AV57" s="265" t="s">
        <v>669</v>
      </c>
      <c r="AW57" s="265" t="s">
        <v>748</v>
      </c>
      <c r="AX57" s="265" t="s">
        <v>4</v>
      </c>
      <c r="AY57" s="265">
        <v>1272</v>
      </c>
      <c r="AZ57" s="265" t="s">
        <v>666</v>
      </c>
      <c r="BA57" s="265" t="s">
        <v>667</v>
      </c>
      <c r="BB57" s="261" t="s">
        <v>668</v>
      </c>
      <c r="BC57" s="265" t="s">
        <v>4</v>
      </c>
      <c r="BD57" s="264">
        <v>-3.1600000000000003E-2</v>
      </c>
      <c r="BE57" s="265" t="s">
        <v>4</v>
      </c>
      <c r="BF57" s="265">
        <v>2017</v>
      </c>
      <c r="BG57" s="265" t="s">
        <v>664</v>
      </c>
      <c r="BH57" s="265" t="s">
        <v>665</v>
      </c>
      <c r="BI57" s="265" t="s">
        <v>669</v>
      </c>
      <c r="BJ57" s="265" t="s">
        <v>749</v>
      </c>
      <c r="BK57" s="265" t="s">
        <v>4</v>
      </c>
      <c r="BL57" s="265">
        <v>32388</v>
      </c>
      <c r="BM57" s="265" t="s">
        <v>670</v>
      </c>
      <c r="BN57" s="265" t="s">
        <v>667</v>
      </c>
      <c r="BO57" s="261" t="s">
        <v>668</v>
      </c>
      <c r="BP57" s="261" t="s">
        <v>699</v>
      </c>
      <c r="BQ57" s="264">
        <v>-1.9699999999999999E-2</v>
      </c>
      <c r="BR57" s="265" t="s">
        <v>4</v>
      </c>
      <c r="BS57" s="265">
        <v>2017</v>
      </c>
      <c r="BT57" s="265" t="s">
        <v>664</v>
      </c>
      <c r="BU57" s="265" t="s">
        <v>665</v>
      </c>
      <c r="BV57" s="265" t="s">
        <v>669</v>
      </c>
      <c r="BW57" s="265" t="s">
        <v>751</v>
      </c>
      <c r="BX57" s="265" t="s">
        <v>4</v>
      </c>
      <c r="BY57" s="265">
        <v>24057</v>
      </c>
      <c r="BZ57" s="265" t="s">
        <v>666</v>
      </c>
      <c r="CA57" s="265" t="s">
        <v>667</v>
      </c>
      <c r="CB57" s="261" t="s">
        <v>668</v>
      </c>
      <c r="CC57" s="261" t="s">
        <v>699</v>
      </c>
      <c r="CD57" s="264">
        <v>6.4699999999999994E-2</v>
      </c>
      <c r="CE57" s="265" t="s">
        <v>4</v>
      </c>
      <c r="CF57" s="265">
        <v>2017</v>
      </c>
      <c r="CG57" s="265" t="s">
        <v>664</v>
      </c>
      <c r="CH57" s="265" t="s">
        <v>665</v>
      </c>
      <c r="CI57" s="265" t="s">
        <v>669</v>
      </c>
      <c r="CJ57" s="265" t="s">
        <v>960</v>
      </c>
      <c r="CK57" s="265" t="s">
        <v>4</v>
      </c>
      <c r="CL57" s="265">
        <v>126</v>
      </c>
      <c r="CM57" s="265" t="s">
        <v>666</v>
      </c>
      <c r="CN57" s="265" t="s">
        <v>667</v>
      </c>
      <c r="CO57" s="261" t="s">
        <v>668</v>
      </c>
      <c r="CP57" s="265" t="s">
        <v>4</v>
      </c>
      <c r="CQ57" s="264">
        <v>1.15E-2</v>
      </c>
      <c r="CR57" s="265" t="s">
        <v>4</v>
      </c>
      <c r="CS57" s="265">
        <v>2017</v>
      </c>
      <c r="CT57" s="265" t="s">
        <v>664</v>
      </c>
      <c r="CU57" s="265" t="s">
        <v>665</v>
      </c>
      <c r="CV57" s="265" t="s">
        <v>669</v>
      </c>
      <c r="CW57" s="266" t="s">
        <v>967</v>
      </c>
      <c r="CX57" s="265" t="s">
        <v>4</v>
      </c>
      <c r="CY57" s="265">
        <v>263</v>
      </c>
      <c r="CZ57" s="265" t="s">
        <v>666</v>
      </c>
      <c r="DA57" s="265" t="s">
        <v>667</v>
      </c>
      <c r="DB57" s="261" t="s">
        <v>668</v>
      </c>
      <c r="DC57" s="265" t="s">
        <v>4</v>
      </c>
      <c r="DD57" s="267">
        <v>-5.5399999999999998E-2</v>
      </c>
      <c r="DE57" s="265" t="s">
        <v>4</v>
      </c>
      <c r="DF57" s="265">
        <v>2017</v>
      </c>
      <c r="DG57" s="265" t="s">
        <v>664</v>
      </c>
      <c r="DH57" s="265" t="s">
        <v>665</v>
      </c>
      <c r="DI57" s="265" t="s">
        <v>669</v>
      </c>
      <c r="DJ57" s="265" t="s">
        <v>961</v>
      </c>
      <c r="DK57" s="265" t="s">
        <v>4</v>
      </c>
      <c r="DL57" s="265">
        <v>3715</v>
      </c>
      <c r="DM57" s="265" t="s">
        <v>666</v>
      </c>
      <c r="DN57" s="265" t="s">
        <v>667</v>
      </c>
      <c r="DO57" s="261" t="s">
        <v>668</v>
      </c>
      <c r="DP57" s="261" t="s">
        <v>1709</v>
      </c>
      <c r="DQ57" s="267">
        <v>-1.4800000000000001E-2</v>
      </c>
      <c r="DR57" s="265" t="s">
        <v>4</v>
      </c>
      <c r="DS57" s="265">
        <v>2017</v>
      </c>
      <c r="DT57" s="265" t="s">
        <v>664</v>
      </c>
      <c r="DU57" s="265" t="s">
        <v>665</v>
      </c>
      <c r="DV57" s="265" t="s">
        <v>669</v>
      </c>
      <c r="DW57" s="265" t="s">
        <v>1710</v>
      </c>
      <c r="DX57" s="265" t="s">
        <v>4</v>
      </c>
      <c r="DY57" s="265">
        <v>601</v>
      </c>
      <c r="DZ57" s="265" t="s">
        <v>666</v>
      </c>
      <c r="EA57" s="265" t="s">
        <v>667</v>
      </c>
      <c r="EB57" s="261" t="s">
        <v>668</v>
      </c>
      <c r="EC57" s="261" t="s">
        <v>1711</v>
      </c>
      <c r="ED57" s="267">
        <v>-5.0099999999999999E-2</v>
      </c>
      <c r="EE57" s="265" t="s">
        <v>4</v>
      </c>
      <c r="EF57" s="265">
        <v>2017</v>
      </c>
      <c r="EG57" s="265" t="s">
        <v>664</v>
      </c>
      <c r="EH57" s="265" t="s">
        <v>665</v>
      </c>
      <c r="EI57" s="265" t="s">
        <v>741</v>
      </c>
      <c r="EJ57" s="265" t="s">
        <v>964</v>
      </c>
      <c r="EK57" s="265" t="s">
        <v>4</v>
      </c>
      <c r="EL57" s="265">
        <v>7535</v>
      </c>
      <c r="EM57" s="265" t="s">
        <v>666</v>
      </c>
      <c r="EN57" s="265" t="s">
        <v>667</v>
      </c>
      <c r="EO57" s="261" t="s">
        <v>668</v>
      </c>
      <c r="EP57" s="261" t="s">
        <v>1712</v>
      </c>
      <c r="EQ57" s="267">
        <v>-2.8E-3</v>
      </c>
      <c r="ER57" s="265" t="s">
        <v>4</v>
      </c>
      <c r="ES57" s="265">
        <v>2017</v>
      </c>
      <c r="ET57" s="265" t="s">
        <v>664</v>
      </c>
      <c r="EU57" s="265" t="s">
        <v>665</v>
      </c>
      <c r="EV57" s="265" t="s">
        <v>741</v>
      </c>
      <c r="EW57" s="265" t="s">
        <v>965</v>
      </c>
      <c r="EX57" s="265" t="s">
        <v>4</v>
      </c>
      <c r="EY57" s="265">
        <v>1379</v>
      </c>
      <c r="EZ57" s="265" t="s">
        <v>666</v>
      </c>
      <c r="FA57" s="265" t="s">
        <v>667</v>
      </c>
      <c r="FB57" s="261" t="s">
        <v>668</v>
      </c>
      <c r="FC57" s="261" t="s">
        <v>1713</v>
      </c>
      <c r="FD57" s="242">
        <v>-0.02</v>
      </c>
      <c r="FE57" s="179" t="s">
        <v>4</v>
      </c>
      <c r="FF57" s="49">
        <v>2016</v>
      </c>
      <c r="FG57" s="49" t="s">
        <v>664</v>
      </c>
      <c r="FH57" s="49" t="s">
        <v>665</v>
      </c>
      <c r="FI57" s="49" t="s">
        <v>4</v>
      </c>
      <c r="FJ57" s="49" t="s">
        <v>4</v>
      </c>
      <c r="FK57" s="49" t="s">
        <v>4</v>
      </c>
      <c r="FL57" s="49">
        <f>46.56*1000000</f>
        <v>46560000</v>
      </c>
      <c r="FM57" s="49" t="s">
        <v>262</v>
      </c>
      <c r="FN57" s="49" t="s">
        <v>685</v>
      </c>
      <c r="FO57" s="149" t="s">
        <v>600</v>
      </c>
      <c r="FP57" s="149" t="s">
        <v>1714</v>
      </c>
      <c r="MQ57" s="152">
        <f t="shared" si="3"/>
        <v>12</v>
      </c>
      <c r="MR57" s="256">
        <f>MAX(Q57,AD57,AQ57,BD57,BQ57,CD57,CQ57,DD57,DQ57,ED57,EQ57,FD57,FQ57,GD57,GQ57,HD57,HQ57,ID57,IQ57,JD57,JQ57,KD57,KQ57,LD57,LQ57,MD57)</f>
        <v>6.4699999999999994E-2</v>
      </c>
      <c r="MS57" s="256">
        <f>MIN(Q57,AD57,AQ57,BD57,BQ57,CD57,CQ57,DD57,DQ57,ED57,EQ57,FD57,FQ57,GD57,GQ57,HD57,HQ57,ID57,IQ57,JD57,JQ57,KD57,KQ57,LD57,LQ57,MD57)</f>
        <v>-5.7099999999999998E-2</v>
      </c>
      <c r="MT57" s="256">
        <f>AVERAGE(Q57,AD57,AQ57,BD57,BQ57,CD57,CQ57,DD57,DQ57,ED57,EQ57,FD57,FQ57,GD57,GQ57,HD57,HQ57,ID57,IQ57,JD57,JQ57,KD57,KQ57,LD57,LQ57,MD57)</f>
        <v>-1.5108333333333335E-2</v>
      </c>
      <c r="MU57" s="256">
        <f>STDEV(Q57,AD57,AQ57,BD57,BQ57,CD57,CQ57,DD57,DQ57,ED57,EQ57,FD57,FQ57,GD57,GQ57,HD57,HQ57,ID57,IQ57,JD57,JQ57,KD57,KQ57,LD57,LQ57,MD57)</f>
        <v>3.5670192759713976E-2</v>
      </c>
      <c r="MV57" s="234">
        <f>MQ57</f>
        <v>12</v>
      </c>
      <c r="MW57" s="236" t="s">
        <v>89</v>
      </c>
      <c r="MX57" s="144" t="s">
        <v>4</v>
      </c>
      <c r="MY57" s="144" t="s">
        <v>4</v>
      </c>
      <c r="MZ57" s="144" t="s">
        <v>4</v>
      </c>
      <c r="NA57" s="144" t="s">
        <v>4</v>
      </c>
      <c r="NB57" s="144" t="s">
        <v>4</v>
      </c>
      <c r="NC57" s="144" t="s">
        <v>4</v>
      </c>
      <c r="ND57" s="144" t="s">
        <v>4</v>
      </c>
      <c r="NE57" s="144" t="s">
        <v>4</v>
      </c>
      <c r="NF57" s="144" t="s">
        <v>4</v>
      </c>
      <c r="NG57" s="144" t="s">
        <v>4</v>
      </c>
      <c r="NH57" s="237" t="s">
        <v>4</v>
      </c>
      <c r="NI57" s="236" t="s">
        <v>22</v>
      </c>
      <c r="NJ57" s="161">
        <f t="shared" si="27"/>
        <v>1</v>
      </c>
      <c r="NK57" s="161">
        <f t="shared" si="28"/>
        <v>11</v>
      </c>
      <c r="NM57" s="288"/>
      <c r="NN57" s="88"/>
      <c r="NO57" s="741"/>
      <c r="NP57" s="741"/>
      <c r="NQ57" s="741"/>
      <c r="NR57" s="741"/>
      <c r="NS57" s="741"/>
      <c r="NT57" s="741"/>
      <c r="NU57" s="741"/>
      <c r="NV57" s="741"/>
      <c r="NW57" s="741"/>
      <c r="NX57" s="741"/>
      <c r="NY57" s="741"/>
      <c r="NZ57" s="741"/>
      <c r="OA57" s="741"/>
      <c r="OB57" s="741"/>
      <c r="OC57" s="741"/>
      <c r="OD57" s="741"/>
      <c r="OE57" s="741"/>
      <c r="OF57" s="741"/>
      <c r="OG57" s="741"/>
      <c r="OH57" s="741"/>
      <c r="OI57" s="741"/>
      <c r="OJ57" s="741"/>
      <c r="OK57" s="741"/>
      <c r="OL57" s="741"/>
      <c r="OM57" s="741"/>
      <c r="ON57" s="741"/>
      <c r="OO57" s="741"/>
      <c r="OP57" s="741"/>
      <c r="OQ57" s="741"/>
      <c r="OR57" s="741"/>
      <c r="OS57" s="741"/>
      <c r="OT57" s="741"/>
      <c r="OU57" s="741"/>
      <c r="OV57" s="741"/>
      <c r="OW57" s="741"/>
      <c r="OX57" s="741"/>
      <c r="OY57" s="741"/>
      <c r="OZ57" s="741"/>
      <c r="PA57" s="741"/>
      <c r="PB57" s="741"/>
      <c r="PC57" s="741"/>
      <c r="PD57" s="741"/>
      <c r="PE57" s="741"/>
      <c r="PF57" s="741"/>
      <c r="PG57" s="741"/>
      <c r="PH57" s="741"/>
      <c r="PI57" s="741"/>
    </row>
    <row r="58" spans="1:425" s="92" customFormat="1" ht="15" customHeight="1">
      <c r="A58" s="1"/>
      <c r="B58" s="88"/>
      <c r="C58" s="89" t="s">
        <v>433</v>
      </c>
      <c r="D58" s="89" t="s">
        <v>20</v>
      </c>
      <c r="E58" s="89" t="s">
        <v>418</v>
      </c>
      <c r="F58" s="89" t="s">
        <v>67</v>
      </c>
      <c r="G58" s="160" t="str">
        <f>'G-6'!I154</f>
        <v>I-50</v>
      </c>
      <c r="H58" s="160" t="s">
        <v>89</v>
      </c>
      <c r="I58" s="160" t="s">
        <v>88</v>
      </c>
      <c r="J58" s="160" t="s">
        <v>4</v>
      </c>
      <c r="K58" s="160" t="s">
        <v>4</v>
      </c>
      <c r="L58" s="160" t="s">
        <v>4</v>
      </c>
      <c r="M58" s="89" t="s">
        <v>2133</v>
      </c>
      <c r="N58" s="89" t="s">
        <v>8</v>
      </c>
      <c r="O58" s="89" t="s">
        <v>407</v>
      </c>
      <c r="P58" s="89" t="s">
        <v>97</v>
      </c>
      <c r="Q58" s="91" t="s">
        <v>89</v>
      </c>
      <c r="R58" s="91" t="s">
        <v>4</v>
      </c>
      <c r="S58" s="91">
        <v>2017</v>
      </c>
      <c r="T58" s="91" t="s">
        <v>664</v>
      </c>
      <c r="U58" s="91" t="s">
        <v>665</v>
      </c>
      <c r="V58" s="91" t="s">
        <v>669</v>
      </c>
      <c r="W58" s="91" t="s">
        <v>746</v>
      </c>
      <c r="X58" s="91" t="s">
        <v>4</v>
      </c>
      <c r="Y58" s="91">
        <v>11276</v>
      </c>
      <c r="Z58" s="91" t="s">
        <v>666</v>
      </c>
      <c r="AA58" s="91" t="s">
        <v>667</v>
      </c>
      <c r="AB58" s="91" t="s">
        <v>668</v>
      </c>
      <c r="AC58" s="92" t="s">
        <v>4</v>
      </c>
      <c r="AD58" s="90" t="s">
        <v>88</v>
      </c>
      <c r="AE58" s="92" t="s">
        <v>4</v>
      </c>
      <c r="AF58" s="92">
        <v>2017</v>
      </c>
      <c r="AG58" s="92" t="s">
        <v>664</v>
      </c>
      <c r="AH58" s="92" t="s">
        <v>665</v>
      </c>
      <c r="AI58" s="92" t="s">
        <v>669</v>
      </c>
      <c r="AJ58" s="92" t="s">
        <v>742</v>
      </c>
      <c r="AK58" s="92" t="s">
        <v>4</v>
      </c>
      <c r="AL58" s="92">
        <v>10211</v>
      </c>
      <c r="AM58" s="92" t="s">
        <v>666</v>
      </c>
      <c r="AN58" s="92" t="s">
        <v>667</v>
      </c>
      <c r="AO58" s="91" t="s">
        <v>668</v>
      </c>
      <c r="AP58" s="92" t="s">
        <v>4</v>
      </c>
      <c r="AQ58" s="92" t="s">
        <v>88</v>
      </c>
      <c r="AR58" s="92" t="s">
        <v>4</v>
      </c>
      <c r="AS58" s="92">
        <v>2017</v>
      </c>
      <c r="AT58" s="92" t="s">
        <v>664</v>
      </c>
      <c r="AU58" s="92" t="s">
        <v>665</v>
      </c>
      <c r="AV58" s="92" t="s">
        <v>669</v>
      </c>
      <c r="AW58" s="92" t="s">
        <v>748</v>
      </c>
      <c r="AX58" s="92" t="s">
        <v>4</v>
      </c>
      <c r="AY58" s="92">
        <v>1272</v>
      </c>
      <c r="AZ58" s="92" t="s">
        <v>666</v>
      </c>
      <c r="BA58" s="92" t="s">
        <v>667</v>
      </c>
      <c r="BB58" s="91" t="s">
        <v>668</v>
      </c>
      <c r="BC58" s="92" t="s">
        <v>4</v>
      </c>
      <c r="BD58" s="92" t="s">
        <v>88</v>
      </c>
      <c r="BE58" s="92" t="s">
        <v>4</v>
      </c>
      <c r="BF58" s="92">
        <v>2017</v>
      </c>
      <c r="BG58" s="92" t="s">
        <v>664</v>
      </c>
      <c r="BH58" s="92" t="s">
        <v>665</v>
      </c>
      <c r="BI58" s="92" t="s">
        <v>669</v>
      </c>
      <c r="BJ58" s="92" t="s">
        <v>749</v>
      </c>
      <c r="BK58" s="92" t="s">
        <v>4</v>
      </c>
      <c r="BL58" s="92">
        <v>32388</v>
      </c>
      <c r="BM58" s="92" t="s">
        <v>670</v>
      </c>
      <c r="BN58" s="92" t="s">
        <v>667</v>
      </c>
      <c r="BO58" s="91" t="s">
        <v>668</v>
      </c>
      <c r="BP58" s="92" t="s">
        <v>4</v>
      </c>
      <c r="BQ58" s="92" t="s">
        <v>88</v>
      </c>
      <c r="BR58" s="92" t="s">
        <v>4</v>
      </c>
      <c r="BS58" s="92">
        <v>2017</v>
      </c>
      <c r="BT58" s="92" t="s">
        <v>664</v>
      </c>
      <c r="BU58" s="92" t="s">
        <v>665</v>
      </c>
      <c r="BV58" s="92" t="s">
        <v>669</v>
      </c>
      <c r="BW58" s="92" t="s">
        <v>266</v>
      </c>
      <c r="BX58" s="92" t="s">
        <v>4</v>
      </c>
      <c r="BY58" s="91">
        <v>32388</v>
      </c>
      <c r="BZ58" s="92" t="s">
        <v>666</v>
      </c>
      <c r="CA58" s="92" t="s">
        <v>667</v>
      </c>
      <c r="CB58" s="91" t="s">
        <v>668</v>
      </c>
      <c r="CC58" s="92" t="s">
        <v>934</v>
      </c>
      <c r="CD58" s="92" t="s">
        <v>88</v>
      </c>
      <c r="CE58" s="92" t="s">
        <v>4</v>
      </c>
      <c r="CF58" s="92">
        <v>2017</v>
      </c>
      <c r="CG58" s="92" t="s">
        <v>664</v>
      </c>
      <c r="CH58" s="92" t="s">
        <v>665</v>
      </c>
      <c r="CI58" s="92" t="s">
        <v>669</v>
      </c>
      <c r="CJ58" s="92" t="s">
        <v>751</v>
      </c>
      <c r="CK58" s="92" t="s">
        <v>4</v>
      </c>
      <c r="CL58" s="92">
        <v>24057</v>
      </c>
      <c r="CM58" s="92" t="s">
        <v>670</v>
      </c>
      <c r="CN58" s="92" t="s">
        <v>667</v>
      </c>
      <c r="CO58" s="91" t="s">
        <v>668</v>
      </c>
      <c r="CP58" s="92" t="s">
        <v>4</v>
      </c>
      <c r="CQ58" s="92" t="s">
        <v>88</v>
      </c>
      <c r="CR58" s="92" t="s">
        <v>4</v>
      </c>
      <c r="CS58" s="92">
        <v>2017</v>
      </c>
      <c r="CT58" s="92" t="s">
        <v>664</v>
      </c>
      <c r="CU58" s="92" t="s">
        <v>665</v>
      </c>
      <c r="CV58" s="92" t="s">
        <v>669</v>
      </c>
      <c r="CW58" s="92" t="s">
        <v>671</v>
      </c>
      <c r="CX58" s="92" t="s">
        <v>4</v>
      </c>
      <c r="CY58" s="91">
        <v>24057</v>
      </c>
      <c r="CZ58" s="92" t="s">
        <v>666</v>
      </c>
      <c r="DA58" s="92" t="s">
        <v>667</v>
      </c>
      <c r="DB58" s="91" t="s">
        <v>668</v>
      </c>
      <c r="DC58" s="92" t="s">
        <v>4</v>
      </c>
      <c r="MQ58" s="152">
        <f t="shared" si="3"/>
        <v>7</v>
      </c>
      <c r="MR58" s="143" t="s">
        <v>4</v>
      </c>
      <c r="MS58" s="143" t="s">
        <v>4</v>
      </c>
      <c r="MT58" s="143" t="s">
        <v>4</v>
      </c>
      <c r="MU58" s="143" t="s">
        <v>4</v>
      </c>
      <c r="MV58" s="234" t="s">
        <v>4</v>
      </c>
      <c r="MW58" s="236" t="s">
        <v>22</v>
      </c>
      <c r="MX58" s="237">
        <f>COUNTIF(Q58:MP58,"Si")</f>
        <v>1</v>
      </c>
      <c r="MY58" s="237">
        <f>COUNTIF(Q58:MP58,"Parcialmente")</f>
        <v>0</v>
      </c>
      <c r="MZ58" s="237">
        <f>COUNTIF(Q$6:MP58,"Si, pero publicado por un nivel superior")+COUNTIF(Q58:MP58,"Si pero publicado por otra entidad")</f>
        <v>0</v>
      </c>
      <c r="NA58" s="237">
        <f>COUNTIF(Q58:MP58,"No")</f>
        <v>6</v>
      </c>
      <c r="NB58" s="237">
        <f>COUNTIF(Q58:MP58,"Satisfechos")</f>
        <v>0</v>
      </c>
      <c r="NC58" s="237">
        <f>COUNTIF(Q58:MP58,"No satisfechos")</f>
        <v>0</v>
      </c>
      <c r="ND58" s="237">
        <f>COUNTIF(Q58:MP58,"No se realiza encuesta")</f>
        <v>0</v>
      </c>
      <c r="NE58" s="237">
        <f>COUNTIF(Q58:MP58,"Clausurados o rehabilitados")</f>
        <v>0</v>
      </c>
      <c r="NF58" s="237">
        <f>COUNTIF(Q58:MP58,"En proceso")</f>
        <v>0</v>
      </c>
      <c r="NG58" s="234">
        <f t="shared" si="19"/>
        <v>0</v>
      </c>
      <c r="NH58" s="237">
        <f t="shared" si="5"/>
        <v>7</v>
      </c>
      <c r="NI58" s="236" t="s">
        <v>89</v>
      </c>
      <c r="NJ58" s="161">
        <f t="shared" si="27"/>
        <v>0</v>
      </c>
      <c r="NK58" s="161">
        <f t="shared" si="28"/>
        <v>7</v>
      </c>
      <c r="NM58" s="288"/>
      <c r="NN58" s="88"/>
      <c r="NO58" s="741"/>
      <c r="NP58" s="741"/>
      <c r="NQ58" s="741"/>
      <c r="NR58" s="741"/>
      <c r="NS58" s="741"/>
      <c r="NT58" s="741"/>
      <c r="NU58" s="741"/>
      <c r="NV58" s="741"/>
      <c r="NW58" s="741"/>
      <c r="NX58" s="741"/>
      <c r="NY58" s="741"/>
      <c r="NZ58" s="741"/>
      <c r="OA58" s="741"/>
      <c r="OB58" s="741"/>
      <c r="OC58" s="741"/>
      <c r="OD58" s="741"/>
      <c r="OE58" s="741"/>
      <c r="OF58" s="741"/>
      <c r="OG58" s="741"/>
      <c r="OH58" s="741"/>
      <c r="OI58" s="741"/>
      <c r="OJ58" s="741"/>
      <c r="OK58" s="741"/>
      <c r="OL58" s="741"/>
      <c r="OM58" s="741"/>
      <c r="ON58" s="741"/>
      <c r="OO58" s="741"/>
      <c r="OP58" s="741"/>
      <c r="OQ58" s="741"/>
      <c r="OR58" s="741"/>
      <c r="OS58" s="741"/>
      <c r="OT58" s="741"/>
      <c r="OU58" s="741"/>
      <c r="OV58" s="741"/>
      <c r="OW58" s="741"/>
      <c r="OX58" s="741"/>
      <c r="OY58" s="741"/>
      <c r="OZ58" s="741"/>
      <c r="PA58" s="741"/>
      <c r="PB58" s="741"/>
      <c r="PC58" s="741"/>
      <c r="PD58" s="741"/>
      <c r="PE58" s="741"/>
      <c r="PF58" s="741"/>
      <c r="PG58" s="741"/>
      <c r="PH58" s="741"/>
      <c r="PI58" s="741"/>
    </row>
    <row r="59" spans="1:425" s="92" customFormat="1" ht="15" customHeight="1">
      <c r="A59" s="1"/>
      <c r="B59" s="88"/>
      <c r="C59" s="89" t="s">
        <v>2160</v>
      </c>
      <c r="D59" s="89" t="s">
        <v>7</v>
      </c>
      <c r="E59" s="89" t="s">
        <v>429</v>
      </c>
      <c r="F59" s="89" t="s">
        <v>1</v>
      </c>
      <c r="G59" s="160" t="str">
        <f>'G-6'!I155</f>
        <v>I-51</v>
      </c>
      <c r="H59" s="160" t="s">
        <v>88</v>
      </c>
      <c r="I59" s="160" t="s">
        <v>88</v>
      </c>
      <c r="J59" s="160" t="s">
        <v>4</v>
      </c>
      <c r="K59" s="160" t="s">
        <v>4</v>
      </c>
      <c r="L59" s="160" t="s">
        <v>4</v>
      </c>
      <c r="M59" s="89" t="s">
        <v>10</v>
      </c>
      <c r="N59" s="89" t="s">
        <v>293</v>
      </c>
      <c r="O59" s="89" t="s">
        <v>294</v>
      </c>
      <c r="P59" s="89" t="s">
        <v>98</v>
      </c>
      <c r="Q59" s="93">
        <v>180</v>
      </c>
      <c r="R59" s="91" t="s">
        <v>4</v>
      </c>
      <c r="S59" s="91">
        <v>2013</v>
      </c>
      <c r="T59" s="91" t="s">
        <v>700</v>
      </c>
      <c r="U59" s="91" t="s">
        <v>788</v>
      </c>
      <c r="V59" s="91" t="s">
        <v>4</v>
      </c>
      <c r="W59" s="91" t="s">
        <v>701</v>
      </c>
      <c r="X59" s="91" t="s">
        <v>4</v>
      </c>
      <c r="Y59" s="108" t="s">
        <v>4</v>
      </c>
      <c r="Z59" s="91" t="s">
        <v>666</v>
      </c>
      <c r="AA59" s="91" t="s">
        <v>685</v>
      </c>
      <c r="AB59" s="103" t="s">
        <v>702</v>
      </c>
      <c r="AC59" s="91" t="s">
        <v>703</v>
      </c>
      <c r="AD59" s="177">
        <v>229.95</v>
      </c>
      <c r="AE59" s="91" t="s">
        <v>4</v>
      </c>
      <c r="AF59" s="91">
        <v>2016</v>
      </c>
      <c r="AG59" s="91" t="s">
        <v>266</v>
      </c>
      <c r="AH59" s="91" t="s">
        <v>677</v>
      </c>
      <c r="AI59" s="91" t="s">
        <v>697</v>
      </c>
      <c r="AJ59" s="91" t="s">
        <v>266</v>
      </c>
      <c r="AK59" s="91" t="s">
        <v>697</v>
      </c>
      <c r="AL59" s="91" t="s">
        <v>4</v>
      </c>
      <c r="AM59" s="91" t="s">
        <v>674</v>
      </c>
      <c r="AN59" s="91" t="s">
        <v>685</v>
      </c>
      <c r="AO59" s="92" t="s">
        <v>704</v>
      </c>
      <c r="AP59" s="91" t="s">
        <v>705</v>
      </c>
      <c r="AQ59" s="92">
        <v>414</v>
      </c>
      <c r="AR59" s="92" t="s">
        <v>4</v>
      </c>
      <c r="AS59" s="91">
        <v>2014</v>
      </c>
      <c r="AT59" s="91" t="s">
        <v>706</v>
      </c>
      <c r="AU59" s="91" t="s">
        <v>665</v>
      </c>
      <c r="AV59" s="91" t="s">
        <v>4</v>
      </c>
      <c r="AW59" s="91" t="s">
        <v>4</v>
      </c>
      <c r="AX59" s="91" t="s">
        <v>4</v>
      </c>
      <c r="AY59" s="117">
        <v>2065895</v>
      </c>
      <c r="AZ59" s="91" t="s">
        <v>674</v>
      </c>
      <c r="BA59" s="91" t="s">
        <v>667</v>
      </c>
      <c r="BB59" s="92" t="s">
        <v>707</v>
      </c>
      <c r="BC59" s="91" t="s">
        <v>708</v>
      </c>
      <c r="BD59" s="185">
        <v>237.5</v>
      </c>
      <c r="BE59" s="92" t="s">
        <v>4</v>
      </c>
      <c r="BF59" s="92">
        <v>2017</v>
      </c>
      <c r="BG59" s="92" t="s">
        <v>710</v>
      </c>
      <c r="BH59" s="92" t="s">
        <v>673</v>
      </c>
      <c r="BI59" s="92" t="s">
        <v>4</v>
      </c>
      <c r="BJ59" s="92" t="s">
        <v>4</v>
      </c>
      <c r="BK59" s="92" t="s">
        <v>4</v>
      </c>
      <c r="BL59" s="259">
        <v>749160</v>
      </c>
      <c r="BM59" s="92" t="s">
        <v>674</v>
      </c>
      <c r="BN59" s="92" t="s">
        <v>667</v>
      </c>
      <c r="BO59" s="92" t="s">
        <v>711</v>
      </c>
      <c r="BP59" s="92" t="s">
        <v>712</v>
      </c>
      <c r="BQ59" s="207">
        <v>219</v>
      </c>
      <c r="BR59" s="173" t="s">
        <v>4</v>
      </c>
      <c r="BS59" s="173">
        <v>2003</v>
      </c>
      <c r="BT59" s="173" t="s">
        <v>672</v>
      </c>
      <c r="BU59" s="173" t="s">
        <v>673</v>
      </c>
      <c r="BV59" s="173" t="s">
        <v>4</v>
      </c>
      <c r="BW59" s="173" t="s">
        <v>4</v>
      </c>
      <c r="BX59" s="173" t="s">
        <v>680</v>
      </c>
      <c r="BY59" s="257">
        <v>1080500</v>
      </c>
      <c r="BZ59" s="173" t="s">
        <v>674</v>
      </c>
      <c r="CA59" s="173" t="s">
        <v>667</v>
      </c>
      <c r="CB59" s="258" t="s">
        <v>675</v>
      </c>
      <c r="CC59" s="173" t="s">
        <v>1716</v>
      </c>
      <c r="CD59" s="110">
        <v>487</v>
      </c>
      <c r="CE59" s="92" t="s">
        <v>4</v>
      </c>
      <c r="CF59" s="91">
        <v>2014</v>
      </c>
      <c r="CG59" s="91" t="s">
        <v>266</v>
      </c>
      <c r="CH59" s="91" t="s">
        <v>713</v>
      </c>
      <c r="CI59" s="91" t="s">
        <v>4</v>
      </c>
      <c r="CJ59" s="91" t="s">
        <v>4</v>
      </c>
      <c r="CK59" s="91" t="s">
        <v>4</v>
      </c>
      <c r="CL59" s="109" t="s">
        <v>4</v>
      </c>
      <c r="CM59" s="91" t="s">
        <v>714</v>
      </c>
      <c r="CN59" s="91" t="s">
        <v>667</v>
      </c>
      <c r="CO59" s="91" t="s">
        <v>707</v>
      </c>
      <c r="CP59" s="91" t="s">
        <v>715</v>
      </c>
      <c r="CQ59" s="185">
        <v>552.61</v>
      </c>
      <c r="CR59" s="92" t="s">
        <v>4</v>
      </c>
      <c r="CS59" s="92">
        <v>2012</v>
      </c>
      <c r="CT59" s="92" t="s">
        <v>687</v>
      </c>
      <c r="CU59" s="92" t="s">
        <v>677</v>
      </c>
      <c r="CV59" s="91" t="s">
        <v>716</v>
      </c>
      <c r="CW59" s="92" t="s">
        <v>4</v>
      </c>
      <c r="CX59" s="91" t="s">
        <v>4</v>
      </c>
      <c r="CY59" s="92" t="s">
        <v>4</v>
      </c>
      <c r="CZ59" s="92" t="s">
        <v>714</v>
      </c>
      <c r="DA59" s="92" t="s">
        <v>685</v>
      </c>
      <c r="DB59" s="92" t="s">
        <v>717</v>
      </c>
      <c r="DC59" s="91" t="s">
        <v>718</v>
      </c>
      <c r="DD59" s="98">
        <v>306.23500000000001</v>
      </c>
      <c r="DE59" s="92" t="s">
        <v>4</v>
      </c>
      <c r="DF59" s="92">
        <v>2012</v>
      </c>
      <c r="DG59" s="92" t="s">
        <v>687</v>
      </c>
      <c r="DH59" s="92" t="s">
        <v>677</v>
      </c>
      <c r="DI59" s="91" t="s">
        <v>719</v>
      </c>
      <c r="DJ59" s="92" t="s">
        <v>4</v>
      </c>
      <c r="DK59" s="92" t="s">
        <v>4</v>
      </c>
      <c r="DL59" s="92" t="s">
        <v>4</v>
      </c>
      <c r="DM59" s="92" t="s">
        <v>714</v>
      </c>
      <c r="DN59" s="92" t="s">
        <v>685</v>
      </c>
      <c r="DO59" s="92" t="s">
        <v>717</v>
      </c>
      <c r="DP59" s="91" t="s">
        <v>718</v>
      </c>
      <c r="DQ59" s="206">
        <v>283.60500000000002</v>
      </c>
      <c r="DR59" s="92" t="s">
        <v>4</v>
      </c>
      <c r="DS59" s="92">
        <v>2012</v>
      </c>
      <c r="DT59" s="92" t="s">
        <v>687</v>
      </c>
      <c r="DU59" s="92" t="s">
        <v>677</v>
      </c>
      <c r="DV59" s="91" t="s">
        <v>720</v>
      </c>
      <c r="DW59" s="92" t="s">
        <v>4</v>
      </c>
      <c r="DX59" s="92" t="s">
        <v>4</v>
      </c>
      <c r="DY59" s="92" t="s">
        <v>4</v>
      </c>
      <c r="DZ59" s="92" t="s">
        <v>714</v>
      </c>
      <c r="EA59" s="92" t="s">
        <v>685</v>
      </c>
      <c r="EB59" s="92" t="s">
        <v>717</v>
      </c>
      <c r="EC59" s="91" t="s">
        <v>718</v>
      </c>
      <c r="ED59" s="207">
        <v>244.185</v>
      </c>
      <c r="EE59" s="92" t="s">
        <v>4</v>
      </c>
      <c r="EF59" s="92">
        <v>2012</v>
      </c>
      <c r="EG59" s="92" t="s">
        <v>687</v>
      </c>
      <c r="EH59" s="91" t="s">
        <v>677</v>
      </c>
      <c r="EI59" s="91" t="s">
        <v>721</v>
      </c>
      <c r="EJ59" s="92" t="s">
        <v>4</v>
      </c>
      <c r="EK59" s="92" t="s">
        <v>4</v>
      </c>
      <c r="EL59" s="92" t="s">
        <v>4</v>
      </c>
      <c r="EM59" s="92" t="s">
        <v>714</v>
      </c>
      <c r="EN59" s="92" t="s">
        <v>685</v>
      </c>
      <c r="EO59" s="92" t="s">
        <v>717</v>
      </c>
      <c r="EP59" s="91" t="s">
        <v>718</v>
      </c>
      <c r="EQ59" s="185">
        <v>121.18</v>
      </c>
      <c r="ER59" s="92" t="s">
        <v>4</v>
      </c>
      <c r="ES59" s="92">
        <v>2012</v>
      </c>
      <c r="ET59" s="92" t="s">
        <v>687</v>
      </c>
      <c r="EU59" s="92" t="s">
        <v>677</v>
      </c>
      <c r="EV59" s="91" t="s">
        <v>722</v>
      </c>
      <c r="EW59" s="92" t="s">
        <v>4</v>
      </c>
      <c r="EX59" s="92" t="s">
        <v>4</v>
      </c>
      <c r="EY59" s="92" t="s">
        <v>4</v>
      </c>
      <c r="EZ59" s="92" t="s">
        <v>714</v>
      </c>
      <c r="FA59" s="92" t="s">
        <v>685</v>
      </c>
      <c r="FB59" s="92" t="s">
        <v>717</v>
      </c>
      <c r="FC59" s="91" t="s">
        <v>718</v>
      </c>
      <c r="FD59" s="207">
        <v>239.07499999999999</v>
      </c>
      <c r="FE59" s="92" t="s">
        <v>4</v>
      </c>
      <c r="FF59" s="92">
        <v>2012</v>
      </c>
      <c r="FG59" s="92" t="s">
        <v>687</v>
      </c>
      <c r="FH59" s="92" t="s">
        <v>677</v>
      </c>
      <c r="FI59" s="91" t="s">
        <v>723</v>
      </c>
      <c r="FJ59" s="92" t="s">
        <v>4</v>
      </c>
      <c r="FK59" s="92" t="s">
        <v>4</v>
      </c>
      <c r="FL59" s="92" t="s">
        <v>4</v>
      </c>
      <c r="FM59" s="92" t="s">
        <v>714</v>
      </c>
      <c r="FN59" s="173" t="s">
        <v>685</v>
      </c>
      <c r="FO59" s="173" t="s">
        <v>717</v>
      </c>
      <c r="FP59" s="167" t="s">
        <v>718</v>
      </c>
      <c r="FQ59" s="173">
        <v>434</v>
      </c>
      <c r="FR59" s="173" t="s">
        <v>4</v>
      </c>
      <c r="FS59" s="173">
        <v>2016</v>
      </c>
      <c r="FT59" s="173" t="s">
        <v>664</v>
      </c>
      <c r="FU59" s="173" t="s">
        <v>665</v>
      </c>
      <c r="FV59" s="173" t="s">
        <v>4</v>
      </c>
      <c r="FW59" s="173" t="s">
        <v>266</v>
      </c>
      <c r="FX59" s="173" t="s">
        <v>4</v>
      </c>
      <c r="FY59" s="167" t="s">
        <v>709</v>
      </c>
      <c r="FZ59" s="173" t="s">
        <v>666</v>
      </c>
      <c r="GA59" s="173" t="s">
        <v>667</v>
      </c>
      <c r="GB59" s="173" t="s">
        <v>681</v>
      </c>
      <c r="GC59" s="173" t="s">
        <v>1717</v>
      </c>
      <c r="GD59" s="173">
        <v>345</v>
      </c>
      <c r="GE59" s="173" t="s">
        <v>4</v>
      </c>
      <c r="GF59" s="173">
        <v>2016</v>
      </c>
      <c r="GG59" s="173" t="s">
        <v>664</v>
      </c>
      <c r="GH59" s="173" t="s">
        <v>665</v>
      </c>
      <c r="GI59" s="173" t="s">
        <v>4</v>
      </c>
      <c r="GJ59" s="173" t="s">
        <v>266</v>
      </c>
      <c r="GK59" s="173" t="s">
        <v>4</v>
      </c>
      <c r="GL59" s="167" t="s">
        <v>709</v>
      </c>
      <c r="GM59" s="173" t="s">
        <v>666</v>
      </c>
      <c r="GN59" s="173" t="s">
        <v>667</v>
      </c>
      <c r="GO59" s="173" t="s">
        <v>681</v>
      </c>
      <c r="GP59" s="173" t="s">
        <v>1718</v>
      </c>
      <c r="GQ59" s="207">
        <v>73</v>
      </c>
      <c r="GR59" s="173" t="s">
        <v>4</v>
      </c>
      <c r="GS59" s="173">
        <v>2003</v>
      </c>
      <c r="GT59" s="173" t="s">
        <v>672</v>
      </c>
      <c r="GU59" s="173" t="s">
        <v>673</v>
      </c>
      <c r="GV59" s="173" t="s">
        <v>4</v>
      </c>
      <c r="GW59" s="173" t="s">
        <v>4</v>
      </c>
      <c r="GX59" s="173" t="s">
        <v>680</v>
      </c>
      <c r="GY59" s="257">
        <v>1080500</v>
      </c>
      <c r="GZ59" s="173" t="s">
        <v>674</v>
      </c>
      <c r="HA59" s="173" t="s">
        <v>667</v>
      </c>
      <c r="HB59" s="258" t="s">
        <v>675</v>
      </c>
      <c r="HC59" s="173" t="s">
        <v>1715</v>
      </c>
      <c r="HD59" s="207">
        <v>73</v>
      </c>
      <c r="HE59" s="173" t="s">
        <v>4</v>
      </c>
      <c r="HF59" s="173">
        <v>2003</v>
      </c>
      <c r="HG59" s="173" t="s">
        <v>672</v>
      </c>
      <c r="HH59" s="173" t="s">
        <v>673</v>
      </c>
      <c r="HI59" s="173" t="s">
        <v>4</v>
      </c>
      <c r="HJ59" s="173" t="s">
        <v>4</v>
      </c>
      <c r="HK59" s="173" t="s">
        <v>680</v>
      </c>
      <c r="HL59" s="257">
        <v>1080500</v>
      </c>
      <c r="HM59" s="173" t="s">
        <v>674</v>
      </c>
      <c r="HN59" s="173" t="s">
        <v>667</v>
      </c>
      <c r="HO59" s="258" t="s">
        <v>675</v>
      </c>
      <c r="HP59" s="173" t="s">
        <v>1715</v>
      </c>
      <c r="MQ59" s="152">
        <f t="shared" si="3"/>
        <v>16</v>
      </c>
      <c r="MR59" s="143">
        <f t="shared" ref="MR59:MR71" si="29">MAX(Q59,AD59,AQ59,BD59,BQ59,CD59,CQ59,DD59,DQ59,ED59,EQ59,FD59,FQ59,GD59,GQ59,HD59,HQ59,ID59,IQ59,JD59,JQ59,KD59,KQ59,LD59,LQ59,MD59)</f>
        <v>552.61</v>
      </c>
      <c r="MS59" s="143">
        <f t="shared" ref="MS59:MS71" si="30">MIN(Q59,AD59,AQ59,BD59,BQ59,CD59,CQ59,DD59,DQ59,ED59,EQ59,FD59,FQ59,GD59,GQ59,HD59,HQ59,ID59,IQ59,JD59,JQ59,KD59,KQ59,LD59,LQ59,MD59)</f>
        <v>73</v>
      </c>
      <c r="MT59" s="143">
        <f t="shared" ref="MT59:MT71" si="31">AVERAGE(Q59,AD59,AQ59,BD59,BQ59,CD59,CQ59,DD59,DQ59,ED59,EQ59,FD59,FQ59,GD59,GQ59,HD59,HQ59,ID59,IQ59,JD59,JQ59,KD59,KQ59,LD59,LQ59,MD59)</f>
        <v>277.45875000000001</v>
      </c>
      <c r="MU59" s="143">
        <f t="shared" ref="MU59:MU71" si="32">STDEV(Q59,AD59,AQ59,BD59,BQ59,CD59,CQ59,DD59,DQ59,ED59,EQ59,FD59,FQ59,GD59,GQ59,HD59,HQ59,ID59,IQ59,JD59,JQ59,KD59,KQ59,LD59,LQ59,MD59)</f>
        <v>140.37373231840775</v>
      </c>
      <c r="MV59" s="234">
        <f t="shared" ref="MV59:MV71" si="33">MQ59</f>
        <v>16</v>
      </c>
      <c r="MW59" s="236" t="s">
        <v>89</v>
      </c>
      <c r="MX59" s="144" t="s">
        <v>4</v>
      </c>
      <c r="MY59" s="144" t="s">
        <v>4</v>
      </c>
      <c r="MZ59" s="144" t="s">
        <v>4</v>
      </c>
      <c r="NA59" s="144" t="s">
        <v>4</v>
      </c>
      <c r="NB59" s="144" t="s">
        <v>4</v>
      </c>
      <c r="NC59" s="144" t="s">
        <v>4</v>
      </c>
      <c r="ND59" s="144" t="s">
        <v>4</v>
      </c>
      <c r="NE59" s="144" t="s">
        <v>4</v>
      </c>
      <c r="NF59" s="144" t="s">
        <v>4</v>
      </c>
      <c r="NG59" s="144" t="s">
        <v>4</v>
      </c>
      <c r="NH59" s="237" t="s">
        <v>4</v>
      </c>
      <c r="NI59" s="236" t="s">
        <v>22</v>
      </c>
      <c r="NJ59" s="161">
        <f t="shared" si="27"/>
        <v>8</v>
      </c>
      <c r="NK59" s="161">
        <f t="shared" si="28"/>
        <v>8</v>
      </c>
      <c r="NM59" s="288"/>
      <c r="NN59" s="88"/>
      <c r="NO59" s="741"/>
      <c r="NP59" s="741"/>
      <c r="NQ59" s="741"/>
      <c r="NR59" s="741"/>
      <c r="NS59" s="741"/>
      <c r="NT59" s="741"/>
      <c r="NU59" s="741"/>
      <c r="NV59" s="741"/>
      <c r="NW59" s="741"/>
      <c r="NX59" s="741"/>
      <c r="NY59" s="741"/>
      <c r="NZ59" s="741"/>
      <c r="OA59" s="741"/>
      <c r="OB59" s="741"/>
      <c r="OC59" s="741"/>
      <c r="OD59" s="741"/>
      <c r="OE59" s="741"/>
      <c r="OF59" s="741"/>
      <c r="OG59" s="741"/>
      <c r="OH59" s="741"/>
      <c r="OI59" s="741"/>
      <c r="OJ59" s="741"/>
      <c r="OK59" s="741"/>
      <c r="OL59" s="741"/>
      <c r="OM59" s="741"/>
      <c r="ON59" s="741"/>
      <c r="OO59" s="741"/>
      <c r="OP59" s="741"/>
      <c r="OQ59" s="741"/>
      <c r="OR59" s="741"/>
      <c r="OS59" s="741"/>
      <c r="OT59" s="741"/>
      <c r="OU59" s="741"/>
      <c r="OV59" s="741"/>
      <c r="OW59" s="741"/>
      <c r="OX59" s="741"/>
      <c r="OY59" s="741"/>
      <c r="OZ59" s="741"/>
      <c r="PA59" s="741"/>
      <c r="PB59" s="741"/>
      <c r="PC59" s="741"/>
      <c r="PD59" s="741"/>
      <c r="PE59" s="741"/>
      <c r="PF59" s="741"/>
      <c r="PG59" s="741"/>
      <c r="PH59" s="741"/>
      <c r="PI59" s="741"/>
    </row>
    <row r="60" spans="1:425" s="92" customFormat="1" ht="15" customHeight="1">
      <c r="A60" s="1"/>
      <c r="B60" s="88"/>
      <c r="C60" s="89" t="s">
        <v>2160</v>
      </c>
      <c r="D60" s="89" t="s">
        <v>7</v>
      </c>
      <c r="E60" s="89" t="s">
        <v>429</v>
      </c>
      <c r="F60" s="89" t="s">
        <v>27</v>
      </c>
      <c r="G60" s="160" t="str">
        <f>'G-6'!I156</f>
        <v>I-52</v>
      </c>
      <c r="H60" s="160" t="s">
        <v>88</v>
      </c>
      <c r="I60" s="160" t="s">
        <v>89</v>
      </c>
      <c r="J60" s="160" t="s">
        <v>4</v>
      </c>
      <c r="K60" s="160" t="s">
        <v>4</v>
      </c>
      <c r="L60" s="160" t="s">
        <v>4</v>
      </c>
      <c r="M60" s="89" t="s">
        <v>11</v>
      </c>
      <c r="N60" s="89" t="s">
        <v>293</v>
      </c>
      <c r="O60" s="89" t="s">
        <v>295</v>
      </c>
      <c r="P60" s="89" t="s">
        <v>98</v>
      </c>
      <c r="Q60" s="49">
        <v>1.1000000000000001</v>
      </c>
      <c r="R60" s="49" t="s">
        <v>4</v>
      </c>
      <c r="S60" s="49">
        <v>2013</v>
      </c>
      <c r="T60" s="49" t="s">
        <v>687</v>
      </c>
      <c r="U60" s="49" t="s">
        <v>677</v>
      </c>
      <c r="V60" s="49" t="s">
        <v>863</v>
      </c>
      <c r="W60" s="49" t="s">
        <v>864</v>
      </c>
      <c r="X60" s="49" t="s">
        <v>864</v>
      </c>
      <c r="Y60" s="49">
        <v>1239000</v>
      </c>
      <c r="Z60" s="49" t="s">
        <v>666</v>
      </c>
      <c r="AA60" s="49" t="s">
        <v>685</v>
      </c>
      <c r="AB60" s="49" t="s">
        <v>1881</v>
      </c>
      <c r="AC60" s="135" t="s">
        <v>1882</v>
      </c>
      <c r="AD60" s="49">
        <v>0.39</v>
      </c>
      <c r="AE60" s="49" t="s">
        <v>4</v>
      </c>
      <c r="AF60" s="49">
        <v>1999</v>
      </c>
      <c r="AG60" s="49" t="s">
        <v>687</v>
      </c>
      <c r="AH60" s="49" t="s">
        <v>677</v>
      </c>
      <c r="AI60" s="49" t="s">
        <v>1883</v>
      </c>
      <c r="AJ60" s="49" t="s">
        <v>4</v>
      </c>
      <c r="AK60" s="49" t="s">
        <v>1883</v>
      </c>
      <c r="AL60" s="393">
        <v>8235744</v>
      </c>
      <c r="AM60" s="49" t="s">
        <v>835</v>
      </c>
      <c r="AN60" s="49" t="s">
        <v>685</v>
      </c>
      <c r="AO60" s="394" t="s">
        <v>1885</v>
      </c>
      <c r="AP60" s="135" t="s">
        <v>1884</v>
      </c>
      <c r="AQ60" s="90"/>
      <c r="MQ60" s="152">
        <f t="shared" si="3"/>
        <v>2</v>
      </c>
      <c r="MR60" s="143">
        <f t="shared" si="29"/>
        <v>1.1000000000000001</v>
      </c>
      <c r="MS60" s="143">
        <f t="shared" si="30"/>
        <v>0.39</v>
      </c>
      <c r="MT60" s="143">
        <f t="shared" si="31"/>
        <v>0.74500000000000011</v>
      </c>
      <c r="MU60" s="143">
        <f t="shared" si="32"/>
        <v>0.50204581464244857</v>
      </c>
      <c r="MV60" s="234">
        <f t="shared" si="33"/>
        <v>2</v>
      </c>
      <c r="MW60" s="236" t="s">
        <v>89</v>
      </c>
      <c r="MX60" s="144" t="s">
        <v>4</v>
      </c>
      <c r="MY60" s="144" t="s">
        <v>4</v>
      </c>
      <c r="MZ60" s="144" t="s">
        <v>4</v>
      </c>
      <c r="NA60" s="144" t="s">
        <v>4</v>
      </c>
      <c r="NB60" s="144" t="s">
        <v>4</v>
      </c>
      <c r="NC60" s="144" t="s">
        <v>4</v>
      </c>
      <c r="ND60" s="144" t="s">
        <v>4</v>
      </c>
      <c r="NE60" s="144" t="s">
        <v>4</v>
      </c>
      <c r="NF60" s="144" t="s">
        <v>4</v>
      </c>
      <c r="NG60" s="144" t="s">
        <v>4</v>
      </c>
      <c r="NH60" s="237" t="s">
        <v>4</v>
      </c>
      <c r="NI60" s="236" t="s">
        <v>22</v>
      </c>
      <c r="NJ60" s="161">
        <f t="shared" si="27"/>
        <v>2</v>
      </c>
      <c r="NK60" s="161">
        <f t="shared" si="28"/>
        <v>0</v>
      </c>
      <c r="NM60" s="288"/>
      <c r="NN60" s="88"/>
      <c r="NO60" s="741"/>
      <c r="NP60" s="741"/>
      <c r="NQ60" s="741"/>
      <c r="NR60" s="741"/>
      <c r="NS60" s="741"/>
      <c r="NT60" s="741"/>
      <c r="NU60" s="741"/>
      <c r="NV60" s="741"/>
      <c r="NW60" s="741"/>
      <c r="NX60" s="741"/>
      <c r="NY60" s="741"/>
      <c r="NZ60" s="741"/>
      <c r="OA60" s="741"/>
      <c r="OB60" s="741"/>
      <c r="OC60" s="741"/>
      <c r="OD60" s="741"/>
      <c r="OE60" s="741"/>
      <c r="OF60" s="741"/>
      <c r="OG60" s="741"/>
      <c r="OH60" s="741"/>
      <c r="OI60" s="741"/>
      <c r="OJ60" s="741"/>
      <c r="OK60" s="741"/>
      <c r="OL60" s="741"/>
      <c r="OM60" s="741"/>
      <c r="ON60" s="741"/>
      <c r="OO60" s="741"/>
      <c r="OP60" s="741"/>
      <c r="OQ60" s="741"/>
      <c r="OR60" s="741"/>
      <c r="OS60" s="741"/>
      <c r="OT60" s="741"/>
      <c r="OU60" s="741"/>
      <c r="OV60" s="741"/>
      <c r="OW60" s="741"/>
      <c r="OX60" s="741"/>
      <c r="OY60" s="741"/>
      <c r="OZ60" s="741"/>
      <c r="PA60" s="741"/>
      <c r="PB60" s="741"/>
      <c r="PC60" s="741"/>
      <c r="PD60" s="741"/>
      <c r="PE60" s="741"/>
      <c r="PF60" s="741"/>
      <c r="PG60" s="741"/>
      <c r="PH60" s="741"/>
      <c r="PI60" s="741"/>
    </row>
    <row r="61" spans="1:425" s="92" customFormat="1" ht="15" customHeight="1">
      <c r="A61" s="1"/>
      <c r="B61" s="88"/>
      <c r="C61" s="89" t="s">
        <v>2160</v>
      </c>
      <c r="D61" s="89" t="s">
        <v>7</v>
      </c>
      <c r="E61" s="89" t="s">
        <v>429</v>
      </c>
      <c r="F61" s="89" t="s">
        <v>27</v>
      </c>
      <c r="G61" s="160" t="str">
        <f>'G-6'!I157</f>
        <v>I-53</v>
      </c>
      <c r="H61" s="160" t="s">
        <v>89</v>
      </c>
      <c r="I61" s="160" t="s">
        <v>89</v>
      </c>
      <c r="J61" s="160" t="s">
        <v>4</v>
      </c>
      <c r="K61" s="160" t="s">
        <v>4</v>
      </c>
      <c r="L61" s="160" t="s">
        <v>4</v>
      </c>
      <c r="M61" s="89" t="s">
        <v>12</v>
      </c>
      <c r="N61" s="89" t="s">
        <v>293</v>
      </c>
      <c r="O61" s="89" t="s">
        <v>296</v>
      </c>
      <c r="P61" s="89" t="s">
        <v>98</v>
      </c>
      <c r="Q61" s="49">
        <v>115.04</v>
      </c>
      <c r="R61" s="179" t="s">
        <v>4</v>
      </c>
      <c r="S61" s="49">
        <v>2016</v>
      </c>
      <c r="T61" s="49" t="s">
        <v>664</v>
      </c>
      <c r="U61" s="49" t="s">
        <v>665</v>
      </c>
      <c r="V61" s="49" t="s">
        <v>4</v>
      </c>
      <c r="W61" s="49" t="s">
        <v>4</v>
      </c>
      <c r="X61" s="49" t="s">
        <v>4</v>
      </c>
      <c r="Y61" s="49">
        <f>46.56*1000000</f>
        <v>46560000</v>
      </c>
      <c r="Z61" s="49" t="s">
        <v>262</v>
      </c>
      <c r="AA61" s="49" t="s">
        <v>685</v>
      </c>
      <c r="AB61" s="49" t="s">
        <v>600</v>
      </c>
      <c r="AC61" s="49" t="s">
        <v>4</v>
      </c>
      <c r="AD61" s="135">
        <v>7.58</v>
      </c>
      <c r="AE61" s="135" t="s">
        <v>4</v>
      </c>
      <c r="AF61" s="135">
        <v>2017</v>
      </c>
      <c r="AG61" s="135" t="s">
        <v>687</v>
      </c>
      <c r="AH61" s="135" t="s">
        <v>677</v>
      </c>
      <c r="AI61" s="135" t="s">
        <v>1678</v>
      </c>
      <c r="AJ61" s="135" t="s">
        <v>1679</v>
      </c>
      <c r="AK61" s="135" t="s">
        <v>4</v>
      </c>
      <c r="AL61" s="135">
        <v>1332272</v>
      </c>
      <c r="AM61" s="49" t="s">
        <v>666</v>
      </c>
      <c r="AN61" s="49" t="s">
        <v>667</v>
      </c>
      <c r="AO61" s="246" t="s">
        <v>1693</v>
      </c>
      <c r="AP61" s="49" t="s">
        <v>4</v>
      </c>
      <c r="AQ61" s="90"/>
      <c r="MQ61" s="152">
        <f t="shared" si="3"/>
        <v>2</v>
      </c>
      <c r="MR61" s="143">
        <f t="shared" si="29"/>
        <v>115.04</v>
      </c>
      <c r="MS61" s="143">
        <f t="shared" si="30"/>
        <v>7.58</v>
      </c>
      <c r="MT61" s="143">
        <f t="shared" si="31"/>
        <v>61.31</v>
      </c>
      <c r="MU61" s="143">
        <f t="shared" si="32"/>
        <v>75.985694706306404</v>
      </c>
      <c r="MV61" s="234">
        <f t="shared" si="33"/>
        <v>2</v>
      </c>
      <c r="MW61" s="236" t="s">
        <v>89</v>
      </c>
      <c r="MX61" s="144" t="s">
        <v>4</v>
      </c>
      <c r="MY61" s="144" t="s">
        <v>4</v>
      </c>
      <c r="MZ61" s="144" t="s">
        <v>4</v>
      </c>
      <c r="NA61" s="144" t="s">
        <v>4</v>
      </c>
      <c r="NB61" s="144" t="s">
        <v>4</v>
      </c>
      <c r="NC61" s="144" t="s">
        <v>4</v>
      </c>
      <c r="ND61" s="144" t="s">
        <v>4</v>
      </c>
      <c r="NE61" s="144" t="s">
        <v>4</v>
      </c>
      <c r="NF61" s="144" t="s">
        <v>4</v>
      </c>
      <c r="NG61" s="144" t="s">
        <v>4</v>
      </c>
      <c r="NH61" s="237" t="s">
        <v>4</v>
      </c>
      <c r="NI61" s="236" t="s">
        <v>22</v>
      </c>
      <c r="NJ61" s="161">
        <f t="shared" si="27"/>
        <v>1</v>
      </c>
      <c r="NK61" s="161">
        <f t="shared" si="28"/>
        <v>1</v>
      </c>
      <c r="NM61" s="288"/>
      <c r="NN61" s="88"/>
      <c r="NO61" s="741"/>
      <c r="NP61" s="741"/>
      <c r="NQ61" s="741"/>
      <c r="NR61" s="741"/>
      <c r="NS61" s="741"/>
      <c r="NT61" s="741"/>
      <c r="NU61" s="741"/>
      <c r="NV61" s="741"/>
      <c r="NW61" s="741"/>
      <c r="NX61" s="741"/>
      <c r="NY61" s="741"/>
      <c r="NZ61" s="741"/>
      <c r="OA61" s="741"/>
      <c r="OB61" s="741"/>
      <c r="OC61" s="741"/>
      <c r="OD61" s="741"/>
      <c r="OE61" s="741"/>
      <c r="OF61" s="741"/>
      <c r="OG61" s="741"/>
      <c r="OH61" s="741"/>
      <c r="OI61" s="741"/>
      <c r="OJ61" s="741"/>
      <c r="OK61" s="741"/>
      <c r="OL61" s="741"/>
      <c r="OM61" s="741"/>
      <c r="ON61" s="741"/>
      <c r="OO61" s="741"/>
      <c r="OP61" s="741"/>
      <c r="OQ61" s="741"/>
      <c r="OR61" s="741"/>
      <c r="OS61" s="741"/>
      <c r="OT61" s="741"/>
      <c r="OU61" s="741"/>
      <c r="OV61" s="741"/>
      <c r="OW61" s="741"/>
      <c r="OX61" s="741"/>
      <c r="OY61" s="741"/>
      <c r="OZ61" s="741"/>
      <c r="PA61" s="741"/>
      <c r="PB61" s="741"/>
      <c r="PC61" s="741"/>
      <c r="PD61" s="741"/>
      <c r="PE61" s="741"/>
      <c r="PF61" s="741"/>
      <c r="PG61" s="741"/>
      <c r="PH61" s="741"/>
      <c r="PI61" s="741"/>
    </row>
    <row r="62" spans="1:425" s="92" customFormat="1" ht="15" customHeight="1">
      <c r="A62" s="1"/>
      <c r="B62" s="88"/>
      <c r="C62" s="89" t="s">
        <v>2160</v>
      </c>
      <c r="D62" s="89" t="s">
        <v>7</v>
      </c>
      <c r="E62" s="89" t="s">
        <v>429</v>
      </c>
      <c r="F62" s="89" t="s">
        <v>27</v>
      </c>
      <c r="G62" s="160" t="str">
        <f>'G-6'!I158</f>
        <v>I-54</v>
      </c>
      <c r="H62" s="160" t="s">
        <v>89</v>
      </c>
      <c r="I62" s="160" t="s">
        <v>89</v>
      </c>
      <c r="J62" s="160" t="s">
        <v>4</v>
      </c>
      <c r="K62" s="160" t="s">
        <v>4</v>
      </c>
      <c r="L62" s="160" t="s">
        <v>4</v>
      </c>
      <c r="M62" s="89" t="s">
        <v>2134</v>
      </c>
      <c r="N62" s="89" t="s">
        <v>293</v>
      </c>
      <c r="O62" s="89" t="s">
        <v>325</v>
      </c>
      <c r="P62" s="89" t="s">
        <v>98</v>
      </c>
      <c r="Q62" s="260">
        <v>203.9</v>
      </c>
      <c r="R62" s="261" t="s">
        <v>1719</v>
      </c>
      <c r="S62" s="261">
        <v>2017</v>
      </c>
      <c r="T62" s="261" t="s">
        <v>664</v>
      </c>
      <c r="U62" s="261" t="s">
        <v>665</v>
      </c>
      <c r="V62" s="261" t="s">
        <v>669</v>
      </c>
      <c r="W62" s="261" t="s">
        <v>742</v>
      </c>
      <c r="X62" s="261" t="s">
        <v>4</v>
      </c>
      <c r="Y62" s="261">
        <v>11276</v>
      </c>
      <c r="Z62" s="261" t="s">
        <v>666</v>
      </c>
      <c r="AA62" s="261" t="s">
        <v>667</v>
      </c>
      <c r="AB62" s="261" t="s">
        <v>668</v>
      </c>
      <c r="AC62" s="261" t="s">
        <v>4</v>
      </c>
      <c r="AD62" s="262">
        <v>8.1</v>
      </c>
      <c r="AE62" s="261" t="s">
        <v>724</v>
      </c>
      <c r="AF62" s="261">
        <v>2017</v>
      </c>
      <c r="AG62" s="261" t="s">
        <v>664</v>
      </c>
      <c r="AH62" s="261" t="s">
        <v>665</v>
      </c>
      <c r="AI62" s="261" t="s">
        <v>669</v>
      </c>
      <c r="AJ62" s="261" t="s">
        <v>933</v>
      </c>
      <c r="AK62" s="261" t="s">
        <v>4</v>
      </c>
      <c r="AL62" s="261">
        <v>755</v>
      </c>
      <c r="AM62" s="261" t="s">
        <v>666</v>
      </c>
      <c r="AN62" s="261" t="s">
        <v>667</v>
      </c>
      <c r="AO62" s="261" t="s">
        <v>668</v>
      </c>
      <c r="AP62" s="261" t="s">
        <v>4</v>
      </c>
      <c r="AQ62" s="260">
        <v>44.7</v>
      </c>
      <c r="AR62" s="261" t="s">
        <v>724</v>
      </c>
      <c r="AS62" s="261">
        <v>2017</v>
      </c>
      <c r="AT62" s="261" t="s">
        <v>664</v>
      </c>
      <c r="AU62" s="261" t="s">
        <v>665</v>
      </c>
      <c r="AV62" s="261" t="s">
        <v>669</v>
      </c>
      <c r="AW62" s="261" t="s">
        <v>957</v>
      </c>
      <c r="AX62" s="261" t="s">
        <v>4</v>
      </c>
      <c r="AY62" s="261">
        <v>11844</v>
      </c>
      <c r="AZ62" s="261" t="s">
        <v>666</v>
      </c>
      <c r="BA62" s="261" t="s">
        <v>667</v>
      </c>
      <c r="BB62" s="261" t="s">
        <v>668</v>
      </c>
      <c r="BC62" s="261" t="s">
        <v>4</v>
      </c>
      <c r="BD62" s="260">
        <v>7.8</v>
      </c>
      <c r="BE62" s="261" t="s">
        <v>725</v>
      </c>
      <c r="BF62" s="261">
        <v>2017</v>
      </c>
      <c r="BG62" s="261" t="s">
        <v>664</v>
      </c>
      <c r="BH62" s="261" t="s">
        <v>665</v>
      </c>
      <c r="BI62" s="261" t="s">
        <v>741</v>
      </c>
      <c r="BJ62" s="261" t="s">
        <v>961</v>
      </c>
      <c r="BK62" s="261" t="s">
        <v>4</v>
      </c>
      <c r="BL62" s="261">
        <v>3715</v>
      </c>
      <c r="BM62" s="261" t="s">
        <v>666</v>
      </c>
      <c r="BN62" s="261" t="s">
        <v>667</v>
      </c>
      <c r="BO62" s="261" t="s">
        <v>668</v>
      </c>
      <c r="BP62" s="261" t="s">
        <v>4</v>
      </c>
      <c r="BQ62" s="181">
        <v>800</v>
      </c>
      <c r="BR62" s="179" t="s">
        <v>4</v>
      </c>
      <c r="BS62" s="49">
        <v>2016</v>
      </c>
      <c r="BT62" s="49" t="s">
        <v>664</v>
      </c>
      <c r="BU62" s="49" t="s">
        <v>665</v>
      </c>
      <c r="BV62" s="49" t="s">
        <v>4</v>
      </c>
      <c r="BW62" s="49" t="s">
        <v>4</v>
      </c>
      <c r="BX62" s="49" t="s">
        <v>4</v>
      </c>
      <c r="BY62" s="49">
        <f>46.56*1000000</f>
        <v>46560000</v>
      </c>
      <c r="BZ62" s="49" t="s">
        <v>262</v>
      </c>
      <c r="CA62" s="49" t="s">
        <v>685</v>
      </c>
      <c r="CB62" s="49" t="s">
        <v>600</v>
      </c>
      <c r="CC62" s="49" t="s">
        <v>4</v>
      </c>
      <c r="MQ62" s="152">
        <f t="shared" si="3"/>
        <v>5</v>
      </c>
      <c r="MR62" s="143">
        <f t="shared" si="29"/>
        <v>800</v>
      </c>
      <c r="MS62" s="143">
        <f t="shared" si="30"/>
        <v>7.8</v>
      </c>
      <c r="MT62" s="143">
        <f t="shared" si="31"/>
        <v>212.9</v>
      </c>
      <c r="MU62" s="143">
        <f t="shared" si="32"/>
        <v>338.03391102077319</v>
      </c>
      <c r="MV62" s="234">
        <f t="shared" si="33"/>
        <v>5</v>
      </c>
      <c r="MW62" s="236" t="s">
        <v>89</v>
      </c>
      <c r="MX62" s="144" t="s">
        <v>4</v>
      </c>
      <c r="MY62" s="144" t="s">
        <v>4</v>
      </c>
      <c r="MZ62" s="144" t="s">
        <v>4</v>
      </c>
      <c r="NA62" s="144" t="s">
        <v>4</v>
      </c>
      <c r="NB62" s="144" t="s">
        <v>4</v>
      </c>
      <c r="NC62" s="144" t="s">
        <v>4</v>
      </c>
      <c r="ND62" s="144" t="s">
        <v>4</v>
      </c>
      <c r="NE62" s="144" t="s">
        <v>4</v>
      </c>
      <c r="NF62" s="144" t="s">
        <v>4</v>
      </c>
      <c r="NG62" s="144" t="s">
        <v>4</v>
      </c>
      <c r="NH62" s="237" t="s">
        <v>4</v>
      </c>
      <c r="NI62" s="236" t="s">
        <v>22</v>
      </c>
      <c r="NJ62" s="161">
        <f t="shared" si="27"/>
        <v>1</v>
      </c>
      <c r="NK62" s="161">
        <f t="shared" si="28"/>
        <v>4</v>
      </c>
      <c r="NM62" s="288"/>
      <c r="NN62" s="88"/>
      <c r="NO62" s="741"/>
      <c r="NP62" s="741"/>
      <c r="NQ62" s="741"/>
      <c r="NR62" s="741"/>
      <c r="NS62" s="741"/>
      <c r="NT62" s="741"/>
      <c r="NU62" s="741"/>
      <c r="NV62" s="741"/>
      <c r="NW62" s="741"/>
      <c r="NX62" s="741"/>
      <c r="NY62" s="741"/>
      <c r="NZ62" s="741"/>
      <c r="OA62" s="741"/>
      <c r="OB62" s="741"/>
      <c r="OC62" s="741"/>
      <c r="OD62" s="741"/>
      <c r="OE62" s="741"/>
      <c r="OF62" s="741"/>
      <c r="OG62" s="741"/>
      <c r="OH62" s="741"/>
      <c r="OI62" s="741"/>
      <c r="OJ62" s="741"/>
      <c r="OK62" s="741"/>
      <c r="OL62" s="741"/>
      <c r="OM62" s="741"/>
      <c r="ON62" s="741"/>
      <c r="OO62" s="741"/>
      <c r="OP62" s="741"/>
      <c r="OQ62" s="741"/>
      <c r="OR62" s="741"/>
      <c r="OS62" s="741"/>
      <c r="OT62" s="741"/>
      <c r="OU62" s="741"/>
      <c r="OV62" s="741"/>
      <c r="OW62" s="741"/>
      <c r="OX62" s="741"/>
      <c r="OY62" s="741"/>
      <c r="OZ62" s="741"/>
      <c r="PA62" s="741"/>
      <c r="PB62" s="741"/>
      <c r="PC62" s="741"/>
      <c r="PD62" s="741"/>
      <c r="PE62" s="741"/>
      <c r="PF62" s="741"/>
      <c r="PG62" s="741"/>
      <c r="PH62" s="741"/>
      <c r="PI62" s="741"/>
    </row>
    <row r="63" spans="1:425" s="92" customFormat="1" ht="15" customHeight="1">
      <c r="A63" s="1"/>
      <c r="B63" s="88"/>
      <c r="C63" s="89" t="s">
        <v>2160</v>
      </c>
      <c r="D63" s="89" t="s">
        <v>14</v>
      </c>
      <c r="E63" s="89" t="s">
        <v>430</v>
      </c>
      <c r="F63" s="89" t="s">
        <v>2161</v>
      </c>
      <c r="G63" s="160" t="str">
        <f>'G-6'!I159</f>
        <v>I-55</v>
      </c>
      <c r="H63" s="160" t="s">
        <v>88</v>
      </c>
      <c r="I63" s="160" t="s">
        <v>89</v>
      </c>
      <c r="J63" s="160" t="s">
        <v>4</v>
      </c>
      <c r="K63" s="160" t="s">
        <v>4</v>
      </c>
      <c r="L63" s="160" t="s">
        <v>4</v>
      </c>
      <c r="M63" s="89" t="s">
        <v>1334</v>
      </c>
      <c r="N63" s="89" t="s">
        <v>1333</v>
      </c>
      <c r="O63" s="89" t="s">
        <v>1569</v>
      </c>
      <c r="P63" s="89" t="s">
        <v>98</v>
      </c>
      <c r="Q63" s="201">
        <v>4.1506723283793345E-2</v>
      </c>
      <c r="R63" s="135" t="s">
        <v>4</v>
      </c>
      <c r="S63" s="135">
        <v>2012</v>
      </c>
      <c r="T63" s="135" t="s">
        <v>687</v>
      </c>
      <c r="U63" s="135" t="s">
        <v>677</v>
      </c>
      <c r="V63" s="135" t="s">
        <v>863</v>
      </c>
      <c r="W63" s="135" t="s">
        <v>864</v>
      </c>
      <c r="X63" s="135" t="s">
        <v>864</v>
      </c>
      <c r="Y63" s="49">
        <v>1239000</v>
      </c>
      <c r="Z63" s="49" t="s">
        <v>666</v>
      </c>
      <c r="AA63" s="49" t="s">
        <v>685</v>
      </c>
      <c r="AB63" s="135" t="s">
        <v>1724</v>
      </c>
      <c r="AC63" s="135" t="s">
        <v>1725</v>
      </c>
      <c r="AD63" s="201">
        <v>1.6344656758669498E-2</v>
      </c>
      <c r="AE63" s="135" t="s">
        <v>4</v>
      </c>
      <c r="AF63" s="135">
        <v>2012</v>
      </c>
      <c r="AG63" s="135" t="s">
        <v>687</v>
      </c>
      <c r="AH63" s="135" t="s">
        <v>677</v>
      </c>
      <c r="AI63" s="135" t="s">
        <v>863</v>
      </c>
      <c r="AJ63" s="135" t="s">
        <v>864</v>
      </c>
      <c r="AK63" s="135" t="s">
        <v>864</v>
      </c>
      <c r="AL63" s="49">
        <v>1239000</v>
      </c>
      <c r="AM63" s="49" t="s">
        <v>666</v>
      </c>
      <c r="AN63" s="49" t="s">
        <v>685</v>
      </c>
      <c r="AO63" s="135" t="s">
        <v>1724</v>
      </c>
      <c r="AP63" s="135" t="s">
        <v>1726</v>
      </c>
      <c r="AQ63" s="201">
        <v>3.0759642604387825E-2</v>
      </c>
      <c r="AR63" s="135" t="s">
        <v>4</v>
      </c>
      <c r="AS63" s="135">
        <v>2012</v>
      </c>
      <c r="AT63" s="135" t="s">
        <v>687</v>
      </c>
      <c r="AU63" s="135" t="s">
        <v>677</v>
      </c>
      <c r="AV63" s="135" t="s">
        <v>863</v>
      </c>
      <c r="AW63" s="135" t="s">
        <v>864</v>
      </c>
      <c r="AX63" s="135" t="s">
        <v>864</v>
      </c>
      <c r="AY63" s="49">
        <v>1239000</v>
      </c>
      <c r="AZ63" s="49" t="s">
        <v>666</v>
      </c>
      <c r="BA63" s="49" t="s">
        <v>685</v>
      </c>
      <c r="BB63" s="135" t="s">
        <v>1724</v>
      </c>
      <c r="BC63" s="135" t="s">
        <v>1727</v>
      </c>
      <c r="BD63" s="269">
        <v>3.75</v>
      </c>
      <c r="BE63" s="135" t="s">
        <v>4</v>
      </c>
      <c r="BF63" s="135">
        <v>2013</v>
      </c>
      <c r="BG63" s="135" t="s">
        <v>687</v>
      </c>
      <c r="BH63" s="135" t="s">
        <v>677</v>
      </c>
      <c r="BI63" s="135" t="s">
        <v>863</v>
      </c>
      <c r="BJ63" s="135" t="s">
        <v>864</v>
      </c>
      <c r="BK63" s="135" t="s">
        <v>864</v>
      </c>
      <c r="BL63" s="49">
        <v>1239000</v>
      </c>
      <c r="BM63" s="49" t="s">
        <v>666</v>
      </c>
      <c r="BN63" s="49" t="s">
        <v>685</v>
      </c>
      <c r="BO63" s="135" t="s">
        <v>1720</v>
      </c>
      <c r="BP63" s="135" t="s">
        <v>1721</v>
      </c>
      <c r="BQ63" s="268">
        <v>9.8483356312783137E-5</v>
      </c>
      <c r="BR63" s="135" t="s">
        <v>4</v>
      </c>
      <c r="BS63" s="135">
        <v>2013</v>
      </c>
      <c r="BT63" s="135" t="s">
        <v>687</v>
      </c>
      <c r="BU63" s="135" t="s">
        <v>677</v>
      </c>
      <c r="BV63" s="135" t="s">
        <v>863</v>
      </c>
      <c r="BW63" s="135" t="s">
        <v>864</v>
      </c>
      <c r="BX63" s="135" t="s">
        <v>864</v>
      </c>
      <c r="BY63" s="49">
        <v>1239000</v>
      </c>
      <c r="BZ63" s="49" t="s">
        <v>666</v>
      </c>
      <c r="CA63" s="49" t="s">
        <v>685</v>
      </c>
      <c r="CB63" s="135" t="s">
        <v>1720</v>
      </c>
      <c r="CC63" s="135" t="s">
        <v>1722</v>
      </c>
      <c r="CD63" s="269">
        <v>0.80019144359839045</v>
      </c>
      <c r="CE63" s="135" t="s">
        <v>4</v>
      </c>
      <c r="CF63" s="135">
        <v>2013</v>
      </c>
      <c r="CG63" s="135" t="s">
        <v>687</v>
      </c>
      <c r="CH63" s="135" t="s">
        <v>677</v>
      </c>
      <c r="CI63" s="135" t="s">
        <v>863</v>
      </c>
      <c r="CJ63" s="135" t="s">
        <v>864</v>
      </c>
      <c r="CK63" s="135" t="s">
        <v>864</v>
      </c>
      <c r="CL63" s="49">
        <v>1239000</v>
      </c>
      <c r="CM63" s="49" t="s">
        <v>666</v>
      </c>
      <c r="CN63" s="49" t="s">
        <v>685</v>
      </c>
      <c r="CO63" s="135" t="s">
        <v>1720</v>
      </c>
      <c r="CP63" s="135" t="s">
        <v>1723</v>
      </c>
      <c r="CQ63" s="659">
        <f>0.000296278739037687</f>
        <v>2.9627873903768698E-4</v>
      </c>
      <c r="CR63" s="261" t="s">
        <v>4</v>
      </c>
      <c r="CS63" s="261">
        <v>2017</v>
      </c>
      <c r="CT63" s="261" t="s">
        <v>664</v>
      </c>
      <c r="CU63" s="261" t="s">
        <v>665</v>
      </c>
      <c r="CV63" s="261" t="s">
        <v>669</v>
      </c>
      <c r="CW63" s="261" t="s">
        <v>964</v>
      </c>
      <c r="CX63" s="261" t="s">
        <v>4</v>
      </c>
      <c r="CY63" s="261">
        <v>7535</v>
      </c>
      <c r="CZ63" s="261" t="s">
        <v>666</v>
      </c>
      <c r="DA63" s="261" t="s">
        <v>685</v>
      </c>
      <c r="DB63" s="261" t="s">
        <v>668</v>
      </c>
      <c r="DC63" s="175" t="s">
        <v>2956</v>
      </c>
      <c r="DD63" s="658">
        <f>7.41</f>
        <v>7.41</v>
      </c>
      <c r="DE63" s="135" t="s">
        <v>4</v>
      </c>
      <c r="DF63" s="135">
        <v>2013</v>
      </c>
      <c r="DG63" s="135" t="s">
        <v>687</v>
      </c>
      <c r="DH63" s="135" t="s">
        <v>677</v>
      </c>
      <c r="DI63" s="135" t="s">
        <v>863</v>
      </c>
      <c r="DJ63" s="135" t="s">
        <v>864</v>
      </c>
      <c r="DK63" s="135" t="s">
        <v>864</v>
      </c>
      <c r="DL63" s="49">
        <v>1239000</v>
      </c>
      <c r="DM63" s="49" t="s">
        <v>666</v>
      </c>
      <c r="DN63" s="49" t="s">
        <v>685</v>
      </c>
      <c r="DO63" s="135" t="s">
        <v>1720</v>
      </c>
      <c r="DP63" s="175" t="s">
        <v>2957</v>
      </c>
      <c r="DQ63" s="660">
        <f>0.00002</f>
        <v>2.0000000000000002E-5</v>
      </c>
      <c r="DR63" s="135" t="s">
        <v>4</v>
      </c>
      <c r="DS63" s="135">
        <v>2013</v>
      </c>
      <c r="DT63" s="135" t="s">
        <v>687</v>
      </c>
      <c r="DU63" s="135" t="s">
        <v>677</v>
      </c>
      <c r="DV63" s="135" t="s">
        <v>863</v>
      </c>
      <c r="DW63" s="135" t="s">
        <v>864</v>
      </c>
      <c r="DX63" s="135" t="s">
        <v>864</v>
      </c>
      <c r="DY63" s="49">
        <v>1239000</v>
      </c>
      <c r="DZ63" s="49" t="s">
        <v>666</v>
      </c>
      <c r="EA63" s="49" t="s">
        <v>685</v>
      </c>
      <c r="EB63" s="135" t="s">
        <v>1720</v>
      </c>
      <c r="EC63" s="175" t="s">
        <v>2958</v>
      </c>
      <c r="ED63" s="661">
        <f>0.57117733169514</f>
        <v>0.57117733169513996</v>
      </c>
      <c r="EE63" s="135" t="s">
        <v>4</v>
      </c>
      <c r="EF63" s="135">
        <v>2013</v>
      </c>
      <c r="EG63" s="135" t="s">
        <v>687</v>
      </c>
      <c r="EH63" s="135" t="s">
        <v>677</v>
      </c>
      <c r="EI63" s="135" t="s">
        <v>863</v>
      </c>
      <c r="EJ63" s="135" t="s">
        <v>864</v>
      </c>
      <c r="EK63" s="135" t="s">
        <v>864</v>
      </c>
      <c r="EL63" s="49">
        <v>1239000</v>
      </c>
      <c r="EM63" s="49" t="s">
        <v>666</v>
      </c>
      <c r="EN63" s="49" t="s">
        <v>685</v>
      </c>
      <c r="EO63" s="135" t="s">
        <v>1720</v>
      </c>
      <c r="EP63" s="175" t="s">
        <v>2959</v>
      </c>
      <c r="MQ63" s="152">
        <f>COUNTA(Q63,AD63,AQ63,BD63,BQ63,CD63,#REF!,#REF!,#REF!,#REF!,EQ63,FD63,FQ63,GD63,GQ63,HD63,HQ63,ID63,IQ63,JD63,JQ63,KD63,KQ63,LD63,LQ63,MD63)</f>
        <v>10</v>
      </c>
      <c r="MR63" s="143">
        <f>MAX(Q63,AD63,AQ63,BD63,BQ63,CD63,CQ63,PD63,PQ63,ED63,EQ63,FD63,FQ63,GD63,GQ63,HD63,HQ63,ID63,IQ63,JD63,JQ63,KD63,KQ63,LD63,LQ63,MD63)</f>
        <v>3.75</v>
      </c>
      <c r="MS63" s="652">
        <f>MIN(Q63,AD63,AQ63,BD63,BQ63,CD63,CQ63,PD63,PQ63,ED63,EQ63,FD63,FQ63,GD63,GQ63,HD63,HQ63,ID63,IQ63,JD63,JQ63,KD63,KQ63,LD63,LQ63,MD63)</f>
        <v>9.8483356312783137E-5</v>
      </c>
      <c r="MT63" s="143">
        <f>AVERAGE(Q63,AD63,AQ63,BD63,BQ63,CD63,CQ63,PD63,PQ63,ED63,EQ63,FD63,FQ63,GD63,GQ63,HD63,HQ63,ID63,IQ63,JD63,JQ63,KD63,KQ63,LD63,LQ63,MD63)</f>
        <v>0.65129682000446654</v>
      </c>
      <c r="MU63" s="143">
        <f>STDEV(Q63,AD63,AQ63,BD63,BQ63,CD63,CQ63,PD63,PQ63,ED63,EQ63,FD63,FQ63,GD63,GQ63,HD63,HQ63,ID63,IQ63,JD63,JQ63,KD63,KQ63,LD63,LQ63,MD63)</f>
        <v>1.2894343010817098</v>
      </c>
      <c r="MV63" s="234">
        <f t="shared" si="33"/>
        <v>10</v>
      </c>
      <c r="MW63" s="236" t="s">
        <v>89</v>
      </c>
      <c r="MX63" s="144" t="s">
        <v>4</v>
      </c>
      <c r="MY63" s="144" t="s">
        <v>4</v>
      </c>
      <c r="MZ63" s="144" t="s">
        <v>4</v>
      </c>
      <c r="NA63" s="144" t="s">
        <v>4</v>
      </c>
      <c r="NB63" s="144" t="s">
        <v>4</v>
      </c>
      <c r="NC63" s="144" t="s">
        <v>4</v>
      </c>
      <c r="ND63" s="144" t="s">
        <v>4</v>
      </c>
      <c r="NE63" s="144" t="s">
        <v>4</v>
      </c>
      <c r="NF63" s="144" t="s">
        <v>4</v>
      </c>
      <c r="NG63" s="144" t="s">
        <v>4</v>
      </c>
      <c r="NH63" s="237" t="s">
        <v>4</v>
      </c>
      <c r="NI63" s="236" t="s">
        <v>22</v>
      </c>
      <c r="NJ63" s="161">
        <f t="shared" si="27"/>
        <v>10</v>
      </c>
      <c r="NK63" s="161">
        <f t="shared" si="28"/>
        <v>0</v>
      </c>
      <c r="NM63" s="288"/>
      <c r="NN63" s="88"/>
      <c r="NO63" s="741"/>
      <c r="NP63" s="741"/>
      <c r="NQ63" s="741"/>
      <c r="NR63" s="741"/>
      <c r="NS63" s="741"/>
      <c r="NT63" s="741"/>
      <c r="NU63" s="741"/>
      <c r="NV63" s="741"/>
      <c r="NW63" s="741"/>
      <c r="NX63" s="741"/>
      <c r="NY63" s="741"/>
      <c r="NZ63" s="741"/>
      <c r="OA63" s="741"/>
      <c r="OB63" s="741"/>
      <c r="OC63" s="741"/>
      <c r="OD63" s="741"/>
      <c r="OE63" s="741"/>
      <c r="OF63" s="741"/>
      <c r="OG63" s="741"/>
      <c r="OH63" s="741"/>
      <c r="OI63" s="741"/>
      <c r="OJ63" s="741"/>
      <c r="OK63" s="741"/>
      <c r="OL63" s="741"/>
      <c r="OM63" s="741"/>
      <c r="ON63" s="741"/>
      <c r="OO63" s="741"/>
      <c r="OP63" s="741"/>
      <c r="OQ63" s="741"/>
      <c r="OR63" s="741"/>
      <c r="OS63" s="741"/>
      <c r="OT63" s="741"/>
      <c r="OU63" s="741"/>
      <c r="OV63" s="741"/>
      <c r="OW63" s="741"/>
      <c r="OX63" s="741"/>
      <c r="OY63" s="741"/>
      <c r="OZ63" s="741"/>
      <c r="PA63" s="741"/>
      <c r="PB63" s="741"/>
      <c r="PC63" s="741"/>
      <c r="PD63" s="741"/>
      <c r="PE63" s="741"/>
      <c r="PF63" s="741"/>
      <c r="PG63" s="741"/>
      <c r="PH63" s="741"/>
      <c r="PI63" s="741"/>
    </row>
    <row r="64" spans="1:425" s="92" customFormat="1" ht="15" customHeight="1">
      <c r="A64" s="1"/>
      <c r="B64" s="88"/>
      <c r="C64" s="89" t="s">
        <v>2160</v>
      </c>
      <c r="D64" s="89" t="s">
        <v>7</v>
      </c>
      <c r="E64" s="89" t="s">
        <v>429</v>
      </c>
      <c r="F64" s="89" t="s">
        <v>13</v>
      </c>
      <c r="G64" s="160" t="str">
        <f>'G-6'!I160</f>
        <v>I-56</v>
      </c>
      <c r="H64" s="160" t="s">
        <v>89</v>
      </c>
      <c r="I64" s="160" t="s">
        <v>89</v>
      </c>
      <c r="J64" s="160" t="s">
        <v>4</v>
      </c>
      <c r="K64" s="160" t="s">
        <v>4</v>
      </c>
      <c r="L64" s="160" t="s">
        <v>4</v>
      </c>
      <c r="M64" s="89" t="s">
        <v>138</v>
      </c>
      <c r="N64" s="89" t="s">
        <v>293</v>
      </c>
      <c r="O64" s="89" t="s">
        <v>139</v>
      </c>
      <c r="P64" s="89" t="s">
        <v>98</v>
      </c>
      <c r="Q64" s="178">
        <v>1.01</v>
      </c>
      <c r="R64" s="91" t="s">
        <v>109</v>
      </c>
      <c r="S64" s="91">
        <v>2017</v>
      </c>
      <c r="T64" s="91" t="s">
        <v>664</v>
      </c>
      <c r="U64" s="91" t="s">
        <v>665</v>
      </c>
      <c r="V64" s="91" t="s">
        <v>669</v>
      </c>
      <c r="W64" s="91" t="s">
        <v>742</v>
      </c>
      <c r="X64" s="91" t="s">
        <v>4</v>
      </c>
      <c r="Y64" s="91">
        <v>10211</v>
      </c>
      <c r="Z64" s="91" t="s">
        <v>666</v>
      </c>
      <c r="AA64" s="91" t="s">
        <v>667</v>
      </c>
      <c r="AB64" s="91" t="s">
        <v>668</v>
      </c>
      <c r="AC64" s="91" t="s">
        <v>4</v>
      </c>
      <c r="AD64" s="177">
        <v>0.04</v>
      </c>
      <c r="AE64" s="91" t="s">
        <v>109</v>
      </c>
      <c r="AF64" s="91">
        <v>2017</v>
      </c>
      <c r="AG64" s="91" t="s">
        <v>664</v>
      </c>
      <c r="AH64" s="91" t="s">
        <v>665</v>
      </c>
      <c r="AI64" s="91" t="s">
        <v>669</v>
      </c>
      <c r="AJ64" s="91" t="s">
        <v>748</v>
      </c>
      <c r="AK64" s="91" t="s">
        <v>4</v>
      </c>
      <c r="AL64" s="91">
        <v>1272</v>
      </c>
      <c r="AM64" s="91" t="s">
        <v>666</v>
      </c>
      <c r="AN64" s="91" t="s">
        <v>667</v>
      </c>
      <c r="AO64" s="91" t="s">
        <v>668</v>
      </c>
      <c r="AP64" s="91" t="s">
        <v>4</v>
      </c>
      <c r="AQ64" s="201">
        <v>5.2</v>
      </c>
      <c r="AR64" s="135" t="s">
        <v>109</v>
      </c>
      <c r="AS64" s="135">
        <v>2002</v>
      </c>
      <c r="AT64" s="135" t="s">
        <v>266</v>
      </c>
      <c r="AU64" s="135" t="s">
        <v>665</v>
      </c>
      <c r="AV64" s="135" t="s">
        <v>4</v>
      </c>
      <c r="AW64" s="135" t="s">
        <v>4</v>
      </c>
      <c r="AX64" s="135" t="s">
        <v>4</v>
      </c>
      <c r="AY64" s="49" t="s">
        <v>4</v>
      </c>
      <c r="AZ64" s="49" t="s">
        <v>666</v>
      </c>
      <c r="BA64" s="49" t="s">
        <v>667</v>
      </c>
      <c r="BB64" s="135" t="s">
        <v>110</v>
      </c>
      <c r="BC64" s="135" t="s">
        <v>1728</v>
      </c>
      <c r="BD64" s="269">
        <v>0.1</v>
      </c>
      <c r="BE64" s="135" t="s">
        <v>109</v>
      </c>
      <c r="BF64" s="135">
        <v>2002</v>
      </c>
      <c r="BG64" s="135" t="s">
        <v>266</v>
      </c>
      <c r="BH64" s="135" t="s">
        <v>665</v>
      </c>
      <c r="BI64" s="135" t="s">
        <v>4</v>
      </c>
      <c r="BJ64" s="135" t="s">
        <v>4</v>
      </c>
      <c r="BK64" s="135" t="s">
        <v>4</v>
      </c>
      <c r="BL64" s="49" t="s">
        <v>4</v>
      </c>
      <c r="BM64" s="49" t="s">
        <v>666</v>
      </c>
      <c r="BN64" s="49" t="s">
        <v>667</v>
      </c>
      <c r="BO64" s="135" t="s">
        <v>110</v>
      </c>
      <c r="BP64" s="135" t="s">
        <v>1729</v>
      </c>
      <c r="BQ64" s="173"/>
      <c r="BR64" s="173"/>
      <c r="BS64" s="173"/>
      <c r="BT64" s="173"/>
      <c r="BU64" s="173"/>
      <c r="BV64" s="173"/>
      <c r="BW64" s="173"/>
      <c r="BX64" s="173"/>
      <c r="BY64" s="173"/>
      <c r="BZ64" s="173"/>
      <c r="CA64" s="173"/>
      <c r="CB64" s="173"/>
      <c r="CC64" s="173"/>
      <c r="CD64" s="173"/>
      <c r="MQ64" s="152">
        <f t="shared" si="3"/>
        <v>4</v>
      </c>
      <c r="MR64" s="143">
        <f t="shared" si="29"/>
        <v>5.2</v>
      </c>
      <c r="MS64" s="143">
        <f t="shared" si="30"/>
        <v>0.04</v>
      </c>
      <c r="MT64" s="143">
        <f t="shared" si="31"/>
        <v>1.5874999999999999</v>
      </c>
      <c r="MU64" s="143">
        <f t="shared" si="32"/>
        <v>2.4488823981563508</v>
      </c>
      <c r="MV64" s="234">
        <f t="shared" si="33"/>
        <v>4</v>
      </c>
      <c r="MW64" s="236" t="s">
        <v>89</v>
      </c>
      <c r="MX64" s="144" t="s">
        <v>4</v>
      </c>
      <c r="MY64" s="144" t="s">
        <v>4</v>
      </c>
      <c r="MZ64" s="144" t="s">
        <v>4</v>
      </c>
      <c r="NA64" s="144" t="s">
        <v>4</v>
      </c>
      <c r="NB64" s="144" t="s">
        <v>4</v>
      </c>
      <c r="NC64" s="144" t="s">
        <v>4</v>
      </c>
      <c r="ND64" s="144" t="s">
        <v>4</v>
      </c>
      <c r="NE64" s="144" t="s">
        <v>4</v>
      </c>
      <c r="NF64" s="144" t="s">
        <v>4</v>
      </c>
      <c r="NG64" s="144" t="s">
        <v>4</v>
      </c>
      <c r="NH64" s="237" t="s">
        <v>4</v>
      </c>
      <c r="NI64" s="236" t="s">
        <v>22</v>
      </c>
      <c r="NJ64" s="161">
        <f t="shared" si="27"/>
        <v>0</v>
      </c>
      <c r="NK64" s="161">
        <f t="shared" si="28"/>
        <v>4</v>
      </c>
      <c r="NM64" s="288"/>
      <c r="NN64" s="88"/>
      <c r="NO64" s="741"/>
      <c r="NP64" s="741"/>
      <c r="NQ64" s="741"/>
      <c r="NR64" s="741"/>
      <c r="NS64" s="741"/>
      <c r="NT64" s="741"/>
      <c r="NU64" s="741"/>
      <c r="NV64" s="741"/>
      <c r="NW64" s="741"/>
      <c r="NX64" s="741"/>
      <c r="NY64" s="741"/>
      <c r="NZ64" s="741"/>
      <c r="OA64" s="741"/>
      <c r="OB64" s="741"/>
      <c r="OC64" s="741"/>
      <c r="OD64" s="741"/>
      <c r="OE64" s="741"/>
      <c r="OF64" s="741"/>
      <c r="OG64" s="741"/>
      <c r="OH64" s="741"/>
      <c r="OI64" s="741"/>
      <c r="OJ64" s="741"/>
      <c r="OK64" s="741"/>
      <c r="OL64" s="741"/>
      <c r="OM64" s="741"/>
      <c r="ON64" s="741"/>
      <c r="OO64" s="741"/>
      <c r="OP64" s="741"/>
      <c r="OQ64" s="741"/>
      <c r="OR64" s="741"/>
      <c r="OS64" s="741"/>
      <c r="OT64" s="741"/>
      <c r="OU64" s="741"/>
      <c r="OV64" s="741"/>
      <c r="OW64" s="741"/>
      <c r="OX64" s="741"/>
      <c r="OY64" s="741"/>
      <c r="OZ64" s="741"/>
      <c r="PA64" s="741"/>
      <c r="PB64" s="741"/>
      <c r="PC64" s="741"/>
      <c r="PD64" s="741"/>
      <c r="PE64" s="741"/>
      <c r="PF64" s="741"/>
      <c r="PG64" s="741"/>
      <c r="PH64" s="741"/>
      <c r="PI64" s="741"/>
    </row>
    <row r="65" spans="1:425" s="92" customFormat="1" ht="15" customHeight="1">
      <c r="A65" s="1"/>
      <c r="B65" s="88"/>
      <c r="C65" s="89" t="s">
        <v>2160</v>
      </c>
      <c r="D65" s="89" t="s">
        <v>7</v>
      </c>
      <c r="E65" s="89" t="s">
        <v>429</v>
      </c>
      <c r="F65" s="89" t="s">
        <v>13</v>
      </c>
      <c r="G65" s="160" t="str">
        <f>'G-6'!I161</f>
        <v>I-57</v>
      </c>
      <c r="H65" s="160" t="s">
        <v>89</v>
      </c>
      <c r="I65" s="160" t="s">
        <v>89</v>
      </c>
      <c r="J65" s="160" t="s">
        <v>4</v>
      </c>
      <c r="K65" s="160" t="s">
        <v>4</v>
      </c>
      <c r="L65" s="160" t="s">
        <v>4</v>
      </c>
      <c r="M65" s="89" t="s">
        <v>297</v>
      </c>
      <c r="N65" s="89" t="s">
        <v>293</v>
      </c>
      <c r="O65" s="89" t="s">
        <v>111</v>
      </c>
      <c r="P65" s="89" t="s">
        <v>98</v>
      </c>
      <c r="Q65" s="177">
        <v>7.3</v>
      </c>
      <c r="R65" s="91" t="s">
        <v>726</v>
      </c>
      <c r="S65" s="91">
        <v>2017</v>
      </c>
      <c r="T65" s="91" t="s">
        <v>664</v>
      </c>
      <c r="U65" s="91" t="s">
        <v>665</v>
      </c>
      <c r="V65" s="91" t="s">
        <v>741</v>
      </c>
      <c r="W65" s="91" t="s">
        <v>748</v>
      </c>
      <c r="X65" s="91" t="s">
        <v>4</v>
      </c>
      <c r="Y65" s="91">
        <v>1272</v>
      </c>
      <c r="Z65" s="91" t="s">
        <v>666</v>
      </c>
      <c r="AA65" s="91" t="s">
        <v>667</v>
      </c>
      <c r="AB65" s="91" t="s">
        <v>668</v>
      </c>
      <c r="AC65" s="91" t="s">
        <v>4</v>
      </c>
      <c r="AD65" s="185">
        <v>38.6</v>
      </c>
      <c r="AE65" s="91" t="s">
        <v>726</v>
      </c>
      <c r="AF65" s="91">
        <v>2017</v>
      </c>
      <c r="AG65" s="91" t="s">
        <v>664</v>
      </c>
      <c r="AH65" s="91" t="s">
        <v>665</v>
      </c>
      <c r="AI65" s="91" t="s">
        <v>669</v>
      </c>
      <c r="AJ65" s="91" t="s">
        <v>746</v>
      </c>
      <c r="AK65" s="91" t="s">
        <v>4</v>
      </c>
      <c r="AL65" s="91">
        <v>11276</v>
      </c>
      <c r="AM65" s="91" t="s">
        <v>666</v>
      </c>
      <c r="AN65" s="91" t="s">
        <v>667</v>
      </c>
      <c r="AO65" s="92" t="s">
        <v>668</v>
      </c>
      <c r="AP65" s="91" t="s">
        <v>4</v>
      </c>
      <c r="AQ65" s="201">
        <v>593.6</v>
      </c>
      <c r="AR65" s="135" t="s">
        <v>726</v>
      </c>
      <c r="AS65" s="49">
        <v>2016</v>
      </c>
      <c r="AT65" s="49" t="s">
        <v>664</v>
      </c>
      <c r="AU65" s="49" t="s">
        <v>665</v>
      </c>
      <c r="AV65" s="49" t="s">
        <v>4</v>
      </c>
      <c r="AW65" s="49" t="s">
        <v>4</v>
      </c>
      <c r="AX65" s="49" t="s">
        <v>4</v>
      </c>
      <c r="AY65" s="49">
        <f>46.56*1000000</f>
        <v>46560000</v>
      </c>
      <c r="AZ65" s="49" t="s">
        <v>262</v>
      </c>
      <c r="BA65" s="49" t="s">
        <v>685</v>
      </c>
      <c r="BB65" s="135" t="s">
        <v>600</v>
      </c>
      <c r="BC65" s="135" t="s">
        <v>4</v>
      </c>
      <c r="BE65" s="136"/>
      <c r="BF65" s="173"/>
      <c r="BG65" s="173"/>
      <c r="BH65" s="173"/>
      <c r="BI65" s="173"/>
      <c r="BJ65" s="173"/>
      <c r="BK65" s="173"/>
      <c r="BL65" s="173"/>
      <c r="BM65" s="173"/>
      <c r="BN65" s="173"/>
      <c r="BO65" s="173"/>
      <c r="BP65" s="173"/>
      <c r="BQ65" s="173"/>
      <c r="MQ65" s="152">
        <f t="shared" si="3"/>
        <v>3</v>
      </c>
      <c r="MR65" s="143">
        <f t="shared" si="29"/>
        <v>593.6</v>
      </c>
      <c r="MS65" s="143">
        <f t="shared" si="30"/>
        <v>7.3</v>
      </c>
      <c r="MT65" s="143">
        <f t="shared" si="31"/>
        <v>213.16666666666666</v>
      </c>
      <c r="MU65" s="143">
        <f t="shared" si="32"/>
        <v>329.83641905243474</v>
      </c>
      <c r="MV65" s="234">
        <f t="shared" si="33"/>
        <v>3</v>
      </c>
      <c r="MW65" s="236" t="s">
        <v>89</v>
      </c>
      <c r="MX65" s="144" t="s">
        <v>4</v>
      </c>
      <c r="MY65" s="144" t="s">
        <v>4</v>
      </c>
      <c r="MZ65" s="144" t="s">
        <v>4</v>
      </c>
      <c r="NA65" s="144" t="s">
        <v>4</v>
      </c>
      <c r="NB65" s="144" t="s">
        <v>4</v>
      </c>
      <c r="NC65" s="144" t="s">
        <v>4</v>
      </c>
      <c r="ND65" s="144" t="s">
        <v>4</v>
      </c>
      <c r="NE65" s="144" t="s">
        <v>4</v>
      </c>
      <c r="NF65" s="144" t="s">
        <v>4</v>
      </c>
      <c r="NG65" s="144" t="s">
        <v>4</v>
      </c>
      <c r="NH65" s="237" t="s">
        <v>4</v>
      </c>
      <c r="NI65" s="236" t="s">
        <v>22</v>
      </c>
      <c r="NJ65" s="161">
        <f t="shared" si="27"/>
        <v>1</v>
      </c>
      <c r="NK65" s="161">
        <f t="shared" si="28"/>
        <v>2</v>
      </c>
      <c r="NM65" s="288"/>
      <c r="NN65" s="88"/>
      <c r="NO65" s="741"/>
      <c r="NP65" s="741"/>
      <c r="NQ65" s="741"/>
      <c r="NR65" s="741"/>
      <c r="NS65" s="741"/>
      <c r="NT65" s="741"/>
      <c r="NU65" s="741"/>
      <c r="NV65" s="741"/>
      <c r="NW65" s="741"/>
      <c r="NX65" s="741"/>
      <c r="NY65" s="741"/>
      <c r="NZ65" s="741"/>
      <c r="OA65" s="741"/>
      <c r="OB65" s="741"/>
      <c r="OC65" s="741"/>
      <c r="OD65" s="741"/>
      <c r="OE65" s="741"/>
      <c r="OF65" s="741"/>
      <c r="OG65" s="741"/>
      <c r="OH65" s="741"/>
      <c r="OI65" s="741"/>
      <c r="OJ65" s="741"/>
      <c r="OK65" s="741"/>
      <c r="OL65" s="741"/>
      <c r="OM65" s="741"/>
      <c r="ON65" s="741"/>
      <c r="OO65" s="741"/>
      <c r="OP65" s="741"/>
      <c r="OQ65" s="741"/>
      <c r="OR65" s="741"/>
      <c r="OS65" s="741"/>
      <c r="OT65" s="741"/>
      <c r="OU65" s="741"/>
      <c r="OV65" s="741"/>
      <c r="OW65" s="741"/>
      <c r="OX65" s="741"/>
      <c r="OY65" s="741"/>
      <c r="OZ65" s="741"/>
      <c r="PA65" s="741"/>
      <c r="PB65" s="741"/>
      <c r="PC65" s="741"/>
      <c r="PD65" s="741"/>
      <c r="PE65" s="741"/>
      <c r="PF65" s="741"/>
      <c r="PG65" s="741"/>
      <c r="PH65" s="741"/>
      <c r="PI65" s="741"/>
    </row>
    <row r="66" spans="1:425" s="92" customFormat="1" ht="15" customHeight="1">
      <c r="A66" s="1"/>
      <c r="B66" s="88"/>
      <c r="C66" s="89" t="s">
        <v>2160</v>
      </c>
      <c r="D66" s="89" t="s">
        <v>7</v>
      </c>
      <c r="E66" s="89" t="s">
        <v>429</v>
      </c>
      <c r="F66" s="89" t="s">
        <v>13</v>
      </c>
      <c r="G66" s="160" t="str">
        <f>'G-6'!I162</f>
        <v>I-58</v>
      </c>
      <c r="H66" s="160" t="s">
        <v>89</v>
      </c>
      <c r="I66" s="160" t="s">
        <v>89</v>
      </c>
      <c r="J66" s="160" t="s">
        <v>4</v>
      </c>
      <c r="K66" s="160" t="s">
        <v>4</v>
      </c>
      <c r="L66" s="160" t="s">
        <v>4</v>
      </c>
      <c r="M66" s="89" t="s">
        <v>257</v>
      </c>
      <c r="N66" s="89" t="s">
        <v>293</v>
      </c>
      <c r="O66" s="89" t="s">
        <v>113</v>
      </c>
      <c r="P66" s="89" t="s">
        <v>98</v>
      </c>
      <c r="Q66" s="178">
        <v>0.25</v>
      </c>
      <c r="R66" s="91" t="s">
        <v>727</v>
      </c>
      <c r="S66" s="91">
        <v>2017</v>
      </c>
      <c r="T66" s="91" t="s">
        <v>664</v>
      </c>
      <c r="U66" s="91" t="s">
        <v>665</v>
      </c>
      <c r="V66" s="91" t="s">
        <v>669</v>
      </c>
      <c r="W66" s="91" t="s">
        <v>748</v>
      </c>
      <c r="X66" s="91" t="s">
        <v>4</v>
      </c>
      <c r="Y66" s="91">
        <v>1272</v>
      </c>
      <c r="Z66" s="91" t="s">
        <v>666</v>
      </c>
      <c r="AA66" s="91" t="s">
        <v>667</v>
      </c>
      <c r="AB66" s="91" t="s">
        <v>668</v>
      </c>
      <c r="AC66" s="91" t="s">
        <v>4</v>
      </c>
      <c r="AD66" s="177">
        <v>6.36</v>
      </c>
      <c r="AE66" s="91" t="s">
        <v>727</v>
      </c>
      <c r="AF66" s="91">
        <v>2017</v>
      </c>
      <c r="AG66" s="91" t="s">
        <v>664</v>
      </c>
      <c r="AH66" s="91" t="s">
        <v>665</v>
      </c>
      <c r="AI66" s="91" t="s">
        <v>741</v>
      </c>
      <c r="AJ66" s="91" t="s">
        <v>742</v>
      </c>
      <c r="AK66" s="91" t="s">
        <v>4</v>
      </c>
      <c r="AL66" s="91">
        <v>10211</v>
      </c>
      <c r="AM66" s="91" t="s">
        <v>666</v>
      </c>
      <c r="AN66" s="91" t="s">
        <v>667</v>
      </c>
      <c r="AO66" s="91" t="s">
        <v>668</v>
      </c>
      <c r="AP66" s="91" t="s">
        <v>4</v>
      </c>
      <c r="AQ66" s="201">
        <v>3.3780000000000001</v>
      </c>
      <c r="AR66" s="135" t="s">
        <v>727</v>
      </c>
      <c r="AS66" s="49">
        <v>2016</v>
      </c>
      <c r="AT66" s="49" t="s">
        <v>664</v>
      </c>
      <c r="AU66" s="49" t="s">
        <v>665</v>
      </c>
      <c r="AV66" s="49" t="s">
        <v>4</v>
      </c>
      <c r="AW66" s="49" t="s">
        <v>4</v>
      </c>
      <c r="AX66" s="49" t="s">
        <v>4</v>
      </c>
      <c r="AY66" s="49">
        <f>46.56*1000000</f>
        <v>46560000</v>
      </c>
      <c r="AZ66" s="49" t="s">
        <v>262</v>
      </c>
      <c r="BA66" s="49" t="s">
        <v>667</v>
      </c>
      <c r="BB66" s="135" t="s">
        <v>600</v>
      </c>
      <c r="BC66" s="135" t="s">
        <v>4</v>
      </c>
      <c r="MQ66" s="152">
        <f t="shared" si="3"/>
        <v>3</v>
      </c>
      <c r="MR66" s="143">
        <f t="shared" si="29"/>
        <v>6.36</v>
      </c>
      <c r="MS66" s="143">
        <f t="shared" si="30"/>
        <v>0.25</v>
      </c>
      <c r="MT66" s="143">
        <f t="shared" si="31"/>
        <v>3.329333333333333</v>
      </c>
      <c r="MU66" s="143">
        <f t="shared" si="32"/>
        <v>3.0552907117545032</v>
      </c>
      <c r="MV66" s="234">
        <f t="shared" si="33"/>
        <v>3</v>
      </c>
      <c r="MW66" s="236" t="s">
        <v>89</v>
      </c>
      <c r="MX66" s="144" t="s">
        <v>4</v>
      </c>
      <c r="MY66" s="144" t="s">
        <v>4</v>
      </c>
      <c r="MZ66" s="144" t="s">
        <v>4</v>
      </c>
      <c r="NA66" s="144" t="s">
        <v>4</v>
      </c>
      <c r="NB66" s="144" t="s">
        <v>4</v>
      </c>
      <c r="NC66" s="144" t="s">
        <v>4</v>
      </c>
      <c r="ND66" s="144" t="s">
        <v>4</v>
      </c>
      <c r="NE66" s="144" t="s">
        <v>4</v>
      </c>
      <c r="NF66" s="144" t="s">
        <v>4</v>
      </c>
      <c r="NG66" s="144" t="s">
        <v>4</v>
      </c>
      <c r="NH66" s="237" t="s">
        <v>4</v>
      </c>
      <c r="NI66" s="236" t="s">
        <v>22</v>
      </c>
      <c r="NJ66" s="161">
        <f t="shared" si="27"/>
        <v>0</v>
      </c>
      <c r="NK66" s="161">
        <f t="shared" si="28"/>
        <v>3</v>
      </c>
      <c r="NM66" s="288"/>
      <c r="NN66" s="88"/>
      <c r="NO66" s="741"/>
      <c r="NP66" s="741"/>
      <c r="NQ66" s="741"/>
      <c r="NR66" s="741"/>
      <c r="NS66" s="741"/>
      <c r="NT66" s="741"/>
      <c r="NU66" s="741"/>
      <c r="NV66" s="741"/>
      <c r="NW66" s="741"/>
      <c r="NX66" s="741"/>
      <c r="NY66" s="741"/>
      <c r="NZ66" s="741"/>
      <c r="OA66" s="741"/>
      <c r="OB66" s="741"/>
      <c r="OC66" s="741"/>
      <c r="OD66" s="741"/>
      <c r="OE66" s="741"/>
      <c r="OF66" s="741"/>
      <c r="OG66" s="741"/>
      <c r="OH66" s="741"/>
      <c r="OI66" s="741"/>
      <c r="OJ66" s="741"/>
      <c r="OK66" s="741"/>
      <c r="OL66" s="741"/>
      <c r="OM66" s="741"/>
      <c r="ON66" s="741"/>
      <c r="OO66" s="741"/>
      <c r="OP66" s="741"/>
      <c r="OQ66" s="741"/>
      <c r="OR66" s="741"/>
      <c r="OS66" s="741"/>
      <c r="OT66" s="741"/>
      <c r="OU66" s="741"/>
      <c r="OV66" s="741"/>
      <c r="OW66" s="741"/>
      <c r="OX66" s="741"/>
      <c r="OY66" s="741"/>
      <c r="OZ66" s="741"/>
      <c r="PA66" s="741"/>
      <c r="PB66" s="741"/>
      <c r="PC66" s="741"/>
      <c r="PD66" s="741"/>
      <c r="PE66" s="741"/>
      <c r="PF66" s="741"/>
      <c r="PG66" s="741"/>
      <c r="PH66" s="741"/>
      <c r="PI66" s="741"/>
    </row>
    <row r="67" spans="1:425" s="92" customFormat="1" ht="15" customHeight="1">
      <c r="A67" s="1"/>
      <c r="B67" s="88"/>
      <c r="C67" s="89" t="s">
        <v>2160</v>
      </c>
      <c r="D67" s="89" t="s">
        <v>7</v>
      </c>
      <c r="E67" s="89" t="s">
        <v>429</v>
      </c>
      <c r="F67" s="89" t="s">
        <v>13</v>
      </c>
      <c r="G67" s="160" t="str">
        <f>'G-6'!I163</f>
        <v>I-59</v>
      </c>
      <c r="H67" s="160" t="s">
        <v>89</v>
      </c>
      <c r="I67" s="160" t="s">
        <v>89</v>
      </c>
      <c r="J67" s="160" t="s">
        <v>4</v>
      </c>
      <c r="K67" s="160" t="s">
        <v>4</v>
      </c>
      <c r="L67" s="160" t="s">
        <v>4</v>
      </c>
      <c r="M67" s="89" t="s">
        <v>44</v>
      </c>
      <c r="N67" s="89" t="s">
        <v>293</v>
      </c>
      <c r="O67" s="89" t="s">
        <v>114</v>
      </c>
      <c r="P67" s="89" t="s">
        <v>98</v>
      </c>
      <c r="Q67" s="178">
        <v>0.6</v>
      </c>
      <c r="R67" s="91" t="s">
        <v>728</v>
      </c>
      <c r="S67" s="91">
        <v>2017</v>
      </c>
      <c r="T67" s="91" t="s">
        <v>664</v>
      </c>
      <c r="U67" s="91" t="s">
        <v>665</v>
      </c>
      <c r="V67" s="91" t="s">
        <v>669</v>
      </c>
      <c r="W67" s="91" t="s">
        <v>742</v>
      </c>
      <c r="X67" s="91" t="s">
        <v>4</v>
      </c>
      <c r="Y67" s="91">
        <v>10211</v>
      </c>
      <c r="Z67" s="91" t="s">
        <v>666</v>
      </c>
      <c r="AA67" s="91" t="s">
        <v>667</v>
      </c>
      <c r="AB67" s="91" t="s">
        <v>668</v>
      </c>
      <c r="AC67" s="91" t="s">
        <v>4</v>
      </c>
      <c r="AD67" s="177">
        <v>0.33</v>
      </c>
      <c r="AE67" s="91" t="s">
        <v>728</v>
      </c>
      <c r="AF67" s="91">
        <v>2017</v>
      </c>
      <c r="AG67" s="91" t="s">
        <v>664</v>
      </c>
      <c r="AH67" s="91" t="s">
        <v>665</v>
      </c>
      <c r="AI67" s="91" t="s">
        <v>741</v>
      </c>
      <c r="AJ67" s="91" t="s">
        <v>746</v>
      </c>
      <c r="AK67" s="91" t="s">
        <v>4</v>
      </c>
      <c r="AL67" s="91">
        <v>11276</v>
      </c>
      <c r="AM67" s="91" t="s">
        <v>666</v>
      </c>
      <c r="AN67" s="91" t="s">
        <v>667</v>
      </c>
      <c r="AO67" s="91" t="s">
        <v>668</v>
      </c>
      <c r="AP67" s="91" t="s">
        <v>4</v>
      </c>
      <c r="AQ67" s="201">
        <v>0.22</v>
      </c>
      <c r="AR67" s="135" t="s">
        <v>728</v>
      </c>
      <c r="AS67" s="49">
        <v>2016</v>
      </c>
      <c r="AT67" s="49" t="s">
        <v>664</v>
      </c>
      <c r="AU67" s="49" t="s">
        <v>665</v>
      </c>
      <c r="AV67" s="49" t="s">
        <v>4</v>
      </c>
      <c r="AW67" s="49" t="s">
        <v>4</v>
      </c>
      <c r="AX67" s="49" t="s">
        <v>4</v>
      </c>
      <c r="AY67" s="49">
        <f>46.56*1000000</f>
        <v>46560000</v>
      </c>
      <c r="AZ67" s="49" t="s">
        <v>262</v>
      </c>
      <c r="BA67" s="49" t="s">
        <v>667</v>
      </c>
      <c r="BB67" s="135" t="s">
        <v>600</v>
      </c>
      <c r="BC67" s="135" t="s">
        <v>4</v>
      </c>
      <c r="MQ67" s="152">
        <f t="shared" si="3"/>
        <v>3</v>
      </c>
      <c r="MR67" s="143">
        <f t="shared" si="29"/>
        <v>0.6</v>
      </c>
      <c r="MS67" s="143">
        <f t="shared" si="30"/>
        <v>0.22</v>
      </c>
      <c r="MT67" s="143">
        <f t="shared" si="31"/>
        <v>0.3833333333333333</v>
      </c>
      <c r="MU67" s="143">
        <f t="shared" si="32"/>
        <v>0.19553345834749963</v>
      </c>
      <c r="MV67" s="234">
        <f t="shared" si="33"/>
        <v>3</v>
      </c>
      <c r="MW67" s="236" t="s">
        <v>89</v>
      </c>
      <c r="MX67" s="144" t="s">
        <v>4</v>
      </c>
      <c r="MY67" s="144" t="s">
        <v>4</v>
      </c>
      <c r="MZ67" s="144" t="s">
        <v>4</v>
      </c>
      <c r="NA67" s="144" t="s">
        <v>4</v>
      </c>
      <c r="NB67" s="144" t="s">
        <v>4</v>
      </c>
      <c r="NC67" s="144" t="s">
        <v>4</v>
      </c>
      <c r="ND67" s="144" t="s">
        <v>4</v>
      </c>
      <c r="NE67" s="144" t="s">
        <v>4</v>
      </c>
      <c r="NF67" s="144" t="s">
        <v>4</v>
      </c>
      <c r="NG67" s="144" t="s">
        <v>4</v>
      </c>
      <c r="NH67" s="237" t="s">
        <v>4</v>
      </c>
      <c r="NI67" s="236" t="s">
        <v>22</v>
      </c>
      <c r="NJ67" s="161">
        <f t="shared" si="27"/>
        <v>0</v>
      </c>
      <c r="NK67" s="161">
        <f t="shared" si="28"/>
        <v>3</v>
      </c>
      <c r="NM67" s="288"/>
      <c r="NN67" s="88"/>
      <c r="NO67" s="741"/>
      <c r="NP67" s="741"/>
      <c r="NQ67" s="741"/>
      <c r="NR67" s="741"/>
      <c r="NS67" s="741"/>
      <c r="NT67" s="741"/>
      <c r="NU67" s="741"/>
      <c r="NV67" s="741"/>
      <c r="NW67" s="741"/>
      <c r="NX67" s="741"/>
      <c r="NY67" s="741"/>
      <c r="NZ67" s="741"/>
      <c r="OA67" s="741"/>
      <c r="OB67" s="741"/>
      <c r="OC67" s="741"/>
      <c r="OD67" s="741"/>
      <c r="OE67" s="741"/>
      <c r="OF67" s="741"/>
      <c r="OG67" s="741"/>
      <c r="OH67" s="741"/>
      <c r="OI67" s="741"/>
      <c r="OJ67" s="741"/>
      <c r="OK67" s="741"/>
      <c r="OL67" s="741"/>
      <c r="OM67" s="741"/>
      <c r="ON67" s="741"/>
      <c r="OO67" s="741"/>
      <c r="OP67" s="741"/>
      <c r="OQ67" s="741"/>
      <c r="OR67" s="741"/>
      <c r="OS67" s="741"/>
      <c r="OT67" s="741"/>
      <c r="OU67" s="741"/>
      <c r="OV67" s="741"/>
      <c r="OW67" s="741"/>
      <c r="OX67" s="741"/>
      <c r="OY67" s="741"/>
      <c r="OZ67" s="741"/>
      <c r="PA67" s="741"/>
      <c r="PB67" s="741"/>
      <c r="PC67" s="741"/>
      <c r="PD67" s="741"/>
      <c r="PE67" s="741"/>
      <c r="PF67" s="741"/>
      <c r="PG67" s="741"/>
      <c r="PH67" s="741"/>
      <c r="PI67" s="741"/>
    </row>
    <row r="68" spans="1:425" s="92" customFormat="1" ht="15" customHeight="1">
      <c r="A68" s="1"/>
      <c r="B68" s="88"/>
      <c r="C68" s="89" t="s">
        <v>2160</v>
      </c>
      <c r="D68" s="89" t="s">
        <v>7</v>
      </c>
      <c r="E68" s="89" t="s">
        <v>429</v>
      </c>
      <c r="F68" s="89" t="s">
        <v>13</v>
      </c>
      <c r="G68" s="160" t="str">
        <f>'G-6'!I164</f>
        <v>I-60</v>
      </c>
      <c r="H68" s="160" t="s">
        <v>88</v>
      </c>
      <c r="I68" s="160" t="s">
        <v>89</v>
      </c>
      <c r="J68" s="160" t="s">
        <v>4</v>
      </c>
      <c r="K68" s="160" t="s">
        <v>4</v>
      </c>
      <c r="L68" s="160" t="s">
        <v>4</v>
      </c>
      <c r="M68" s="89" t="s">
        <v>45</v>
      </c>
      <c r="N68" s="89" t="s">
        <v>293</v>
      </c>
      <c r="O68" s="89" t="s">
        <v>1581</v>
      </c>
      <c r="P68" s="89" t="s">
        <v>98</v>
      </c>
      <c r="Q68" s="204">
        <v>0.02</v>
      </c>
      <c r="R68" s="135" t="s">
        <v>1048</v>
      </c>
      <c r="S68" s="135">
        <v>2017</v>
      </c>
      <c r="T68" s="135" t="s">
        <v>664</v>
      </c>
      <c r="U68" s="135" t="s">
        <v>665</v>
      </c>
      <c r="V68" s="135" t="s">
        <v>1015</v>
      </c>
      <c r="W68" s="135" t="s">
        <v>266</v>
      </c>
      <c r="X68" s="135" t="s">
        <v>680</v>
      </c>
      <c r="Y68" s="201">
        <v>588656</v>
      </c>
      <c r="Z68" s="49" t="s">
        <v>1016</v>
      </c>
      <c r="AA68" s="49" t="s">
        <v>685</v>
      </c>
      <c r="AB68" s="49" t="s">
        <v>1017</v>
      </c>
      <c r="AC68" s="135" t="s">
        <v>1733</v>
      </c>
      <c r="AD68" s="204">
        <v>2.4E-2</v>
      </c>
      <c r="AE68" s="135" t="s">
        <v>1048</v>
      </c>
      <c r="AF68" s="135">
        <v>2017</v>
      </c>
      <c r="AG68" s="135" t="s">
        <v>664</v>
      </c>
      <c r="AH68" s="135" t="s">
        <v>665</v>
      </c>
      <c r="AI68" s="135" t="s">
        <v>1015</v>
      </c>
      <c r="AJ68" s="135" t="s">
        <v>266</v>
      </c>
      <c r="AK68" s="135" t="s">
        <v>680</v>
      </c>
      <c r="AL68" s="201">
        <v>588656</v>
      </c>
      <c r="AM68" s="49" t="s">
        <v>1016</v>
      </c>
      <c r="AN68" s="49" t="s">
        <v>685</v>
      </c>
      <c r="AO68" s="49" t="s">
        <v>1017</v>
      </c>
      <c r="AP68" s="135" t="s">
        <v>1732</v>
      </c>
      <c r="AQ68" s="205">
        <v>6.0000000000000001E-3</v>
      </c>
      <c r="AR68" s="49" t="s">
        <v>1048</v>
      </c>
      <c r="AS68" s="49">
        <v>2005</v>
      </c>
      <c r="AT68" s="49" t="s">
        <v>1049</v>
      </c>
      <c r="AU68" s="49" t="s">
        <v>677</v>
      </c>
      <c r="AV68" s="49" t="s">
        <v>1050</v>
      </c>
      <c r="AW68" s="49" t="s">
        <v>266</v>
      </c>
      <c r="AX68" s="49" t="s">
        <v>1051</v>
      </c>
      <c r="AY68" s="49">
        <v>1715487</v>
      </c>
      <c r="AZ68" s="49" t="s">
        <v>714</v>
      </c>
      <c r="BA68" s="49" t="s">
        <v>685</v>
      </c>
      <c r="BB68" s="205" t="s">
        <v>1052</v>
      </c>
      <c r="BC68" s="49" t="s">
        <v>1734</v>
      </c>
      <c r="BD68" s="205">
        <v>5.0000000000000001E-3</v>
      </c>
      <c r="BE68" s="49" t="s">
        <v>1048</v>
      </c>
      <c r="BF68" s="49">
        <v>2005</v>
      </c>
      <c r="BG68" s="49" t="s">
        <v>1049</v>
      </c>
      <c r="BH68" s="49" t="s">
        <v>677</v>
      </c>
      <c r="BI68" s="49" t="s">
        <v>1050</v>
      </c>
      <c r="BJ68" s="49" t="s">
        <v>266</v>
      </c>
      <c r="BK68" s="49" t="s">
        <v>1051</v>
      </c>
      <c r="BL68" s="49">
        <v>1715487</v>
      </c>
      <c r="BM68" s="49" t="s">
        <v>714</v>
      </c>
      <c r="BN68" s="49" t="s">
        <v>685</v>
      </c>
      <c r="BO68" s="205" t="s">
        <v>1052</v>
      </c>
      <c r="BP68" s="135" t="s">
        <v>1735</v>
      </c>
      <c r="MQ68" s="152">
        <f t="shared" ref="MQ68:MQ74" si="34">COUNTA(Q68,AD68,AQ68,BD68,BQ68,CD68,CQ68,DD68,DQ68,ED68,EQ68,FD68,FQ68,GD68,GQ68,HD68,HQ68,ID68,IQ68,JD68,JQ68,KD68,KQ68,LD68,LQ68,MD68)</f>
        <v>4</v>
      </c>
      <c r="MR68" s="143">
        <f t="shared" si="29"/>
        <v>2.4E-2</v>
      </c>
      <c r="MS68" s="143">
        <f t="shared" si="30"/>
        <v>5.0000000000000001E-3</v>
      </c>
      <c r="MT68" s="143">
        <f t="shared" si="31"/>
        <v>1.3749999999999998E-2</v>
      </c>
      <c r="MU68" s="143">
        <f t="shared" si="32"/>
        <v>9.6738479072876384E-3</v>
      </c>
      <c r="MV68" s="234">
        <f t="shared" si="33"/>
        <v>4</v>
      </c>
      <c r="MW68" s="236" t="s">
        <v>89</v>
      </c>
      <c r="MX68" s="144" t="s">
        <v>4</v>
      </c>
      <c r="MY68" s="144" t="s">
        <v>4</v>
      </c>
      <c r="MZ68" s="144" t="s">
        <v>4</v>
      </c>
      <c r="NA68" s="144" t="s">
        <v>4</v>
      </c>
      <c r="NB68" s="144" t="s">
        <v>4</v>
      </c>
      <c r="NC68" s="144" t="s">
        <v>4</v>
      </c>
      <c r="ND68" s="144" t="s">
        <v>4</v>
      </c>
      <c r="NE68" s="144" t="s">
        <v>4</v>
      </c>
      <c r="NF68" s="144" t="s">
        <v>4</v>
      </c>
      <c r="NG68" s="144" t="s">
        <v>4</v>
      </c>
      <c r="NH68" s="237" t="s">
        <v>4</v>
      </c>
      <c r="NI68" s="236" t="s">
        <v>22</v>
      </c>
      <c r="NJ68" s="161">
        <f t="shared" si="27"/>
        <v>4</v>
      </c>
      <c r="NK68" s="161">
        <f t="shared" si="28"/>
        <v>0</v>
      </c>
      <c r="NM68" s="288"/>
      <c r="NN68" s="88"/>
      <c r="NO68" s="741"/>
      <c r="NP68" s="741"/>
      <c r="NQ68" s="741"/>
      <c r="NR68" s="741"/>
      <c r="NS68" s="741"/>
      <c r="NT68" s="741"/>
      <c r="NU68" s="741"/>
      <c r="NV68" s="741"/>
      <c r="NW68" s="741"/>
      <c r="NX68" s="741"/>
      <c r="NY68" s="741"/>
      <c r="NZ68" s="741"/>
      <c r="OA68" s="741"/>
      <c r="OB68" s="741"/>
      <c r="OC68" s="741"/>
      <c r="OD68" s="741"/>
      <c r="OE68" s="741"/>
      <c r="OF68" s="741"/>
      <c r="OG68" s="741"/>
      <c r="OH68" s="741"/>
      <c r="OI68" s="741"/>
      <c r="OJ68" s="741"/>
      <c r="OK68" s="741"/>
      <c r="OL68" s="741"/>
      <c r="OM68" s="741"/>
      <c r="ON68" s="741"/>
      <c r="OO68" s="741"/>
      <c r="OP68" s="741"/>
      <c r="OQ68" s="741"/>
      <c r="OR68" s="741"/>
      <c r="OS68" s="741"/>
      <c r="OT68" s="741"/>
      <c r="OU68" s="741"/>
      <c r="OV68" s="741"/>
      <c r="OW68" s="741"/>
      <c r="OX68" s="741"/>
      <c r="OY68" s="741"/>
      <c r="OZ68" s="741"/>
      <c r="PA68" s="741"/>
      <c r="PB68" s="741"/>
      <c r="PC68" s="741"/>
      <c r="PD68" s="741"/>
      <c r="PE68" s="741"/>
      <c r="PF68" s="741"/>
      <c r="PG68" s="741"/>
      <c r="PH68" s="741"/>
      <c r="PI68" s="741"/>
    </row>
    <row r="69" spans="1:425" s="92" customFormat="1" ht="15" customHeight="1">
      <c r="A69" s="1"/>
      <c r="B69" s="88"/>
      <c r="C69" s="89" t="s">
        <v>2160</v>
      </c>
      <c r="D69" s="89" t="s">
        <v>7</v>
      </c>
      <c r="E69" s="89" t="s">
        <v>429</v>
      </c>
      <c r="F69" s="89" t="s">
        <v>13</v>
      </c>
      <c r="G69" s="160" t="str">
        <f>'G-6'!I165</f>
        <v>I-61</v>
      </c>
      <c r="H69" s="160" t="s">
        <v>89</v>
      </c>
      <c r="I69" s="160" t="s">
        <v>89</v>
      </c>
      <c r="J69" s="160" t="s">
        <v>4</v>
      </c>
      <c r="K69" s="160" t="s">
        <v>4</v>
      </c>
      <c r="L69" s="160" t="s">
        <v>4</v>
      </c>
      <c r="M69" s="89" t="s">
        <v>46</v>
      </c>
      <c r="N69" s="89" t="s">
        <v>293</v>
      </c>
      <c r="O69" s="89" t="s">
        <v>258</v>
      </c>
      <c r="P69" s="89" t="s">
        <v>98</v>
      </c>
      <c r="Q69" s="177">
        <v>0.04</v>
      </c>
      <c r="R69" s="91" t="s">
        <v>729</v>
      </c>
      <c r="S69" s="91">
        <v>2017</v>
      </c>
      <c r="T69" s="91" t="s">
        <v>664</v>
      </c>
      <c r="U69" s="91" t="s">
        <v>665</v>
      </c>
      <c r="V69" s="91" t="s">
        <v>669</v>
      </c>
      <c r="W69" s="91" t="s">
        <v>746</v>
      </c>
      <c r="X69" s="91" t="s">
        <v>4</v>
      </c>
      <c r="Y69" s="91">
        <v>11276</v>
      </c>
      <c r="Z69" s="91" t="s">
        <v>666</v>
      </c>
      <c r="AA69" s="91" t="s">
        <v>667</v>
      </c>
      <c r="AB69" s="91" t="s">
        <v>668</v>
      </c>
      <c r="AC69" s="91" t="s">
        <v>4</v>
      </c>
      <c r="AD69" s="185">
        <v>0.13</v>
      </c>
      <c r="AE69" s="92" t="s">
        <v>730</v>
      </c>
      <c r="AF69" s="91">
        <v>2017</v>
      </c>
      <c r="AG69" s="91" t="s">
        <v>664</v>
      </c>
      <c r="AH69" s="91" t="s">
        <v>665</v>
      </c>
      <c r="AI69" s="91" t="s">
        <v>741</v>
      </c>
      <c r="AJ69" s="91" t="s">
        <v>749</v>
      </c>
      <c r="AK69" s="91" t="s">
        <v>4</v>
      </c>
      <c r="AL69" s="91">
        <v>32388</v>
      </c>
      <c r="AM69" s="91" t="s">
        <v>670</v>
      </c>
      <c r="AN69" s="91" t="s">
        <v>667</v>
      </c>
      <c r="AO69" s="91" t="s">
        <v>668</v>
      </c>
      <c r="AP69" s="91" t="s">
        <v>4</v>
      </c>
      <c r="AQ69" s="205">
        <v>4.4800000000000004</v>
      </c>
      <c r="AR69" s="49" t="s">
        <v>729</v>
      </c>
      <c r="AS69" s="49">
        <v>2016</v>
      </c>
      <c r="AT69" s="49" t="s">
        <v>664</v>
      </c>
      <c r="AU69" s="49" t="s">
        <v>665</v>
      </c>
      <c r="AV69" s="49" t="s">
        <v>4</v>
      </c>
      <c r="AW69" s="49" t="s">
        <v>4</v>
      </c>
      <c r="AX69" s="49" t="s">
        <v>4</v>
      </c>
      <c r="AY69" s="49">
        <f>46.56*1000000</f>
        <v>46560000</v>
      </c>
      <c r="AZ69" s="49" t="s">
        <v>262</v>
      </c>
      <c r="BA69" s="49" t="s">
        <v>667</v>
      </c>
      <c r="BB69" s="135" t="s">
        <v>600</v>
      </c>
      <c r="BC69" s="135" t="s">
        <v>4</v>
      </c>
      <c r="MQ69" s="152">
        <f t="shared" si="34"/>
        <v>3</v>
      </c>
      <c r="MR69" s="143">
        <f t="shared" si="29"/>
        <v>4.4800000000000004</v>
      </c>
      <c r="MS69" s="143">
        <f t="shared" si="30"/>
        <v>0.04</v>
      </c>
      <c r="MT69" s="143">
        <f t="shared" si="31"/>
        <v>1.55</v>
      </c>
      <c r="MU69" s="143">
        <f t="shared" si="32"/>
        <v>2.5378534236633921</v>
      </c>
      <c r="MV69" s="234">
        <f t="shared" si="33"/>
        <v>3</v>
      </c>
      <c r="MW69" s="236" t="s">
        <v>89</v>
      </c>
      <c r="MX69" s="144" t="s">
        <v>4</v>
      </c>
      <c r="MY69" s="144" t="s">
        <v>4</v>
      </c>
      <c r="MZ69" s="144" t="s">
        <v>4</v>
      </c>
      <c r="NA69" s="144" t="s">
        <v>4</v>
      </c>
      <c r="NB69" s="144" t="s">
        <v>4</v>
      </c>
      <c r="NC69" s="144" t="s">
        <v>4</v>
      </c>
      <c r="ND69" s="144" t="s">
        <v>4</v>
      </c>
      <c r="NE69" s="144" t="s">
        <v>4</v>
      </c>
      <c r="NF69" s="144" t="s">
        <v>4</v>
      </c>
      <c r="NG69" s="144" t="s">
        <v>4</v>
      </c>
      <c r="NH69" s="237" t="s">
        <v>4</v>
      </c>
      <c r="NI69" s="236" t="s">
        <v>22</v>
      </c>
      <c r="NJ69" s="161">
        <f t="shared" si="27"/>
        <v>0</v>
      </c>
      <c r="NK69" s="161">
        <f t="shared" si="28"/>
        <v>3</v>
      </c>
      <c r="NM69" s="288"/>
      <c r="NN69" s="88"/>
      <c r="NO69" s="741"/>
      <c r="NP69" s="741"/>
      <c r="NQ69" s="741"/>
      <c r="NR69" s="741"/>
      <c r="NS69" s="741"/>
      <c r="NT69" s="741"/>
      <c r="NU69" s="741"/>
      <c r="NV69" s="741"/>
      <c r="NW69" s="741"/>
      <c r="NX69" s="741"/>
      <c r="NY69" s="741"/>
      <c r="NZ69" s="741"/>
      <c r="OA69" s="741"/>
      <c r="OB69" s="741"/>
      <c r="OC69" s="741"/>
      <c r="OD69" s="741"/>
      <c r="OE69" s="741"/>
      <c r="OF69" s="741"/>
      <c r="OG69" s="741"/>
      <c r="OH69" s="741"/>
      <c r="OI69" s="741"/>
      <c r="OJ69" s="741"/>
      <c r="OK69" s="741"/>
      <c r="OL69" s="741"/>
      <c r="OM69" s="741"/>
      <c r="ON69" s="741"/>
      <c r="OO69" s="741"/>
      <c r="OP69" s="741"/>
      <c r="OQ69" s="741"/>
      <c r="OR69" s="741"/>
      <c r="OS69" s="741"/>
      <c r="OT69" s="741"/>
      <c r="OU69" s="741"/>
      <c r="OV69" s="741"/>
      <c r="OW69" s="741"/>
      <c r="OX69" s="741"/>
      <c r="OY69" s="741"/>
      <c r="OZ69" s="741"/>
      <c r="PA69" s="741"/>
      <c r="PB69" s="741"/>
      <c r="PC69" s="741"/>
      <c r="PD69" s="741"/>
      <c r="PE69" s="741"/>
      <c r="PF69" s="741"/>
      <c r="PG69" s="741"/>
      <c r="PH69" s="741"/>
      <c r="PI69" s="741"/>
    </row>
    <row r="70" spans="1:425" s="92" customFormat="1" ht="15" customHeight="1">
      <c r="A70" s="1"/>
      <c r="B70" s="88"/>
      <c r="C70" s="89" t="s">
        <v>2160</v>
      </c>
      <c r="D70" s="89" t="s">
        <v>7</v>
      </c>
      <c r="E70" s="89" t="s">
        <v>429</v>
      </c>
      <c r="F70" s="89" t="s">
        <v>13</v>
      </c>
      <c r="G70" s="160" t="str">
        <f>'G-6'!I166</f>
        <v>I-62</v>
      </c>
      <c r="H70" s="160" t="s">
        <v>89</v>
      </c>
      <c r="I70" s="160" t="s">
        <v>89</v>
      </c>
      <c r="J70" s="160" t="s">
        <v>4</v>
      </c>
      <c r="K70" s="160" t="s">
        <v>4</v>
      </c>
      <c r="L70" s="160" t="s">
        <v>4</v>
      </c>
      <c r="M70" s="89" t="s">
        <v>116</v>
      </c>
      <c r="N70" s="89" t="s">
        <v>293</v>
      </c>
      <c r="O70" s="89" t="s">
        <v>115</v>
      </c>
      <c r="P70" s="89" t="s">
        <v>98</v>
      </c>
      <c r="Q70" s="177">
        <v>0.47</v>
      </c>
      <c r="R70" s="91" t="s">
        <v>731</v>
      </c>
      <c r="S70" s="91">
        <v>2017</v>
      </c>
      <c r="T70" s="91" t="s">
        <v>664</v>
      </c>
      <c r="U70" s="91" t="s">
        <v>665</v>
      </c>
      <c r="V70" s="91" t="s">
        <v>669</v>
      </c>
      <c r="W70" s="91" t="s">
        <v>966</v>
      </c>
      <c r="X70" s="91" t="s">
        <v>4</v>
      </c>
      <c r="Y70" s="91">
        <v>7301</v>
      </c>
      <c r="Z70" s="91" t="s">
        <v>732</v>
      </c>
      <c r="AA70" s="91" t="s">
        <v>667</v>
      </c>
      <c r="AB70" s="91" t="s">
        <v>668</v>
      </c>
      <c r="AC70" s="91" t="s">
        <v>4</v>
      </c>
      <c r="AD70" s="185">
        <v>1.5</v>
      </c>
      <c r="AE70" s="91" t="s">
        <v>733</v>
      </c>
      <c r="AF70" s="91">
        <v>2017</v>
      </c>
      <c r="AG70" s="91" t="s">
        <v>664</v>
      </c>
      <c r="AH70" s="91" t="s">
        <v>665</v>
      </c>
      <c r="AI70" s="91" t="s">
        <v>669</v>
      </c>
      <c r="AJ70" s="91" t="s">
        <v>746</v>
      </c>
      <c r="AK70" s="91" t="s">
        <v>4</v>
      </c>
      <c r="AL70" s="91">
        <v>11276</v>
      </c>
      <c r="AM70" s="91" t="s">
        <v>666</v>
      </c>
      <c r="AN70" s="91" t="s">
        <v>667</v>
      </c>
      <c r="AO70" s="91" t="s">
        <v>668</v>
      </c>
      <c r="AP70" s="91" t="s">
        <v>4</v>
      </c>
      <c r="AQ70" s="205">
        <v>8.4000000000000005E-2</v>
      </c>
      <c r="AR70" s="205" t="s">
        <v>731</v>
      </c>
      <c r="AS70" s="49">
        <v>2016</v>
      </c>
      <c r="AT70" s="49" t="s">
        <v>664</v>
      </c>
      <c r="AU70" s="49" t="s">
        <v>665</v>
      </c>
      <c r="AV70" s="49" t="s">
        <v>4</v>
      </c>
      <c r="AW70" s="49" t="s">
        <v>4</v>
      </c>
      <c r="AX70" s="49" t="s">
        <v>4</v>
      </c>
      <c r="AY70" s="49">
        <f>46.56*1000000</f>
        <v>46560000</v>
      </c>
      <c r="AZ70" s="49" t="s">
        <v>262</v>
      </c>
      <c r="BA70" s="49" t="s">
        <v>667</v>
      </c>
      <c r="BB70" s="135" t="s">
        <v>600</v>
      </c>
      <c r="BC70" s="135" t="s">
        <v>4</v>
      </c>
      <c r="MQ70" s="152">
        <f t="shared" si="34"/>
        <v>3</v>
      </c>
      <c r="MR70" s="143">
        <f t="shared" si="29"/>
        <v>1.5</v>
      </c>
      <c r="MS70" s="143">
        <f t="shared" si="30"/>
        <v>8.4000000000000005E-2</v>
      </c>
      <c r="MT70" s="143">
        <f t="shared" si="31"/>
        <v>0.68466666666666665</v>
      </c>
      <c r="MU70" s="143">
        <f t="shared" si="32"/>
        <v>0.73200091074624585</v>
      </c>
      <c r="MV70" s="234">
        <f t="shared" si="33"/>
        <v>3</v>
      </c>
      <c r="MW70" s="236" t="s">
        <v>89</v>
      </c>
      <c r="MX70" s="144" t="s">
        <v>4</v>
      </c>
      <c r="MY70" s="144" t="s">
        <v>4</v>
      </c>
      <c r="MZ70" s="144" t="s">
        <v>4</v>
      </c>
      <c r="NA70" s="144" t="s">
        <v>4</v>
      </c>
      <c r="NB70" s="144" t="s">
        <v>4</v>
      </c>
      <c r="NC70" s="144" t="s">
        <v>4</v>
      </c>
      <c r="ND70" s="144" t="s">
        <v>4</v>
      </c>
      <c r="NE70" s="144" t="s">
        <v>4</v>
      </c>
      <c r="NF70" s="144" t="s">
        <v>4</v>
      </c>
      <c r="NG70" s="144" t="s">
        <v>4</v>
      </c>
      <c r="NH70" s="237" t="s">
        <v>4</v>
      </c>
      <c r="NI70" s="236" t="s">
        <v>22</v>
      </c>
      <c r="NJ70" s="161">
        <f t="shared" si="27"/>
        <v>0</v>
      </c>
      <c r="NK70" s="161">
        <f t="shared" si="28"/>
        <v>3</v>
      </c>
      <c r="NM70" s="288"/>
      <c r="NN70" s="88"/>
      <c r="NO70" s="741"/>
      <c r="NP70" s="741"/>
      <c r="NQ70" s="741"/>
      <c r="NR70" s="741"/>
      <c r="NS70" s="741"/>
      <c r="NT70" s="741"/>
      <c r="NU70" s="741"/>
      <c r="NV70" s="741"/>
      <c r="NW70" s="741"/>
      <c r="NX70" s="741"/>
      <c r="NY70" s="741"/>
      <c r="NZ70" s="741"/>
      <c r="OA70" s="741"/>
      <c r="OB70" s="741"/>
      <c r="OC70" s="741"/>
      <c r="OD70" s="741"/>
      <c r="OE70" s="741"/>
      <c r="OF70" s="741"/>
      <c r="OG70" s="741"/>
      <c r="OH70" s="741"/>
      <c r="OI70" s="741"/>
      <c r="OJ70" s="741"/>
      <c r="OK70" s="741"/>
      <c r="OL70" s="741"/>
      <c r="OM70" s="741"/>
      <c r="ON70" s="741"/>
      <c r="OO70" s="741"/>
      <c r="OP70" s="741"/>
      <c r="OQ70" s="741"/>
      <c r="OR70" s="741"/>
      <c r="OS70" s="741"/>
      <c r="OT70" s="741"/>
      <c r="OU70" s="741"/>
      <c r="OV70" s="741"/>
      <c r="OW70" s="741"/>
      <c r="OX70" s="741"/>
      <c r="OY70" s="741"/>
      <c r="OZ70" s="741"/>
      <c r="PA70" s="741"/>
      <c r="PB70" s="741"/>
      <c r="PC70" s="741"/>
      <c r="PD70" s="741"/>
      <c r="PE70" s="741"/>
      <c r="PF70" s="741"/>
      <c r="PG70" s="741"/>
      <c r="PH70" s="741"/>
      <c r="PI70" s="741"/>
    </row>
    <row r="71" spans="1:425" s="92" customFormat="1" ht="15" customHeight="1">
      <c r="A71" s="1"/>
      <c r="B71" s="88"/>
      <c r="C71" s="89" t="s">
        <v>2160</v>
      </c>
      <c r="D71" s="89" t="s">
        <v>7</v>
      </c>
      <c r="E71" s="89" t="s">
        <v>429</v>
      </c>
      <c r="F71" s="89" t="s">
        <v>13</v>
      </c>
      <c r="G71" s="160" t="str">
        <f>'G-6'!I167</f>
        <v>I-63</v>
      </c>
      <c r="H71" s="160" t="s">
        <v>89</v>
      </c>
      <c r="I71" s="160" t="s">
        <v>89</v>
      </c>
      <c r="J71" s="160" t="s">
        <v>4</v>
      </c>
      <c r="K71" s="160" t="s">
        <v>4</v>
      </c>
      <c r="L71" s="160" t="s">
        <v>4</v>
      </c>
      <c r="M71" s="89" t="s">
        <v>2889</v>
      </c>
      <c r="N71" s="89" t="s">
        <v>293</v>
      </c>
      <c r="O71" s="89" t="s">
        <v>438</v>
      </c>
      <c r="P71" s="89" t="s">
        <v>98</v>
      </c>
      <c r="Q71" s="97">
        <v>15</v>
      </c>
      <c r="R71" s="91" t="s">
        <v>1736</v>
      </c>
      <c r="S71" s="91">
        <v>2017</v>
      </c>
      <c r="T71" s="91" t="s">
        <v>664</v>
      </c>
      <c r="U71" s="91" t="s">
        <v>665</v>
      </c>
      <c r="V71" s="91" t="s">
        <v>669</v>
      </c>
      <c r="W71" s="91" t="s">
        <v>742</v>
      </c>
      <c r="X71" s="91" t="s">
        <v>4</v>
      </c>
      <c r="Y71" s="91">
        <v>10211</v>
      </c>
      <c r="Z71" s="91" t="s">
        <v>666</v>
      </c>
      <c r="AA71" s="91" t="s">
        <v>667</v>
      </c>
      <c r="AB71" s="91" t="s">
        <v>668</v>
      </c>
      <c r="AC71" s="92" t="s">
        <v>4</v>
      </c>
      <c r="AD71" s="204">
        <v>22.91</v>
      </c>
      <c r="AE71" s="135" t="s">
        <v>1736</v>
      </c>
      <c r="AF71" s="49">
        <v>2016</v>
      </c>
      <c r="AG71" s="49" t="s">
        <v>664</v>
      </c>
      <c r="AH71" s="49" t="s">
        <v>665</v>
      </c>
      <c r="AI71" s="49" t="s">
        <v>4</v>
      </c>
      <c r="AJ71" s="49" t="s">
        <v>4</v>
      </c>
      <c r="AK71" s="49" t="s">
        <v>4</v>
      </c>
      <c r="AL71" s="49">
        <f>46.56*1000000</f>
        <v>46560000</v>
      </c>
      <c r="AM71" s="49" t="s">
        <v>262</v>
      </c>
      <c r="AN71" s="49" t="s">
        <v>667</v>
      </c>
      <c r="AO71" s="135" t="s">
        <v>600</v>
      </c>
      <c r="AP71" s="135" t="s">
        <v>4</v>
      </c>
      <c r="AQ71" s="90"/>
      <c r="MD71" s="40"/>
      <c r="MQ71" s="152">
        <f t="shared" si="34"/>
        <v>2</v>
      </c>
      <c r="MR71" s="143">
        <f t="shared" si="29"/>
        <v>22.91</v>
      </c>
      <c r="MS71" s="143">
        <f t="shared" si="30"/>
        <v>15</v>
      </c>
      <c r="MT71" s="143">
        <f t="shared" si="31"/>
        <v>18.954999999999998</v>
      </c>
      <c r="MU71" s="143">
        <f t="shared" si="32"/>
        <v>5.593214639185609</v>
      </c>
      <c r="MV71" s="234">
        <f t="shared" si="33"/>
        <v>2</v>
      </c>
      <c r="MW71" s="236" t="s">
        <v>89</v>
      </c>
      <c r="MX71" s="144" t="s">
        <v>4</v>
      </c>
      <c r="MY71" s="144" t="s">
        <v>4</v>
      </c>
      <c r="MZ71" s="144" t="s">
        <v>4</v>
      </c>
      <c r="NA71" s="144" t="s">
        <v>4</v>
      </c>
      <c r="NB71" s="144" t="s">
        <v>4</v>
      </c>
      <c r="NC71" s="144" t="s">
        <v>4</v>
      </c>
      <c r="ND71" s="144" t="s">
        <v>4</v>
      </c>
      <c r="NE71" s="144" t="s">
        <v>4</v>
      </c>
      <c r="NF71" s="144" t="s">
        <v>4</v>
      </c>
      <c r="NG71" s="144" t="s">
        <v>4</v>
      </c>
      <c r="NH71" s="237" t="s">
        <v>4</v>
      </c>
      <c r="NI71" s="236" t="s">
        <v>22</v>
      </c>
      <c r="NJ71" s="161">
        <f t="shared" si="27"/>
        <v>0</v>
      </c>
      <c r="NK71" s="161">
        <f t="shared" si="28"/>
        <v>2</v>
      </c>
      <c r="NM71" s="288"/>
      <c r="NN71" s="88"/>
      <c r="NO71" s="741"/>
      <c r="NP71" s="741"/>
      <c r="NQ71" s="741"/>
      <c r="NR71" s="741"/>
      <c r="NS71" s="741"/>
      <c r="NT71" s="741"/>
      <c r="NU71" s="741"/>
      <c r="NV71" s="741"/>
      <c r="NW71" s="741"/>
      <c r="NX71" s="741"/>
      <c r="NY71" s="741"/>
      <c r="NZ71" s="741"/>
      <c r="OA71" s="741"/>
      <c r="OB71" s="741"/>
      <c r="OC71" s="741"/>
      <c r="OD71" s="741"/>
      <c r="OE71" s="741"/>
      <c r="OF71" s="741"/>
      <c r="OG71" s="741"/>
      <c r="OH71" s="741"/>
      <c r="OI71" s="741"/>
      <c r="OJ71" s="741"/>
      <c r="OK71" s="741"/>
      <c r="OL71" s="741"/>
      <c r="OM71" s="741"/>
      <c r="ON71" s="741"/>
      <c r="OO71" s="741"/>
      <c r="OP71" s="741"/>
      <c r="OQ71" s="741"/>
      <c r="OR71" s="741"/>
      <c r="OS71" s="741"/>
      <c r="OT71" s="741"/>
      <c r="OU71" s="741"/>
      <c r="OV71" s="741"/>
      <c r="OW71" s="741"/>
      <c r="OX71" s="741"/>
      <c r="OY71" s="741"/>
      <c r="OZ71" s="741"/>
      <c r="PA71" s="741"/>
      <c r="PB71" s="741"/>
      <c r="PC71" s="741"/>
      <c r="PD71" s="741"/>
      <c r="PE71" s="741"/>
      <c r="PF71" s="741"/>
      <c r="PG71" s="741"/>
      <c r="PH71" s="741"/>
      <c r="PI71" s="741"/>
    </row>
    <row r="72" spans="1:425" s="92" customFormat="1" ht="15" customHeight="1">
      <c r="A72" s="1"/>
      <c r="B72" s="88"/>
      <c r="C72" s="89" t="s">
        <v>431</v>
      </c>
      <c r="D72" s="89" t="s">
        <v>519</v>
      </c>
      <c r="E72" s="89" t="s">
        <v>1074</v>
      </c>
      <c r="F72" s="89" t="s">
        <v>2166</v>
      </c>
      <c r="G72" s="160" t="str">
        <f>'G-6'!I37</f>
        <v>I-30</v>
      </c>
      <c r="H72" s="160" t="s">
        <v>88</v>
      </c>
      <c r="I72" s="160" t="s">
        <v>89</v>
      </c>
      <c r="J72" s="160" t="s">
        <v>4</v>
      </c>
      <c r="K72" s="160" t="s">
        <v>4</v>
      </c>
      <c r="L72" s="160" t="s">
        <v>4</v>
      </c>
      <c r="M72" s="89" t="s">
        <v>1309</v>
      </c>
      <c r="N72" s="89" t="s">
        <v>63</v>
      </c>
      <c r="O72" s="89" t="s">
        <v>2886</v>
      </c>
      <c r="P72" s="89" t="s">
        <v>97</v>
      </c>
      <c r="Q72" s="201" t="s">
        <v>493</v>
      </c>
      <c r="R72" s="135" t="s">
        <v>4</v>
      </c>
      <c r="S72" s="135">
        <v>2012</v>
      </c>
      <c r="T72" s="135" t="s">
        <v>687</v>
      </c>
      <c r="U72" s="135" t="s">
        <v>677</v>
      </c>
      <c r="V72" s="135" t="s">
        <v>863</v>
      </c>
      <c r="W72" s="135" t="s">
        <v>864</v>
      </c>
      <c r="X72" s="135" t="s">
        <v>864</v>
      </c>
      <c r="Y72" s="49">
        <v>1239000</v>
      </c>
      <c r="Z72" s="49" t="s">
        <v>666</v>
      </c>
      <c r="AA72" s="49" t="s">
        <v>685</v>
      </c>
      <c r="AB72" s="135" t="s">
        <v>1737</v>
      </c>
      <c r="AC72" s="135" t="s">
        <v>4</v>
      </c>
      <c r="AD72" s="270"/>
      <c r="AE72" s="40"/>
      <c r="AF72" s="40"/>
      <c r="AG72" s="173"/>
      <c r="AH72" s="173"/>
      <c r="AI72" s="173"/>
      <c r="AJ72" s="173"/>
      <c r="AK72" s="173"/>
      <c r="AL72" s="173"/>
      <c r="AM72" s="173"/>
      <c r="AN72" s="173"/>
      <c r="AO72" s="173"/>
      <c r="AP72" s="173"/>
      <c r="AQ72" s="270"/>
      <c r="AR72" s="173"/>
      <c r="AS72" s="173"/>
      <c r="AT72" s="173"/>
      <c r="AU72" s="173"/>
      <c r="AV72" s="173"/>
      <c r="AW72" s="173"/>
      <c r="AX72" s="173"/>
      <c r="AY72" s="173"/>
      <c r="AZ72" s="173"/>
      <c r="BA72" s="173"/>
      <c r="MD72" s="40"/>
      <c r="MQ72" s="152">
        <f t="shared" si="34"/>
        <v>1</v>
      </c>
      <c r="MR72" s="143" t="s">
        <v>4</v>
      </c>
      <c r="MS72" s="143" t="s">
        <v>4</v>
      </c>
      <c r="MT72" s="143" t="s">
        <v>4</v>
      </c>
      <c r="MU72" s="143" t="s">
        <v>4</v>
      </c>
      <c r="MV72" s="234" t="s">
        <v>4</v>
      </c>
      <c r="MW72" s="236" t="s">
        <v>22</v>
      </c>
      <c r="MX72" s="237">
        <f>COUNTIF(Q72:MP72,"Si")</f>
        <v>0</v>
      </c>
      <c r="MY72" s="237">
        <f>COUNTIF(Q72:MP72,"Parcialmente")</f>
        <v>1</v>
      </c>
      <c r="MZ72" s="237">
        <f>COUNTIF(Q$6:MP72,"Si, pero publicado por un nivel superior")+COUNTIF(Q72:MP72,"Si pero publicado por otra entidad")</f>
        <v>0</v>
      </c>
      <c r="NA72" s="237">
        <f>COUNTIF(Q72:MP72,"No")</f>
        <v>0</v>
      </c>
      <c r="NB72" s="237">
        <f>COUNTIF(Q72:MP72,"Satisfechos")</f>
        <v>0</v>
      </c>
      <c r="NC72" s="237">
        <f>COUNTIF(Q72:MP72,"No satisfechos")</f>
        <v>0</v>
      </c>
      <c r="ND72" s="237">
        <f>COUNTIF(Q72:MP72,"No se realiza encuesta")</f>
        <v>0</v>
      </c>
      <c r="NE72" s="237">
        <f>COUNTIF(Q72:MP72,"Clausurados o rehabilitados")</f>
        <v>0</v>
      </c>
      <c r="NF72" s="237">
        <f>COUNTIF(Q72:MP72,"En proceso")</f>
        <v>0</v>
      </c>
      <c r="NG72" s="234">
        <f t="shared" si="19"/>
        <v>0</v>
      </c>
      <c r="NH72" s="237">
        <f>SUM(MX72:NG72)</f>
        <v>1</v>
      </c>
      <c r="NI72" s="236" t="s">
        <v>89</v>
      </c>
      <c r="NJ72" s="161">
        <f t="shared" si="27"/>
        <v>1</v>
      </c>
      <c r="NK72" s="161">
        <f t="shared" si="28"/>
        <v>0</v>
      </c>
      <c r="NM72" s="288"/>
      <c r="NN72" s="88"/>
      <c r="NO72" s="741"/>
      <c r="NP72" s="741"/>
      <c r="NQ72" s="741"/>
      <c r="NR72" s="741"/>
      <c r="NS72" s="741"/>
      <c r="NT72" s="741"/>
      <c r="NU72" s="741"/>
      <c r="NV72" s="741"/>
      <c r="NW72" s="741"/>
      <c r="NX72" s="741"/>
      <c r="NY72" s="741"/>
      <c r="NZ72" s="741"/>
      <c r="OA72" s="741"/>
      <c r="OB72" s="741"/>
      <c r="OC72" s="741"/>
      <c r="OD72" s="741"/>
      <c r="OE72" s="741"/>
      <c r="OF72" s="741"/>
      <c r="OG72" s="741"/>
      <c r="OH72" s="741"/>
      <c r="OI72" s="741"/>
      <c r="OJ72" s="741"/>
      <c r="OK72" s="741"/>
      <c r="OL72" s="741"/>
      <c r="OM72" s="741"/>
      <c r="ON72" s="741"/>
      <c r="OO72" s="741"/>
      <c r="OP72" s="741"/>
      <c r="OQ72" s="741"/>
      <c r="OR72" s="741"/>
      <c r="OS72" s="741"/>
      <c r="OT72" s="741"/>
      <c r="OU72" s="741"/>
      <c r="OV72" s="741"/>
      <c r="OW72" s="741"/>
      <c r="OX72" s="741"/>
      <c r="OY72" s="741"/>
      <c r="OZ72" s="741"/>
      <c r="PA72" s="741"/>
      <c r="PB72" s="741"/>
      <c r="PC72" s="741"/>
      <c r="PD72" s="741"/>
      <c r="PE72" s="741"/>
      <c r="PF72" s="741"/>
      <c r="PG72" s="741"/>
      <c r="PH72" s="741"/>
      <c r="PI72" s="741"/>
    </row>
    <row r="73" spans="1:425" s="92" customFormat="1" ht="15" customHeight="1">
      <c r="A73" s="1"/>
      <c r="B73" s="88"/>
      <c r="C73" s="89" t="s">
        <v>431</v>
      </c>
      <c r="D73" s="89" t="s">
        <v>519</v>
      </c>
      <c r="E73" s="89" t="s">
        <v>1220</v>
      </c>
      <c r="F73" s="89" t="s">
        <v>2165</v>
      </c>
      <c r="G73" s="340" t="str">
        <f>'G-6'!I45</f>
        <v>I-31</v>
      </c>
      <c r="H73" s="340" t="s">
        <v>88</v>
      </c>
      <c r="I73" s="340" t="s">
        <v>88</v>
      </c>
      <c r="J73" s="160" t="s">
        <v>4</v>
      </c>
      <c r="K73" s="160" t="s">
        <v>4</v>
      </c>
      <c r="L73" s="160" t="s">
        <v>4</v>
      </c>
      <c r="M73" s="89" t="s">
        <v>1317</v>
      </c>
      <c r="N73" s="89" t="s">
        <v>6</v>
      </c>
      <c r="O73" s="89" t="s">
        <v>77</v>
      </c>
      <c r="P73" s="89" t="s">
        <v>98</v>
      </c>
      <c r="Q73" s="97"/>
      <c r="R73" s="91"/>
      <c r="S73" s="91"/>
      <c r="T73" s="91"/>
      <c r="U73" s="91"/>
      <c r="V73" s="91"/>
      <c r="W73" s="91"/>
      <c r="X73" s="91"/>
      <c r="Y73" s="91"/>
      <c r="Z73" s="91"/>
      <c r="AA73" s="91"/>
      <c r="AB73" s="91"/>
      <c r="AD73" s="270"/>
      <c r="AE73" s="40"/>
      <c r="AF73" s="40"/>
      <c r="AG73" s="173"/>
      <c r="AH73" s="173"/>
      <c r="AI73" s="173"/>
      <c r="AJ73" s="173"/>
      <c r="AK73" s="173"/>
      <c r="AL73" s="173"/>
      <c r="AM73" s="173"/>
      <c r="AN73" s="173"/>
      <c r="AO73" s="173"/>
      <c r="AP73" s="173"/>
      <c r="AQ73" s="270"/>
      <c r="AR73" s="173"/>
      <c r="AS73" s="173"/>
      <c r="AT73" s="173"/>
      <c r="MD73" s="40"/>
      <c r="MQ73" s="152">
        <f t="shared" si="34"/>
        <v>0</v>
      </c>
      <c r="MR73" s="143">
        <f t="shared" ref="MR73:MR80" si="35">MAX(Q73,AD73,AQ73,BD73,BQ73,CD73,CQ73,DD73,DQ73,ED73,EQ73,FD73,FQ73,GD73,GQ73,HD73,HQ73,ID73,IQ73,JD73,JQ73,KD73,KQ73,LD73,LQ73,MD73)</f>
        <v>0</v>
      </c>
      <c r="MS73" s="143">
        <f t="shared" ref="MS73:MS80" si="36">MIN(Q73,AD73,AQ73,BD73,BQ73,CD73,CQ73,DD73,DQ73,ED73,EQ73,FD73,FQ73,GD73,GQ73,HD73,HQ73,ID73,IQ73,JD73,JQ73,KD73,KQ73,LD73,LQ73,MD73)</f>
        <v>0</v>
      </c>
      <c r="MT73" s="143" t="e">
        <f t="shared" ref="MT73:MT80" si="37">AVERAGE(Q73,AD73,AQ73,BD73,BQ73,CD73,CQ73,DD73,DQ73,ED73,EQ73,FD73,FQ73,GD73,GQ73,HD73,HQ73,ID73,IQ73,JD73,JQ73,KD73,KQ73,LD73,LQ73,MD73)</f>
        <v>#DIV/0!</v>
      </c>
      <c r="MU73" s="143" t="e">
        <f t="shared" ref="MU73:MU80" si="38">STDEV(Q73,AD73,AQ73,BD73,BQ73,CD73,CQ73,DD73,DQ73,ED73,EQ73,FD73,FQ73,GD73,GQ73,HD73,HQ73,ID73,IQ73,JD73,JQ73,KD73,KQ73,LD73,LQ73,MD73)</f>
        <v>#DIV/0!</v>
      </c>
      <c r="MV73" s="234">
        <f>MQ73</f>
        <v>0</v>
      </c>
      <c r="MW73" s="236" t="s">
        <v>89</v>
      </c>
      <c r="MX73" s="144" t="s">
        <v>4</v>
      </c>
      <c r="MY73" s="144" t="s">
        <v>4</v>
      </c>
      <c r="MZ73" s="144" t="s">
        <v>4</v>
      </c>
      <c r="NA73" s="144" t="s">
        <v>4</v>
      </c>
      <c r="NB73" s="144" t="s">
        <v>4</v>
      </c>
      <c r="NC73" s="144" t="s">
        <v>4</v>
      </c>
      <c r="ND73" s="144" t="s">
        <v>4</v>
      </c>
      <c r="NE73" s="144" t="s">
        <v>4</v>
      </c>
      <c r="NF73" s="144" t="s">
        <v>4</v>
      </c>
      <c r="NG73" s="144" t="s">
        <v>4</v>
      </c>
      <c r="NH73" s="237" t="s">
        <v>4</v>
      </c>
      <c r="NI73" s="236" t="s">
        <v>22</v>
      </c>
      <c r="NJ73" s="161">
        <f t="shared" si="27"/>
        <v>0</v>
      </c>
      <c r="NK73" s="161">
        <f t="shared" si="28"/>
        <v>0</v>
      </c>
      <c r="NM73" s="288"/>
      <c r="NN73" s="88"/>
      <c r="NO73" s="741"/>
      <c r="NP73" s="741"/>
      <c r="NQ73" s="741"/>
      <c r="NR73" s="741"/>
      <c r="NS73" s="741"/>
      <c r="NT73" s="741"/>
      <c r="NU73" s="741"/>
      <c r="NV73" s="741"/>
      <c r="NW73" s="741"/>
      <c r="NX73" s="741"/>
      <c r="NY73" s="741"/>
      <c r="NZ73" s="741"/>
      <c r="OA73" s="741"/>
      <c r="OB73" s="741"/>
      <c r="OC73" s="741"/>
      <c r="OD73" s="741"/>
      <c r="OE73" s="741"/>
      <c r="OF73" s="741"/>
      <c r="OG73" s="741"/>
      <c r="OH73" s="741"/>
      <c r="OI73" s="741"/>
      <c r="OJ73" s="741"/>
      <c r="OK73" s="741"/>
      <c r="OL73" s="741"/>
      <c r="OM73" s="741"/>
      <c r="ON73" s="741"/>
      <c r="OO73" s="741"/>
      <c r="OP73" s="741"/>
      <c r="OQ73" s="741"/>
      <c r="OR73" s="741"/>
      <c r="OS73" s="741"/>
      <c r="OT73" s="741"/>
      <c r="OU73" s="741"/>
      <c r="OV73" s="741"/>
      <c r="OW73" s="741"/>
      <c r="OX73" s="741"/>
      <c r="OY73" s="741"/>
      <c r="OZ73" s="741"/>
      <c r="PA73" s="741"/>
      <c r="PB73" s="741"/>
      <c r="PC73" s="741"/>
      <c r="PD73" s="741"/>
      <c r="PE73" s="741"/>
      <c r="PF73" s="741"/>
      <c r="PG73" s="741"/>
      <c r="PH73" s="741"/>
      <c r="PI73" s="741"/>
    </row>
    <row r="74" spans="1:425" s="92" customFormat="1" ht="15" customHeight="1">
      <c r="A74" s="1"/>
      <c r="B74" s="88"/>
      <c r="C74" s="89" t="s">
        <v>2160</v>
      </c>
      <c r="D74" s="89" t="s">
        <v>519</v>
      </c>
      <c r="E74" s="89" t="s">
        <v>429</v>
      </c>
      <c r="F74" s="89" t="s">
        <v>437</v>
      </c>
      <c r="G74" s="160" t="str">
        <f>'G-6'!I168</f>
        <v>I-64</v>
      </c>
      <c r="H74" s="160" t="s">
        <v>88</v>
      </c>
      <c r="I74" s="160" t="s">
        <v>88</v>
      </c>
      <c r="J74" s="160" t="s">
        <v>4</v>
      </c>
      <c r="K74" s="160" t="s">
        <v>4</v>
      </c>
      <c r="L74" s="160" t="s">
        <v>4</v>
      </c>
      <c r="M74" s="89" t="s">
        <v>602</v>
      </c>
      <c r="N74" s="89" t="s">
        <v>6</v>
      </c>
      <c r="O74" s="89" t="s">
        <v>596</v>
      </c>
      <c r="P74" s="89" t="s">
        <v>98</v>
      </c>
      <c r="Q74" s="111">
        <v>0.95</v>
      </c>
      <c r="R74" s="92" t="s">
        <v>4</v>
      </c>
      <c r="S74" s="92">
        <v>2002</v>
      </c>
      <c r="T74" s="92" t="s">
        <v>266</v>
      </c>
      <c r="U74" s="92" t="s">
        <v>677</v>
      </c>
      <c r="V74" s="92" t="s">
        <v>4</v>
      </c>
      <c r="W74" s="92" t="s">
        <v>4</v>
      </c>
      <c r="X74" s="92" t="s">
        <v>4</v>
      </c>
      <c r="Y74" s="92" t="s">
        <v>4</v>
      </c>
      <c r="Z74" s="92" t="s">
        <v>674</v>
      </c>
      <c r="AA74" s="92" t="s">
        <v>667</v>
      </c>
      <c r="AB74" s="92" t="s">
        <v>734</v>
      </c>
      <c r="AC74" s="92" t="s">
        <v>1739</v>
      </c>
      <c r="AD74" s="112">
        <v>0.99</v>
      </c>
      <c r="AE74" s="112" t="s">
        <v>4</v>
      </c>
      <c r="AF74" s="92">
        <v>2010</v>
      </c>
      <c r="AG74" s="92" t="s">
        <v>266</v>
      </c>
      <c r="AH74" s="92" t="s">
        <v>673</v>
      </c>
      <c r="AI74" s="92" t="s">
        <v>4</v>
      </c>
      <c r="AJ74" s="92" t="s">
        <v>4</v>
      </c>
      <c r="AK74" s="92" t="s">
        <v>4</v>
      </c>
      <c r="AL74" s="110" t="s">
        <v>4</v>
      </c>
      <c r="AM74" s="110" t="s">
        <v>4</v>
      </c>
      <c r="AN74" s="110" t="s">
        <v>667</v>
      </c>
      <c r="AO74" s="92" t="s">
        <v>973</v>
      </c>
      <c r="AP74" s="92" t="s">
        <v>1740</v>
      </c>
      <c r="AQ74" s="112">
        <v>0.99</v>
      </c>
      <c r="AR74" s="112" t="s">
        <v>4</v>
      </c>
      <c r="AS74" s="92">
        <v>2010</v>
      </c>
      <c r="AT74" s="92" t="s">
        <v>266</v>
      </c>
      <c r="AU74" s="92" t="s">
        <v>788</v>
      </c>
      <c r="AV74" s="92" t="s">
        <v>4</v>
      </c>
      <c r="AW74" s="92" t="s">
        <v>4</v>
      </c>
      <c r="AX74" s="92" t="s">
        <v>4</v>
      </c>
      <c r="AY74" s="92" t="s">
        <v>4</v>
      </c>
      <c r="AZ74" s="92" t="s">
        <v>4</v>
      </c>
      <c r="BA74" s="92" t="s">
        <v>667</v>
      </c>
      <c r="BB74" s="92" t="s">
        <v>973</v>
      </c>
      <c r="BC74" s="92" t="s">
        <v>1742</v>
      </c>
      <c r="BD74" s="95">
        <v>0.95</v>
      </c>
      <c r="BE74" s="92" t="s">
        <v>4</v>
      </c>
      <c r="BF74" s="92">
        <v>2010</v>
      </c>
      <c r="BG74" s="92" t="s">
        <v>266</v>
      </c>
      <c r="BH74" s="92" t="s">
        <v>677</v>
      </c>
      <c r="BI74" s="92" t="s">
        <v>4</v>
      </c>
      <c r="BJ74" s="92" t="s">
        <v>4</v>
      </c>
      <c r="BK74" s="92" t="s">
        <v>4</v>
      </c>
      <c r="BL74" s="92" t="s">
        <v>4</v>
      </c>
      <c r="BM74" s="92" t="s">
        <v>4</v>
      </c>
      <c r="BN74" s="92" t="s">
        <v>667</v>
      </c>
      <c r="BO74" s="92" t="s">
        <v>973</v>
      </c>
      <c r="BP74" s="92" t="s">
        <v>1744</v>
      </c>
      <c r="BQ74" s="112">
        <v>1</v>
      </c>
      <c r="BR74" s="112" t="s">
        <v>4</v>
      </c>
      <c r="BS74" s="92">
        <v>2010</v>
      </c>
      <c r="BT74" s="92" t="s">
        <v>834</v>
      </c>
      <c r="BU74" s="92" t="s">
        <v>930</v>
      </c>
      <c r="BV74" s="92" t="s">
        <v>735</v>
      </c>
      <c r="BW74" s="92" t="s">
        <v>4</v>
      </c>
      <c r="BX74" s="92" t="s">
        <v>736</v>
      </c>
      <c r="BY74" s="113">
        <v>835364</v>
      </c>
      <c r="BZ74" s="113" t="s">
        <v>263</v>
      </c>
      <c r="CA74" s="113" t="s">
        <v>667</v>
      </c>
      <c r="CB74" s="92" t="s">
        <v>973</v>
      </c>
      <c r="CC74" s="92" t="s">
        <v>4</v>
      </c>
      <c r="CD74" s="112">
        <v>1</v>
      </c>
      <c r="CE74" s="112" t="s">
        <v>4</v>
      </c>
      <c r="CF74" s="92">
        <v>2010</v>
      </c>
      <c r="CG74" s="92" t="s">
        <v>266</v>
      </c>
      <c r="CH74" s="92" t="s">
        <v>665</v>
      </c>
      <c r="CI74" s="92" t="s">
        <v>4</v>
      </c>
      <c r="CJ74" s="92" t="s">
        <v>4</v>
      </c>
      <c r="CK74" s="92" t="s">
        <v>4</v>
      </c>
      <c r="CL74" s="92" t="s">
        <v>4</v>
      </c>
      <c r="CM74" s="92" t="s">
        <v>4</v>
      </c>
      <c r="CN74" s="92" t="s">
        <v>667</v>
      </c>
      <c r="CO74" s="92" t="s">
        <v>973</v>
      </c>
      <c r="CP74" s="92" t="s">
        <v>737</v>
      </c>
      <c r="CQ74" s="111">
        <v>0.7</v>
      </c>
      <c r="CR74" s="92" t="s">
        <v>4</v>
      </c>
      <c r="CS74" s="92">
        <v>2002</v>
      </c>
      <c r="CT74" s="92" t="s">
        <v>266</v>
      </c>
      <c r="CU74" s="92" t="s">
        <v>677</v>
      </c>
      <c r="CV74" s="92" t="s">
        <v>4</v>
      </c>
      <c r="CW74" s="92" t="s">
        <v>4</v>
      </c>
      <c r="CX74" s="92" t="s">
        <v>4</v>
      </c>
      <c r="CY74" s="92" t="s">
        <v>4</v>
      </c>
      <c r="CZ74" s="92" t="s">
        <v>674</v>
      </c>
      <c r="DA74" s="92" t="s">
        <v>667</v>
      </c>
      <c r="DB74" s="92" t="s">
        <v>734</v>
      </c>
      <c r="DC74" s="92" t="s">
        <v>1738</v>
      </c>
      <c r="DD74" s="112">
        <v>0.43</v>
      </c>
      <c r="DE74" s="112" t="s">
        <v>4</v>
      </c>
      <c r="DF74" s="92">
        <v>2010</v>
      </c>
      <c r="DG74" s="92" t="s">
        <v>266</v>
      </c>
      <c r="DH74" s="92" t="s">
        <v>673</v>
      </c>
      <c r="DI74" s="92" t="s">
        <v>4</v>
      </c>
      <c r="DJ74" s="92" t="s">
        <v>4</v>
      </c>
      <c r="DK74" s="92" t="s">
        <v>4</v>
      </c>
      <c r="DL74" s="110" t="s">
        <v>4</v>
      </c>
      <c r="DM74" s="110" t="s">
        <v>4</v>
      </c>
      <c r="DN74" s="110" t="s">
        <v>667</v>
      </c>
      <c r="DO74" s="92" t="s">
        <v>973</v>
      </c>
      <c r="DP74" s="92" t="s">
        <v>1741</v>
      </c>
      <c r="DQ74" s="112">
        <v>0.45</v>
      </c>
      <c r="DR74" s="112" t="s">
        <v>4</v>
      </c>
      <c r="DS74" s="92">
        <v>2010</v>
      </c>
      <c r="DT74" s="92" t="s">
        <v>266</v>
      </c>
      <c r="DU74" s="92" t="s">
        <v>788</v>
      </c>
      <c r="DV74" s="92" t="s">
        <v>4</v>
      </c>
      <c r="DW74" s="92" t="s">
        <v>4</v>
      </c>
      <c r="DX74" s="92" t="s">
        <v>4</v>
      </c>
      <c r="DY74" s="92" t="s">
        <v>4</v>
      </c>
      <c r="DZ74" s="92" t="s">
        <v>4</v>
      </c>
      <c r="EA74" s="92" t="s">
        <v>667</v>
      </c>
      <c r="EB74" s="92" t="s">
        <v>973</v>
      </c>
      <c r="EC74" s="92" t="s">
        <v>1743</v>
      </c>
      <c r="ED74" s="95">
        <v>0.73</v>
      </c>
      <c r="EE74" s="92" t="s">
        <v>4</v>
      </c>
      <c r="EF74" s="92">
        <v>2010</v>
      </c>
      <c r="EG74" s="92" t="s">
        <v>266</v>
      </c>
      <c r="EH74" s="92" t="s">
        <v>677</v>
      </c>
      <c r="EI74" s="92" t="s">
        <v>4</v>
      </c>
      <c r="EJ74" s="92" t="s">
        <v>4</v>
      </c>
      <c r="EK74" s="92" t="s">
        <v>4</v>
      </c>
      <c r="EL74" s="92" t="s">
        <v>4</v>
      </c>
      <c r="EM74" s="92" t="s">
        <v>4</v>
      </c>
      <c r="EN74" s="92" t="s">
        <v>667</v>
      </c>
      <c r="EO74" s="92" t="s">
        <v>973</v>
      </c>
      <c r="EP74" s="92" t="s">
        <v>1745</v>
      </c>
      <c r="MQ74" s="152">
        <f t="shared" si="34"/>
        <v>10</v>
      </c>
      <c r="MR74" s="143">
        <f t="shared" si="35"/>
        <v>1</v>
      </c>
      <c r="MS74" s="143">
        <f t="shared" si="36"/>
        <v>0.43</v>
      </c>
      <c r="MT74" s="143">
        <f t="shared" si="37"/>
        <v>0.81899999999999995</v>
      </c>
      <c r="MU74" s="143">
        <f t="shared" si="38"/>
        <v>0.22800828444988078</v>
      </c>
      <c r="MV74" s="234">
        <f>MQ74</f>
        <v>10</v>
      </c>
      <c r="MW74" s="236" t="s">
        <v>89</v>
      </c>
      <c r="MX74" s="144" t="s">
        <v>4</v>
      </c>
      <c r="MY74" s="144" t="s">
        <v>4</v>
      </c>
      <c r="MZ74" s="144" t="s">
        <v>4</v>
      </c>
      <c r="NA74" s="144" t="s">
        <v>4</v>
      </c>
      <c r="NB74" s="144" t="s">
        <v>4</v>
      </c>
      <c r="NC74" s="144" t="s">
        <v>4</v>
      </c>
      <c r="ND74" s="144" t="s">
        <v>4</v>
      </c>
      <c r="NE74" s="144" t="s">
        <v>4</v>
      </c>
      <c r="NF74" s="144" t="s">
        <v>4</v>
      </c>
      <c r="NG74" s="144" t="s">
        <v>4</v>
      </c>
      <c r="NH74" s="237" t="s">
        <v>4</v>
      </c>
      <c r="NI74" s="236" t="s">
        <v>22</v>
      </c>
      <c r="NJ74" s="161">
        <f t="shared" si="27"/>
        <v>0</v>
      </c>
      <c r="NK74" s="161">
        <f t="shared" si="28"/>
        <v>10</v>
      </c>
      <c r="NM74" s="288"/>
      <c r="NN74" s="88"/>
      <c r="NO74" s="741"/>
      <c r="NP74" s="741"/>
      <c r="NQ74" s="741"/>
      <c r="NR74" s="741"/>
      <c r="NS74" s="741"/>
      <c r="NT74" s="741"/>
      <c r="NU74" s="741"/>
      <c r="NV74" s="741"/>
      <c r="NW74" s="741"/>
      <c r="NX74" s="741"/>
      <c r="NY74" s="741"/>
      <c r="NZ74" s="741"/>
      <c r="OA74" s="741"/>
      <c r="OB74" s="741"/>
      <c r="OC74" s="741"/>
      <c r="OD74" s="741"/>
      <c r="OE74" s="741"/>
      <c r="OF74" s="741"/>
      <c r="OG74" s="741"/>
      <c r="OH74" s="741"/>
      <c r="OI74" s="741"/>
      <c r="OJ74" s="741"/>
      <c r="OK74" s="741"/>
      <c r="OL74" s="741"/>
      <c r="OM74" s="741"/>
      <c r="ON74" s="741"/>
      <c r="OO74" s="741"/>
      <c r="OP74" s="741"/>
      <c r="OQ74" s="741"/>
      <c r="OR74" s="741"/>
      <c r="OS74" s="741"/>
      <c r="OT74" s="741"/>
      <c r="OU74" s="741"/>
      <c r="OV74" s="741"/>
      <c r="OW74" s="741"/>
      <c r="OX74" s="741"/>
      <c r="OY74" s="741"/>
      <c r="OZ74" s="741"/>
      <c r="PA74" s="741"/>
      <c r="PB74" s="741"/>
      <c r="PC74" s="741"/>
      <c r="PD74" s="741"/>
      <c r="PE74" s="741"/>
      <c r="PF74" s="741"/>
      <c r="PG74" s="741"/>
      <c r="PH74" s="741"/>
      <c r="PI74" s="741"/>
    </row>
    <row r="75" spans="1:425" s="92" customFormat="1" ht="15" customHeight="1" thickBot="1">
      <c r="A75" s="1"/>
      <c r="B75" s="115"/>
      <c r="C75" s="89" t="s">
        <v>2160</v>
      </c>
      <c r="D75" s="89" t="s">
        <v>519</v>
      </c>
      <c r="E75" s="89" t="s">
        <v>429</v>
      </c>
      <c r="F75" s="89" t="s">
        <v>1</v>
      </c>
      <c r="G75" s="160" t="str">
        <f>'G-6'!I169</f>
        <v>I-65 F</v>
      </c>
      <c r="H75" s="160" t="s">
        <v>89</v>
      </c>
      <c r="I75" s="160" t="s">
        <v>88</v>
      </c>
      <c r="J75" s="160" t="s">
        <v>1886</v>
      </c>
      <c r="K75" s="160" t="s">
        <v>3166</v>
      </c>
      <c r="L75" s="160" t="s">
        <v>4</v>
      </c>
      <c r="M75" s="89" t="s">
        <v>24</v>
      </c>
      <c r="N75" s="89" t="s">
        <v>6</v>
      </c>
      <c r="O75" s="89" t="s">
        <v>2890</v>
      </c>
      <c r="P75" s="89" t="s">
        <v>98</v>
      </c>
      <c r="Q75" s="116">
        <v>0.59</v>
      </c>
      <c r="R75" s="91" t="s">
        <v>4</v>
      </c>
      <c r="S75" s="91">
        <v>2016</v>
      </c>
      <c r="T75" s="91" t="s">
        <v>738</v>
      </c>
      <c r="U75" s="91" t="s">
        <v>266</v>
      </c>
      <c r="V75" s="91" t="s">
        <v>4</v>
      </c>
      <c r="W75" s="91" t="s">
        <v>4</v>
      </c>
      <c r="X75" s="91" t="s">
        <v>4</v>
      </c>
      <c r="Y75" s="91" t="s">
        <v>4</v>
      </c>
      <c r="Z75" s="91" t="s">
        <v>666</v>
      </c>
      <c r="AA75" s="91" t="s">
        <v>667</v>
      </c>
      <c r="AB75" s="92" t="s">
        <v>739</v>
      </c>
      <c r="AC75" s="91" t="s">
        <v>1747</v>
      </c>
      <c r="AD75" s="116">
        <v>0.28999999999999998</v>
      </c>
      <c r="AE75" s="91" t="s">
        <v>4</v>
      </c>
      <c r="AF75" s="91">
        <v>2016</v>
      </c>
      <c r="AG75" s="91" t="s">
        <v>738</v>
      </c>
      <c r="AH75" s="91" t="s">
        <v>266</v>
      </c>
      <c r="AI75" s="91" t="s">
        <v>4</v>
      </c>
      <c r="AJ75" s="91" t="s">
        <v>4</v>
      </c>
      <c r="AK75" s="91" t="s">
        <v>4</v>
      </c>
      <c r="AL75" s="91" t="s">
        <v>4</v>
      </c>
      <c r="AM75" s="91" t="s">
        <v>666</v>
      </c>
      <c r="AN75" s="91" t="s">
        <v>667</v>
      </c>
      <c r="AO75" s="92" t="s">
        <v>739</v>
      </c>
      <c r="AP75" s="91" t="s">
        <v>1748</v>
      </c>
      <c r="AQ75" s="116"/>
      <c r="AR75" s="91"/>
      <c r="AS75" s="91"/>
      <c r="AT75" s="91"/>
      <c r="AU75" s="91"/>
      <c r="AV75" s="91"/>
      <c r="AW75" s="91"/>
      <c r="AX75" s="91"/>
      <c r="AY75" s="91"/>
      <c r="AZ75" s="91"/>
      <c r="BA75" s="91"/>
      <c r="BB75" s="91"/>
      <c r="BC75" s="91"/>
      <c r="BD75" s="116"/>
      <c r="BE75" s="91"/>
      <c r="BF75" s="91"/>
      <c r="BG75" s="91"/>
      <c r="BH75" s="91"/>
      <c r="BI75" s="91"/>
      <c r="BJ75" s="91"/>
      <c r="BK75" s="91"/>
      <c r="BL75" s="91"/>
      <c r="BM75" s="91"/>
      <c r="BN75" s="91"/>
      <c r="BO75" s="91"/>
      <c r="BP75" s="91"/>
      <c r="BQ75" s="116"/>
      <c r="BR75" s="91"/>
      <c r="BS75" s="91"/>
      <c r="BT75" s="91"/>
      <c r="BU75" s="91"/>
      <c r="BV75" s="91"/>
      <c r="BW75" s="91"/>
      <c r="BX75" s="91"/>
      <c r="BY75" s="91"/>
      <c r="BZ75" s="91"/>
      <c r="CA75" s="91"/>
      <c r="CB75" s="91"/>
      <c r="CC75" s="91"/>
      <c r="CD75" s="116"/>
      <c r="CE75" s="91"/>
      <c r="CF75" s="91"/>
      <c r="CG75" s="91"/>
      <c r="CH75" s="91"/>
      <c r="CI75" s="91"/>
      <c r="CJ75" s="91"/>
      <c r="CK75" s="91"/>
      <c r="CL75" s="91"/>
      <c r="CM75" s="91"/>
      <c r="CN75" s="91"/>
      <c r="CO75" s="91"/>
      <c r="CP75" s="91"/>
      <c r="CQ75" s="116"/>
      <c r="CR75" s="91"/>
      <c r="CS75" s="91"/>
      <c r="CT75" s="91"/>
      <c r="CU75" s="91"/>
      <c r="CV75" s="91"/>
      <c r="CW75" s="91"/>
      <c r="CX75" s="91"/>
      <c r="CY75" s="91"/>
      <c r="CZ75" s="91"/>
      <c r="DA75" s="91"/>
      <c r="DB75" s="91"/>
      <c r="DC75" s="91"/>
      <c r="DD75" s="116"/>
      <c r="DE75" s="91"/>
      <c r="DF75" s="91"/>
      <c r="DG75" s="91"/>
      <c r="DH75" s="91"/>
      <c r="DI75" s="91"/>
      <c r="DJ75" s="91"/>
      <c r="DK75" s="91"/>
      <c r="DL75" s="91"/>
      <c r="DM75" s="91"/>
      <c r="DN75" s="91"/>
      <c r="DO75" s="91"/>
      <c r="DP75" s="91"/>
      <c r="DQ75" s="116"/>
      <c r="DR75" s="91"/>
      <c r="DS75" s="91"/>
      <c r="DT75" s="91"/>
      <c r="DU75" s="91"/>
      <c r="DV75" s="91"/>
      <c r="DW75" s="91"/>
      <c r="DX75" s="91"/>
      <c r="DY75" s="91"/>
      <c r="DZ75" s="91"/>
      <c r="EA75" s="91"/>
      <c r="EB75" s="91"/>
      <c r="EC75" s="91"/>
      <c r="ED75" s="116"/>
      <c r="EE75" s="91"/>
      <c r="EF75" s="100"/>
      <c r="EG75" s="100"/>
      <c r="EH75" s="100"/>
      <c r="EI75" s="100"/>
      <c r="EJ75" s="100"/>
      <c r="EK75" s="100"/>
      <c r="EL75" s="91"/>
      <c r="EM75" s="100"/>
      <c r="EN75" s="100"/>
      <c r="EO75" s="91"/>
      <c r="EP75" s="100"/>
      <c r="EQ75" s="116"/>
      <c r="ER75" s="91"/>
      <c r="ES75" s="100"/>
      <c r="ET75" s="100"/>
      <c r="EU75" s="100"/>
      <c r="EV75" s="100"/>
      <c r="EW75" s="100"/>
      <c r="EX75" s="100"/>
      <c r="EY75" s="91"/>
      <c r="EZ75" s="100"/>
      <c r="FA75" s="100"/>
      <c r="FB75" s="91"/>
      <c r="FC75" s="100"/>
      <c r="FD75" s="116"/>
      <c r="FE75" s="91"/>
      <c r="FF75" s="100"/>
      <c r="FG75" s="100"/>
      <c r="FH75" s="100"/>
      <c r="FI75" s="100"/>
      <c r="FJ75" s="100"/>
      <c r="FK75" s="100"/>
      <c r="FL75" s="91"/>
      <c r="FM75" s="100"/>
      <c r="FN75" s="100"/>
      <c r="FO75" s="91"/>
      <c r="FP75" s="100"/>
      <c r="FQ75" s="116"/>
      <c r="FR75" s="91"/>
      <c r="FS75" s="100"/>
      <c r="FT75" s="100"/>
      <c r="FU75" s="100"/>
      <c r="FV75" s="100"/>
      <c r="FW75" s="100"/>
      <c r="FX75" s="100"/>
      <c r="FY75" s="91"/>
      <c r="FZ75" s="100"/>
      <c r="GA75" s="100"/>
      <c r="GB75" s="91"/>
      <c r="GC75" s="100"/>
      <c r="GD75" s="116"/>
      <c r="GE75" s="91"/>
      <c r="GF75" s="100"/>
      <c r="GG75" s="100"/>
      <c r="GH75" s="100"/>
      <c r="GI75" s="100"/>
      <c r="GJ75" s="100"/>
      <c r="GK75" s="100"/>
      <c r="GL75" s="91"/>
      <c r="GM75" s="100"/>
      <c r="GN75" s="100"/>
      <c r="GO75" s="91"/>
      <c r="GP75" s="100"/>
      <c r="GQ75" s="116"/>
      <c r="GR75" s="91"/>
      <c r="GS75" s="100"/>
      <c r="GT75" s="100"/>
      <c r="GU75" s="100"/>
      <c r="GV75" s="100"/>
      <c r="GW75" s="100"/>
      <c r="GX75" s="100"/>
      <c r="GY75" s="91"/>
      <c r="GZ75" s="100"/>
      <c r="HA75" s="100"/>
      <c r="HB75" s="91"/>
      <c r="HC75" s="100"/>
      <c r="HD75" s="116"/>
      <c r="HE75" s="91"/>
      <c r="HF75" s="100"/>
      <c r="HG75" s="100"/>
      <c r="HH75" s="100"/>
      <c r="HI75" s="100"/>
      <c r="HJ75" s="100"/>
      <c r="HK75" s="100"/>
      <c r="HL75" s="100"/>
      <c r="HM75" s="100"/>
      <c r="HN75" s="100"/>
      <c r="HO75" s="91"/>
      <c r="HP75" s="100"/>
      <c r="HQ75" s="116"/>
      <c r="HR75" s="91"/>
      <c r="HS75" s="100"/>
      <c r="HT75" s="100"/>
      <c r="HU75" s="100"/>
      <c r="HV75" s="100"/>
      <c r="HW75" s="100"/>
      <c r="HX75" s="100"/>
      <c r="HY75" s="100"/>
      <c r="HZ75" s="100"/>
      <c r="IA75" s="100"/>
      <c r="IB75" s="91"/>
      <c r="IC75" s="100"/>
      <c r="ID75" s="116"/>
      <c r="IE75" s="91"/>
      <c r="IF75" s="100"/>
      <c r="IG75" s="100"/>
      <c r="IH75" s="100"/>
      <c r="II75" s="100"/>
      <c r="IJ75" s="100"/>
      <c r="IK75" s="100"/>
      <c r="IL75" s="100"/>
      <c r="IM75" s="100"/>
      <c r="IN75" s="100"/>
      <c r="IO75" s="91"/>
      <c r="IP75" s="100"/>
      <c r="IQ75" s="116"/>
      <c r="IR75" s="91"/>
      <c r="IS75" s="100"/>
      <c r="IT75" s="100"/>
      <c r="IU75" s="100"/>
      <c r="IV75" s="100"/>
      <c r="IW75" s="100"/>
      <c r="IX75" s="100"/>
      <c r="IY75" s="100"/>
      <c r="IZ75" s="100"/>
      <c r="JA75" s="100"/>
      <c r="JB75" s="91"/>
      <c r="JC75" s="100"/>
      <c r="JD75" s="116"/>
      <c r="JE75" s="91"/>
      <c r="JF75" s="100"/>
      <c r="JG75" s="100"/>
      <c r="JH75" s="100"/>
      <c r="JI75" s="100"/>
      <c r="JJ75" s="100"/>
      <c r="JK75" s="100"/>
      <c r="JL75" s="100"/>
      <c r="JM75" s="100"/>
      <c r="JN75" s="100"/>
      <c r="JO75" s="91"/>
      <c r="JP75" s="100"/>
      <c r="JQ75" s="116"/>
      <c r="JR75" s="91"/>
      <c r="JS75" s="100"/>
      <c r="JT75" s="100"/>
      <c r="JU75" s="100"/>
      <c r="JV75" s="100"/>
      <c r="JW75" s="100"/>
      <c r="JX75" s="100"/>
      <c r="JY75" s="100"/>
      <c r="JZ75" s="100"/>
      <c r="KA75" s="100"/>
      <c r="KB75" s="91"/>
      <c r="KC75" s="100"/>
      <c r="KD75" s="116"/>
      <c r="KE75" s="91"/>
      <c r="KF75" s="100"/>
      <c r="KG75" s="100"/>
      <c r="KH75" s="100"/>
      <c r="KI75" s="100"/>
      <c r="KJ75" s="100"/>
      <c r="KK75" s="100"/>
      <c r="KL75" s="100"/>
      <c r="KM75" s="100"/>
      <c r="KN75" s="100"/>
      <c r="KO75" s="91"/>
      <c r="KP75" s="100"/>
      <c r="KQ75" s="116"/>
      <c r="KR75" s="91"/>
      <c r="KS75" s="100"/>
      <c r="KT75" s="100"/>
      <c r="KU75" s="100"/>
      <c r="KV75" s="100"/>
      <c r="KW75" s="100"/>
      <c r="KX75" s="100"/>
      <c r="KY75" s="100"/>
      <c r="KZ75" s="100"/>
      <c r="LA75" s="100"/>
      <c r="LB75" s="91"/>
      <c r="LC75" s="100"/>
      <c r="LD75" s="116"/>
      <c r="LE75" s="91"/>
      <c r="LF75" s="100"/>
      <c r="LG75" s="100"/>
      <c r="LH75" s="100"/>
      <c r="LI75" s="100"/>
      <c r="LJ75" s="100"/>
      <c r="LK75" s="100"/>
      <c r="LL75" s="100"/>
      <c r="LM75" s="100"/>
      <c r="LN75" s="100"/>
      <c r="LO75" s="91"/>
      <c r="LP75" s="100"/>
      <c r="LQ75" s="116"/>
      <c r="LR75" s="91"/>
      <c r="LS75" s="100"/>
      <c r="LT75" s="100"/>
      <c r="LU75" s="100"/>
      <c r="LV75" s="100"/>
      <c r="LW75" s="100"/>
      <c r="LX75" s="100"/>
      <c r="LY75" s="100"/>
      <c r="LZ75" s="100"/>
      <c r="MA75" s="100"/>
      <c r="MB75" s="91"/>
      <c r="MC75" s="100"/>
      <c r="MD75" s="173"/>
      <c r="ME75" s="40"/>
      <c r="MF75" s="136"/>
      <c r="MG75" s="173"/>
      <c r="MH75" s="173"/>
      <c r="MI75" s="173"/>
      <c r="MJ75" s="173"/>
      <c r="MK75" s="173"/>
      <c r="ML75" s="173"/>
      <c r="MM75" s="173"/>
      <c r="MN75" s="173"/>
      <c r="MO75" s="173"/>
      <c r="MP75" s="173"/>
      <c r="MQ75" s="279">
        <f>COUNTA(Q75,AD75,AQ75,BD75,BQ75,CD75,CQ75,DD75,DQ75,ED75,EQ75,FD75,FQ75,GD75,GQ75,HD75,HQ75,ID75,IQ75,JD75,JQ75,KD75,KQ75,LD75,LQ75,MD75)+COUNTA(Q76,AD76,AQ76,BD76,BQ76,CD76,CQ76,DD76,DQ76,ED76,EQ76,FD76,FQ76,GD76,GQ76,HD76,HQ76,ID76,IQ76,JD76,JQ76,KD76,KQ76,LD76,LQ76,MD76)+COUNTA(Q77,AD77,AQ77,BD77,BQ77,CD77,CQ77,DD77,DQ77,ED77,EQ77,FD77,FQ77,GD77,GQ77,HD77,HQ77,ID77,IQ77,JD77,JQ77,KD77,KQ77,LD77,LQ77,MD77)+COUNTA(Q78,AD78,AQ78,BD78,BQ78,CD78,CQ78,DD78,DQ78,ED78,EQ78,FD78,FQ78,GD78,GQ78,HD78,HQ78,ID78,IQ78,JD78,JQ78,KD78,KQ78,LD78,LQ78,MD78)+COUNTA(Q79,AD79,AQ79,BD79,BQ79,CD79,CQ79,DD79,DQ79,ED79,EQ79,FD79,FQ79,GD79,GQ79,HD79,HQ79,ID79,IQ79,JD79,JQ79,KD79,KQ79,LD79,LQ79,MD79)+COUNTA(Q80,AD80,AQ80,BD80,BQ80,CD80,CQ80,DD80,DQ80,ED80,EQ80,FD80,FQ80,GD80,GQ80,HD80,HQ80,ID80,IQ80,JD80,JQ80,KD80,KQ80,LD80,LQ80,MD80)</f>
        <v>26</v>
      </c>
      <c r="MR75" s="322">
        <f t="shared" si="35"/>
        <v>0.59</v>
      </c>
      <c r="MS75" s="322">
        <f t="shared" si="36"/>
        <v>0.28999999999999998</v>
      </c>
      <c r="MT75" s="322">
        <f t="shared" si="37"/>
        <v>0.43999999999999995</v>
      </c>
      <c r="MU75" s="322">
        <f t="shared" si="38"/>
        <v>0.21213203435596434</v>
      </c>
      <c r="MV75" s="234">
        <f>MQ75</f>
        <v>26</v>
      </c>
      <c r="MW75" s="236" t="s">
        <v>89</v>
      </c>
      <c r="MX75" s="144" t="s">
        <v>4</v>
      </c>
      <c r="MY75" s="144" t="s">
        <v>4</v>
      </c>
      <c r="MZ75" s="144" t="s">
        <v>4</v>
      </c>
      <c r="NA75" s="144" t="s">
        <v>4</v>
      </c>
      <c r="NB75" s="144" t="s">
        <v>4</v>
      </c>
      <c r="NC75" s="144" t="s">
        <v>4</v>
      </c>
      <c r="ND75" s="144" t="s">
        <v>4</v>
      </c>
      <c r="NE75" s="144" t="s">
        <v>4</v>
      </c>
      <c r="NF75" s="144" t="s">
        <v>4</v>
      </c>
      <c r="NG75" s="144" t="s">
        <v>4</v>
      </c>
      <c r="NH75" s="237" t="s">
        <v>4</v>
      </c>
      <c r="NI75" s="236" t="s">
        <v>22</v>
      </c>
      <c r="NJ75" s="161">
        <f>COUNTIF(Q75:MP75,"Calculado")+COUNTIF(Q76:MP76,"Calculado")+COUNTIF(Q77:MP77,"Calculado")+COUNTIF(Q78:MP78,"Calculado")+COUNTIF(Q79:MP79,"Calculado")+COUNTIF(Q80:MP80,"Calculado")</f>
        <v>0</v>
      </c>
      <c r="NK75" s="161">
        <f>COUNTIF(Q75:MP75,"Publicado")+COUNTIF(Q76:MP76,"Publicado")+COUNTIF(Q77:MP77,"Publicado")+COUNTIF(Q78:MP78,"Publicado")+COUNTIF(Q79:MP79,"Publicado")+COUNTIF(Q80:MP80,"Publicado")</f>
        <v>26</v>
      </c>
      <c r="NM75" s="288"/>
      <c r="NN75" s="88"/>
      <c r="NO75" s="741"/>
      <c r="NP75" s="741"/>
      <c r="NQ75" s="741"/>
      <c r="NR75" s="741"/>
      <c r="NS75" s="741"/>
      <c r="NT75" s="741"/>
      <c r="NU75" s="741"/>
      <c r="NV75" s="741"/>
      <c r="NW75" s="741"/>
      <c r="NX75" s="741"/>
      <c r="NY75" s="741"/>
      <c r="NZ75" s="741"/>
      <c r="OA75" s="741"/>
      <c r="OB75" s="741"/>
      <c r="OC75" s="741"/>
      <c r="OD75" s="741"/>
      <c r="OE75" s="741"/>
      <c r="OF75" s="741"/>
      <c r="OG75" s="741"/>
      <c r="OH75" s="741"/>
      <c r="OI75" s="741"/>
      <c r="OJ75" s="741"/>
      <c r="OK75" s="741"/>
      <c r="OL75" s="741"/>
      <c r="OM75" s="741"/>
      <c r="ON75" s="741"/>
      <c r="OO75" s="741"/>
      <c r="OP75" s="741"/>
      <c r="OQ75" s="741"/>
      <c r="OR75" s="741"/>
      <c r="OS75" s="741"/>
      <c r="OT75" s="741"/>
      <c r="OU75" s="741"/>
      <c r="OV75" s="741"/>
      <c r="OW75" s="741"/>
      <c r="OX75" s="741"/>
      <c r="OY75" s="741"/>
      <c r="OZ75" s="741"/>
      <c r="PA75" s="741"/>
      <c r="PB75" s="741"/>
      <c r="PC75" s="741"/>
      <c r="PD75" s="741"/>
      <c r="PE75" s="741"/>
      <c r="PF75" s="741"/>
      <c r="PG75" s="741"/>
      <c r="PH75" s="741"/>
      <c r="PI75" s="741"/>
    </row>
    <row r="76" spans="1:425" s="92" customFormat="1" ht="15" customHeight="1">
      <c r="A76" s="1"/>
      <c r="B76" s="115"/>
      <c r="C76" s="357"/>
      <c r="D76" s="357"/>
      <c r="E76" s="357"/>
      <c r="F76" s="357"/>
      <c r="G76" s="358"/>
      <c r="H76" s="358"/>
      <c r="I76" s="358"/>
      <c r="J76" s="358"/>
      <c r="K76" s="303"/>
      <c r="L76" s="303"/>
      <c r="M76" s="160" t="s">
        <v>89</v>
      </c>
      <c r="N76" s="160" t="s">
        <v>88</v>
      </c>
      <c r="O76" s="271" t="s">
        <v>740</v>
      </c>
      <c r="P76" s="89"/>
      <c r="Q76" s="116">
        <v>8.5999999999999993E-2</v>
      </c>
      <c r="R76" s="91" t="s">
        <v>740</v>
      </c>
      <c r="S76" s="91">
        <v>2017</v>
      </c>
      <c r="T76" s="91" t="s">
        <v>664</v>
      </c>
      <c r="U76" s="91" t="s">
        <v>665</v>
      </c>
      <c r="V76" s="91" t="s">
        <v>741</v>
      </c>
      <c r="W76" s="91" t="s">
        <v>742</v>
      </c>
      <c r="X76" s="91" t="s">
        <v>4</v>
      </c>
      <c r="Y76" s="91">
        <v>10211</v>
      </c>
      <c r="Z76" s="91" t="s">
        <v>666</v>
      </c>
      <c r="AA76" s="91" t="s">
        <v>667</v>
      </c>
      <c r="AB76" s="91" t="s">
        <v>694</v>
      </c>
      <c r="AC76" s="91" t="s">
        <v>4</v>
      </c>
      <c r="AD76" s="116">
        <v>0.115</v>
      </c>
      <c r="AE76" s="91" t="s">
        <v>740</v>
      </c>
      <c r="AF76" s="91">
        <v>2017</v>
      </c>
      <c r="AG76" s="91" t="s">
        <v>664</v>
      </c>
      <c r="AH76" s="91" t="s">
        <v>665</v>
      </c>
      <c r="AI76" s="91" t="s">
        <v>741</v>
      </c>
      <c r="AJ76" s="91" t="s">
        <v>746</v>
      </c>
      <c r="AK76" s="91" t="s">
        <v>4</v>
      </c>
      <c r="AL76" s="91">
        <v>11276</v>
      </c>
      <c r="AM76" s="91" t="s">
        <v>666</v>
      </c>
      <c r="AN76" s="91" t="s">
        <v>667</v>
      </c>
      <c r="AO76" s="91" t="s">
        <v>694</v>
      </c>
      <c r="AP76" s="91" t="s">
        <v>4</v>
      </c>
      <c r="AQ76" s="116">
        <v>4.4999999999999998E-2</v>
      </c>
      <c r="AR76" s="91" t="s">
        <v>740</v>
      </c>
      <c r="AS76" s="100">
        <v>2017</v>
      </c>
      <c r="AT76" s="100" t="s">
        <v>664</v>
      </c>
      <c r="AU76" s="100" t="s">
        <v>665</v>
      </c>
      <c r="AV76" s="100" t="s">
        <v>741</v>
      </c>
      <c r="AW76" s="100" t="s">
        <v>748</v>
      </c>
      <c r="AX76" s="100" t="s">
        <v>4</v>
      </c>
      <c r="AY76" s="91">
        <v>1272</v>
      </c>
      <c r="AZ76" s="100" t="s">
        <v>666</v>
      </c>
      <c r="BA76" s="100" t="s">
        <v>667</v>
      </c>
      <c r="BB76" s="91" t="s">
        <v>694</v>
      </c>
      <c r="BC76" s="100" t="s">
        <v>4</v>
      </c>
      <c r="BD76" s="116">
        <v>8.1000000000000003E-2</v>
      </c>
      <c r="BE76" s="91" t="s">
        <v>740</v>
      </c>
      <c r="BF76" s="100">
        <v>2017</v>
      </c>
      <c r="BG76" s="100" t="s">
        <v>664</v>
      </c>
      <c r="BH76" s="100" t="s">
        <v>665</v>
      </c>
      <c r="BI76" s="100" t="s">
        <v>741</v>
      </c>
      <c r="BJ76" s="100" t="s">
        <v>749</v>
      </c>
      <c r="BK76" s="100" t="s">
        <v>4</v>
      </c>
      <c r="BL76" s="100">
        <v>32388</v>
      </c>
      <c r="BM76" s="100" t="s">
        <v>666</v>
      </c>
      <c r="BN76" s="100" t="s">
        <v>667</v>
      </c>
      <c r="BO76" s="91" t="s">
        <v>694</v>
      </c>
      <c r="BP76" s="100" t="s">
        <v>4</v>
      </c>
      <c r="BQ76" s="116">
        <v>4.7E-2</v>
      </c>
      <c r="BR76" s="91" t="s">
        <v>740</v>
      </c>
      <c r="BS76" s="100">
        <v>2017</v>
      </c>
      <c r="BT76" s="100" t="s">
        <v>664</v>
      </c>
      <c r="BU76" s="100" t="s">
        <v>665</v>
      </c>
      <c r="BV76" s="100" t="s">
        <v>741</v>
      </c>
      <c r="BW76" s="100" t="s">
        <v>751</v>
      </c>
      <c r="BX76" s="100" t="s">
        <v>4</v>
      </c>
      <c r="BY76" s="100">
        <v>24057</v>
      </c>
      <c r="BZ76" s="100" t="s">
        <v>666</v>
      </c>
      <c r="CA76" s="100" t="s">
        <v>667</v>
      </c>
      <c r="CB76" s="91" t="s">
        <v>694</v>
      </c>
      <c r="CC76" s="100" t="s">
        <v>4</v>
      </c>
      <c r="CD76" s="116"/>
      <c r="CE76" s="91"/>
      <c r="CF76" s="91"/>
      <c r="CG76" s="91"/>
      <c r="CH76" s="91"/>
      <c r="CI76" s="91"/>
      <c r="CJ76" s="91"/>
      <c r="CK76" s="91"/>
      <c r="CL76" s="91"/>
      <c r="CM76" s="91"/>
      <c r="CN76" s="91"/>
      <c r="CO76" s="91"/>
      <c r="CP76" s="91"/>
      <c r="CQ76" s="116"/>
      <c r="CR76" s="91"/>
      <c r="CS76" s="91"/>
      <c r="CT76" s="91"/>
      <c r="CU76" s="91"/>
      <c r="CV76" s="91"/>
      <c r="CW76" s="91"/>
      <c r="CX76" s="91"/>
      <c r="CY76" s="91"/>
      <c r="CZ76" s="91"/>
      <c r="DA76" s="91"/>
      <c r="DB76" s="91"/>
      <c r="DC76" s="91"/>
      <c r="DD76" s="116"/>
      <c r="DE76" s="91"/>
      <c r="DF76" s="91"/>
      <c r="DG76" s="91"/>
      <c r="DH76" s="91"/>
      <c r="DI76" s="91"/>
      <c r="DJ76" s="91"/>
      <c r="DK76" s="91"/>
      <c r="DL76" s="91"/>
      <c r="DM76" s="91"/>
      <c r="DN76" s="91"/>
      <c r="DO76" s="91"/>
      <c r="DP76" s="91"/>
      <c r="DQ76" s="116"/>
      <c r="DR76" s="91"/>
      <c r="DS76" s="100"/>
      <c r="DT76" s="100"/>
      <c r="DU76" s="100"/>
      <c r="DV76" s="100"/>
      <c r="DW76" s="100"/>
      <c r="DX76" s="100"/>
      <c r="DY76" s="91"/>
      <c r="DZ76" s="100"/>
      <c r="EA76" s="100"/>
      <c r="EB76" s="91"/>
      <c r="EC76" s="100"/>
      <c r="ED76" s="116"/>
      <c r="EE76" s="91"/>
      <c r="EF76" s="100"/>
      <c r="EG76" s="100"/>
      <c r="EH76" s="100"/>
      <c r="EI76" s="100"/>
      <c r="EJ76" s="100"/>
      <c r="EK76" s="100"/>
      <c r="EL76" s="91"/>
      <c r="EM76" s="100"/>
      <c r="EN76" s="100"/>
      <c r="EO76" s="91"/>
      <c r="EP76" s="100"/>
      <c r="EQ76" s="116"/>
      <c r="ER76" s="91"/>
      <c r="ES76" s="100"/>
      <c r="ET76" s="100"/>
      <c r="EU76" s="100"/>
      <c r="EV76" s="100"/>
      <c r="EW76" s="100"/>
      <c r="EX76" s="100"/>
      <c r="EY76" s="91"/>
      <c r="EZ76" s="100"/>
      <c r="FA76" s="100"/>
      <c r="FB76" s="91"/>
      <c r="FC76" s="100"/>
      <c r="FD76" s="116"/>
      <c r="FE76" s="91"/>
      <c r="FF76" s="100"/>
      <c r="FG76" s="100"/>
      <c r="FH76" s="100"/>
      <c r="FI76" s="100"/>
      <c r="FJ76" s="100"/>
      <c r="FK76" s="100"/>
      <c r="FL76" s="91"/>
      <c r="FM76" s="100"/>
      <c r="FN76" s="100"/>
      <c r="FO76" s="91"/>
      <c r="FP76" s="100"/>
      <c r="FQ76" s="116"/>
      <c r="FR76" s="91"/>
      <c r="FS76" s="100"/>
      <c r="FT76" s="100"/>
      <c r="FU76" s="100"/>
      <c r="FV76" s="100"/>
      <c r="FW76" s="100"/>
      <c r="FX76" s="100"/>
      <c r="FY76" s="91"/>
      <c r="FZ76" s="100"/>
      <c r="GA76" s="100"/>
      <c r="GB76" s="91"/>
      <c r="GC76" s="100"/>
      <c r="GD76" s="116"/>
      <c r="GE76" s="91"/>
      <c r="GF76" s="100"/>
      <c r="GG76" s="100"/>
      <c r="GH76" s="100"/>
      <c r="GI76" s="100"/>
      <c r="GJ76" s="100"/>
      <c r="GK76" s="100"/>
      <c r="GL76" s="91"/>
      <c r="GM76" s="100"/>
      <c r="GN76" s="100"/>
      <c r="GO76" s="91"/>
      <c r="GP76" s="100"/>
      <c r="GQ76" s="116"/>
      <c r="GR76" s="91"/>
      <c r="GS76" s="100"/>
      <c r="GT76" s="100"/>
      <c r="GU76" s="100"/>
      <c r="GV76" s="100"/>
      <c r="GW76" s="100"/>
      <c r="GX76" s="100"/>
      <c r="GY76" s="100"/>
      <c r="GZ76" s="100"/>
      <c r="HA76" s="100"/>
      <c r="HB76" s="91"/>
      <c r="HC76" s="100"/>
      <c r="HD76" s="116"/>
      <c r="HE76" s="91"/>
      <c r="HF76" s="100"/>
      <c r="HG76" s="100"/>
      <c r="HH76" s="100"/>
      <c r="HI76" s="100"/>
      <c r="HJ76" s="100"/>
      <c r="HK76" s="100"/>
      <c r="HL76" s="100"/>
      <c r="HM76" s="100"/>
      <c r="HN76" s="100"/>
      <c r="HO76" s="91"/>
      <c r="HP76" s="100"/>
      <c r="HQ76" s="116"/>
      <c r="HR76" s="91"/>
      <c r="HS76" s="100"/>
      <c r="HT76" s="100"/>
      <c r="HU76" s="100"/>
      <c r="HV76" s="100"/>
      <c r="HW76" s="100"/>
      <c r="HX76" s="100"/>
      <c r="HY76" s="100"/>
      <c r="HZ76" s="100"/>
      <c r="IA76" s="100"/>
      <c r="IB76" s="91"/>
      <c r="IC76" s="100"/>
      <c r="ID76" s="116"/>
      <c r="IE76" s="91"/>
      <c r="IF76" s="100"/>
      <c r="IG76" s="100"/>
      <c r="IH76" s="100"/>
      <c r="II76" s="100"/>
      <c r="IJ76" s="100"/>
      <c r="IK76" s="100"/>
      <c r="IL76" s="100"/>
      <c r="IM76" s="100"/>
      <c r="IN76" s="100"/>
      <c r="IO76" s="91"/>
      <c r="IP76" s="100"/>
      <c r="IQ76" s="116"/>
      <c r="IR76" s="91"/>
      <c r="IS76" s="100"/>
      <c r="IT76" s="100"/>
      <c r="IU76" s="100"/>
      <c r="IV76" s="100"/>
      <c r="IW76" s="100"/>
      <c r="IX76" s="100"/>
      <c r="IY76" s="100"/>
      <c r="IZ76" s="100"/>
      <c r="JA76" s="100"/>
      <c r="JB76" s="91"/>
      <c r="JC76" s="100"/>
      <c r="JD76" s="116"/>
      <c r="JE76" s="91"/>
      <c r="JF76" s="100"/>
      <c r="JG76" s="100"/>
      <c r="JH76" s="100"/>
      <c r="JI76" s="100"/>
      <c r="JJ76" s="100"/>
      <c r="JK76" s="100"/>
      <c r="JL76" s="100"/>
      <c r="JM76" s="100"/>
      <c r="JN76" s="100"/>
      <c r="JO76" s="91"/>
      <c r="JP76" s="100"/>
      <c r="JQ76" s="116"/>
      <c r="JR76" s="91"/>
      <c r="JS76" s="100"/>
      <c r="JT76" s="100"/>
      <c r="JU76" s="100"/>
      <c r="JV76" s="100"/>
      <c r="JW76" s="100"/>
      <c r="JX76" s="100"/>
      <c r="JY76" s="100"/>
      <c r="JZ76" s="100"/>
      <c r="KA76" s="100"/>
      <c r="KB76" s="91"/>
      <c r="KC76" s="100"/>
      <c r="KD76" s="116"/>
      <c r="KE76" s="91"/>
      <c r="KF76" s="100"/>
      <c r="KG76" s="100"/>
      <c r="KH76" s="100"/>
      <c r="KI76" s="100"/>
      <c r="KJ76" s="100"/>
      <c r="KK76" s="100"/>
      <c r="KL76" s="100"/>
      <c r="KM76" s="100"/>
      <c r="KN76" s="100"/>
      <c r="KO76" s="91"/>
      <c r="KP76" s="100"/>
      <c r="KQ76" s="116"/>
      <c r="KR76" s="91"/>
      <c r="KS76" s="100"/>
      <c r="KT76" s="100"/>
      <c r="KU76" s="100"/>
      <c r="KV76" s="100"/>
      <c r="KW76" s="100"/>
      <c r="KX76" s="100"/>
      <c r="KY76" s="100"/>
      <c r="KZ76" s="100"/>
      <c r="LA76" s="100"/>
      <c r="LB76" s="91"/>
      <c r="LC76" s="100"/>
      <c r="LD76" s="116"/>
      <c r="LE76" s="91"/>
      <c r="LF76" s="100"/>
      <c r="LG76" s="100"/>
      <c r="LH76" s="100"/>
      <c r="LI76" s="100"/>
      <c r="LJ76" s="100"/>
      <c r="LK76" s="100"/>
      <c r="LL76" s="100"/>
      <c r="LM76" s="100"/>
      <c r="LN76" s="100"/>
      <c r="LO76" s="91"/>
      <c r="LP76" s="100"/>
      <c r="LQ76" s="116"/>
      <c r="LR76" s="91"/>
      <c r="LS76" s="100"/>
      <c r="LT76" s="100"/>
      <c r="LU76" s="100"/>
      <c r="LV76" s="100"/>
      <c r="LW76" s="100"/>
      <c r="LX76" s="100"/>
      <c r="LY76" s="100"/>
      <c r="LZ76" s="100"/>
      <c r="MA76" s="100"/>
      <c r="MB76" s="91"/>
      <c r="MC76" s="100"/>
      <c r="MD76" s="173"/>
      <c r="ME76" s="40"/>
      <c r="MF76" s="136"/>
      <c r="MG76" s="173"/>
      <c r="MH76" s="173"/>
      <c r="MI76" s="173"/>
      <c r="MJ76" s="173"/>
      <c r="MK76" s="173"/>
      <c r="ML76" s="173"/>
      <c r="MM76" s="173"/>
      <c r="MN76" s="173"/>
      <c r="MO76" s="173"/>
      <c r="MP76" s="278"/>
      <c r="MQ76" s="280"/>
      <c r="MR76" s="283">
        <f t="shared" si="35"/>
        <v>0.115</v>
      </c>
      <c r="MS76" s="284">
        <f t="shared" si="36"/>
        <v>4.4999999999999998E-2</v>
      </c>
      <c r="MT76" s="284">
        <f t="shared" si="37"/>
        <v>7.4800000000000005E-2</v>
      </c>
      <c r="MU76" s="274">
        <f t="shared" si="38"/>
        <v>2.9329166370696599E-2</v>
      </c>
      <c r="MV76" s="307"/>
      <c r="MW76" s="302"/>
      <c r="MX76" s="303"/>
      <c r="MY76" s="303"/>
      <c r="MZ76" s="303"/>
      <c r="NA76" s="303"/>
      <c r="NB76" s="303"/>
      <c r="NC76" s="303"/>
      <c r="ND76" s="303"/>
      <c r="NE76" s="303"/>
      <c r="NF76" s="303"/>
      <c r="NG76" s="303"/>
      <c r="NH76" s="304"/>
      <c r="NI76" s="304"/>
      <c r="NJ76" s="304"/>
      <c r="NK76" s="304"/>
      <c r="NM76" s="288"/>
      <c r="NN76" s="88"/>
      <c r="NO76" s="741"/>
      <c r="NP76" s="741"/>
      <c r="NQ76" s="741"/>
      <c r="NR76" s="741"/>
      <c r="NS76" s="741"/>
      <c r="NT76" s="741"/>
      <c r="NU76" s="741"/>
      <c r="NV76" s="741"/>
      <c r="NW76" s="741"/>
      <c r="NX76" s="741"/>
      <c r="NY76" s="741"/>
      <c r="NZ76" s="741"/>
      <c r="OA76" s="741"/>
      <c r="OB76" s="741"/>
      <c r="OC76" s="741"/>
      <c r="OD76" s="741"/>
      <c r="OE76" s="741"/>
      <c r="OF76" s="741"/>
      <c r="OG76" s="741"/>
      <c r="OH76" s="741"/>
      <c r="OI76" s="741"/>
      <c r="OJ76" s="741"/>
      <c r="OK76" s="741"/>
      <c r="OL76" s="741"/>
      <c r="OM76" s="741"/>
      <c r="ON76" s="741"/>
      <c r="OO76" s="741"/>
      <c r="OP76" s="741"/>
      <c r="OQ76" s="741"/>
      <c r="OR76" s="741"/>
      <c r="OS76" s="741"/>
      <c r="OT76" s="741"/>
      <c r="OU76" s="741"/>
      <c r="OV76" s="741"/>
      <c r="OW76" s="741"/>
      <c r="OX76" s="741"/>
      <c r="OY76" s="741"/>
      <c r="OZ76" s="741"/>
      <c r="PA76" s="741"/>
      <c r="PB76" s="741"/>
      <c r="PC76" s="741"/>
      <c r="PD76" s="741"/>
      <c r="PE76" s="741"/>
      <c r="PF76" s="741"/>
      <c r="PG76" s="741"/>
      <c r="PH76" s="741"/>
      <c r="PI76" s="741"/>
    </row>
    <row r="77" spans="1:425" s="92" customFormat="1" ht="15" customHeight="1">
      <c r="A77" s="1"/>
      <c r="B77" s="115"/>
      <c r="C77" s="357"/>
      <c r="D77" s="357"/>
      <c r="E77" s="357"/>
      <c r="F77" s="357"/>
      <c r="G77" s="358"/>
      <c r="H77" s="358"/>
      <c r="I77" s="358"/>
      <c r="J77" s="358"/>
      <c r="K77" s="358"/>
      <c r="L77" s="358"/>
      <c r="M77" s="160" t="s">
        <v>89</v>
      </c>
      <c r="N77" s="160" t="s">
        <v>88</v>
      </c>
      <c r="O77" s="271" t="s">
        <v>747</v>
      </c>
      <c r="P77" s="89"/>
      <c r="Q77" s="116">
        <v>0.245</v>
      </c>
      <c r="R77" s="91" t="s">
        <v>743</v>
      </c>
      <c r="S77" s="91">
        <v>2017</v>
      </c>
      <c r="T77" s="91" t="s">
        <v>664</v>
      </c>
      <c r="U77" s="91" t="s">
        <v>665</v>
      </c>
      <c r="V77" s="91" t="s">
        <v>741</v>
      </c>
      <c r="W77" s="91" t="s">
        <v>742</v>
      </c>
      <c r="X77" s="91" t="s">
        <v>4</v>
      </c>
      <c r="Y77" s="91">
        <v>10211</v>
      </c>
      <c r="Z77" s="91" t="s">
        <v>666</v>
      </c>
      <c r="AA77" s="91" t="s">
        <v>667</v>
      </c>
      <c r="AB77" s="91" t="s">
        <v>694</v>
      </c>
      <c r="AC77" s="91" t="s">
        <v>4</v>
      </c>
      <c r="AD77" s="116">
        <v>0.32900000000000001</v>
      </c>
      <c r="AE77" s="91" t="s">
        <v>747</v>
      </c>
      <c r="AF77" s="91">
        <v>2017</v>
      </c>
      <c r="AG77" s="91" t="s">
        <v>664</v>
      </c>
      <c r="AH77" s="91" t="s">
        <v>665</v>
      </c>
      <c r="AI77" s="91" t="s">
        <v>741</v>
      </c>
      <c r="AJ77" s="91" t="s">
        <v>746</v>
      </c>
      <c r="AK77" s="91" t="s">
        <v>4</v>
      </c>
      <c r="AL77" s="91">
        <v>11276</v>
      </c>
      <c r="AM77" s="91" t="s">
        <v>666</v>
      </c>
      <c r="AN77" s="91" t="s">
        <v>667</v>
      </c>
      <c r="AO77" s="91" t="s">
        <v>694</v>
      </c>
      <c r="AP77" s="91" t="s">
        <v>4</v>
      </c>
      <c r="AQ77" s="116">
        <v>0.13900000000000001</v>
      </c>
      <c r="AR77" s="91" t="s">
        <v>747</v>
      </c>
      <c r="AS77" s="100">
        <v>2017</v>
      </c>
      <c r="AT77" s="100" t="s">
        <v>664</v>
      </c>
      <c r="AU77" s="100" t="s">
        <v>665</v>
      </c>
      <c r="AV77" s="100" t="s">
        <v>741</v>
      </c>
      <c r="AW77" s="100" t="s">
        <v>749</v>
      </c>
      <c r="AX77" s="100" t="s">
        <v>4</v>
      </c>
      <c r="AY77" s="100">
        <v>32388</v>
      </c>
      <c r="AZ77" s="100" t="s">
        <v>666</v>
      </c>
      <c r="BA77" s="100" t="s">
        <v>667</v>
      </c>
      <c r="BB77" s="91" t="s">
        <v>694</v>
      </c>
      <c r="BC77" s="100" t="s">
        <v>4</v>
      </c>
      <c r="BD77" s="116">
        <v>4.0000000000000001E-3</v>
      </c>
      <c r="BE77" s="91" t="s">
        <v>747</v>
      </c>
      <c r="BF77" s="100">
        <v>2017</v>
      </c>
      <c r="BG77" s="100" t="s">
        <v>664</v>
      </c>
      <c r="BH77" s="100" t="s">
        <v>665</v>
      </c>
      <c r="BI77" s="100" t="s">
        <v>741</v>
      </c>
      <c r="BJ77" s="100" t="s">
        <v>751</v>
      </c>
      <c r="BK77" s="100" t="s">
        <v>4</v>
      </c>
      <c r="BL77" s="100">
        <v>24057</v>
      </c>
      <c r="BM77" s="100" t="s">
        <v>666</v>
      </c>
      <c r="BN77" s="100" t="s">
        <v>667</v>
      </c>
      <c r="BO77" s="91" t="s">
        <v>694</v>
      </c>
      <c r="BP77" s="100" t="s">
        <v>4</v>
      </c>
      <c r="BQ77" s="116"/>
      <c r="BR77" s="91"/>
      <c r="BS77" s="91"/>
      <c r="BT77" s="91"/>
      <c r="BU77" s="91"/>
      <c r="BV77" s="91"/>
      <c r="BW77" s="91"/>
      <c r="BX77" s="91"/>
      <c r="BY77" s="91"/>
      <c r="BZ77" s="91"/>
      <c r="CA77" s="91"/>
      <c r="CB77" s="91"/>
      <c r="CC77" s="91"/>
      <c r="CD77" s="116"/>
      <c r="CE77" s="91"/>
      <c r="CF77" s="91"/>
      <c r="CG77" s="91"/>
      <c r="CH77" s="91"/>
      <c r="CI77" s="91"/>
      <c r="CJ77" s="91"/>
      <c r="CK77" s="91"/>
      <c r="CL77" s="91"/>
      <c r="CM77" s="91"/>
      <c r="CN77" s="91"/>
      <c r="CO77" s="91"/>
      <c r="CP77" s="91"/>
      <c r="CQ77" s="116"/>
      <c r="CR77" s="91"/>
      <c r="CS77" s="91"/>
      <c r="CT77" s="91"/>
      <c r="CU77" s="91"/>
      <c r="CV77" s="91"/>
      <c r="CW77" s="91"/>
      <c r="CX77" s="91"/>
      <c r="CY77" s="91"/>
      <c r="CZ77" s="91"/>
      <c r="DA77" s="91"/>
      <c r="DB77" s="91"/>
      <c r="DC77" s="91"/>
      <c r="DD77" s="116"/>
      <c r="DE77" s="91"/>
      <c r="DF77" s="91"/>
      <c r="DG77" s="91"/>
      <c r="DH77" s="91"/>
      <c r="DI77" s="91"/>
      <c r="DJ77" s="91"/>
      <c r="DK77" s="91"/>
      <c r="DL77" s="91"/>
      <c r="DM77" s="91"/>
      <c r="DN77" s="91"/>
      <c r="DO77" s="91"/>
      <c r="DP77" s="91"/>
      <c r="DQ77" s="116"/>
      <c r="DR77" s="91"/>
      <c r="DS77" s="100"/>
      <c r="DT77" s="100"/>
      <c r="DU77" s="100"/>
      <c r="DV77" s="100"/>
      <c r="DW77" s="100"/>
      <c r="DX77" s="100"/>
      <c r="DY77" s="91"/>
      <c r="DZ77" s="100"/>
      <c r="EA77" s="100"/>
      <c r="EB77" s="91"/>
      <c r="EC77" s="100"/>
      <c r="ED77" s="116"/>
      <c r="EE77" s="91"/>
      <c r="EF77" s="100"/>
      <c r="EG77" s="100"/>
      <c r="EH77" s="100"/>
      <c r="EI77" s="100"/>
      <c r="EJ77" s="100"/>
      <c r="EK77" s="100"/>
      <c r="EL77" s="91"/>
      <c r="EM77" s="100"/>
      <c r="EN77" s="100"/>
      <c r="EO77" s="91"/>
      <c r="EP77" s="100"/>
      <c r="EQ77" s="116"/>
      <c r="ER77" s="91"/>
      <c r="ES77" s="100"/>
      <c r="ET77" s="100"/>
      <c r="EU77" s="100"/>
      <c r="EV77" s="100"/>
      <c r="EW77" s="100"/>
      <c r="EX77" s="100"/>
      <c r="EY77" s="91"/>
      <c r="EZ77" s="100"/>
      <c r="FA77" s="100"/>
      <c r="FB77" s="91"/>
      <c r="FC77" s="100"/>
      <c r="FD77" s="116"/>
      <c r="FE77" s="91"/>
      <c r="FF77" s="100"/>
      <c r="FG77" s="100"/>
      <c r="FH77" s="100"/>
      <c r="FI77" s="100"/>
      <c r="FJ77" s="100"/>
      <c r="FK77" s="100"/>
      <c r="FL77" s="91"/>
      <c r="FM77" s="100"/>
      <c r="FN77" s="100"/>
      <c r="FO77" s="91"/>
      <c r="FP77" s="100"/>
      <c r="FQ77" s="116"/>
      <c r="FR77" s="91"/>
      <c r="FS77" s="100"/>
      <c r="FT77" s="100"/>
      <c r="FU77" s="100"/>
      <c r="FV77" s="100"/>
      <c r="FW77" s="100"/>
      <c r="FX77" s="100"/>
      <c r="FY77" s="91"/>
      <c r="FZ77" s="100"/>
      <c r="GA77" s="100"/>
      <c r="GB77" s="91"/>
      <c r="GC77" s="100"/>
      <c r="GD77" s="116"/>
      <c r="GE77" s="91"/>
      <c r="GF77" s="100"/>
      <c r="GG77" s="100"/>
      <c r="GH77" s="100"/>
      <c r="GI77" s="100"/>
      <c r="GJ77" s="100"/>
      <c r="GK77" s="100"/>
      <c r="GL77" s="91"/>
      <c r="GM77" s="100"/>
      <c r="GN77" s="100"/>
      <c r="GO77" s="91"/>
      <c r="GP77" s="100"/>
      <c r="GQ77" s="116"/>
      <c r="GR77" s="91"/>
      <c r="GS77" s="100"/>
      <c r="GT77" s="100"/>
      <c r="GU77" s="100"/>
      <c r="GV77" s="100"/>
      <c r="GW77" s="100"/>
      <c r="GX77" s="100"/>
      <c r="GY77" s="100"/>
      <c r="GZ77" s="100"/>
      <c r="HA77" s="100"/>
      <c r="HB77" s="91"/>
      <c r="HC77" s="100"/>
      <c r="HD77" s="116"/>
      <c r="HE77" s="91"/>
      <c r="HF77" s="100"/>
      <c r="HG77" s="100"/>
      <c r="HH77" s="100"/>
      <c r="HI77" s="100"/>
      <c r="HJ77" s="100"/>
      <c r="HK77" s="100"/>
      <c r="HL77" s="100"/>
      <c r="HM77" s="100"/>
      <c r="HN77" s="100"/>
      <c r="HO77" s="91"/>
      <c r="HP77" s="100"/>
      <c r="HQ77" s="116"/>
      <c r="HR77" s="91"/>
      <c r="HS77" s="100"/>
      <c r="HT77" s="100"/>
      <c r="HU77" s="100"/>
      <c r="HV77" s="100"/>
      <c r="HW77" s="100"/>
      <c r="HX77" s="100"/>
      <c r="HY77" s="100"/>
      <c r="HZ77" s="100"/>
      <c r="IA77" s="100"/>
      <c r="IB77" s="91"/>
      <c r="IC77" s="100"/>
      <c r="ID77" s="116"/>
      <c r="IE77" s="91"/>
      <c r="IF77" s="100"/>
      <c r="IG77" s="100"/>
      <c r="IH77" s="100"/>
      <c r="II77" s="100"/>
      <c r="IJ77" s="100"/>
      <c r="IK77" s="100"/>
      <c r="IL77" s="100"/>
      <c r="IM77" s="100"/>
      <c r="IN77" s="100"/>
      <c r="IO77" s="91"/>
      <c r="IP77" s="100"/>
      <c r="IQ77" s="116"/>
      <c r="IR77" s="91"/>
      <c r="IS77" s="100"/>
      <c r="IT77" s="100"/>
      <c r="IU77" s="100"/>
      <c r="IV77" s="100"/>
      <c r="IW77" s="100"/>
      <c r="IX77" s="100"/>
      <c r="IY77" s="100"/>
      <c r="IZ77" s="100"/>
      <c r="JA77" s="100"/>
      <c r="JB77" s="91"/>
      <c r="JC77" s="100"/>
      <c r="JD77" s="116"/>
      <c r="JE77" s="91"/>
      <c r="JF77" s="100"/>
      <c r="JG77" s="100"/>
      <c r="JH77" s="100"/>
      <c r="JI77" s="100"/>
      <c r="JJ77" s="100"/>
      <c r="JK77" s="100"/>
      <c r="JL77" s="100"/>
      <c r="JM77" s="100"/>
      <c r="JN77" s="100"/>
      <c r="JO77" s="91"/>
      <c r="JP77" s="100"/>
      <c r="JQ77" s="116"/>
      <c r="JR77" s="91"/>
      <c r="JS77" s="100"/>
      <c r="JT77" s="100"/>
      <c r="JU77" s="100"/>
      <c r="JV77" s="100"/>
      <c r="JW77" s="100"/>
      <c r="JX77" s="100"/>
      <c r="JY77" s="100"/>
      <c r="JZ77" s="100"/>
      <c r="KA77" s="100"/>
      <c r="KB77" s="91"/>
      <c r="KC77" s="100"/>
      <c r="KD77" s="116"/>
      <c r="KE77" s="91"/>
      <c r="KF77" s="100"/>
      <c r="KG77" s="100"/>
      <c r="KH77" s="100"/>
      <c r="KI77" s="100"/>
      <c r="KJ77" s="100"/>
      <c r="KK77" s="100"/>
      <c r="KL77" s="100"/>
      <c r="KM77" s="100"/>
      <c r="KN77" s="100"/>
      <c r="KO77" s="91"/>
      <c r="KP77" s="100"/>
      <c r="KQ77" s="116"/>
      <c r="KR77" s="91"/>
      <c r="KS77" s="100"/>
      <c r="KT77" s="100"/>
      <c r="KU77" s="100"/>
      <c r="KV77" s="100"/>
      <c r="KW77" s="100"/>
      <c r="KX77" s="100"/>
      <c r="KY77" s="100"/>
      <c r="KZ77" s="100"/>
      <c r="LA77" s="100"/>
      <c r="LB77" s="91"/>
      <c r="LC77" s="100"/>
      <c r="LD77" s="116"/>
      <c r="LE77" s="91"/>
      <c r="LF77" s="100"/>
      <c r="LG77" s="100"/>
      <c r="LH77" s="100"/>
      <c r="LI77" s="100"/>
      <c r="LJ77" s="100"/>
      <c r="LK77" s="100"/>
      <c r="LL77" s="100"/>
      <c r="LM77" s="100"/>
      <c r="LN77" s="100"/>
      <c r="LO77" s="91"/>
      <c r="LP77" s="100"/>
      <c r="LQ77" s="116"/>
      <c r="LR77" s="91"/>
      <c r="LS77" s="100"/>
      <c r="LT77" s="100"/>
      <c r="LU77" s="100"/>
      <c r="LV77" s="100"/>
      <c r="LW77" s="100"/>
      <c r="LX77" s="100"/>
      <c r="LY77" s="100"/>
      <c r="LZ77" s="100"/>
      <c r="MA77" s="100"/>
      <c r="MB77" s="91"/>
      <c r="MC77" s="100"/>
      <c r="MD77" s="173"/>
      <c r="ME77" s="40"/>
      <c r="MF77" s="136"/>
      <c r="MG77" s="173"/>
      <c r="MH77" s="173"/>
      <c r="MI77" s="173"/>
      <c r="MJ77" s="173"/>
      <c r="MK77" s="173"/>
      <c r="ML77" s="173"/>
      <c r="MM77" s="173"/>
      <c r="MN77" s="173"/>
      <c r="MO77" s="173"/>
      <c r="MP77" s="278"/>
      <c r="MQ77" s="281"/>
      <c r="MR77" s="285">
        <f t="shared" si="35"/>
        <v>0.32900000000000001</v>
      </c>
      <c r="MS77" s="406">
        <f t="shared" si="36"/>
        <v>4.0000000000000001E-3</v>
      </c>
      <c r="MT77" s="186">
        <f t="shared" si="37"/>
        <v>0.17925000000000002</v>
      </c>
      <c r="MU77" s="275">
        <f t="shared" si="38"/>
        <v>0.14033382818598414</v>
      </c>
      <c r="MV77" s="308"/>
      <c r="MW77" s="302"/>
      <c r="MX77" s="303"/>
      <c r="MY77" s="303"/>
      <c r="MZ77" s="303"/>
      <c r="NA77" s="303"/>
      <c r="NB77" s="303"/>
      <c r="NC77" s="303"/>
      <c r="ND77" s="303"/>
      <c r="NE77" s="303"/>
      <c r="NF77" s="303"/>
      <c r="NG77" s="303"/>
      <c r="NH77" s="304"/>
      <c r="NI77" s="304"/>
      <c r="NJ77" s="304"/>
      <c r="NK77" s="304"/>
      <c r="NM77" s="288"/>
      <c r="NN77" s="88"/>
      <c r="NO77" s="741"/>
      <c r="NP77" s="741"/>
      <c r="NQ77" s="741"/>
      <c r="NR77" s="741"/>
      <c r="NS77" s="741"/>
      <c r="NT77" s="741"/>
      <c r="NU77" s="741"/>
      <c r="NV77" s="741"/>
      <c r="NW77" s="741"/>
      <c r="NX77" s="741"/>
      <c r="NY77" s="741"/>
      <c r="NZ77" s="741"/>
      <c r="OA77" s="741"/>
      <c r="OB77" s="741"/>
      <c r="OC77" s="741"/>
      <c r="OD77" s="741"/>
      <c r="OE77" s="741"/>
      <c r="OF77" s="741"/>
      <c r="OG77" s="741"/>
      <c r="OH77" s="741"/>
      <c r="OI77" s="741"/>
      <c r="OJ77" s="741"/>
      <c r="OK77" s="741"/>
      <c r="OL77" s="741"/>
      <c r="OM77" s="741"/>
      <c r="ON77" s="741"/>
      <c r="OO77" s="741"/>
      <c r="OP77" s="741"/>
      <c r="OQ77" s="741"/>
      <c r="OR77" s="741"/>
      <c r="OS77" s="741"/>
      <c r="OT77" s="741"/>
      <c r="OU77" s="741"/>
      <c r="OV77" s="741"/>
      <c r="OW77" s="741"/>
      <c r="OX77" s="741"/>
      <c r="OY77" s="741"/>
      <c r="OZ77" s="741"/>
      <c r="PA77" s="741"/>
      <c r="PB77" s="741"/>
      <c r="PC77" s="741"/>
      <c r="PD77" s="741"/>
      <c r="PE77" s="741"/>
      <c r="PF77" s="741"/>
      <c r="PG77" s="741"/>
      <c r="PH77" s="741"/>
      <c r="PI77" s="741"/>
    </row>
    <row r="78" spans="1:425" s="92" customFormat="1" ht="15" customHeight="1">
      <c r="A78" s="1"/>
      <c r="B78" s="115"/>
      <c r="C78" s="357"/>
      <c r="D78" s="357"/>
      <c r="E78" s="357"/>
      <c r="F78" s="357"/>
      <c r="G78" s="358"/>
      <c r="H78" s="358"/>
      <c r="I78" s="358"/>
      <c r="J78" s="358"/>
      <c r="K78" s="358"/>
      <c r="L78" s="358"/>
      <c r="M78" s="160" t="s">
        <v>89</v>
      </c>
      <c r="N78" s="160" t="s">
        <v>88</v>
      </c>
      <c r="O78" s="271" t="s">
        <v>725</v>
      </c>
      <c r="P78" s="89"/>
      <c r="Q78" s="116">
        <v>0.21299999999999999</v>
      </c>
      <c r="R78" s="91" t="s">
        <v>725</v>
      </c>
      <c r="S78" s="91">
        <v>2017</v>
      </c>
      <c r="T78" s="91" t="s">
        <v>664</v>
      </c>
      <c r="U78" s="91" t="s">
        <v>665</v>
      </c>
      <c r="V78" s="91" t="s">
        <v>741</v>
      </c>
      <c r="W78" s="91" t="s">
        <v>742</v>
      </c>
      <c r="X78" s="91" t="s">
        <v>4</v>
      </c>
      <c r="Y78" s="91">
        <v>10211</v>
      </c>
      <c r="Z78" s="91" t="s">
        <v>666</v>
      </c>
      <c r="AA78" s="91" t="s">
        <v>667</v>
      </c>
      <c r="AB78" s="91" t="s">
        <v>694</v>
      </c>
      <c r="AC78" s="91" t="s">
        <v>4</v>
      </c>
      <c r="AD78" s="116">
        <v>0.17399999999999999</v>
      </c>
      <c r="AE78" s="91" t="s">
        <v>725</v>
      </c>
      <c r="AF78" s="91">
        <v>2017</v>
      </c>
      <c r="AG78" s="91" t="s">
        <v>664</v>
      </c>
      <c r="AH78" s="91" t="s">
        <v>665</v>
      </c>
      <c r="AI78" s="91" t="s">
        <v>741</v>
      </c>
      <c r="AJ78" s="91" t="s">
        <v>746</v>
      </c>
      <c r="AK78" s="91" t="s">
        <v>4</v>
      </c>
      <c r="AL78" s="91">
        <v>11276</v>
      </c>
      <c r="AM78" s="91" t="s">
        <v>666</v>
      </c>
      <c r="AN78" s="91" t="s">
        <v>667</v>
      </c>
      <c r="AO78" s="91" t="s">
        <v>694</v>
      </c>
      <c r="AP78" s="91" t="s">
        <v>4</v>
      </c>
      <c r="AQ78" s="116">
        <v>8.5000000000000006E-2</v>
      </c>
      <c r="AR78" s="91" t="s">
        <v>725</v>
      </c>
      <c r="AS78" s="100">
        <v>2017</v>
      </c>
      <c r="AT78" s="100" t="s">
        <v>664</v>
      </c>
      <c r="AU78" s="100" t="s">
        <v>665</v>
      </c>
      <c r="AV78" s="100" t="s">
        <v>741</v>
      </c>
      <c r="AW78" s="100" t="s">
        <v>748</v>
      </c>
      <c r="AX78" s="100" t="s">
        <v>4</v>
      </c>
      <c r="AY78" s="91">
        <v>1272</v>
      </c>
      <c r="AZ78" s="100" t="s">
        <v>666</v>
      </c>
      <c r="BA78" s="100" t="s">
        <v>667</v>
      </c>
      <c r="BB78" s="91" t="s">
        <v>694</v>
      </c>
      <c r="BC78" s="100" t="s">
        <v>4</v>
      </c>
      <c r="BD78" s="116">
        <v>0.13300000000000001</v>
      </c>
      <c r="BE78" s="91" t="s">
        <v>725</v>
      </c>
      <c r="BF78" s="100">
        <v>2017</v>
      </c>
      <c r="BG78" s="100" t="s">
        <v>664</v>
      </c>
      <c r="BH78" s="100" t="s">
        <v>665</v>
      </c>
      <c r="BI78" s="100" t="s">
        <v>741</v>
      </c>
      <c r="BJ78" s="100" t="s">
        <v>749</v>
      </c>
      <c r="BK78" s="100" t="s">
        <v>4</v>
      </c>
      <c r="BL78" s="100">
        <v>32388</v>
      </c>
      <c r="BM78" s="100" t="s">
        <v>666</v>
      </c>
      <c r="BN78" s="100" t="s">
        <v>667</v>
      </c>
      <c r="BO78" s="91" t="s">
        <v>694</v>
      </c>
      <c r="BP78" s="100" t="s">
        <v>4</v>
      </c>
      <c r="BQ78" s="116">
        <v>0.109</v>
      </c>
      <c r="BR78" s="91" t="s">
        <v>725</v>
      </c>
      <c r="BS78" s="100">
        <v>2017</v>
      </c>
      <c r="BT78" s="100" t="s">
        <v>664</v>
      </c>
      <c r="BU78" s="100" t="s">
        <v>665</v>
      </c>
      <c r="BV78" s="100" t="s">
        <v>741</v>
      </c>
      <c r="BW78" s="100" t="s">
        <v>751</v>
      </c>
      <c r="BX78" s="100" t="s">
        <v>4</v>
      </c>
      <c r="BY78" s="100">
        <v>24057</v>
      </c>
      <c r="BZ78" s="100" t="s">
        <v>666</v>
      </c>
      <c r="CA78" s="100" t="s">
        <v>667</v>
      </c>
      <c r="CB78" s="91" t="s">
        <v>694</v>
      </c>
      <c r="CC78" s="100" t="s">
        <v>4</v>
      </c>
      <c r="CD78" s="116"/>
      <c r="CE78" s="91"/>
      <c r="CF78" s="91"/>
      <c r="CG78" s="91"/>
      <c r="CH78" s="91"/>
      <c r="CI78" s="91"/>
      <c r="CJ78" s="91"/>
      <c r="CK78" s="91"/>
      <c r="CL78" s="91"/>
      <c r="CM78" s="91"/>
      <c r="CN78" s="91"/>
      <c r="CO78" s="91"/>
      <c r="CP78" s="91"/>
      <c r="CQ78" s="116"/>
      <c r="CR78" s="91"/>
      <c r="CS78" s="91"/>
      <c r="CT78" s="91"/>
      <c r="CU78" s="91"/>
      <c r="CV78" s="91"/>
      <c r="CW78" s="91"/>
      <c r="CX78" s="91"/>
      <c r="CY78" s="91"/>
      <c r="CZ78" s="91"/>
      <c r="DA78" s="91"/>
      <c r="DB78" s="91"/>
      <c r="DC78" s="91"/>
      <c r="DD78" s="116"/>
      <c r="DE78" s="91"/>
      <c r="DF78" s="91"/>
      <c r="DG78" s="91"/>
      <c r="DH78" s="91"/>
      <c r="DI78" s="91"/>
      <c r="DJ78" s="91"/>
      <c r="DK78" s="91"/>
      <c r="DL78" s="91"/>
      <c r="DM78" s="91"/>
      <c r="DN78" s="91"/>
      <c r="DO78" s="91"/>
      <c r="DP78" s="91"/>
      <c r="DQ78" s="116"/>
      <c r="DR78" s="91"/>
      <c r="DS78" s="100"/>
      <c r="DT78" s="100"/>
      <c r="DU78" s="100"/>
      <c r="DV78" s="100"/>
      <c r="DW78" s="100"/>
      <c r="DX78" s="100"/>
      <c r="DY78" s="91"/>
      <c r="DZ78" s="100"/>
      <c r="EA78" s="100"/>
      <c r="EB78" s="91"/>
      <c r="EC78" s="100"/>
      <c r="ED78" s="116"/>
      <c r="EE78" s="91"/>
      <c r="EF78" s="100"/>
      <c r="EG78" s="100"/>
      <c r="EH78" s="100"/>
      <c r="EI78" s="100"/>
      <c r="EJ78" s="100"/>
      <c r="EK78" s="100"/>
      <c r="EL78" s="91"/>
      <c r="EM78" s="100"/>
      <c r="EN78" s="100"/>
      <c r="EO78" s="91"/>
      <c r="EP78" s="100"/>
      <c r="EQ78" s="116"/>
      <c r="ER78" s="91"/>
      <c r="ES78" s="100"/>
      <c r="ET78" s="100"/>
      <c r="EU78" s="100"/>
      <c r="EV78" s="100"/>
      <c r="EW78" s="100"/>
      <c r="EX78" s="100"/>
      <c r="EY78" s="91"/>
      <c r="EZ78" s="100"/>
      <c r="FA78" s="100"/>
      <c r="FB78" s="91"/>
      <c r="FC78" s="100"/>
      <c r="FD78" s="116"/>
      <c r="FE78" s="91"/>
      <c r="FF78" s="100"/>
      <c r="FG78" s="100"/>
      <c r="FH78" s="100"/>
      <c r="FI78" s="100"/>
      <c r="FJ78" s="100"/>
      <c r="FK78" s="100"/>
      <c r="FL78" s="91"/>
      <c r="FM78" s="100"/>
      <c r="FN78" s="100"/>
      <c r="FO78" s="91"/>
      <c r="FP78" s="100"/>
      <c r="FQ78" s="116"/>
      <c r="FR78" s="91"/>
      <c r="FS78" s="100"/>
      <c r="FT78" s="100"/>
      <c r="FU78" s="100"/>
      <c r="FV78" s="100"/>
      <c r="FW78" s="100"/>
      <c r="FX78" s="100"/>
      <c r="FY78" s="91"/>
      <c r="FZ78" s="100"/>
      <c r="GA78" s="100"/>
      <c r="GB78" s="91"/>
      <c r="GC78" s="100"/>
      <c r="GD78" s="116"/>
      <c r="GE78" s="91"/>
      <c r="GF78" s="100"/>
      <c r="GG78" s="100"/>
      <c r="GH78" s="100"/>
      <c r="GI78" s="100"/>
      <c r="GJ78" s="100"/>
      <c r="GK78" s="100"/>
      <c r="GL78" s="91"/>
      <c r="GM78" s="100"/>
      <c r="GN78" s="100"/>
      <c r="GO78" s="91"/>
      <c r="GP78" s="100"/>
      <c r="GQ78" s="116"/>
      <c r="GR78" s="91"/>
      <c r="GS78" s="100"/>
      <c r="GT78" s="100"/>
      <c r="GU78" s="100"/>
      <c r="GV78" s="100"/>
      <c r="GW78" s="100"/>
      <c r="GX78" s="100"/>
      <c r="GY78" s="100"/>
      <c r="GZ78" s="100"/>
      <c r="HA78" s="100"/>
      <c r="HB78" s="91"/>
      <c r="HC78" s="100"/>
      <c r="HD78" s="116"/>
      <c r="HE78" s="91"/>
      <c r="HF78" s="100"/>
      <c r="HG78" s="100"/>
      <c r="HH78" s="100"/>
      <c r="HI78" s="100"/>
      <c r="HJ78" s="100"/>
      <c r="HK78" s="100"/>
      <c r="HL78" s="100"/>
      <c r="HM78" s="100"/>
      <c r="HN78" s="100"/>
      <c r="HO78" s="91"/>
      <c r="HP78" s="100"/>
      <c r="HQ78" s="116"/>
      <c r="HR78" s="91"/>
      <c r="HS78" s="100"/>
      <c r="HT78" s="100"/>
      <c r="HU78" s="100"/>
      <c r="HV78" s="100"/>
      <c r="HW78" s="100"/>
      <c r="HX78" s="100"/>
      <c r="HY78" s="100"/>
      <c r="HZ78" s="100"/>
      <c r="IA78" s="100"/>
      <c r="IB78" s="91"/>
      <c r="IC78" s="100"/>
      <c r="ID78" s="116"/>
      <c r="IE78" s="91"/>
      <c r="IF78" s="100"/>
      <c r="IG78" s="100"/>
      <c r="IH78" s="100"/>
      <c r="II78" s="100"/>
      <c r="IJ78" s="100"/>
      <c r="IK78" s="100"/>
      <c r="IL78" s="100"/>
      <c r="IM78" s="100"/>
      <c r="IN78" s="100"/>
      <c r="IO78" s="91"/>
      <c r="IP78" s="100"/>
      <c r="IQ78" s="116"/>
      <c r="IR78" s="91"/>
      <c r="IS78" s="100"/>
      <c r="IT78" s="100"/>
      <c r="IU78" s="100"/>
      <c r="IV78" s="100"/>
      <c r="IW78" s="100"/>
      <c r="IX78" s="100"/>
      <c r="IY78" s="100"/>
      <c r="IZ78" s="100"/>
      <c r="JA78" s="100"/>
      <c r="JB78" s="91"/>
      <c r="JC78" s="100"/>
      <c r="JD78" s="116"/>
      <c r="JE78" s="91"/>
      <c r="JF78" s="100"/>
      <c r="JG78" s="100"/>
      <c r="JH78" s="100"/>
      <c r="JI78" s="100"/>
      <c r="JJ78" s="100"/>
      <c r="JK78" s="100"/>
      <c r="JL78" s="100"/>
      <c r="JM78" s="100"/>
      <c r="JN78" s="100"/>
      <c r="JO78" s="91"/>
      <c r="JP78" s="100"/>
      <c r="JQ78" s="116"/>
      <c r="JR78" s="91"/>
      <c r="JS78" s="100"/>
      <c r="JT78" s="100"/>
      <c r="JU78" s="100"/>
      <c r="JV78" s="100"/>
      <c r="JW78" s="100"/>
      <c r="JX78" s="100"/>
      <c r="JY78" s="100"/>
      <c r="JZ78" s="100"/>
      <c r="KA78" s="100"/>
      <c r="KB78" s="91"/>
      <c r="KC78" s="100"/>
      <c r="KD78" s="116"/>
      <c r="KE78" s="91"/>
      <c r="KF78" s="100"/>
      <c r="KG78" s="100"/>
      <c r="KH78" s="100"/>
      <c r="KI78" s="100"/>
      <c r="KJ78" s="100"/>
      <c r="KK78" s="100"/>
      <c r="KL78" s="100"/>
      <c r="KM78" s="100"/>
      <c r="KN78" s="100"/>
      <c r="KO78" s="91"/>
      <c r="KP78" s="100"/>
      <c r="KQ78" s="116"/>
      <c r="KR78" s="91"/>
      <c r="KS78" s="100"/>
      <c r="KT78" s="100"/>
      <c r="KU78" s="100"/>
      <c r="KV78" s="100"/>
      <c r="KW78" s="100"/>
      <c r="KX78" s="100"/>
      <c r="KY78" s="100"/>
      <c r="KZ78" s="100"/>
      <c r="LA78" s="100"/>
      <c r="LB78" s="91"/>
      <c r="LC78" s="100"/>
      <c r="LD78" s="116"/>
      <c r="LE78" s="91"/>
      <c r="LF78" s="100"/>
      <c r="LG78" s="100"/>
      <c r="LH78" s="100"/>
      <c r="LI78" s="100"/>
      <c r="LJ78" s="100"/>
      <c r="LK78" s="100"/>
      <c r="LL78" s="100"/>
      <c r="LM78" s="100"/>
      <c r="LN78" s="100"/>
      <c r="LO78" s="91"/>
      <c r="LP78" s="100"/>
      <c r="LQ78" s="116"/>
      <c r="LR78" s="91"/>
      <c r="LS78" s="100"/>
      <c r="LT78" s="100"/>
      <c r="LU78" s="100"/>
      <c r="LV78" s="100"/>
      <c r="LW78" s="100"/>
      <c r="LX78" s="100"/>
      <c r="LY78" s="100"/>
      <c r="LZ78" s="100"/>
      <c r="MA78" s="100"/>
      <c r="MB78" s="91"/>
      <c r="MC78" s="100"/>
      <c r="MD78" s="173"/>
      <c r="ME78" s="40"/>
      <c r="MF78" s="136"/>
      <c r="MG78" s="173"/>
      <c r="MH78" s="173"/>
      <c r="MI78" s="173"/>
      <c r="MJ78" s="173"/>
      <c r="MK78" s="173"/>
      <c r="ML78" s="173"/>
      <c r="MM78" s="173"/>
      <c r="MN78" s="173"/>
      <c r="MO78" s="173"/>
      <c r="MP78" s="278"/>
      <c r="MQ78" s="281"/>
      <c r="MR78" s="285">
        <f t="shared" si="35"/>
        <v>0.21299999999999999</v>
      </c>
      <c r="MS78" s="186">
        <f t="shared" si="36"/>
        <v>8.5000000000000006E-2</v>
      </c>
      <c r="MT78" s="186">
        <f t="shared" si="37"/>
        <v>0.14279999999999998</v>
      </c>
      <c r="MU78" s="275">
        <f t="shared" si="38"/>
        <v>5.1187889192659618E-2</v>
      </c>
      <c r="MV78" s="308"/>
      <c r="MW78" s="302"/>
      <c r="MX78" s="303"/>
      <c r="MY78" s="303"/>
      <c r="MZ78" s="303"/>
      <c r="NA78" s="303"/>
      <c r="NB78" s="303"/>
      <c r="NC78" s="303"/>
      <c r="ND78" s="303"/>
      <c r="NE78" s="303"/>
      <c r="NF78" s="303"/>
      <c r="NG78" s="303"/>
      <c r="NH78" s="304"/>
      <c r="NI78" s="304"/>
      <c r="NJ78" s="304"/>
      <c r="NK78" s="304"/>
      <c r="NM78" s="288"/>
      <c r="NN78" s="88"/>
      <c r="NO78" s="741"/>
      <c r="NP78" s="741"/>
      <c r="NQ78" s="741"/>
      <c r="NR78" s="741"/>
      <c r="NS78" s="741"/>
      <c r="NT78" s="741"/>
      <c r="NU78" s="741"/>
      <c r="NV78" s="741"/>
      <c r="NW78" s="741"/>
      <c r="NX78" s="741"/>
      <c r="NY78" s="741"/>
      <c r="NZ78" s="741"/>
      <c r="OA78" s="741"/>
      <c r="OB78" s="741"/>
      <c r="OC78" s="741"/>
      <c r="OD78" s="741"/>
      <c r="OE78" s="741"/>
      <c r="OF78" s="741"/>
      <c r="OG78" s="741"/>
      <c r="OH78" s="741"/>
      <c r="OI78" s="741"/>
      <c r="OJ78" s="741"/>
      <c r="OK78" s="741"/>
      <c r="OL78" s="741"/>
      <c r="OM78" s="741"/>
      <c r="ON78" s="741"/>
      <c r="OO78" s="741"/>
      <c r="OP78" s="741"/>
      <c r="OQ78" s="741"/>
      <c r="OR78" s="741"/>
      <c r="OS78" s="741"/>
      <c r="OT78" s="741"/>
      <c r="OU78" s="741"/>
      <c r="OV78" s="741"/>
      <c r="OW78" s="741"/>
      <c r="OX78" s="741"/>
      <c r="OY78" s="741"/>
      <c r="OZ78" s="741"/>
      <c r="PA78" s="741"/>
      <c r="PB78" s="741"/>
      <c r="PC78" s="741"/>
      <c r="PD78" s="741"/>
      <c r="PE78" s="741"/>
      <c r="PF78" s="741"/>
      <c r="PG78" s="741"/>
      <c r="PH78" s="741"/>
      <c r="PI78" s="741"/>
    </row>
    <row r="79" spans="1:425" s="92" customFormat="1" ht="15" customHeight="1">
      <c r="A79" s="1"/>
      <c r="B79" s="115"/>
      <c r="C79" s="357"/>
      <c r="D79" s="357"/>
      <c r="E79" s="357"/>
      <c r="F79" s="357"/>
      <c r="G79" s="358"/>
      <c r="H79" s="358"/>
      <c r="I79" s="358"/>
      <c r="J79" s="358"/>
      <c r="K79" s="358"/>
      <c r="L79" s="358"/>
      <c r="M79" s="160" t="s">
        <v>89</v>
      </c>
      <c r="N79" s="160" t="s">
        <v>88</v>
      </c>
      <c r="O79" s="271" t="s">
        <v>1746</v>
      </c>
      <c r="P79" s="89"/>
      <c r="Q79" s="116">
        <v>0.36</v>
      </c>
      <c r="R79" s="91" t="s">
        <v>744</v>
      </c>
      <c r="S79" s="91">
        <v>2017</v>
      </c>
      <c r="T79" s="91" t="s">
        <v>664</v>
      </c>
      <c r="U79" s="91" t="s">
        <v>665</v>
      </c>
      <c r="V79" s="91" t="s">
        <v>741</v>
      </c>
      <c r="W79" s="91" t="s">
        <v>742</v>
      </c>
      <c r="X79" s="91" t="s">
        <v>4</v>
      </c>
      <c r="Y79" s="91">
        <v>10211</v>
      </c>
      <c r="Z79" s="91" t="s">
        <v>666</v>
      </c>
      <c r="AA79" s="91" t="s">
        <v>667</v>
      </c>
      <c r="AB79" s="91" t="s">
        <v>694</v>
      </c>
      <c r="AC79" s="91" t="s">
        <v>4</v>
      </c>
      <c r="AD79" s="116">
        <v>0.24</v>
      </c>
      <c r="AE79" s="91" t="s">
        <v>744</v>
      </c>
      <c r="AF79" s="100">
        <v>2017</v>
      </c>
      <c r="AG79" s="100" t="s">
        <v>664</v>
      </c>
      <c r="AH79" s="100" t="s">
        <v>665</v>
      </c>
      <c r="AI79" s="100" t="s">
        <v>741</v>
      </c>
      <c r="AJ79" s="100" t="s">
        <v>746</v>
      </c>
      <c r="AK79" s="100" t="s">
        <v>4</v>
      </c>
      <c r="AL79" s="91">
        <v>11276</v>
      </c>
      <c r="AM79" s="100" t="s">
        <v>666</v>
      </c>
      <c r="AN79" s="100" t="s">
        <v>667</v>
      </c>
      <c r="AO79" s="91" t="s">
        <v>694</v>
      </c>
      <c r="AP79" s="100" t="s">
        <v>4</v>
      </c>
      <c r="AQ79" s="116">
        <v>0.76700000000000002</v>
      </c>
      <c r="AR79" s="91" t="s">
        <v>744</v>
      </c>
      <c r="AS79" s="100">
        <v>2017</v>
      </c>
      <c r="AT79" s="100" t="s">
        <v>664</v>
      </c>
      <c r="AU79" s="100" t="s">
        <v>665</v>
      </c>
      <c r="AV79" s="100" t="s">
        <v>741</v>
      </c>
      <c r="AW79" s="100" t="s">
        <v>748</v>
      </c>
      <c r="AX79" s="100" t="s">
        <v>4</v>
      </c>
      <c r="AY79" s="91">
        <v>1272</v>
      </c>
      <c r="AZ79" s="100" t="s">
        <v>666</v>
      </c>
      <c r="BA79" s="100" t="s">
        <v>667</v>
      </c>
      <c r="BB79" s="91" t="s">
        <v>694</v>
      </c>
      <c r="BC79" s="100" t="s">
        <v>4</v>
      </c>
      <c r="BD79" s="116">
        <v>0.54200000000000004</v>
      </c>
      <c r="BE79" s="91" t="s">
        <v>750</v>
      </c>
      <c r="BF79" s="100">
        <v>2017</v>
      </c>
      <c r="BG79" s="100" t="s">
        <v>664</v>
      </c>
      <c r="BH79" s="100" t="s">
        <v>665</v>
      </c>
      <c r="BI79" s="100" t="s">
        <v>741</v>
      </c>
      <c r="BJ79" s="100" t="s">
        <v>749</v>
      </c>
      <c r="BK79" s="100" t="s">
        <v>4</v>
      </c>
      <c r="BL79" s="100">
        <v>32388</v>
      </c>
      <c r="BM79" s="100" t="s">
        <v>666</v>
      </c>
      <c r="BN79" s="100" t="s">
        <v>667</v>
      </c>
      <c r="BO79" s="91" t="s">
        <v>694</v>
      </c>
      <c r="BP79" s="100" t="s">
        <v>4</v>
      </c>
      <c r="BQ79" s="116">
        <v>0.77900000000000003</v>
      </c>
      <c r="BR79" s="91" t="s">
        <v>744</v>
      </c>
      <c r="BS79" s="100">
        <v>2017</v>
      </c>
      <c r="BT79" s="100" t="s">
        <v>664</v>
      </c>
      <c r="BU79" s="100" t="s">
        <v>665</v>
      </c>
      <c r="BV79" s="100" t="s">
        <v>741</v>
      </c>
      <c r="BW79" s="100" t="s">
        <v>751</v>
      </c>
      <c r="BX79" s="100" t="s">
        <v>4</v>
      </c>
      <c r="BY79" s="100">
        <v>24057</v>
      </c>
      <c r="BZ79" s="100" t="s">
        <v>666</v>
      </c>
      <c r="CA79" s="100" t="s">
        <v>667</v>
      </c>
      <c r="CB79" s="91" t="s">
        <v>694</v>
      </c>
      <c r="CC79" s="100" t="s">
        <v>4</v>
      </c>
      <c r="CD79" s="116"/>
      <c r="CE79" s="91"/>
      <c r="CF79" s="91"/>
      <c r="CG79" s="91"/>
      <c r="CH79" s="91"/>
      <c r="CI79" s="91"/>
      <c r="CJ79" s="91"/>
      <c r="CK79" s="91"/>
      <c r="CL79" s="91"/>
      <c r="CM79" s="91"/>
      <c r="CN79" s="91"/>
      <c r="CO79" s="91"/>
      <c r="CP79" s="91"/>
      <c r="CQ79" s="116"/>
      <c r="CR79" s="91"/>
      <c r="CS79" s="91"/>
      <c r="CT79" s="91"/>
      <c r="CU79" s="91"/>
      <c r="CV79" s="91"/>
      <c r="CW79" s="91"/>
      <c r="CX79" s="91"/>
      <c r="CY79" s="91"/>
      <c r="CZ79" s="91"/>
      <c r="DA79" s="91"/>
      <c r="DB79" s="91"/>
      <c r="DC79" s="91"/>
      <c r="DD79" s="116"/>
      <c r="DE79" s="91"/>
      <c r="DF79" s="91"/>
      <c r="DG79" s="91"/>
      <c r="DH79" s="91"/>
      <c r="DI79" s="91"/>
      <c r="DJ79" s="91"/>
      <c r="DK79" s="91"/>
      <c r="DL79" s="91"/>
      <c r="DM79" s="91"/>
      <c r="DN79" s="91"/>
      <c r="DO79" s="91"/>
      <c r="DP79" s="91"/>
      <c r="DQ79" s="116"/>
      <c r="DR79" s="91"/>
      <c r="DS79" s="91"/>
      <c r="DT79" s="91"/>
      <c r="DU79" s="91"/>
      <c r="DV79" s="91"/>
      <c r="DW79" s="91"/>
      <c r="DX79" s="91"/>
      <c r="DY79" s="91"/>
      <c r="DZ79" s="91"/>
      <c r="EA79" s="91"/>
      <c r="EB79" s="91"/>
      <c r="EC79" s="91"/>
      <c r="ED79" s="116"/>
      <c r="EE79" s="91"/>
      <c r="EF79" s="100"/>
      <c r="EG79" s="100"/>
      <c r="EH79" s="100"/>
      <c r="EI79" s="100"/>
      <c r="EJ79" s="100"/>
      <c r="EK79" s="100"/>
      <c r="EL79" s="91"/>
      <c r="EM79" s="100"/>
      <c r="EN79" s="100"/>
      <c r="EO79" s="91"/>
      <c r="EP79" s="100"/>
      <c r="EQ79" s="116"/>
      <c r="ER79" s="91"/>
      <c r="ES79" s="100"/>
      <c r="ET79" s="100"/>
      <c r="EU79" s="100"/>
      <c r="EV79" s="100"/>
      <c r="EW79" s="100"/>
      <c r="EX79" s="100"/>
      <c r="EY79" s="91"/>
      <c r="EZ79" s="100"/>
      <c r="FA79" s="100"/>
      <c r="FB79" s="91"/>
      <c r="FC79" s="100"/>
      <c r="FD79" s="116"/>
      <c r="FE79" s="91"/>
      <c r="FF79" s="100"/>
      <c r="FG79" s="100"/>
      <c r="FH79" s="100"/>
      <c r="FI79" s="100"/>
      <c r="FJ79" s="100"/>
      <c r="FK79" s="100"/>
      <c r="FL79" s="91"/>
      <c r="FM79" s="100"/>
      <c r="FN79" s="100"/>
      <c r="FO79" s="91"/>
      <c r="FP79" s="100"/>
      <c r="FQ79" s="116"/>
      <c r="FR79" s="91"/>
      <c r="FS79" s="100"/>
      <c r="FT79" s="100"/>
      <c r="FU79" s="100"/>
      <c r="FV79" s="100"/>
      <c r="FW79" s="100"/>
      <c r="FX79" s="100"/>
      <c r="FY79" s="91"/>
      <c r="FZ79" s="100"/>
      <c r="GA79" s="100"/>
      <c r="GB79" s="91"/>
      <c r="GC79" s="100"/>
      <c r="GD79" s="116"/>
      <c r="GE79" s="91"/>
      <c r="GF79" s="100"/>
      <c r="GG79" s="100"/>
      <c r="GH79" s="100"/>
      <c r="GI79" s="100"/>
      <c r="GJ79" s="100"/>
      <c r="GK79" s="100"/>
      <c r="GL79" s="91"/>
      <c r="GM79" s="100"/>
      <c r="GN79" s="100"/>
      <c r="GO79" s="91"/>
      <c r="GP79" s="100"/>
      <c r="GQ79" s="116"/>
      <c r="GR79" s="91"/>
      <c r="GS79" s="100"/>
      <c r="GT79" s="100"/>
      <c r="GU79" s="100"/>
      <c r="GV79" s="100"/>
      <c r="GW79" s="100"/>
      <c r="GX79" s="100"/>
      <c r="GY79" s="91"/>
      <c r="GZ79" s="100"/>
      <c r="HA79" s="100"/>
      <c r="HB79" s="91"/>
      <c r="HC79" s="100"/>
      <c r="HD79" s="116"/>
      <c r="HE79" s="91"/>
      <c r="HF79" s="100"/>
      <c r="HG79" s="100"/>
      <c r="HH79" s="100"/>
      <c r="HI79" s="100"/>
      <c r="HJ79" s="100"/>
      <c r="HK79" s="100"/>
      <c r="HL79" s="100"/>
      <c r="HM79" s="100"/>
      <c r="HN79" s="100"/>
      <c r="HO79" s="91"/>
      <c r="HP79" s="100"/>
      <c r="HQ79" s="116"/>
      <c r="HR79" s="91"/>
      <c r="HS79" s="100"/>
      <c r="HT79" s="100"/>
      <c r="HU79" s="100"/>
      <c r="HV79" s="100"/>
      <c r="HW79" s="100"/>
      <c r="HX79" s="100"/>
      <c r="HY79" s="100"/>
      <c r="HZ79" s="100"/>
      <c r="IA79" s="100"/>
      <c r="IB79" s="91"/>
      <c r="IC79" s="100"/>
      <c r="ID79" s="116"/>
      <c r="IE79" s="91"/>
      <c r="IF79" s="100"/>
      <c r="IG79" s="100"/>
      <c r="IH79" s="100"/>
      <c r="II79" s="100"/>
      <c r="IJ79" s="100"/>
      <c r="IK79" s="100"/>
      <c r="IL79" s="100"/>
      <c r="IM79" s="100"/>
      <c r="IN79" s="100"/>
      <c r="IO79" s="91"/>
      <c r="IP79" s="100"/>
      <c r="IQ79" s="116"/>
      <c r="IR79" s="91"/>
      <c r="IS79" s="100"/>
      <c r="IT79" s="100"/>
      <c r="IU79" s="100"/>
      <c r="IV79" s="100"/>
      <c r="IW79" s="100"/>
      <c r="IX79" s="100"/>
      <c r="IY79" s="100"/>
      <c r="IZ79" s="100"/>
      <c r="JA79" s="100"/>
      <c r="JB79" s="91"/>
      <c r="JC79" s="100"/>
      <c r="JD79" s="116"/>
      <c r="JE79" s="91"/>
      <c r="JF79" s="100"/>
      <c r="JG79" s="100"/>
      <c r="JH79" s="100"/>
      <c r="JI79" s="100"/>
      <c r="JJ79" s="100"/>
      <c r="JK79" s="100"/>
      <c r="JL79" s="100"/>
      <c r="JM79" s="100"/>
      <c r="JN79" s="100"/>
      <c r="JO79" s="91"/>
      <c r="JP79" s="100"/>
      <c r="JQ79" s="116"/>
      <c r="JR79" s="91"/>
      <c r="JS79" s="100"/>
      <c r="JT79" s="100"/>
      <c r="JU79" s="100"/>
      <c r="JV79" s="100"/>
      <c r="JW79" s="100"/>
      <c r="JX79" s="100"/>
      <c r="JY79" s="100"/>
      <c r="JZ79" s="100"/>
      <c r="KA79" s="100"/>
      <c r="KB79" s="91"/>
      <c r="KC79" s="100"/>
      <c r="KD79" s="116"/>
      <c r="KE79" s="91"/>
      <c r="KF79" s="100"/>
      <c r="KG79" s="100"/>
      <c r="KH79" s="100"/>
      <c r="KI79" s="100"/>
      <c r="KJ79" s="100"/>
      <c r="KK79" s="100"/>
      <c r="KL79" s="100"/>
      <c r="KM79" s="100"/>
      <c r="KN79" s="100"/>
      <c r="KO79" s="91"/>
      <c r="KP79" s="100"/>
      <c r="KQ79" s="116"/>
      <c r="KR79" s="91"/>
      <c r="KS79" s="100"/>
      <c r="KT79" s="100"/>
      <c r="KU79" s="100"/>
      <c r="KV79" s="100"/>
      <c r="KW79" s="100"/>
      <c r="KX79" s="100"/>
      <c r="KY79" s="100"/>
      <c r="KZ79" s="100"/>
      <c r="LA79" s="100"/>
      <c r="LB79" s="91"/>
      <c r="LC79" s="100"/>
      <c r="LD79" s="116"/>
      <c r="LE79" s="91"/>
      <c r="LF79" s="100"/>
      <c r="LG79" s="100"/>
      <c r="LH79" s="100"/>
      <c r="LI79" s="100"/>
      <c r="LJ79" s="100"/>
      <c r="LK79" s="100"/>
      <c r="LL79" s="100"/>
      <c r="LM79" s="100"/>
      <c r="LN79" s="100"/>
      <c r="LO79" s="91"/>
      <c r="LP79" s="100"/>
      <c r="LQ79" s="116"/>
      <c r="LR79" s="91"/>
      <c r="LS79" s="100"/>
      <c r="LT79" s="100"/>
      <c r="LU79" s="100"/>
      <c r="LV79" s="100"/>
      <c r="LW79" s="100"/>
      <c r="LX79" s="100"/>
      <c r="LY79" s="100"/>
      <c r="LZ79" s="100"/>
      <c r="MA79" s="100"/>
      <c r="MB79" s="91"/>
      <c r="MC79" s="100"/>
      <c r="MD79" s="173"/>
      <c r="ME79" s="40"/>
      <c r="MF79" s="136"/>
      <c r="MG79" s="173"/>
      <c r="MH79" s="173"/>
      <c r="MI79" s="173"/>
      <c r="MJ79" s="173"/>
      <c r="MK79" s="173"/>
      <c r="ML79" s="173"/>
      <c r="MM79" s="173"/>
      <c r="MN79" s="173"/>
      <c r="MO79" s="173"/>
      <c r="MP79" s="278"/>
      <c r="MQ79" s="281"/>
      <c r="MR79" s="285">
        <f t="shared" si="35"/>
        <v>0.77900000000000003</v>
      </c>
      <c r="MS79" s="186">
        <f t="shared" si="36"/>
        <v>0.24</v>
      </c>
      <c r="MT79" s="186">
        <f t="shared" si="37"/>
        <v>0.53760000000000008</v>
      </c>
      <c r="MU79" s="275">
        <f t="shared" si="38"/>
        <v>0.24032540439995123</v>
      </c>
      <c r="MV79" s="308"/>
      <c r="MW79" s="302"/>
      <c r="MX79" s="303"/>
      <c r="MY79" s="303"/>
      <c r="MZ79" s="303"/>
      <c r="NA79" s="303"/>
      <c r="NB79" s="303"/>
      <c r="NC79" s="303"/>
      <c r="ND79" s="303"/>
      <c r="NE79" s="303"/>
      <c r="NF79" s="303"/>
      <c r="NG79" s="303"/>
      <c r="NH79" s="304"/>
      <c r="NI79" s="304"/>
      <c r="NJ79" s="304"/>
      <c r="NK79" s="304"/>
      <c r="NM79" s="288"/>
      <c r="NN79" s="88"/>
      <c r="NO79" s="741"/>
      <c r="NP79" s="741"/>
      <c r="NQ79" s="741"/>
      <c r="NR79" s="741"/>
      <c r="NS79" s="741"/>
      <c r="NT79" s="741"/>
      <c r="NU79" s="741"/>
      <c r="NV79" s="741"/>
      <c r="NW79" s="741"/>
      <c r="NX79" s="741"/>
      <c r="NY79" s="741"/>
      <c r="NZ79" s="741"/>
      <c r="OA79" s="741"/>
      <c r="OB79" s="741"/>
      <c r="OC79" s="741"/>
      <c r="OD79" s="741"/>
      <c r="OE79" s="741"/>
      <c r="OF79" s="741"/>
      <c r="OG79" s="741"/>
      <c r="OH79" s="741"/>
      <c r="OI79" s="741"/>
      <c r="OJ79" s="741"/>
      <c r="OK79" s="741"/>
      <c r="OL79" s="741"/>
      <c r="OM79" s="741"/>
      <c r="ON79" s="741"/>
      <c r="OO79" s="741"/>
      <c r="OP79" s="741"/>
      <c r="OQ79" s="741"/>
      <c r="OR79" s="741"/>
      <c r="OS79" s="741"/>
      <c r="OT79" s="741"/>
      <c r="OU79" s="741"/>
      <c r="OV79" s="741"/>
      <c r="OW79" s="741"/>
      <c r="OX79" s="741"/>
      <c r="OY79" s="741"/>
      <c r="OZ79" s="741"/>
      <c r="PA79" s="741"/>
      <c r="PB79" s="741"/>
      <c r="PC79" s="741"/>
      <c r="PD79" s="741"/>
      <c r="PE79" s="741"/>
      <c r="PF79" s="741"/>
      <c r="PG79" s="741"/>
      <c r="PH79" s="741"/>
      <c r="PI79" s="741"/>
    </row>
    <row r="80" spans="1:425" s="92" customFormat="1" ht="15" customHeight="1" thickBot="1">
      <c r="A80" s="1"/>
      <c r="B80" s="115"/>
      <c r="C80" s="357"/>
      <c r="D80" s="357"/>
      <c r="E80" s="357"/>
      <c r="F80" s="357"/>
      <c r="G80" s="358"/>
      <c r="H80" s="358"/>
      <c r="I80" s="358"/>
      <c r="J80" s="358"/>
      <c r="K80" s="358"/>
      <c r="L80" s="358"/>
      <c r="M80" s="160" t="s">
        <v>89</v>
      </c>
      <c r="N80" s="160" t="s">
        <v>88</v>
      </c>
      <c r="O80" s="271" t="s">
        <v>745</v>
      </c>
      <c r="P80" s="89"/>
      <c r="Q80" s="116">
        <v>9.6000000000000002E-2</v>
      </c>
      <c r="R80" s="91" t="s">
        <v>745</v>
      </c>
      <c r="S80" s="91">
        <v>2017</v>
      </c>
      <c r="T80" s="91" t="s">
        <v>664</v>
      </c>
      <c r="U80" s="91" t="s">
        <v>665</v>
      </c>
      <c r="V80" s="91" t="s">
        <v>741</v>
      </c>
      <c r="W80" s="91" t="s">
        <v>742</v>
      </c>
      <c r="X80" s="91" t="s">
        <v>4</v>
      </c>
      <c r="Y80" s="91">
        <v>10211</v>
      </c>
      <c r="Z80" s="91" t="s">
        <v>666</v>
      </c>
      <c r="AA80" s="91" t="s">
        <v>667</v>
      </c>
      <c r="AB80" s="91" t="s">
        <v>694</v>
      </c>
      <c r="AC80" s="91" t="s">
        <v>4</v>
      </c>
      <c r="AD80" s="116">
        <v>0.14299999999999999</v>
      </c>
      <c r="AE80" s="91" t="s">
        <v>745</v>
      </c>
      <c r="AF80" s="100">
        <v>2017</v>
      </c>
      <c r="AG80" s="100" t="s">
        <v>664</v>
      </c>
      <c r="AH80" s="100" t="s">
        <v>665</v>
      </c>
      <c r="AI80" s="100" t="s">
        <v>741</v>
      </c>
      <c r="AJ80" s="100" t="s">
        <v>746</v>
      </c>
      <c r="AK80" s="100" t="s">
        <v>4</v>
      </c>
      <c r="AL80" s="91">
        <v>11276</v>
      </c>
      <c r="AM80" s="100" t="s">
        <v>666</v>
      </c>
      <c r="AN80" s="100" t="s">
        <v>667</v>
      </c>
      <c r="AO80" s="91" t="s">
        <v>694</v>
      </c>
      <c r="AP80" s="100" t="s">
        <v>4</v>
      </c>
      <c r="AQ80" s="116">
        <v>0.10299999999999999</v>
      </c>
      <c r="AR80" s="91" t="s">
        <v>745</v>
      </c>
      <c r="AS80" s="100">
        <v>2017</v>
      </c>
      <c r="AT80" s="100" t="s">
        <v>664</v>
      </c>
      <c r="AU80" s="100" t="s">
        <v>665</v>
      </c>
      <c r="AV80" s="100" t="s">
        <v>741</v>
      </c>
      <c r="AW80" s="100" t="s">
        <v>748</v>
      </c>
      <c r="AX80" s="100" t="s">
        <v>4</v>
      </c>
      <c r="AY80" s="91">
        <v>1272</v>
      </c>
      <c r="AZ80" s="100" t="s">
        <v>666</v>
      </c>
      <c r="BA80" s="100" t="s">
        <v>667</v>
      </c>
      <c r="BB80" s="91" t="s">
        <v>694</v>
      </c>
      <c r="BC80" s="100" t="s">
        <v>4</v>
      </c>
      <c r="BD80" s="116">
        <v>0.104</v>
      </c>
      <c r="BE80" s="91" t="s">
        <v>745</v>
      </c>
      <c r="BF80" s="100">
        <v>2017</v>
      </c>
      <c r="BG80" s="100" t="s">
        <v>664</v>
      </c>
      <c r="BH80" s="100" t="s">
        <v>665</v>
      </c>
      <c r="BI80" s="100" t="s">
        <v>741</v>
      </c>
      <c r="BJ80" s="100" t="s">
        <v>749</v>
      </c>
      <c r="BK80" s="100" t="s">
        <v>4</v>
      </c>
      <c r="BL80" s="100">
        <v>32388</v>
      </c>
      <c r="BM80" s="100" t="s">
        <v>666</v>
      </c>
      <c r="BN80" s="100" t="s">
        <v>667</v>
      </c>
      <c r="BO80" s="91" t="s">
        <v>694</v>
      </c>
      <c r="BP80" s="100" t="s">
        <v>4</v>
      </c>
      <c r="BQ80" s="116">
        <v>6.0999999999999999E-2</v>
      </c>
      <c r="BR80" s="91" t="s">
        <v>745</v>
      </c>
      <c r="BS80" s="100">
        <v>2017</v>
      </c>
      <c r="BT80" s="100" t="s">
        <v>664</v>
      </c>
      <c r="BU80" s="100" t="s">
        <v>665</v>
      </c>
      <c r="BV80" s="100" t="s">
        <v>741</v>
      </c>
      <c r="BW80" s="100" t="s">
        <v>751</v>
      </c>
      <c r="BX80" s="100" t="s">
        <v>4</v>
      </c>
      <c r="BY80" s="100">
        <v>24057</v>
      </c>
      <c r="BZ80" s="100" t="s">
        <v>666</v>
      </c>
      <c r="CA80" s="100" t="s">
        <v>667</v>
      </c>
      <c r="CB80" s="91" t="s">
        <v>694</v>
      </c>
      <c r="CC80" s="100" t="s">
        <v>4</v>
      </c>
      <c r="CD80" s="116"/>
      <c r="CE80" s="91"/>
      <c r="CF80" s="91"/>
      <c r="CG80" s="91"/>
      <c r="CH80" s="91"/>
      <c r="CI80" s="91"/>
      <c r="CJ80" s="91"/>
      <c r="CK80" s="91"/>
      <c r="CL80" s="91"/>
      <c r="CM80" s="91"/>
      <c r="CN80" s="91"/>
      <c r="CO80" s="91"/>
      <c r="CP80" s="91"/>
      <c r="CQ80" s="116"/>
      <c r="CR80" s="91"/>
      <c r="CS80" s="91"/>
      <c r="CT80" s="91"/>
      <c r="CU80" s="91"/>
      <c r="CV80" s="91"/>
      <c r="CW80" s="91"/>
      <c r="CX80" s="91"/>
      <c r="CY80" s="91"/>
      <c r="CZ80" s="91"/>
      <c r="DA80" s="91"/>
      <c r="DB80" s="91"/>
      <c r="DC80" s="91"/>
      <c r="DD80" s="116"/>
      <c r="DE80" s="91"/>
      <c r="DF80" s="91"/>
      <c r="DG80" s="91"/>
      <c r="DH80" s="91"/>
      <c r="DI80" s="91"/>
      <c r="DJ80" s="91"/>
      <c r="DK80" s="91"/>
      <c r="DL80" s="91"/>
      <c r="DM80" s="91"/>
      <c r="DN80" s="91"/>
      <c r="DO80" s="91"/>
      <c r="DP80" s="91"/>
      <c r="DQ80" s="116"/>
      <c r="DR80" s="91"/>
      <c r="DS80" s="91"/>
      <c r="DT80" s="91"/>
      <c r="DU80" s="91"/>
      <c r="DV80" s="91"/>
      <c r="DW80" s="91"/>
      <c r="DX80" s="91"/>
      <c r="DY80" s="91"/>
      <c r="DZ80" s="91"/>
      <c r="EA80" s="91"/>
      <c r="EB80" s="91"/>
      <c r="EC80" s="91"/>
      <c r="ED80" s="116"/>
      <c r="EE80" s="91"/>
      <c r="EF80" s="100"/>
      <c r="EG80" s="100"/>
      <c r="EH80" s="100"/>
      <c r="EI80" s="100"/>
      <c r="EJ80" s="100"/>
      <c r="EK80" s="100"/>
      <c r="EL80" s="91"/>
      <c r="EM80" s="100"/>
      <c r="EN80" s="100"/>
      <c r="EO80" s="91"/>
      <c r="EP80" s="100"/>
      <c r="EQ80" s="116"/>
      <c r="ER80" s="91"/>
      <c r="ES80" s="100"/>
      <c r="ET80" s="100"/>
      <c r="EU80" s="100"/>
      <c r="EV80" s="100"/>
      <c r="EW80" s="100"/>
      <c r="EX80" s="100"/>
      <c r="EY80" s="91"/>
      <c r="EZ80" s="100"/>
      <c r="FA80" s="100"/>
      <c r="FB80" s="91"/>
      <c r="FC80" s="100"/>
      <c r="FD80" s="116"/>
      <c r="FE80" s="91"/>
      <c r="FF80" s="100"/>
      <c r="FG80" s="100"/>
      <c r="FH80" s="100"/>
      <c r="FI80" s="100"/>
      <c r="FJ80" s="100"/>
      <c r="FK80" s="100"/>
      <c r="FL80" s="91"/>
      <c r="FM80" s="100"/>
      <c r="FN80" s="100"/>
      <c r="FO80" s="91"/>
      <c r="FP80" s="100"/>
      <c r="FQ80" s="116"/>
      <c r="FR80" s="91"/>
      <c r="FS80" s="100"/>
      <c r="FT80" s="100"/>
      <c r="FU80" s="100"/>
      <c r="FV80" s="100"/>
      <c r="FW80" s="100"/>
      <c r="FX80" s="100"/>
      <c r="FY80" s="91"/>
      <c r="FZ80" s="100"/>
      <c r="GA80" s="100"/>
      <c r="GB80" s="91"/>
      <c r="GC80" s="100"/>
      <c r="GD80" s="116"/>
      <c r="GE80" s="91"/>
      <c r="GF80" s="100"/>
      <c r="GG80" s="100"/>
      <c r="GH80" s="100"/>
      <c r="GI80" s="100"/>
      <c r="GJ80" s="100"/>
      <c r="GK80" s="100"/>
      <c r="GL80" s="91"/>
      <c r="GM80" s="100"/>
      <c r="GN80" s="100"/>
      <c r="GO80" s="91"/>
      <c r="GP80" s="100"/>
      <c r="GQ80" s="116"/>
      <c r="GR80" s="91"/>
      <c r="GS80" s="100"/>
      <c r="GT80" s="100"/>
      <c r="GU80" s="100"/>
      <c r="GV80" s="100"/>
      <c r="GW80" s="100"/>
      <c r="GX80" s="100"/>
      <c r="GY80" s="91"/>
      <c r="GZ80" s="100"/>
      <c r="HA80" s="100"/>
      <c r="HB80" s="91"/>
      <c r="HC80" s="100"/>
      <c r="HD80" s="116"/>
      <c r="HE80" s="91"/>
      <c r="HF80" s="100"/>
      <c r="HG80" s="100"/>
      <c r="HH80" s="100"/>
      <c r="HI80" s="100"/>
      <c r="HJ80" s="100"/>
      <c r="HK80" s="100"/>
      <c r="HL80" s="100"/>
      <c r="HM80" s="100"/>
      <c r="HN80" s="100"/>
      <c r="HO80" s="91"/>
      <c r="HP80" s="100"/>
      <c r="HQ80" s="116"/>
      <c r="HR80" s="91"/>
      <c r="HS80" s="100"/>
      <c r="HT80" s="100"/>
      <c r="HU80" s="100"/>
      <c r="HV80" s="100"/>
      <c r="HW80" s="100"/>
      <c r="HX80" s="100"/>
      <c r="HY80" s="100"/>
      <c r="HZ80" s="100"/>
      <c r="IA80" s="100"/>
      <c r="IB80" s="91"/>
      <c r="IC80" s="100"/>
      <c r="ID80" s="116"/>
      <c r="IE80" s="91"/>
      <c r="IF80" s="100"/>
      <c r="IG80" s="100"/>
      <c r="IH80" s="100"/>
      <c r="II80" s="100"/>
      <c r="IJ80" s="100"/>
      <c r="IK80" s="100"/>
      <c r="IL80" s="100"/>
      <c r="IM80" s="100"/>
      <c r="IN80" s="100"/>
      <c r="IO80" s="91"/>
      <c r="IP80" s="100"/>
      <c r="IQ80" s="116"/>
      <c r="IR80" s="91"/>
      <c r="IS80" s="100"/>
      <c r="IT80" s="100"/>
      <c r="IU80" s="100"/>
      <c r="IV80" s="100"/>
      <c r="IW80" s="100"/>
      <c r="IX80" s="100"/>
      <c r="IY80" s="100"/>
      <c r="IZ80" s="100"/>
      <c r="JA80" s="100"/>
      <c r="JB80" s="91"/>
      <c r="JC80" s="100"/>
      <c r="JD80" s="116"/>
      <c r="JE80" s="91"/>
      <c r="JF80" s="100"/>
      <c r="JG80" s="100"/>
      <c r="JH80" s="100"/>
      <c r="JI80" s="100"/>
      <c r="JJ80" s="100"/>
      <c r="JK80" s="100"/>
      <c r="JL80" s="100"/>
      <c r="JM80" s="100"/>
      <c r="JN80" s="100"/>
      <c r="JO80" s="91"/>
      <c r="JP80" s="100"/>
      <c r="JQ80" s="116"/>
      <c r="JR80" s="91"/>
      <c r="JS80" s="100"/>
      <c r="JT80" s="100"/>
      <c r="JU80" s="100"/>
      <c r="JV80" s="100"/>
      <c r="JW80" s="100"/>
      <c r="JX80" s="100"/>
      <c r="JY80" s="100"/>
      <c r="JZ80" s="100"/>
      <c r="KA80" s="100"/>
      <c r="KB80" s="91"/>
      <c r="KC80" s="100"/>
      <c r="KD80" s="116"/>
      <c r="KE80" s="91"/>
      <c r="KF80" s="100"/>
      <c r="KG80" s="100"/>
      <c r="KH80" s="100"/>
      <c r="KI80" s="100"/>
      <c r="KJ80" s="100"/>
      <c r="KK80" s="100"/>
      <c r="KL80" s="100"/>
      <c r="KM80" s="100"/>
      <c r="KN80" s="100"/>
      <c r="KO80" s="91"/>
      <c r="KP80" s="100"/>
      <c r="KQ80" s="116"/>
      <c r="KR80" s="91"/>
      <c r="KS80" s="100"/>
      <c r="KT80" s="100"/>
      <c r="KU80" s="100"/>
      <c r="KV80" s="100"/>
      <c r="KW80" s="100"/>
      <c r="KX80" s="100"/>
      <c r="KY80" s="100"/>
      <c r="KZ80" s="100"/>
      <c r="LA80" s="100"/>
      <c r="LB80" s="91"/>
      <c r="LC80" s="100"/>
      <c r="LD80" s="116"/>
      <c r="LE80" s="91"/>
      <c r="LF80" s="100"/>
      <c r="LG80" s="100"/>
      <c r="LH80" s="100"/>
      <c r="LI80" s="100"/>
      <c r="LJ80" s="100"/>
      <c r="LK80" s="100"/>
      <c r="LL80" s="100"/>
      <c r="LM80" s="100"/>
      <c r="LN80" s="100"/>
      <c r="LO80" s="91"/>
      <c r="LP80" s="100"/>
      <c r="LQ80" s="116"/>
      <c r="LR80" s="91"/>
      <c r="LS80" s="100"/>
      <c r="LT80" s="100"/>
      <c r="LU80" s="100"/>
      <c r="LV80" s="100"/>
      <c r="LW80" s="100"/>
      <c r="LX80" s="100"/>
      <c r="LY80" s="100"/>
      <c r="LZ80" s="100"/>
      <c r="MA80" s="100"/>
      <c r="MB80" s="91"/>
      <c r="MC80" s="100"/>
      <c r="MD80" s="173"/>
      <c r="ME80" s="40"/>
      <c r="MF80" s="136"/>
      <c r="MG80" s="173"/>
      <c r="MH80" s="173"/>
      <c r="MI80" s="173"/>
      <c r="MJ80" s="173"/>
      <c r="MK80" s="173"/>
      <c r="ML80" s="173"/>
      <c r="MM80" s="173"/>
      <c r="MN80" s="173"/>
      <c r="MO80" s="173"/>
      <c r="MP80" s="278"/>
      <c r="MQ80" s="282"/>
      <c r="MR80" s="286">
        <f t="shared" si="35"/>
        <v>0.14299999999999999</v>
      </c>
      <c r="MS80" s="287">
        <f t="shared" si="36"/>
        <v>6.0999999999999999E-2</v>
      </c>
      <c r="MT80" s="287">
        <f t="shared" si="37"/>
        <v>0.10139999999999998</v>
      </c>
      <c r="MU80" s="277">
        <f t="shared" si="38"/>
        <v>2.915990397789409E-2</v>
      </c>
      <c r="MV80" s="309"/>
      <c r="MW80" s="302"/>
      <c r="MX80" s="303"/>
      <c r="MY80" s="303"/>
      <c r="MZ80" s="303"/>
      <c r="NA80" s="303"/>
      <c r="NB80" s="303"/>
      <c r="NC80" s="303"/>
      <c r="ND80" s="303"/>
      <c r="NE80" s="303"/>
      <c r="NF80" s="303"/>
      <c r="NG80" s="303"/>
      <c r="NH80" s="304"/>
      <c r="NI80" s="304"/>
      <c r="NJ80" s="304"/>
      <c r="NK80" s="304"/>
      <c r="NM80" s="288"/>
      <c r="NN80" s="88"/>
      <c r="NO80" s="741"/>
      <c r="NP80" s="741"/>
      <c r="NQ80" s="741"/>
      <c r="NR80" s="741"/>
      <c r="NS80" s="741"/>
      <c r="NT80" s="741"/>
      <c r="NU80" s="741"/>
      <c r="NV80" s="741"/>
      <c r="NW80" s="741"/>
      <c r="NX80" s="741"/>
      <c r="NY80" s="741"/>
      <c r="NZ80" s="741"/>
      <c r="OA80" s="741"/>
      <c r="OB80" s="741"/>
      <c r="OC80" s="741"/>
      <c r="OD80" s="741"/>
      <c r="OE80" s="741"/>
      <c r="OF80" s="741"/>
      <c r="OG80" s="741"/>
      <c r="OH80" s="741"/>
      <c r="OI80" s="741"/>
      <c r="OJ80" s="741"/>
      <c r="OK80" s="741"/>
      <c r="OL80" s="741"/>
      <c r="OM80" s="741"/>
      <c r="ON80" s="741"/>
      <c r="OO80" s="741"/>
      <c r="OP80" s="741"/>
      <c r="OQ80" s="741"/>
      <c r="OR80" s="741"/>
      <c r="OS80" s="741"/>
      <c r="OT80" s="741"/>
      <c r="OU80" s="741"/>
      <c r="OV80" s="741"/>
      <c r="OW80" s="741"/>
      <c r="OX80" s="741"/>
      <c r="OY80" s="741"/>
      <c r="OZ80" s="741"/>
      <c r="PA80" s="741"/>
      <c r="PB80" s="741"/>
      <c r="PC80" s="741"/>
      <c r="PD80" s="741"/>
      <c r="PE80" s="741"/>
      <c r="PF80" s="741"/>
      <c r="PG80" s="741"/>
      <c r="PH80" s="741"/>
      <c r="PI80" s="741"/>
    </row>
    <row r="81" spans="1:425" s="92" customFormat="1" ht="15" customHeight="1" thickBot="1">
      <c r="A81" s="1"/>
      <c r="B81" s="88"/>
      <c r="C81" s="89" t="s">
        <v>2160</v>
      </c>
      <c r="D81" s="89" t="s">
        <v>519</v>
      </c>
      <c r="E81" s="89" t="s">
        <v>430</v>
      </c>
      <c r="F81" s="89" t="s">
        <v>2161</v>
      </c>
      <c r="G81" s="160" t="str">
        <f>'G-6'!I170</f>
        <v>I-66 F</v>
      </c>
      <c r="H81" s="160" t="s">
        <v>88</v>
      </c>
      <c r="I81" s="160" t="s">
        <v>88</v>
      </c>
      <c r="J81" s="160" t="s">
        <v>1886</v>
      </c>
      <c r="K81" s="160" t="s">
        <v>4</v>
      </c>
      <c r="L81" s="160" t="s">
        <v>4</v>
      </c>
      <c r="M81" s="89" t="s">
        <v>28</v>
      </c>
      <c r="N81" s="89" t="s">
        <v>6</v>
      </c>
      <c r="O81" s="89" t="s">
        <v>312</v>
      </c>
      <c r="P81" s="89" t="s">
        <v>98</v>
      </c>
      <c r="Q81" s="116"/>
      <c r="R81" s="91"/>
      <c r="S81" s="91"/>
      <c r="T81" s="91"/>
      <c r="U81" s="91"/>
      <c r="V81" s="91"/>
      <c r="W81" s="91"/>
      <c r="X81" s="91"/>
      <c r="Y81" s="117"/>
      <c r="Z81" s="91"/>
      <c r="AA81" s="91"/>
      <c r="AB81" s="91"/>
      <c r="AC81" s="91"/>
      <c r="AD81" s="116"/>
      <c r="AE81" s="91"/>
      <c r="AF81" s="91"/>
      <c r="AG81" s="91"/>
      <c r="AH81" s="91"/>
      <c r="AI81" s="117"/>
      <c r="AJ81" s="91"/>
      <c r="AK81" s="91"/>
      <c r="AL81" s="117"/>
      <c r="AM81" s="91"/>
      <c r="AN81" s="91"/>
      <c r="AO81" s="91"/>
      <c r="AP81" s="91"/>
      <c r="AQ81" s="116"/>
      <c r="AR81" s="91"/>
      <c r="AS81" s="91"/>
      <c r="AT81" s="91"/>
      <c r="AU81" s="91"/>
      <c r="AV81" s="91"/>
      <c r="AW81" s="91"/>
      <c r="AX81" s="91"/>
      <c r="AY81" s="117"/>
      <c r="AZ81" s="91"/>
      <c r="BA81" s="91"/>
      <c r="BB81" s="91"/>
      <c r="BC81" s="91"/>
      <c r="BD81" s="116"/>
      <c r="BE81" s="91"/>
      <c r="BF81" s="91"/>
      <c r="BG81" s="91"/>
      <c r="BH81" s="91"/>
      <c r="BI81" s="91"/>
      <c r="BJ81" s="91"/>
      <c r="BK81" s="91"/>
      <c r="BL81" s="117"/>
      <c r="BM81" s="91"/>
      <c r="BN81" s="91"/>
      <c r="BO81" s="91"/>
      <c r="BP81" s="91"/>
      <c r="BQ81" s="116"/>
      <c r="BR81" s="91"/>
      <c r="BS81" s="91"/>
      <c r="BT81" s="91"/>
      <c r="BU81" s="91"/>
      <c r="BV81" s="91"/>
      <c r="BW81" s="91"/>
      <c r="BX81" s="91"/>
      <c r="BY81" s="91"/>
      <c r="BZ81" s="91"/>
      <c r="CA81" s="91"/>
      <c r="CB81" s="91"/>
      <c r="CC81" s="91"/>
      <c r="CD81" s="116"/>
      <c r="CE81" s="91"/>
      <c r="CF81" s="100"/>
      <c r="CG81" s="100"/>
      <c r="CH81" s="91"/>
      <c r="CI81" s="100"/>
      <c r="CJ81" s="100"/>
      <c r="CK81" s="100"/>
      <c r="CL81" s="91"/>
      <c r="CM81" s="100"/>
      <c r="CN81" s="100"/>
      <c r="CO81" s="91"/>
      <c r="CP81" s="91"/>
      <c r="CQ81" s="116"/>
      <c r="CR81" s="91"/>
      <c r="CS81" s="100"/>
      <c r="CT81" s="100"/>
      <c r="CU81" s="91"/>
      <c r="CV81" s="100"/>
      <c r="CW81" s="100"/>
      <c r="CX81" s="100"/>
      <c r="CY81" s="91"/>
      <c r="CZ81" s="100"/>
      <c r="DA81" s="100"/>
      <c r="DB81" s="91"/>
      <c r="DC81" s="100"/>
      <c r="DD81" s="116"/>
      <c r="DE81" s="91"/>
      <c r="DF81" s="100"/>
      <c r="DG81" s="100"/>
      <c r="DH81" s="91"/>
      <c r="DI81" s="100"/>
      <c r="DJ81" s="100"/>
      <c r="DK81" s="100"/>
      <c r="DL81" s="91"/>
      <c r="DM81" s="100"/>
      <c r="DN81" s="100"/>
      <c r="DO81" s="91"/>
      <c r="DP81" s="91"/>
      <c r="DQ81" s="116"/>
      <c r="DR81" s="91"/>
      <c r="DS81" s="100"/>
      <c r="DT81" s="100"/>
      <c r="DU81" s="100"/>
      <c r="DV81" s="100"/>
      <c r="DW81" s="100"/>
      <c r="DX81" s="100"/>
      <c r="DY81" s="100"/>
      <c r="DZ81" s="100"/>
      <c r="EA81" s="100"/>
      <c r="EB81" s="91"/>
      <c r="EC81" s="91"/>
      <c r="ED81" s="116"/>
      <c r="EE81" s="91"/>
      <c r="EF81" s="100"/>
      <c r="EG81" s="100"/>
      <c r="EH81" s="100"/>
      <c r="EI81" s="100"/>
      <c r="EJ81" s="100"/>
      <c r="EK81" s="100"/>
      <c r="EL81" s="100"/>
      <c r="EM81" s="100"/>
      <c r="EN81" s="100"/>
      <c r="EO81" s="91"/>
      <c r="EP81" s="100"/>
      <c r="EQ81" s="116"/>
      <c r="ER81" s="91"/>
      <c r="ES81" s="100"/>
      <c r="ET81" s="100"/>
      <c r="EU81" s="100"/>
      <c r="EV81" s="100"/>
      <c r="EW81" s="100"/>
      <c r="EX81" s="100"/>
      <c r="EY81" s="100"/>
      <c r="EZ81" s="100"/>
      <c r="FA81" s="100"/>
      <c r="FB81" s="91"/>
      <c r="FC81" s="100"/>
      <c r="FD81" s="116"/>
      <c r="FE81" s="91"/>
      <c r="FF81" s="100"/>
      <c r="FG81" s="100"/>
      <c r="FH81" s="100"/>
      <c r="FI81" s="100"/>
      <c r="FJ81" s="100"/>
      <c r="FK81" s="100"/>
      <c r="FL81" s="100"/>
      <c r="FM81" s="100"/>
      <c r="FN81" s="100"/>
      <c r="FO81" s="91"/>
      <c r="FP81" s="100"/>
      <c r="FQ81" s="116"/>
      <c r="FR81" s="91"/>
      <c r="FS81" s="100"/>
      <c r="FT81" s="100"/>
      <c r="FU81" s="100"/>
      <c r="FV81" s="100"/>
      <c r="FW81" s="100"/>
      <c r="FX81" s="100"/>
      <c r="FY81" s="100"/>
      <c r="FZ81" s="100"/>
      <c r="GA81" s="100"/>
      <c r="GB81" s="91"/>
      <c r="GC81" s="91"/>
      <c r="GD81" s="116"/>
      <c r="GE81" s="91"/>
      <c r="GF81" s="100"/>
      <c r="GG81" s="100"/>
      <c r="GH81" s="100"/>
      <c r="GI81" s="100"/>
      <c r="GJ81" s="100"/>
      <c r="GK81" s="100"/>
      <c r="GL81" s="100"/>
      <c r="GM81" s="100"/>
      <c r="GN81" s="100"/>
      <c r="GO81" s="91"/>
      <c r="GP81" s="91"/>
      <c r="GQ81" s="116"/>
      <c r="GR81" s="91"/>
      <c r="GS81" s="100"/>
      <c r="GT81" s="100"/>
      <c r="GU81" s="100"/>
      <c r="GV81" s="100"/>
      <c r="GW81" s="100"/>
      <c r="GX81" s="100"/>
      <c r="GY81" s="100"/>
      <c r="GZ81" s="100"/>
      <c r="HA81" s="100"/>
      <c r="HB81" s="91"/>
      <c r="HC81" s="91"/>
      <c r="HD81" s="116"/>
      <c r="HE81" s="100"/>
      <c r="HF81" s="100"/>
      <c r="HG81" s="100"/>
      <c r="HH81" s="100"/>
      <c r="HI81" s="100"/>
      <c r="HJ81" s="100"/>
      <c r="HK81" s="100"/>
      <c r="HL81" s="100"/>
      <c r="HM81" s="100"/>
      <c r="HN81" s="100"/>
      <c r="HO81" s="91"/>
      <c r="HP81" s="91"/>
      <c r="HQ81" s="116"/>
      <c r="HR81" s="91"/>
      <c r="HS81" s="100"/>
      <c r="HT81" s="100"/>
      <c r="HU81" s="100"/>
      <c r="HV81" s="100"/>
      <c r="HW81" s="100"/>
      <c r="HX81" s="100"/>
      <c r="HY81" s="100"/>
      <c r="HZ81" s="100"/>
      <c r="IA81" s="100"/>
      <c r="IB81" s="91"/>
      <c r="IC81" s="91"/>
      <c r="ID81" s="116"/>
      <c r="IE81" s="91"/>
      <c r="IF81" s="100"/>
      <c r="IG81" s="100"/>
      <c r="IH81" s="100"/>
      <c r="II81" s="100"/>
      <c r="IJ81" s="100"/>
      <c r="IK81" s="100"/>
      <c r="IL81" s="100"/>
      <c r="IM81" s="100"/>
      <c r="IN81" s="100"/>
      <c r="IO81" s="91"/>
      <c r="IP81" s="91"/>
      <c r="IQ81" s="116"/>
      <c r="IR81" s="91"/>
      <c r="IS81" s="100"/>
      <c r="IT81" s="100"/>
      <c r="IU81" s="100"/>
      <c r="IV81" s="100"/>
      <c r="IW81" s="100"/>
      <c r="IX81" s="100"/>
      <c r="IY81" s="100"/>
      <c r="IZ81" s="100"/>
      <c r="JA81" s="100"/>
      <c r="JB81" s="91"/>
      <c r="JC81" s="91"/>
      <c r="JD81" s="116"/>
      <c r="JE81" s="91"/>
      <c r="JF81" s="100"/>
      <c r="JG81" s="100"/>
      <c r="JH81" s="100"/>
      <c r="JI81" s="100"/>
      <c r="JJ81" s="100"/>
      <c r="JK81" s="100"/>
      <c r="JL81" s="100"/>
      <c r="JM81" s="100"/>
      <c r="JN81" s="100"/>
      <c r="JO81" s="91"/>
      <c r="JP81" s="91"/>
      <c r="JQ81" s="116"/>
      <c r="JR81" s="91"/>
      <c r="JS81" s="100"/>
      <c r="JT81" s="100"/>
      <c r="JU81" s="100"/>
      <c r="JV81" s="100"/>
      <c r="JW81" s="100"/>
      <c r="JX81" s="100"/>
      <c r="JY81" s="100"/>
      <c r="JZ81" s="100"/>
      <c r="KA81" s="100"/>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Q81" s="289">
        <f>COUNTA(Q81,AD81,AQ81,BD81,BQ81,CD81,CQ81,DD81,DQ81,ED81,EQ81,FD81,FQ81,GD81,GQ81,HD81,HQ81,ID81,IQ81,JD81,JQ81,KD81,KQ81,LD81,LQ81,MD81)+COUNTA(Q82,AD82,AQ82,BD82,BQ82,CD82,CQ82,DD82,DQ82,ED82,EQ82,FD82,FQ82,GD82,GQ82,HD82,HQ82,ID82,IQ82,JD82,JQ82,KD82,KQ82,LD82,LQ82,MD82)+COUNTA(Q83,AD83,AQ83,BD83,BQ83,CD83,CQ83,DD83,DQ83,ED83,EQ83,FD83,FQ83,GD83,GQ83,HD83,HQ83,ID83,IQ83,JD83,JQ83,KD83,KQ83,LD83,LQ83,MD83)+COUNTA(Q84,AD84,AQ84,BD84,BQ84,CD84,CQ84,DD84,DQ84,ED84,EQ84,FD84,FQ84,GD84,GQ84,HD84,HQ84,ID84,IQ84,JD84,JQ84,KD84,KQ84,LD84,LQ84,MD84)+COUNTA(Q85,AD85,AQ85,BD85,BQ85,CD85,CQ85,DD85,DQ85,ED85,EQ85,FD85,FQ85,GD85,GQ85,HD85,HQ85,ID85,IQ85,JD85,JQ85,KD85,KQ85,LD85,LQ85,MD85)+COUNTA(Q86,AD86,AQ86,BD86,BQ86,CD86,CQ86,DD86,DQ86,ED86,EQ86,FD86,FQ86,GD86,GQ86,HD86,HQ86,ID86,IQ86,JD86,JQ86,KD86,KQ86,LD86,LQ86,MD86)</f>
        <v>21</v>
      </c>
      <c r="MR81" s="297">
        <f>MAX(MR82:MR86)</f>
        <v>4.0919999999999996</v>
      </c>
      <c r="MS81" s="293">
        <f>MIN(MS82:MS86)</f>
        <v>0.105</v>
      </c>
      <c r="MT81" s="290">
        <f>AVERAGE(MT82:MT86)</f>
        <v>0.80352000000000001</v>
      </c>
      <c r="MU81" s="290">
        <f>STDEV(Q82,AD82,AQ82,BD82,BQ82,CD82,CQ82,DD82,DQ82,ED82,EQ82,FD82,FQ82,GD82,GQ82,HD82,HQ82,ID82,IQ82,JD82,JQ82,KD82,KQ82,LD82,LQ82,MD82,Q83,AD83,AQ83,BD83,BQ83,CD83,CQ83,DD83,DQ83,ED83,EQ83,FD83,FQ83,GD83,GQ83,HD83,HQ83,ID83,IQ83,JD83,JQ83,KD83,KQ83,LD83,LQ83,MD83, Q84,AD84,AQ84,BD84,BQ84,CD84,CQ84,DD84,DQ84,ED84,EQ84,FD84,FQ84,GD84,GQ84,HD84,HQ84,ID84,IQ84,JD84,JQ84,KD84,KQ84,LD84,LQ84,MD84,Q85,AD85,AQ85,BD85,BQ85,CD85,CQ85,DD85,DQ85,ED85,EQ85,FD85,FQ85,GD85,GQ85,HD85,HQ85,ID85,IQ85,JD85,JQ85,KD85,KQ85,LD85,LQ85,MD85,Q86,AD86,AQ86,BD86,BQ86,CD86,CQ86,DD86,DQ86,ED86,EQ86,FD86,FQ86,GD86,GQ86,HD86,HQ86,ID86,IQ86,JD86,JQ86,KD86,KQ86,LD86,LQ86,MD86)</f>
        <v>0.97754769217475523</v>
      </c>
      <c r="MV81" s="310">
        <f>MQ81</f>
        <v>21</v>
      </c>
      <c r="MW81" s="236" t="s">
        <v>89</v>
      </c>
      <c r="MX81" s="144" t="s">
        <v>4</v>
      </c>
      <c r="MY81" s="144" t="s">
        <v>4</v>
      </c>
      <c r="MZ81" s="144" t="s">
        <v>4</v>
      </c>
      <c r="NA81" s="144" t="s">
        <v>4</v>
      </c>
      <c r="NB81" s="144" t="s">
        <v>4</v>
      </c>
      <c r="NC81" s="144" t="s">
        <v>4</v>
      </c>
      <c r="ND81" s="144" t="s">
        <v>4</v>
      </c>
      <c r="NE81" s="144" t="s">
        <v>4</v>
      </c>
      <c r="NF81" s="144" t="s">
        <v>4</v>
      </c>
      <c r="NG81" s="144" t="s">
        <v>4</v>
      </c>
      <c r="NH81" s="237" t="s">
        <v>4</v>
      </c>
      <c r="NI81" s="236" t="s">
        <v>22</v>
      </c>
      <c r="NJ81" s="161">
        <f>COUNTIF(Q81:MP81,"Calculado")+COUNTIF(Q82:MP82,"Calculado")+COUNTIF(Q83:MP83,"Calculado")+COUNTIF(Q84:MP84,"Calculado")+COUNTIF(Q85:MP85,"Calculado")+COUNTIF(Q86:MP86,"Calculado")</f>
        <v>0</v>
      </c>
      <c r="NK81" s="161">
        <f>COUNTIF(Q81:MP81,"Publicado")+COUNTIF(Q82:MP82,"Publicado")+COUNTIF(Q83:MP83,"Publicado")+COUNTIF(Q84:MP84,"Publicado")+COUNTIF(Q85:MP85,"Publicado")+COUNTIF(Q86:MP86,"Publicado")</f>
        <v>21</v>
      </c>
      <c r="NM81" s="288"/>
      <c r="NN81" s="88"/>
      <c r="NO81" s="741"/>
      <c r="NP81" s="741"/>
      <c r="NQ81" s="741"/>
      <c r="NR81" s="741"/>
      <c r="NS81" s="741"/>
      <c r="NT81" s="741"/>
      <c r="NU81" s="741"/>
      <c r="NV81" s="741"/>
      <c r="NW81" s="741"/>
      <c r="NX81" s="741"/>
      <c r="NY81" s="741"/>
      <c r="NZ81" s="741"/>
      <c r="OA81" s="741"/>
      <c r="OB81" s="741"/>
      <c r="OC81" s="741"/>
      <c r="OD81" s="741"/>
      <c r="OE81" s="741"/>
      <c r="OF81" s="741"/>
      <c r="OG81" s="741"/>
      <c r="OH81" s="741"/>
      <c r="OI81" s="741"/>
      <c r="OJ81" s="741"/>
      <c r="OK81" s="741"/>
      <c r="OL81" s="741"/>
      <c r="OM81" s="741"/>
      <c r="ON81" s="741"/>
      <c r="OO81" s="741"/>
      <c r="OP81" s="741"/>
      <c r="OQ81" s="741"/>
      <c r="OR81" s="741"/>
      <c r="OS81" s="741"/>
      <c r="OT81" s="741"/>
      <c r="OU81" s="741"/>
      <c r="OV81" s="741"/>
      <c r="OW81" s="741"/>
      <c r="OX81" s="741"/>
      <c r="OY81" s="741"/>
      <c r="OZ81" s="741"/>
      <c r="PA81" s="741"/>
      <c r="PB81" s="741"/>
      <c r="PC81" s="741"/>
      <c r="PD81" s="741"/>
      <c r="PE81" s="741"/>
      <c r="PF81" s="741"/>
      <c r="PG81" s="741"/>
      <c r="PH81" s="741"/>
      <c r="PI81" s="741"/>
    </row>
    <row r="82" spans="1:425" s="92" customFormat="1" ht="15" customHeight="1">
      <c r="A82" s="1"/>
      <c r="B82" s="88"/>
      <c r="C82" s="357"/>
      <c r="D82" s="357"/>
      <c r="E82" s="357"/>
      <c r="F82" s="357"/>
      <c r="G82" s="358"/>
      <c r="H82" s="358"/>
      <c r="I82" s="358"/>
      <c r="J82" s="358"/>
      <c r="K82" s="358"/>
      <c r="L82" s="358"/>
      <c r="M82" s="160" t="s">
        <v>88</v>
      </c>
      <c r="N82" s="160" t="s">
        <v>88</v>
      </c>
      <c r="O82" s="271" t="s">
        <v>740</v>
      </c>
      <c r="P82" s="89"/>
      <c r="Q82" s="116">
        <v>0.27500000000000002</v>
      </c>
      <c r="R82" s="91" t="s">
        <v>740</v>
      </c>
      <c r="S82" s="91">
        <v>2016</v>
      </c>
      <c r="T82" s="91" t="s">
        <v>664</v>
      </c>
      <c r="U82" s="91" t="s">
        <v>665</v>
      </c>
      <c r="V82" s="91" t="s">
        <v>4</v>
      </c>
      <c r="W82" s="91" t="s">
        <v>752</v>
      </c>
      <c r="X82" s="91" t="s">
        <v>4</v>
      </c>
      <c r="Y82" s="117">
        <v>43539</v>
      </c>
      <c r="Z82" s="91" t="s">
        <v>754</v>
      </c>
      <c r="AA82" s="91" t="s">
        <v>667</v>
      </c>
      <c r="AB82" s="91" t="s">
        <v>753</v>
      </c>
      <c r="AC82" s="91" t="s">
        <v>4</v>
      </c>
      <c r="AD82" s="116">
        <v>0.41199999999999998</v>
      </c>
      <c r="AE82" s="91" t="s">
        <v>740</v>
      </c>
      <c r="AF82" s="100">
        <v>2016</v>
      </c>
      <c r="AG82" s="100" t="s">
        <v>664</v>
      </c>
      <c r="AH82" s="91" t="s">
        <v>665</v>
      </c>
      <c r="AI82" s="100" t="s">
        <v>4</v>
      </c>
      <c r="AJ82" s="100" t="s">
        <v>755</v>
      </c>
      <c r="AK82" s="100" t="s">
        <v>4</v>
      </c>
      <c r="AL82" s="91">
        <v>63100</v>
      </c>
      <c r="AM82" s="100" t="s">
        <v>666</v>
      </c>
      <c r="AN82" s="100" t="s">
        <v>667</v>
      </c>
      <c r="AO82" s="91" t="s">
        <v>753</v>
      </c>
      <c r="AP82" s="91" t="s">
        <v>4</v>
      </c>
      <c r="AQ82" s="116">
        <v>0.24099999999999999</v>
      </c>
      <c r="AR82" s="91" t="s">
        <v>740</v>
      </c>
      <c r="AS82" s="100">
        <v>2016</v>
      </c>
      <c r="AT82" s="100" t="s">
        <v>664</v>
      </c>
      <c r="AU82" s="100" t="s">
        <v>665</v>
      </c>
      <c r="AV82" s="100" t="s">
        <v>4</v>
      </c>
      <c r="AW82" s="100" t="s">
        <v>756</v>
      </c>
      <c r="AX82" s="100" t="s">
        <v>4</v>
      </c>
      <c r="AY82" s="100">
        <v>138910</v>
      </c>
      <c r="AZ82" s="100" t="s">
        <v>666</v>
      </c>
      <c r="BA82" s="100" t="s">
        <v>667</v>
      </c>
      <c r="BB82" s="91" t="s">
        <v>753</v>
      </c>
      <c r="BC82" s="100" t="s">
        <v>4</v>
      </c>
      <c r="BD82" s="116">
        <v>0.105</v>
      </c>
      <c r="BE82" s="100" t="s">
        <v>740</v>
      </c>
      <c r="BF82" s="100">
        <v>2016</v>
      </c>
      <c r="BG82" s="100" t="s">
        <v>664</v>
      </c>
      <c r="BH82" s="100" t="s">
        <v>665</v>
      </c>
      <c r="BI82" s="100" t="s">
        <v>4</v>
      </c>
      <c r="BJ82" s="100" t="s">
        <v>757</v>
      </c>
      <c r="BK82" s="100" t="s">
        <v>4</v>
      </c>
      <c r="BL82" s="100">
        <v>595261</v>
      </c>
      <c r="BM82" s="100" t="s">
        <v>666</v>
      </c>
      <c r="BN82" s="100" t="s">
        <v>667</v>
      </c>
      <c r="BO82" s="91" t="s">
        <v>753</v>
      </c>
      <c r="BP82" s="91" t="s">
        <v>4</v>
      </c>
      <c r="BQ82" s="116">
        <v>0.442</v>
      </c>
      <c r="BR82" s="91" t="s">
        <v>740</v>
      </c>
      <c r="BS82" s="100">
        <v>2016</v>
      </c>
      <c r="BT82" s="100" t="s">
        <v>664</v>
      </c>
      <c r="BU82" s="100" t="s">
        <v>665</v>
      </c>
      <c r="BV82" s="100" t="s">
        <v>4</v>
      </c>
      <c r="BW82" s="100" t="s">
        <v>758</v>
      </c>
      <c r="BX82" s="100" t="s">
        <v>4</v>
      </c>
      <c r="BY82" s="100">
        <v>140324</v>
      </c>
      <c r="BZ82" s="100" t="s">
        <v>666</v>
      </c>
      <c r="CA82" s="100" t="s">
        <v>667</v>
      </c>
      <c r="CB82" s="91" t="s">
        <v>753</v>
      </c>
      <c r="CC82" s="91" t="s">
        <v>4</v>
      </c>
      <c r="CD82" s="116"/>
      <c r="CE82" s="91"/>
      <c r="CF82" s="100"/>
      <c r="CG82" s="100"/>
      <c r="CH82" s="91"/>
      <c r="CI82" s="100"/>
      <c r="CJ82" s="100"/>
      <c r="CK82" s="100"/>
      <c r="CL82" s="91"/>
      <c r="CM82" s="100"/>
      <c r="CN82" s="100"/>
      <c r="CO82" s="91"/>
      <c r="CP82" s="91"/>
      <c r="CQ82" s="116"/>
      <c r="CR82" s="91"/>
      <c r="CS82" s="100"/>
      <c r="CT82" s="100"/>
      <c r="CU82" s="91"/>
      <c r="CV82" s="100"/>
      <c r="CW82" s="100"/>
      <c r="CX82" s="100"/>
      <c r="CY82" s="91"/>
      <c r="CZ82" s="100"/>
      <c r="DA82" s="100"/>
      <c r="DB82" s="91"/>
      <c r="DC82" s="100"/>
      <c r="DD82" s="116"/>
      <c r="DE82" s="91"/>
      <c r="DF82" s="100"/>
      <c r="DG82" s="100"/>
      <c r="DH82" s="91"/>
      <c r="DI82" s="100"/>
      <c r="DJ82" s="100"/>
      <c r="DK82" s="100"/>
      <c r="DL82" s="91"/>
      <c r="DM82" s="100"/>
      <c r="DN82" s="100"/>
      <c r="DO82" s="91"/>
      <c r="DP82" s="91"/>
      <c r="DQ82" s="116"/>
      <c r="DR82" s="91"/>
      <c r="DS82" s="100"/>
      <c r="DT82" s="100"/>
      <c r="DU82" s="100"/>
      <c r="DV82" s="100"/>
      <c r="DW82" s="100"/>
      <c r="DX82" s="100"/>
      <c r="DY82" s="100"/>
      <c r="DZ82" s="100"/>
      <c r="EA82" s="100"/>
      <c r="EB82" s="91"/>
      <c r="EC82" s="91"/>
      <c r="ED82" s="116"/>
      <c r="EE82" s="91"/>
      <c r="EF82" s="100"/>
      <c r="EG82" s="100"/>
      <c r="EH82" s="100"/>
      <c r="EI82" s="100"/>
      <c r="EJ82" s="100"/>
      <c r="EK82" s="100"/>
      <c r="EL82" s="100"/>
      <c r="EM82" s="100"/>
      <c r="EN82" s="100"/>
      <c r="EO82" s="91"/>
      <c r="EP82" s="100"/>
      <c r="EQ82" s="116"/>
      <c r="ER82" s="91"/>
      <c r="ES82" s="100"/>
      <c r="ET82" s="100"/>
      <c r="EU82" s="100"/>
      <c r="EV82" s="100"/>
      <c r="EW82" s="100"/>
      <c r="EX82" s="100"/>
      <c r="EY82" s="100"/>
      <c r="EZ82" s="100"/>
      <c r="FA82" s="100"/>
      <c r="FB82" s="91"/>
      <c r="FC82" s="100"/>
      <c r="FD82" s="116"/>
      <c r="FE82" s="91"/>
      <c r="FF82" s="100"/>
      <c r="FG82" s="100"/>
      <c r="FH82" s="100"/>
      <c r="FI82" s="100"/>
      <c r="FJ82" s="100"/>
      <c r="FK82" s="100"/>
      <c r="FL82" s="100"/>
      <c r="FM82" s="100"/>
      <c r="FN82" s="100"/>
      <c r="FO82" s="91"/>
      <c r="FP82" s="100"/>
      <c r="FQ82" s="116"/>
      <c r="FR82" s="91"/>
      <c r="FS82" s="100"/>
      <c r="FT82" s="100"/>
      <c r="FU82" s="100"/>
      <c r="FV82" s="100"/>
      <c r="FW82" s="100"/>
      <c r="FX82" s="100"/>
      <c r="FY82" s="100"/>
      <c r="FZ82" s="100"/>
      <c r="GA82" s="100"/>
      <c r="GB82" s="91"/>
      <c r="GC82" s="91"/>
      <c r="GD82" s="116"/>
      <c r="GE82" s="91"/>
      <c r="GF82" s="100"/>
      <c r="GG82" s="100"/>
      <c r="GH82" s="100"/>
      <c r="GI82" s="100"/>
      <c r="GJ82" s="100"/>
      <c r="GK82" s="100"/>
      <c r="GL82" s="100"/>
      <c r="GM82" s="100"/>
      <c r="GN82" s="100"/>
      <c r="GO82" s="91"/>
      <c r="GP82" s="91"/>
      <c r="GQ82" s="116"/>
      <c r="GR82" s="91"/>
      <c r="GS82" s="100"/>
      <c r="GT82" s="100"/>
      <c r="GU82" s="100"/>
      <c r="GV82" s="100"/>
      <c r="GW82" s="100"/>
      <c r="GX82" s="100"/>
      <c r="GY82" s="100"/>
      <c r="GZ82" s="100"/>
      <c r="HA82" s="100"/>
      <c r="HB82" s="91"/>
      <c r="HC82" s="91"/>
      <c r="HD82" s="116"/>
      <c r="HE82" s="100"/>
      <c r="HF82" s="100"/>
      <c r="HG82" s="100"/>
      <c r="HH82" s="100"/>
      <c r="HI82" s="100"/>
      <c r="HJ82" s="100"/>
      <c r="HK82" s="100"/>
      <c r="HL82" s="100"/>
      <c r="HM82" s="100"/>
      <c r="HN82" s="100"/>
      <c r="HO82" s="91"/>
      <c r="HP82" s="91"/>
      <c r="HQ82" s="116"/>
      <c r="HR82" s="91"/>
      <c r="HS82" s="100"/>
      <c r="HT82" s="100"/>
      <c r="HU82" s="100"/>
      <c r="HV82" s="100"/>
      <c r="HW82" s="100"/>
      <c r="HX82" s="100"/>
      <c r="HY82" s="100"/>
      <c r="HZ82" s="100"/>
      <c r="IA82" s="100"/>
      <c r="IB82" s="91"/>
      <c r="IC82" s="91"/>
      <c r="ID82" s="116"/>
      <c r="IE82" s="91"/>
      <c r="IF82" s="100"/>
      <c r="IG82" s="100"/>
      <c r="IH82" s="100"/>
      <c r="II82" s="100"/>
      <c r="IJ82" s="100"/>
      <c r="IK82" s="100"/>
      <c r="IL82" s="100"/>
      <c r="IM82" s="100"/>
      <c r="IN82" s="100"/>
      <c r="IO82" s="91"/>
      <c r="IP82" s="91"/>
      <c r="IQ82" s="116"/>
      <c r="IR82" s="91"/>
      <c r="IS82" s="100"/>
      <c r="IT82" s="100"/>
      <c r="IU82" s="100"/>
      <c r="IV82" s="100"/>
      <c r="IW82" s="100"/>
      <c r="IX82" s="100"/>
      <c r="IY82" s="100"/>
      <c r="IZ82" s="100"/>
      <c r="JA82" s="100"/>
      <c r="JB82" s="91"/>
      <c r="JC82" s="91"/>
      <c r="JD82" s="116"/>
      <c r="JE82" s="91"/>
      <c r="JF82" s="100"/>
      <c r="JG82" s="100"/>
      <c r="JH82" s="100"/>
      <c r="JI82" s="100"/>
      <c r="JJ82" s="100"/>
      <c r="JK82" s="100"/>
      <c r="JL82" s="100"/>
      <c r="JM82" s="100"/>
      <c r="JN82" s="100"/>
      <c r="JO82" s="91"/>
      <c r="JP82" s="91"/>
      <c r="JQ82" s="116"/>
      <c r="JR82" s="91"/>
      <c r="JS82" s="100"/>
      <c r="JT82" s="100"/>
      <c r="JU82" s="100"/>
      <c r="JV82" s="100"/>
      <c r="JW82" s="100"/>
      <c r="JX82" s="100"/>
      <c r="JY82" s="100"/>
      <c r="JZ82" s="100"/>
      <c r="KA82" s="100"/>
      <c r="KB82" s="91"/>
      <c r="KC82" s="91"/>
      <c r="KD82" s="91"/>
      <c r="KE82" s="91"/>
      <c r="KF82" s="91"/>
      <c r="KG82" s="91"/>
      <c r="KH82" s="91"/>
      <c r="KI82" s="91"/>
      <c r="KJ82" s="91"/>
      <c r="KK82" s="91"/>
      <c r="KL82" s="91"/>
      <c r="KM82" s="91"/>
      <c r="KN82" s="91"/>
      <c r="KO82" s="91"/>
      <c r="KP82" s="91"/>
      <c r="KQ82" s="91"/>
      <c r="KR82" s="91"/>
      <c r="KS82" s="91"/>
      <c r="KT82" s="91"/>
      <c r="KU82" s="91"/>
      <c r="KV82" s="91"/>
      <c r="KW82" s="91"/>
      <c r="KX82" s="91"/>
      <c r="KY82" s="91"/>
      <c r="KZ82" s="91"/>
      <c r="LA82" s="91"/>
      <c r="LB82" s="91"/>
      <c r="LC82" s="91"/>
      <c r="LD82" s="91"/>
      <c r="LE82" s="91"/>
      <c r="LF82" s="91"/>
      <c r="LG82" s="91"/>
      <c r="LH82" s="91"/>
      <c r="LI82" s="91"/>
      <c r="LJ82" s="91"/>
      <c r="LK82" s="91"/>
      <c r="LL82" s="91"/>
      <c r="LM82" s="91"/>
      <c r="LN82" s="91"/>
      <c r="LO82" s="91"/>
      <c r="LP82" s="91"/>
      <c r="LQ82" s="91"/>
      <c r="LR82" s="91"/>
      <c r="LS82" s="91"/>
      <c r="LT82" s="91"/>
      <c r="LU82" s="91"/>
      <c r="LV82" s="91"/>
      <c r="LW82" s="91"/>
      <c r="LX82" s="91"/>
      <c r="LY82" s="91"/>
      <c r="LZ82" s="91"/>
      <c r="MA82" s="91"/>
      <c r="MB82" s="91"/>
      <c r="MC82" s="91"/>
      <c r="MP82" s="288"/>
      <c r="MQ82" s="280"/>
      <c r="MR82" s="283">
        <f>MAX(Q82,AD82,AQ82,BD82,BQ82,CD82,CQ82,DD82,DQ82,ED82,EQ82,FD82,FQ82,GD82,GQ82,HD82,HQ82,ID82,IQ82,JD82,JQ82,KD82,KQ82,LD82,LQ82,MD82)</f>
        <v>0.442</v>
      </c>
      <c r="MS82" s="284">
        <f>MIN(Q82,AD82,AQ82,BD82,BQ82,CD82,CQ82,DD82,DQ82,ED82,EQ82,FD82,FQ82,GD82,GQ82,HD82,HQ82,ID82,IQ82,JD82,JQ82,KD82,KQ82,LD82,LQ82,MD82)</f>
        <v>0.105</v>
      </c>
      <c r="MT82" s="284">
        <f>AVERAGE(Q82,AD82,AQ82,BD82,BQ82,CD82,CQ82,DD82,DQ82,ED82,EQ82,FD82,FQ82,GD82,GQ82,HD82,HQ82,ID82,IQ82,JD82,JQ82,KD82,KQ82,LD82,LQ82,MD82)</f>
        <v>0.29500000000000004</v>
      </c>
      <c r="MU82" s="274">
        <f>STDEV(Q82,AD82,AQ82,BD82,BQ82,CD82,CQ82,DD82,DQ82,ED82,EQ82,FD82,FQ82,GD82,GQ82,HD82,HQ82,ID82,IQ82,JD82,JQ82,KD82,KQ82,LD82,LQ82,MD82)</f>
        <v>0.13666930891754739</v>
      </c>
      <c r="MV82" s="307"/>
      <c r="MW82" s="303"/>
      <c r="MX82" s="303"/>
      <c r="MY82" s="303"/>
      <c r="MZ82" s="303"/>
      <c r="NA82" s="303"/>
      <c r="NB82" s="303"/>
      <c r="NC82" s="303"/>
      <c r="ND82" s="303"/>
      <c r="NE82" s="303"/>
      <c r="NF82" s="303"/>
      <c r="NG82" s="303"/>
      <c r="NH82" s="304"/>
      <c r="NI82" s="303"/>
      <c r="NJ82" s="303"/>
      <c r="NK82" s="303"/>
      <c r="NM82" s="288"/>
      <c r="NN82" s="88"/>
      <c r="NO82" s="741"/>
      <c r="NP82" s="741"/>
      <c r="NQ82" s="741"/>
      <c r="NR82" s="741"/>
      <c r="NS82" s="741"/>
      <c r="NT82" s="741"/>
      <c r="NU82" s="741"/>
      <c r="NV82" s="741"/>
      <c r="NW82" s="741"/>
      <c r="NX82" s="741"/>
      <c r="NY82" s="741"/>
      <c r="NZ82" s="741"/>
      <c r="OA82" s="741"/>
      <c r="OB82" s="741"/>
      <c r="OC82" s="741"/>
      <c r="OD82" s="741"/>
      <c r="OE82" s="741"/>
      <c r="OF82" s="741"/>
      <c r="OG82" s="741"/>
      <c r="OH82" s="741"/>
      <c r="OI82" s="741"/>
      <c r="OJ82" s="741"/>
      <c r="OK82" s="741"/>
      <c r="OL82" s="741"/>
      <c r="OM82" s="741"/>
      <c r="ON82" s="741"/>
      <c r="OO82" s="741"/>
      <c r="OP82" s="741"/>
      <c r="OQ82" s="741"/>
      <c r="OR82" s="741"/>
      <c r="OS82" s="741"/>
      <c r="OT82" s="741"/>
      <c r="OU82" s="741"/>
      <c r="OV82" s="741"/>
      <c r="OW82" s="741"/>
      <c r="OX82" s="741"/>
      <c r="OY82" s="741"/>
      <c r="OZ82" s="741"/>
      <c r="PA82" s="741"/>
      <c r="PB82" s="741"/>
      <c r="PC82" s="741"/>
      <c r="PD82" s="741"/>
      <c r="PE82" s="741"/>
      <c r="PF82" s="741"/>
      <c r="PG82" s="741"/>
      <c r="PH82" s="741"/>
      <c r="PI82" s="741"/>
    </row>
    <row r="83" spans="1:425" s="92" customFormat="1" ht="15" customHeight="1">
      <c r="A83" s="1"/>
      <c r="B83" s="88"/>
      <c r="C83" s="357"/>
      <c r="D83" s="357"/>
      <c r="E83" s="357"/>
      <c r="F83" s="357"/>
      <c r="G83" s="358"/>
      <c r="H83" s="358"/>
      <c r="I83" s="358"/>
      <c r="J83" s="358"/>
      <c r="K83" s="358"/>
      <c r="L83" s="358"/>
      <c r="M83" s="160" t="s">
        <v>88</v>
      </c>
      <c r="N83" s="160" t="s">
        <v>88</v>
      </c>
      <c r="O83" s="271" t="s">
        <v>747</v>
      </c>
      <c r="P83" s="89"/>
      <c r="Q83" s="116">
        <v>0.56599999999999995</v>
      </c>
      <c r="R83" s="91" t="s">
        <v>759</v>
      </c>
      <c r="S83" s="100">
        <v>2016</v>
      </c>
      <c r="T83" s="100" t="s">
        <v>664</v>
      </c>
      <c r="U83" s="100" t="s">
        <v>665</v>
      </c>
      <c r="V83" s="100" t="s">
        <v>4</v>
      </c>
      <c r="W83" s="100" t="s">
        <v>758</v>
      </c>
      <c r="X83" s="100" t="s">
        <v>4</v>
      </c>
      <c r="Y83" s="100">
        <v>140324</v>
      </c>
      <c r="Z83" s="100" t="s">
        <v>666</v>
      </c>
      <c r="AA83" s="100" t="s">
        <v>667</v>
      </c>
      <c r="AB83" s="91" t="s">
        <v>753</v>
      </c>
      <c r="AC83" s="91" t="s">
        <v>4</v>
      </c>
      <c r="AD83" s="116"/>
      <c r="AE83" s="91"/>
      <c r="AF83" s="91"/>
      <c r="AG83" s="91"/>
      <c r="AH83" s="91"/>
      <c r="AI83" s="117"/>
      <c r="AJ83" s="91"/>
      <c r="AK83" s="91"/>
      <c r="AL83" s="117"/>
      <c r="AM83" s="91"/>
      <c r="AN83" s="91"/>
      <c r="AO83" s="91"/>
      <c r="AP83" s="91"/>
      <c r="AQ83" s="116"/>
      <c r="AR83" s="91"/>
      <c r="AS83" s="91"/>
      <c r="AT83" s="91"/>
      <c r="AU83" s="91"/>
      <c r="AV83" s="91"/>
      <c r="AW83" s="91"/>
      <c r="AX83" s="91"/>
      <c r="AY83" s="117"/>
      <c r="AZ83" s="91"/>
      <c r="BA83" s="91"/>
      <c r="BB83" s="91"/>
      <c r="BC83" s="91"/>
      <c r="BD83" s="116"/>
      <c r="BE83" s="91"/>
      <c r="BF83" s="91"/>
      <c r="BG83" s="91"/>
      <c r="BH83" s="91"/>
      <c r="BI83" s="91"/>
      <c r="BJ83" s="91"/>
      <c r="BK83" s="91"/>
      <c r="BL83" s="117"/>
      <c r="BM83" s="91"/>
      <c r="BN83" s="91"/>
      <c r="BO83" s="91"/>
      <c r="BP83" s="91"/>
      <c r="BQ83" s="116"/>
      <c r="BR83" s="91"/>
      <c r="BS83" s="91"/>
      <c r="BT83" s="91"/>
      <c r="BU83" s="91"/>
      <c r="BV83" s="91"/>
      <c r="BW83" s="91"/>
      <c r="BX83" s="91"/>
      <c r="BY83" s="91"/>
      <c r="BZ83" s="91"/>
      <c r="CA83" s="91"/>
      <c r="CB83" s="91"/>
      <c r="CC83" s="91"/>
      <c r="CD83" s="116"/>
      <c r="CE83" s="91"/>
      <c r="CF83" s="100"/>
      <c r="CG83" s="100"/>
      <c r="CH83" s="91"/>
      <c r="CI83" s="100"/>
      <c r="CJ83" s="100"/>
      <c r="CK83" s="100"/>
      <c r="CL83" s="91"/>
      <c r="CM83" s="100"/>
      <c r="CN83" s="100"/>
      <c r="CO83" s="91"/>
      <c r="CP83" s="91"/>
      <c r="CQ83" s="116"/>
      <c r="CR83" s="91"/>
      <c r="CS83" s="100"/>
      <c r="CT83" s="100"/>
      <c r="CU83" s="91"/>
      <c r="CV83" s="100"/>
      <c r="CW83" s="100"/>
      <c r="CX83" s="100"/>
      <c r="CY83" s="91"/>
      <c r="CZ83" s="100"/>
      <c r="DA83" s="100"/>
      <c r="DB83" s="91"/>
      <c r="DC83" s="100"/>
      <c r="DD83" s="116"/>
      <c r="DE83" s="91"/>
      <c r="DF83" s="100"/>
      <c r="DG83" s="100"/>
      <c r="DH83" s="91"/>
      <c r="DI83" s="100"/>
      <c r="DJ83" s="100"/>
      <c r="DK83" s="100"/>
      <c r="DL83" s="91"/>
      <c r="DM83" s="100"/>
      <c r="DN83" s="100"/>
      <c r="DO83" s="91"/>
      <c r="DP83" s="91"/>
      <c r="DQ83" s="116"/>
      <c r="DR83" s="91"/>
      <c r="DS83" s="100"/>
      <c r="DT83" s="100"/>
      <c r="DU83" s="100"/>
      <c r="DV83" s="100"/>
      <c r="DW83" s="100"/>
      <c r="DX83" s="100"/>
      <c r="DY83" s="100"/>
      <c r="DZ83" s="100"/>
      <c r="EA83" s="100"/>
      <c r="EB83" s="91"/>
      <c r="EC83" s="91"/>
      <c r="ED83" s="116"/>
      <c r="EE83" s="91"/>
      <c r="EF83" s="100"/>
      <c r="EG83" s="100"/>
      <c r="EH83" s="100"/>
      <c r="EI83" s="100"/>
      <c r="EJ83" s="100"/>
      <c r="EK83" s="100"/>
      <c r="EL83" s="100"/>
      <c r="EM83" s="100"/>
      <c r="EN83" s="100"/>
      <c r="EO83" s="91"/>
      <c r="EP83" s="100"/>
      <c r="EQ83" s="116"/>
      <c r="ER83" s="91"/>
      <c r="ES83" s="100"/>
      <c r="ET83" s="100"/>
      <c r="EU83" s="100"/>
      <c r="EV83" s="100"/>
      <c r="EW83" s="100"/>
      <c r="EX83" s="100"/>
      <c r="EY83" s="100"/>
      <c r="EZ83" s="100"/>
      <c r="FA83" s="100"/>
      <c r="FB83" s="91"/>
      <c r="FC83" s="100"/>
      <c r="FD83" s="116"/>
      <c r="FE83" s="91"/>
      <c r="FF83" s="100"/>
      <c r="FG83" s="100"/>
      <c r="FH83" s="100"/>
      <c r="FI83" s="100"/>
      <c r="FJ83" s="100"/>
      <c r="FK83" s="100"/>
      <c r="FL83" s="100"/>
      <c r="FM83" s="100"/>
      <c r="FN83" s="100"/>
      <c r="FO83" s="91"/>
      <c r="FP83" s="100"/>
      <c r="FQ83" s="116"/>
      <c r="FR83" s="91"/>
      <c r="FS83" s="100"/>
      <c r="FT83" s="100"/>
      <c r="FU83" s="100"/>
      <c r="FV83" s="100"/>
      <c r="FW83" s="100"/>
      <c r="FX83" s="100"/>
      <c r="FY83" s="100"/>
      <c r="FZ83" s="100"/>
      <c r="GA83" s="100"/>
      <c r="GB83" s="91"/>
      <c r="GC83" s="91"/>
      <c r="GD83" s="116"/>
      <c r="GE83" s="91"/>
      <c r="GF83" s="100"/>
      <c r="GG83" s="100"/>
      <c r="GH83" s="100"/>
      <c r="GI83" s="100"/>
      <c r="GJ83" s="100"/>
      <c r="GK83" s="100"/>
      <c r="GL83" s="100"/>
      <c r="GM83" s="100"/>
      <c r="GN83" s="100"/>
      <c r="GO83" s="91"/>
      <c r="GP83" s="91"/>
      <c r="GQ83" s="116"/>
      <c r="GR83" s="91"/>
      <c r="GS83" s="100"/>
      <c r="GT83" s="100"/>
      <c r="GU83" s="100"/>
      <c r="GV83" s="100"/>
      <c r="GW83" s="100"/>
      <c r="GX83" s="100"/>
      <c r="GY83" s="100"/>
      <c r="GZ83" s="100"/>
      <c r="HA83" s="100"/>
      <c r="HB83" s="91"/>
      <c r="HC83" s="91"/>
      <c r="HD83" s="116"/>
      <c r="HE83" s="100"/>
      <c r="HF83" s="100"/>
      <c r="HG83" s="100"/>
      <c r="HH83" s="100"/>
      <c r="HI83" s="100"/>
      <c r="HJ83" s="100"/>
      <c r="HK83" s="100"/>
      <c r="HL83" s="100"/>
      <c r="HM83" s="100"/>
      <c r="HN83" s="100"/>
      <c r="HO83" s="91"/>
      <c r="HP83" s="91"/>
      <c r="HQ83" s="116"/>
      <c r="HR83" s="91"/>
      <c r="HS83" s="100"/>
      <c r="HT83" s="100"/>
      <c r="HU83" s="100"/>
      <c r="HV83" s="100"/>
      <c r="HW83" s="100"/>
      <c r="HX83" s="100"/>
      <c r="HY83" s="100"/>
      <c r="HZ83" s="100"/>
      <c r="IA83" s="100"/>
      <c r="IB83" s="91"/>
      <c r="IC83" s="91"/>
      <c r="ID83" s="116"/>
      <c r="IE83" s="91"/>
      <c r="IF83" s="100"/>
      <c r="IG83" s="100"/>
      <c r="IH83" s="100"/>
      <c r="II83" s="100"/>
      <c r="IJ83" s="100"/>
      <c r="IK83" s="100"/>
      <c r="IL83" s="100"/>
      <c r="IM83" s="100"/>
      <c r="IN83" s="100"/>
      <c r="IO83" s="91"/>
      <c r="IP83" s="91"/>
      <c r="IQ83" s="116"/>
      <c r="IR83" s="91"/>
      <c r="IS83" s="100"/>
      <c r="IT83" s="100"/>
      <c r="IU83" s="100"/>
      <c r="IV83" s="100"/>
      <c r="IW83" s="100"/>
      <c r="IX83" s="100"/>
      <c r="IY83" s="100"/>
      <c r="IZ83" s="100"/>
      <c r="JA83" s="100"/>
      <c r="JB83" s="91"/>
      <c r="JC83" s="91"/>
      <c r="JD83" s="116"/>
      <c r="JE83" s="91"/>
      <c r="JF83" s="100"/>
      <c r="JG83" s="100"/>
      <c r="JH83" s="100"/>
      <c r="JI83" s="100"/>
      <c r="JJ83" s="100"/>
      <c r="JK83" s="100"/>
      <c r="JL83" s="100"/>
      <c r="JM83" s="100"/>
      <c r="JN83" s="100"/>
      <c r="JO83" s="91"/>
      <c r="JP83" s="91"/>
      <c r="JQ83" s="116"/>
      <c r="JR83" s="91"/>
      <c r="JS83" s="100"/>
      <c r="JT83" s="100"/>
      <c r="JU83" s="100"/>
      <c r="JV83" s="100"/>
      <c r="JW83" s="100"/>
      <c r="JX83" s="100"/>
      <c r="JY83" s="100"/>
      <c r="JZ83" s="100"/>
      <c r="KA83" s="100"/>
      <c r="KB83" s="91"/>
      <c r="KC83" s="91"/>
      <c r="KD83" s="91"/>
      <c r="KE83" s="91"/>
      <c r="KF83" s="91"/>
      <c r="KG83" s="91"/>
      <c r="KH83" s="91"/>
      <c r="KI83" s="91"/>
      <c r="KJ83" s="91"/>
      <c r="KK83" s="91"/>
      <c r="KL83" s="91"/>
      <c r="KM83" s="91"/>
      <c r="KN83" s="91"/>
      <c r="KO83" s="91"/>
      <c r="KP83" s="91"/>
      <c r="KQ83" s="91"/>
      <c r="KR83" s="91"/>
      <c r="KS83" s="91"/>
      <c r="KT83" s="91"/>
      <c r="KU83" s="91"/>
      <c r="KV83" s="91"/>
      <c r="KW83" s="91"/>
      <c r="KX83" s="91"/>
      <c r="KY83" s="91"/>
      <c r="KZ83" s="91"/>
      <c r="LA83" s="91"/>
      <c r="LB83" s="91"/>
      <c r="LC83" s="91"/>
      <c r="LD83" s="91"/>
      <c r="LE83" s="91"/>
      <c r="LF83" s="91"/>
      <c r="LG83" s="91"/>
      <c r="LH83" s="91"/>
      <c r="LI83" s="91"/>
      <c r="LJ83" s="91"/>
      <c r="LK83" s="91"/>
      <c r="LL83" s="91"/>
      <c r="LM83" s="91"/>
      <c r="LN83" s="91"/>
      <c r="LO83" s="91"/>
      <c r="LP83" s="91"/>
      <c r="LQ83" s="91"/>
      <c r="LR83" s="91"/>
      <c r="LS83" s="91"/>
      <c r="LT83" s="91"/>
      <c r="LU83" s="91"/>
      <c r="LV83" s="91"/>
      <c r="LW83" s="91"/>
      <c r="LX83" s="91"/>
      <c r="LY83" s="91"/>
      <c r="LZ83" s="91"/>
      <c r="MA83" s="91"/>
      <c r="MB83" s="91"/>
      <c r="MC83" s="91"/>
      <c r="MP83" s="288"/>
      <c r="MQ83" s="281"/>
      <c r="MR83" s="285">
        <f>MAX(Q83,AD83,AQ83,BD83,BQ83,CD83,CQ83,DD83,DQ83,ED83,EQ83,FD83,FQ83,GD83,GQ83,HD83,HQ83,ID83,IQ83,JD83,JQ83,KD83,KQ83,LD83,LQ83,MD83)</f>
        <v>0.56599999999999995</v>
      </c>
      <c r="MS83" s="186">
        <f>MIN(Q83,AD83,AQ83,BD83,BQ83,CD83,CQ83,DD83,DQ83,ED83,EQ83,FD83,FQ83,GD83,GQ83,HD83,HQ83,ID83,IQ83,JD83,JQ83,KD83,KQ83,LD83,LQ83,MD83)</f>
        <v>0.56599999999999995</v>
      </c>
      <c r="MT83" s="186">
        <f>AVERAGE(Q83,AD83,AQ83,BD83,BQ83,CD83,CQ83,DD83,DQ83,ED83,EQ83,FD83,FQ83,GD83,GQ83,HD83,HQ83,ID83,IQ83,JD83,JQ83,KD83,KQ83,LD83,LQ83,MD83)</f>
        <v>0.56599999999999995</v>
      </c>
      <c r="MU83" s="275" t="e">
        <f>STDEV(Q83,AD83,AQ83,BD83,BQ83,CD83,CQ83,DD83,DQ83,ED83,EQ83,FD83,FQ83,GD83,GQ83,HD83,HQ83,ID83,IQ83,JD83,JQ83,KD83,KQ83,LD83,LQ83,MD83)</f>
        <v>#DIV/0!</v>
      </c>
      <c r="MV83" s="308"/>
      <c r="MW83" s="303"/>
      <c r="MX83" s="303"/>
      <c r="MY83" s="303"/>
      <c r="MZ83" s="303"/>
      <c r="NA83" s="303"/>
      <c r="NB83" s="303"/>
      <c r="NC83" s="303"/>
      <c r="ND83" s="303"/>
      <c r="NE83" s="303"/>
      <c r="NF83" s="303"/>
      <c r="NG83" s="303"/>
      <c r="NH83" s="304"/>
      <c r="NI83" s="303"/>
      <c r="NJ83" s="303"/>
      <c r="NK83" s="303"/>
      <c r="NM83" s="288"/>
      <c r="NN83" s="88"/>
      <c r="NO83" s="741"/>
      <c r="NP83" s="741"/>
      <c r="NQ83" s="741"/>
      <c r="NR83" s="741"/>
      <c r="NS83" s="741"/>
      <c r="NT83" s="741"/>
      <c r="NU83" s="741"/>
      <c r="NV83" s="741"/>
      <c r="NW83" s="741"/>
      <c r="NX83" s="741"/>
      <c r="NY83" s="741"/>
      <c r="NZ83" s="741"/>
      <c r="OA83" s="741"/>
      <c r="OB83" s="741"/>
      <c r="OC83" s="741"/>
      <c r="OD83" s="741"/>
      <c r="OE83" s="741"/>
      <c r="OF83" s="741"/>
      <c r="OG83" s="741"/>
      <c r="OH83" s="741"/>
      <c r="OI83" s="741"/>
      <c r="OJ83" s="741"/>
      <c r="OK83" s="741"/>
      <c r="OL83" s="741"/>
      <c r="OM83" s="741"/>
      <c r="ON83" s="741"/>
      <c r="OO83" s="741"/>
      <c r="OP83" s="741"/>
      <c r="OQ83" s="741"/>
      <c r="OR83" s="741"/>
      <c r="OS83" s="741"/>
      <c r="OT83" s="741"/>
      <c r="OU83" s="741"/>
      <c r="OV83" s="741"/>
      <c r="OW83" s="741"/>
      <c r="OX83" s="741"/>
      <c r="OY83" s="741"/>
      <c r="OZ83" s="741"/>
      <c r="PA83" s="741"/>
      <c r="PB83" s="741"/>
      <c r="PC83" s="741"/>
      <c r="PD83" s="741"/>
      <c r="PE83" s="741"/>
      <c r="PF83" s="741"/>
      <c r="PG83" s="741"/>
      <c r="PH83" s="741"/>
      <c r="PI83" s="741"/>
    </row>
    <row r="84" spans="1:425" s="92" customFormat="1" ht="15" customHeight="1">
      <c r="A84" s="1"/>
      <c r="B84" s="88"/>
      <c r="C84" s="357"/>
      <c r="D84" s="357"/>
      <c r="E84" s="357"/>
      <c r="F84" s="357"/>
      <c r="G84" s="358"/>
      <c r="H84" s="358"/>
      <c r="I84" s="358"/>
      <c r="J84" s="358"/>
      <c r="K84" s="358"/>
      <c r="L84" s="358"/>
      <c r="M84" s="160" t="s">
        <v>88</v>
      </c>
      <c r="N84" s="160" t="s">
        <v>88</v>
      </c>
      <c r="O84" s="271" t="s">
        <v>725</v>
      </c>
      <c r="P84" s="89"/>
      <c r="Q84" s="116">
        <v>0.28899999999999998</v>
      </c>
      <c r="R84" s="91" t="s">
        <v>725</v>
      </c>
      <c r="S84" s="91" t="s">
        <v>4</v>
      </c>
      <c r="T84" s="91" t="s">
        <v>664</v>
      </c>
      <c r="U84" s="91" t="s">
        <v>665</v>
      </c>
      <c r="V84" s="117" t="s">
        <v>4</v>
      </c>
      <c r="W84" s="91" t="s">
        <v>752</v>
      </c>
      <c r="X84" s="91" t="s">
        <v>4</v>
      </c>
      <c r="Y84" s="117">
        <v>43539</v>
      </c>
      <c r="Z84" s="91" t="s">
        <v>666</v>
      </c>
      <c r="AA84" s="91" t="s">
        <v>667</v>
      </c>
      <c r="AB84" s="91" t="s">
        <v>753</v>
      </c>
      <c r="AC84" s="91" t="s">
        <v>4</v>
      </c>
      <c r="AD84" s="116">
        <v>0.17899999999999999</v>
      </c>
      <c r="AE84" s="91" t="s">
        <v>725</v>
      </c>
      <c r="AF84" s="100">
        <v>2016</v>
      </c>
      <c r="AG84" s="100" t="s">
        <v>664</v>
      </c>
      <c r="AH84" s="91" t="s">
        <v>665</v>
      </c>
      <c r="AI84" s="100" t="s">
        <v>4</v>
      </c>
      <c r="AJ84" s="100" t="s">
        <v>755</v>
      </c>
      <c r="AK84" s="100" t="s">
        <v>4</v>
      </c>
      <c r="AL84" s="91">
        <v>63100</v>
      </c>
      <c r="AM84" s="100" t="s">
        <v>666</v>
      </c>
      <c r="AN84" s="100" t="s">
        <v>667</v>
      </c>
      <c r="AO84" s="91" t="s">
        <v>753</v>
      </c>
      <c r="AP84" s="91" t="s">
        <v>4</v>
      </c>
      <c r="AQ84" s="116">
        <v>0.47799999999999998</v>
      </c>
      <c r="AR84" s="91" t="s">
        <v>725</v>
      </c>
      <c r="AS84" s="100">
        <v>2016</v>
      </c>
      <c r="AT84" s="100" t="s">
        <v>664</v>
      </c>
      <c r="AU84" s="100" t="s">
        <v>665</v>
      </c>
      <c r="AV84" s="100" t="s">
        <v>4</v>
      </c>
      <c r="AW84" s="100" t="s">
        <v>756</v>
      </c>
      <c r="AX84" s="100" t="s">
        <v>4</v>
      </c>
      <c r="AY84" s="100">
        <v>138910</v>
      </c>
      <c r="AZ84" s="100" t="s">
        <v>666</v>
      </c>
      <c r="BA84" s="100" t="s">
        <v>667</v>
      </c>
      <c r="BB84" s="91" t="s">
        <v>753</v>
      </c>
      <c r="BC84" s="100" t="s">
        <v>4</v>
      </c>
      <c r="BD84" s="116">
        <v>0.13</v>
      </c>
      <c r="BE84" s="91" t="s">
        <v>725</v>
      </c>
      <c r="BF84" s="100">
        <v>2016</v>
      </c>
      <c r="BG84" s="100" t="s">
        <v>664</v>
      </c>
      <c r="BH84" s="100" t="s">
        <v>665</v>
      </c>
      <c r="BI84" s="100" t="s">
        <v>4</v>
      </c>
      <c r="BJ84" s="100" t="s">
        <v>757</v>
      </c>
      <c r="BK84" s="100" t="s">
        <v>4</v>
      </c>
      <c r="BL84" s="100">
        <v>595261</v>
      </c>
      <c r="BM84" s="100" t="s">
        <v>666</v>
      </c>
      <c r="BN84" s="100" t="s">
        <v>667</v>
      </c>
      <c r="BO84" s="91" t="s">
        <v>753</v>
      </c>
      <c r="BP84" s="91" t="s">
        <v>4</v>
      </c>
      <c r="BQ84" s="116">
        <v>0.35299999999999998</v>
      </c>
      <c r="BR84" s="91" t="s">
        <v>725</v>
      </c>
      <c r="BS84" s="100">
        <v>2016</v>
      </c>
      <c r="BT84" s="100" t="s">
        <v>664</v>
      </c>
      <c r="BU84" s="100" t="s">
        <v>665</v>
      </c>
      <c r="BV84" s="100" t="s">
        <v>4</v>
      </c>
      <c r="BW84" s="100" t="s">
        <v>758</v>
      </c>
      <c r="BX84" s="100" t="s">
        <v>4</v>
      </c>
      <c r="BY84" s="100">
        <v>140324</v>
      </c>
      <c r="BZ84" s="100" t="s">
        <v>666</v>
      </c>
      <c r="CA84" s="100" t="s">
        <v>667</v>
      </c>
      <c r="CB84" s="91" t="s">
        <v>753</v>
      </c>
      <c r="CC84" s="91" t="s">
        <v>4</v>
      </c>
      <c r="CD84" s="116"/>
      <c r="CE84" s="91"/>
      <c r="CF84" s="100"/>
      <c r="CG84" s="100"/>
      <c r="CH84" s="91"/>
      <c r="CI84" s="100"/>
      <c r="CJ84" s="100"/>
      <c r="CK84" s="100"/>
      <c r="CL84" s="91"/>
      <c r="CM84" s="100"/>
      <c r="CN84" s="100"/>
      <c r="CO84" s="91"/>
      <c r="CP84" s="91"/>
      <c r="CQ84" s="116"/>
      <c r="CR84" s="91"/>
      <c r="CS84" s="100"/>
      <c r="CT84" s="100"/>
      <c r="CU84" s="91"/>
      <c r="CV84" s="100"/>
      <c r="CW84" s="100"/>
      <c r="CX84" s="100"/>
      <c r="CY84" s="91"/>
      <c r="CZ84" s="100"/>
      <c r="DA84" s="100"/>
      <c r="DB84" s="91"/>
      <c r="DC84" s="100"/>
      <c r="DD84" s="116"/>
      <c r="DE84" s="91"/>
      <c r="DF84" s="100"/>
      <c r="DG84" s="100"/>
      <c r="DH84" s="91"/>
      <c r="DI84" s="100"/>
      <c r="DJ84" s="100"/>
      <c r="DK84" s="100"/>
      <c r="DL84" s="91"/>
      <c r="DM84" s="100"/>
      <c r="DN84" s="100"/>
      <c r="DO84" s="91"/>
      <c r="DP84" s="91"/>
      <c r="DQ84" s="116"/>
      <c r="DR84" s="91"/>
      <c r="DS84" s="100"/>
      <c r="DT84" s="100"/>
      <c r="DU84" s="100"/>
      <c r="DV84" s="100"/>
      <c r="DW84" s="100"/>
      <c r="DX84" s="100"/>
      <c r="DY84" s="100"/>
      <c r="DZ84" s="100"/>
      <c r="EA84" s="100"/>
      <c r="EB84" s="91"/>
      <c r="EC84" s="91"/>
      <c r="ED84" s="116"/>
      <c r="EE84" s="91"/>
      <c r="EF84" s="100"/>
      <c r="EG84" s="100"/>
      <c r="EH84" s="100"/>
      <c r="EI84" s="100"/>
      <c r="EJ84" s="100"/>
      <c r="EK84" s="100"/>
      <c r="EL84" s="100"/>
      <c r="EM84" s="100"/>
      <c r="EN84" s="100"/>
      <c r="EO84" s="91"/>
      <c r="EP84" s="100"/>
      <c r="EQ84" s="116"/>
      <c r="ER84" s="91"/>
      <c r="ES84" s="100"/>
      <c r="ET84" s="100"/>
      <c r="EU84" s="100"/>
      <c r="EV84" s="100"/>
      <c r="EW84" s="100"/>
      <c r="EX84" s="100"/>
      <c r="EY84" s="100"/>
      <c r="EZ84" s="100"/>
      <c r="FA84" s="100"/>
      <c r="FB84" s="91"/>
      <c r="FC84" s="100"/>
      <c r="FD84" s="116"/>
      <c r="FE84" s="91"/>
      <c r="FF84" s="100"/>
      <c r="FG84" s="100"/>
      <c r="FH84" s="100"/>
      <c r="FI84" s="100"/>
      <c r="FJ84" s="100"/>
      <c r="FK84" s="100"/>
      <c r="FL84" s="100"/>
      <c r="FM84" s="100"/>
      <c r="FN84" s="100"/>
      <c r="FO84" s="91"/>
      <c r="FP84" s="100"/>
      <c r="FQ84" s="116"/>
      <c r="FR84" s="91"/>
      <c r="FS84" s="100"/>
      <c r="FT84" s="100"/>
      <c r="FU84" s="100"/>
      <c r="FV84" s="100"/>
      <c r="FW84" s="100"/>
      <c r="FX84" s="100"/>
      <c r="FY84" s="100"/>
      <c r="FZ84" s="100"/>
      <c r="GA84" s="100"/>
      <c r="GB84" s="91"/>
      <c r="GC84" s="91"/>
      <c r="GD84" s="116"/>
      <c r="GE84" s="91"/>
      <c r="GF84" s="100"/>
      <c r="GG84" s="100"/>
      <c r="GH84" s="100"/>
      <c r="GI84" s="100"/>
      <c r="GJ84" s="100"/>
      <c r="GK84" s="100"/>
      <c r="GL84" s="100"/>
      <c r="GM84" s="100"/>
      <c r="GN84" s="100"/>
      <c r="GO84" s="91"/>
      <c r="GP84" s="91"/>
      <c r="GQ84" s="116"/>
      <c r="GR84" s="91"/>
      <c r="GS84" s="100"/>
      <c r="GT84" s="100"/>
      <c r="GU84" s="100"/>
      <c r="GV84" s="100"/>
      <c r="GW84" s="100"/>
      <c r="GX84" s="100"/>
      <c r="GY84" s="100"/>
      <c r="GZ84" s="100"/>
      <c r="HA84" s="100"/>
      <c r="HB84" s="91"/>
      <c r="HC84" s="91"/>
      <c r="HD84" s="116"/>
      <c r="HE84" s="100"/>
      <c r="HF84" s="100"/>
      <c r="HG84" s="100"/>
      <c r="HH84" s="100"/>
      <c r="HI84" s="100"/>
      <c r="HJ84" s="100"/>
      <c r="HK84" s="100"/>
      <c r="HL84" s="100"/>
      <c r="HM84" s="100"/>
      <c r="HN84" s="100"/>
      <c r="HO84" s="91"/>
      <c r="HP84" s="91"/>
      <c r="HQ84" s="116"/>
      <c r="HR84" s="91"/>
      <c r="HS84" s="100"/>
      <c r="HT84" s="100"/>
      <c r="HU84" s="100"/>
      <c r="HV84" s="100"/>
      <c r="HW84" s="100"/>
      <c r="HX84" s="100"/>
      <c r="HY84" s="100"/>
      <c r="HZ84" s="100"/>
      <c r="IA84" s="100"/>
      <c r="IB84" s="91"/>
      <c r="IC84" s="91"/>
      <c r="ID84" s="116"/>
      <c r="IE84" s="91"/>
      <c r="IF84" s="100"/>
      <c r="IG84" s="100"/>
      <c r="IH84" s="100"/>
      <c r="II84" s="100"/>
      <c r="IJ84" s="100"/>
      <c r="IK84" s="100"/>
      <c r="IL84" s="100"/>
      <c r="IM84" s="100"/>
      <c r="IN84" s="100"/>
      <c r="IO84" s="91"/>
      <c r="IP84" s="91"/>
      <c r="IQ84" s="116"/>
      <c r="IR84" s="91"/>
      <c r="IS84" s="100"/>
      <c r="IT84" s="100"/>
      <c r="IU84" s="100"/>
      <c r="IV84" s="100"/>
      <c r="IW84" s="100"/>
      <c r="IX84" s="100"/>
      <c r="IY84" s="100"/>
      <c r="IZ84" s="100"/>
      <c r="JA84" s="100"/>
      <c r="JB84" s="91"/>
      <c r="JC84" s="91"/>
      <c r="JD84" s="116"/>
      <c r="JE84" s="91"/>
      <c r="JF84" s="100"/>
      <c r="JG84" s="100"/>
      <c r="JH84" s="100"/>
      <c r="JI84" s="100"/>
      <c r="JJ84" s="100"/>
      <c r="JK84" s="100"/>
      <c r="JL84" s="100"/>
      <c r="JM84" s="100"/>
      <c r="JN84" s="100"/>
      <c r="JO84" s="91"/>
      <c r="JP84" s="91"/>
      <c r="JQ84" s="116"/>
      <c r="JR84" s="91"/>
      <c r="JS84" s="100"/>
      <c r="JT84" s="100"/>
      <c r="JU84" s="100"/>
      <c r="JV84" s="100"/>
      <c r="JW84" s="100"/>
      <c r="JX84" s="100"/>
      <c r="JY84" s="100"/>
      <c r="JZ84" s="100"/>
      <c r="KA84" s="100"/>
      <c r="KB84" s="91"/>
      <c r="KC84" s="91"/>
      <c r="KD84" s="91"/>
      <c r="KE84" s="91"/>
      <c r="KF84" s="91"/>
      <c r="KG84" s="91"/>
      <c r="KH84" s="91"/>
      <c r="KI84" s="91"/>
      <c r="KJ84" s="91"/>
      <c r="KK84" s="91"/>
      <c r="KL84" s="91"/>
      <c r="KM84" s="91"/>
      <c r="KN84" s="91"/>
      <c r="KO84" s="91"/>
      <c r="KP84" s="91"/>
      <c r="KQ84" s="91"/>
      <c r="KR84" s="91"/>
      <c r="KS84" s="91"/>
      <c r="KT84" s="91"/>
      <c r="KU84" s="91"/>
      <c r="KV84" s="91"/>
      <c r="KW84" s="91"/>
      <c r="KX84" s="91"/>
      <c r="KY84" s="91"/>
      <c r="KZ84" s="91"/>
      <c r="LA84" s="91"/>
      <c r="LB84" s="91"/>
      <c r="LC84" s="91"/>
      <c r="LD84" s="91"/>
      <c r="LE84" s="91"/>
      <c r="LF84" s="91"/>
      <c r="LG84" s="91"/>
      <c r="LH84" s="91"/>
      <c r="LI84" s="91"/>
      <c r="LJ84" s="91"/>
      <c r="LK84" s="91"/>
      <c r="LL84" s="91"/>
      <c r="LM84" s="91"/>
      <c r="LN84" s="91"/>
      <c r="LO84" s="91"/>
      <c r="LP84" s="91"/>
      <c r="LQ84" s="91"/>
      <c r="LR84" s="91"/>
      <c r="LS84" s="91"/>
      <c r="LT84" s="91"/>
      <c r="LU84" s="91"/>
      <c r="LV84" s="91"/>
      <c r="LW84" s="91"/>
      <c r="LX84" s="91"/>
      <c r="LY84" s="91"/>
      <c r="LZ84" s="91"/>
      <c r="MA84" s="91"/>
      <c r="MB84" s="91"/>
      <c r="MC84" s="91"/>
      <c r="MP84" s="288"/>
      <c r="MQ84" s="281"/>
      <c r="MR84" s="285">
        <f>MAX(Q84,AD84,AQ84,BD84,BQ84,CD84,CQ84,DD84,DQ84,ED84,EQ84,FD84,FQ84,GD84,GQ84,HD84,HQ84,ID84,IQ84,JD84,JQ84,KD84,KQ84,LD84,LQ84,MD84)</f>
        <v>0.47799999999999998</v>
      </c>
      <c r="MS84" s="186">
        <f>MIN(Q84,AD84,AQ84,BD84,BQ84,CD84,CQ84,DD84,DQ84,ED84,EQ84,FD84,FQ84,GD84,GQ84,HD84,HQ84,ID84,IQ84,JD84,JQ84,KD84,KQ84,LD84,LQ84,MD84)</f>
        <v>0.13</v>
      </c>
      <c r="MT84" s="186">
        <f>AVERAGE(Q84,AD84,AQ84,BD84,BQ84,CD84,CQ84,DD84,DQ84,ED84,EQ84,FD84,FQ84,GD84,GQ84,HD84,HQ84,ID84,IQ84,JD84,JQ84,KD84,KQ84,LD84,LQ84,MD84)</f>
        <v>0.2858</v>
      </c>
      <c r="MU84" s="275">
        <f>STDEV(Q84,AD84,AQ84,BD84,BQ84,CD84,CQ84,DD84,DQ84,ED84,EQ84,FD84,FQ84,GD84,GQ84,HD84,HQ84,ID84,IQ84,JD84,JQ84,KD84,KQ84,LD84,LQ84,MD84)</f>
        <v>0.13887656389758488</v>
      </c>
      <c r="MV84" s="308"/>
      <c r="MW84" s="303"/>
      <c r="MX84" s="303"/>
      <c r="MY84" s="303"/>
      <c r="MZ84" s="303"/>
      <c r="NA84" s="303"/>
      <c r="NB84" s="303"/>
      <c r="NC84" s="303"/>
      <c r="ND84" s="303"/>
      <c r="NE84" s="303"/>
      <c r="NF84" s="303"/>
      <c r="NG84" s="303"/>
      <c r="NH84" s="304"/>
      <c r="NI84" s="303"/>
      <c r="NJ84" s="303"/>
      <c r="NK84" s="303"/>
      <c r="NM84" s="288"/>
      <c r="NN84" s="88"/>
      <c r="NO84" s="741"/>
      <c r="NP84" s="741"/>
      <c r="NQ84" s="741"/>
      <c r="NR84" s="741"/>
      <c r="NS84" s="741"/>
      <c r="NT84" s="741"/>
      <c r="NU84" s="741"/>
      <c r="NV84" s="741"/>
      <c r="NW84" s="741"/>
      <c r="NX84" s="741"/>
      <c r="NY84" s="741"/>
      <c r="NZ84" s="741"/>
      <c r="OA84" s="741"/>
      <c r="OB84" s="741"/>
      <c r="OC84" s="741"/>
      <c r="OD84" s="741"/>
      <c r="OE84" s="741"/>
      <c r="OF84" s="741"/>
      <c r="OG84" s="741"/>
      <c r="OH84" s="741"/>
      <c r="OI84" s="741"/>
      <c r="OJ84" s="741"/>
      <c r="OK84" s="741"/>
      <c r="OL84" s="741"/>
      <c r="OM84" s="741"/>
      <c r="ON84" s="741"/>
      <c r="OO84" s="741"/>
      <c r="OP84" s="741"/>
      <c r="OQ84" s="741"/>
      <c r="OR84" s="741"/>
      <c r="OS84" s="741"/>
      <c r="OT84" s="741"/>
      <c r="OU84" s="741"/>
      <c r="OV84" s="741"/>
      <c r="OW84" s="741"/>
      <c r="OX84" s="741"/>
      <c r="OY84" s="741"/>
      <c r="OZ84" s="741"/>
      <c r="PA84" s="741"/>
      <c r="PB84" s="741"/>
      <c r="PC84" s="741"/>
      <c r="PD84" s="741"/>
      <c r="PE84" s="741"/>
      <c r="PF84" s="741"/>
      <c r="PG84" s="741"/>
      <c r="PH84" s="741"/>
      <c r="PI84" s="741"/>
    </row>
    <row r="85" spans="1:425" s="92" customFormat="1" ht="15" customHeight="1">
      <c r="A85" s="1"/>
      <c r="B85" s="88"/>
      <c r="C85" s="357"/>
      <c r="D85" s="357"/>
      <c r="E85" s="357"/>
      <c r="F85" s="357"/>
      <c r="G85" s="358"/>
      <c r="H85" s="358"/>
      <c r="I85" s="358"/>
      <c r="J85" s="358"/>
      <c r="K85" s="358"/>
      <c r="L85" s="358"/>
      <c r="M85" s="160" t="s">
        <v>88</v>
      </c>
      <c r="N85" s="160" t="s">
        <v>88</v>
      </c>
      <c r="O85" s="271" t="s">
        <v>1746</v>
      </c>
      <c r="P85" s="89"/>
      <c r="Q85" s="116">
        <v>1.9930000000000001</v>
      </c>
      <c r="R85" s="91" t="s">
        <v>744</v>
      </c>
      <c r="S85" s="91">
        <v>2016</v>
      </c>
      <c r="T85" s="91" t="s">
        <v>664</v>
      </c>
      <c r="U85" s="91" t="s">
        <v>4</v>
      </c>
      <c r="V85" s="91" t="s">
        <v>4</v>
      </c>
      <c r="W85" s="91" t="s">
        <v>752</v>
      </c>
      <c r="X85" s="91" t="s">
        <v>4</v>
      </c>
      <c r="Y85" s="117">
        <v>43539</v>
      </c>
      <c r="Z85" s="91" t="s">
        <v>666</v>
      </c>
      <c r="AA85" s="91" t="s">
        <v>667</v>
      </c>
      <c r="AB85" s="91" t="s">
        <v>681</v>
      </c>
      <c r="AC85" s="91" t="s">
        <v>4</v>
      </c>
      <c r="AD85" s="116">
        <v>1.9710000000000001</v>
      </c>
      <c r="AE85" s="91" t="s">
        <v>744</v>
      </c>
      <c r="AF85" s="91">
        <v>2016</v>
      </c>
      <c r="AG85" s="91" t="s">
        <v>664</v>
      </c>
      <c r="AH85" s="91" t="s">
        <v>665</v>
      </c>
      <c r="AI85" s="91" t="s">
        <v>4</v>
      </c>
      <c r="AJ85" s="91" t="s">
        <v>755</v>
      </c>
      <c r="AK85" s="91" t="s">
        <v>4</v>
      </c>
      <c r="AL85" s="91">
        <v>63100</v>
      </c>
      <c r="AM85" s="91" t="s">
        <v>666</v>
      </c>
      <c r="AN85" s="91" t="s">
        <v>667</v>
      </c>
      <c r="AO85" s="91" t="s">
        <v>753</v>
      </c>
      <c r="AP85" s="91" t="s">
        <v>4</v>
      </c>
      <c r="AQ85" s="116">
        <v>1.85</v>
      </c>
      <c r="AR85" s="91" t="s">
        <v>744</v>
      </c>
      <c r="AS85" s="100">
        <v>2016</v>
      </c>
      <c r="AT85" s="100" t="s">
        <v>664</v>
      </c>
      <c r="AU85" s="100" t="s">
        <v>665</v>
      </c>
      <c r="AV85" s="100" t="s">
        <v>4</v>
      </c>
      <c r="AW85" s="100" t="s">
        <v>756</v>
      </c>
      <c r="AX85" s="100" t="s">
        <v>4</v>
      </c>
      <c r="AY85" s="100">
        <v>138910</v>
      </c>
      <c r="AZ85" s="100" t="s">
        <v>666</v>
      </c>
      <c r="BA85" s="100" t="s">
        <v>667</v>
      </c>
      <c r="BB85" s="91" t="s">
        <v>753</v>
      </c>
      <c r="BC85" s="91" t="s">
        <v>4</v>
      </c>
      <c r="BD85" s="116">
        <v>4.0919999999999996</v>
      </c>
      <c r="BE85" s="91" t="s">
        <v>744</v>
      </c>
      <c r="BF85" s="100">
        <v>2016</v>
      </c>
      <c r="BG85" s="100" t="s">
        <v>664</v>
      </c>
      <c r="BH85" s="100" t="s">
        <v>665</v>
      </c>
      <c r="BI85" s="100" t="s">
        <v>4</v>
      </c>
      <c r="BJ85" s="100" t="s">
        <v>757</v>
      </c>
      <c r="BK85" s="100" t="s">
        <v>4</v>
      </c>
      <c r="BL85" s="100">
        <v>595261</v>
      </c>
      <c r="BM85" s="100" t="s">
        <v>666</v>
      </c>
      <c r="BN85" s="100" t="s">
        <v>667</v>
      </c>
      <c r="BO85" s="91" t="s">
        <v>753</v>
      </c>
      <c r="BP85" s="91" t="s">
        <v>4</v>
      </c>
      <c r="BQ85" s="116">
        <v>1.8620000000000001</v>
      </c>
      <c r="BR85" s="91" t="s">
        <v>744</v>
      </c>
      <c r="BS85" s="100">
        <v>2016</v>
      </c>
      <c r="BT85" s="100" t="s">
        <v>664</v>
      </c>
      <c r="BU85" s="100" t="s">
        <v>665</v>
      </c>
      <c r="BV85" s="100" t="s">
        <v>4</v>
      </c>
      <c r="BW85" s="100" t="s">
        <v>758</v>
      </c>
      <c r="BX85" s="100" t="s">
        <v>4</v>
      </c>
      <c r="BY85" s="100">
        <v>140324</v>
      </c>
      <c r="BZ85" s="100" t="s">
        <v>666</v>
      </c>
      <c r="CA85" s="100" t="s">
        <v>667</v>
      </c>
      <c r="CB85" s="91" t="s">
        <v>753</v>
      </c>
      <c r="CC85" s="91" t="s">
        <v>4</v>
      </c>
      <c r="CD85" s="116"/>
      <c r="CE85" s="91"/>
      <c r="CF85" s="100"/>
      <c r="CG85" s="100"/>
      <c r="CH85" s="91"/>
      <c r="CI85" s="100"/>
      <c r="CJ85" s="100"/>
      <c r="CK85" s="100"/>
      <c r="CL85" s="91"/>
      <c r="CM85" s="100"/>
      <c r="CN85" s="100"/>
      <c r="CO85" s="91"/>
      <c r="CP85" s="91"/>
      <c r="CQ85" s="116"/>
      <c r="CR85" s="91"/>
      <c r="CS85" s="100"/>
      <c r="CT85" s="100"/>
      <c r="CU85" s="91"/>
      <c r="CV85" s="100"/>
      <c r="CW85" s="100"/>
      <c r="CX85" s="100"/>
      <c r="CY85" s="91"/>
      <c r="CZ85" s="100"/>
      <c r="DA85" s="100"/>
      <c r="DB85" s="91"/>
      <c r="DC85" s="100"/>
      <c r="DD85" s="116"/>
      <c r="DE85" s="91"/>
      <c r="DF85" s="100"/>
      <c r="DG85" s="100"/>
      <c r="DH85" s="91"/>
      <c r="DI85" s="100"/>
      <c r="DJ85" s="100"/>
      <c r="DK85" s="100"/>
      <c r="DL85" s="91"/>
      <c r="DM85" s="100"/>
      <c r="DN85" s="100"/>
      <c r="DO85" s="91"/>
      <c r="DP85" s="91"/>
      <c r="DQ85" s="116"/>
      <c r="DR85" s="91"/>
      <c r="DS85" s="100"/>
      <c r="DT85" s="100"/>
      <c r="DU85" s="100"/>
      <c r="DV85" s="100"/>
      <c r="DW85" s="100"/>
      <c r="DX85" s="100"/>
      <c r="DY85" s="100"/>
      <c r="DZ85" s="100"/>
      <c r="EA85" s="100"/>
      <c r="EB85" s="91"/>
      <c r="EC85" s="91"/>
      <c r="ED85" s="116"/>
      <c r="EE85" s="91"/>
      <c r="EF85" s="100"/>
      <c r="EG85" s="100"/>
      <c r="EH85" s="100"/>
      <c r="EI85" s="100"/>
      <c r="EJ85" s="100"/>
      <c r="EK85" s="100"/>
      <c r="EL85" s="100"/>
      <c r="EM85" s="100"/>
      <c r="EN85" s="100"/>
      <c r="EO85" s="91"/>
      <c r="EP85" s="100"/>
      <c r="EQ85" s="116"/>
      <c r="ER85" s="91"/>
      <c r="ES85" s="100"/>
      <c r="ET85" s="100"/>
      <c r="EU85" s="100"/>
      <c r="EV85" s="100"/>
      <c r="EW85" s="100"/>
      <c r="EX85" s="100"/>
      <c r="EY85" s="100"/>
      <c r="EZ85" s="100"/>
      <c r="FA85" s="100"/>
      <c r="FB85" s="91"/>
      <c r="FC85" s="100"/>
      <c r="FD85" s="116"/>
      <c r="FE85" s="91"/>
      <c r="FF85" s="100"/>
      <c r="FG85" s="100"/>
      <c r="FH85" s="100"/>
      <c r="FI85" s="100"/>
      <c r="FJ85" s="100"/>
      <c r="FK85" s="100"/>
      <c r="FL85" s="100"/>
      <c r="FM85" s="100"/>
      <c r="FN85" s="100"/>
      <c r="FO85" s="91"/>
      <c r="FP85" s="100"/>
      <c r="FQ85" s="116"/>
      <c r="FR85" s="91"/>
      <c r="FS85" s="100"/>
      <c r="FT85" s="100"/>
      <c r="FU85" s="100"/>
      <c r="FV85" s="100"/>
      <c r="FW85" s="100"/>
      <c r="FX85" s="100"/>
      <c r="FY85" s="100"/>
      <c r="FZ85" s="100"/>
      <c r="GA85" s="100"/>
      <c r="GB85" s="91"/>
      <c r="GC85" s="91"/>
      <c r="GD85" s="116"/>
      <c r="GE85" s="91"/>
      <c r="GF85" s="100"/>
      <c r="GG85" s="100"/>
      <c r="GH85" s="100"/>
      <c r="GI85" s="100"/>
      <c r="GJ85" s="100"/>
      <c r="GK85" s="100"/>
      <c r="GL85" s="100"/>
      <c r="GM85" s="100"/>
      <c r="GN85" s="100"/>
      <c r="GO85" s="91"/>
      <c r="GP85" s="91"/>
      <c r="GQ85" s="116"/>
      <c r="GR85" s="91"/>
      <c r="GS85" s="100"/>
      <c r="GT85" s="100"/>
      <c r="GU85" s="100"/>
      <c r="GV85" s="100"/>
      <c r="GW85" s="100"/>
      <c r="GX85" s="100"/>
      <c r="GY85" s="100"/>
      <c r="GZ85" s="100"/>
      <c r="HA85" s="100"/>
      <c r="HB85" s="91"/>
      <c r="HC85" s="91"/>
      <c r="HD85" s="116"/>
      <c r="HE85" s="100"/>
      <c r="HF85" s="100"/>
      <c r="HG85" s="100"/>
      <c r="HH85" s="100"/>
      <c r="HI85" s="100"/>
      <c r="HJ85" s="100"/>
      <c r="HK85" s="100"/>
      <c r="HL85" s="100"/>
      <c r="HM85" s="100"/>
      <c r="HN85" s="100"/>
      <c r="HO85" s="91"/>
      <c r="HP85" s="91"/>
      <c r="HQ85" s="116"/>
      <c r="HR85" s="91"/>
      <c r="HS85" s="100"/>
      <c r="HT85" s="100"/>
      <c r="HU85" s="100"/>
      <c r="HV85" s="100"/>
      <c r="HW85" s="100"/>
      <c r="HX85" s="100"/>
      <c r="HY85" s="100"/>
      <c r="HZ85" s="100"/>
      <c r="IA85" s="100"/>
      <c r="IB85" s="91"/>
      <c r="IC85" s="91"/>
      <c r="ID85" s="116"/>
      <c r="IE85" s="91"/>
      <c r="IF85" s="100"/>
      <c r="IG85" s="100"/>
      <c r="IH85" s="100"/>
      <c r="II85" s="100"/>
      <c r="IJ85" s="100"/>
      <c r="IK85" s="100"/>
      <c r="IL85" s="100"/>
      <c r="IM85" s="100"/>
      <c r="IN85" s="100"/>
      <c r="IO85" s="91"/>
      <c r="IP85" s="91"/>
      <c r="IQ85" s="116"/>
      <c r="IR85" s="91"/>
      <c r="IS85" s="100"/>
      <c r="IT85" s="100"/>
      <c r="IU85" s="100"/>
      <c r="IV85" s="100"/>
      <c r="IW85" s="100"/>
      <c r="IX85" s="100"/>
      <c r="IY85" s="100"/>
      <c r="IZ85" s="100"/>
      <c r="JA85" s="100"/>
      <c r="JB85" s="91"/>
      <c r="JC85" s="91"/>
      <c r="JD85" s="116"/>
      <c r="JE85" s="91"/>
      <c r="JF85" s="100"/>
      <c r="JG85" s="100"/>
      <c r="JH85" s="100"/>
      <c r="JI85" s="100"/>
      <c r="JJ85" s="100"/>
      <c r="JK85" s="100"/>
      <c r="JL85" s="100"/>
      <c r="JM85" s="100"/>
      <c r="JN85" s="100"/>
      <c r="JO85" s="91"/>
      <c r="JP85" s="91"/>
      <c r="JQ85" s="116"/>
      <c r="JR85" s="91"/>
      <c r="JS85" s="100"/>
      <c r="JT85" s="100"/>
      <c r="JU85" s="100"/>
      <c r="JV85" s="100"/>
      <c r="JW85" s="100"/>
      <c r="JX85" s="100"/>
      <c r="JY85" s="100"/>
      <c r="JZ85" s="100"/>
      <c r="KA85" s="100"/>
      <c r="KB85" s="91"/>
      <c r="KC85" s="91"/>
      <c r="KD85" s="91"/>
      <c r="KE85" s="91"/>
      <c r="KF85" s="91"/>
      <c r="KG85" s="91"/>
      <c r="KH85" s="91"/>
      <c r="KI85" s="91"/>
      <c r="KJ85" s="91"/>
      <c r="KK85" s="91"/>
      <c r="KL85" s="91"/>
      <c r="KM85" s="91"/>
      <c r="KN85" s="91"/>
      <c r="KO85" s="91"/>
      <c r="KP85" s="91"/>
      <c r="KQ85" s="91"/>
      <c r="KR85" s="91"/>
      <c r="KS85" s="91"/>
      <c r="KT85" s="91"/>
      <c r="KU85" s="91"/>
      <c r="KV85" s="91"/>
      <c r="KW85" s="91"/>
      <c r="KX85" s="91"/>
      <c r="KY85" s="91"/>
      <c r="KZ85" s="91"/>
      <c r="LA85" s="91"/>
      <c r="LB85" s="91"/>
      <c r="LC85" s="91"/>
      <c r="LD85" s="91"/>
      <c r="LE85" s="91"/>
      <c r="LF85" s="91"/>
      <c r="LG85" s="91"/>
      <c r="LH85" s="91"/>
      <c r="LI85" s="91"/>
      <c r="LJ85" s="91"/>
      <c r="LK85" s="91"/>
      <c r="LL85" s="91"/>
      <c r="LM85" s="91"/>
      <c r="LN85" s="91"/>
      <c r="LO85" s="91"/>
      <c r="LP85" s="91"/>
      <c r="LQ85" s="91"/>
      <c r="LR85" s="91"/>
      <c r="LS85" s="91"/>
      <c r="LT85" s="91"/>
      <c r="LU85" s="91"/>
      <c r="LV85" s="91"/>
      <c r="LW85" s="91"/>
      <c r="LX85" s="91"/>
      <c r="LY85" s="91"/>
      <c r="LZ85" s="91"/>
      <c r="MA85" s="91"/>
      <c r="MB85" s="91"/>
      <c r="MC85" s="91"/>
      <c r="MP85" s="288"/>
      <c r="MQ85" s="281"/>
      <c r="MR85" s="285">
        <f>MAX(Q85,AD85,AQ85,BD85,BQ85,CD85,CQ85,DD85,DQ85,ED85,EQ85,FD85,FQ85,GD85,GQ85,HD85,HQ85,ID85,IQ85,JD85,JQ85,KD85,KQ85,LD85,LQ85,MD85)</f>
        <v>4.0919999999999996</v>
      </c>
      <c r="MS85" s="186">
        <f>MIN(Q85,AD85,AQ85,BD85,BQ85,CD85,CQ85,DD85,DQ85,ED85,EQ85,FD85,FQ85,GD85,GQ85,HD85,HQ85,ID85,IQ85,JD85,JQ85,KD85,KQ85,LD85,LQ85,MD85)</f>
        <v>1.85</v>
      </c>
      <c r="MT85" s="186">
        <f>AVERAGE(Q85,AD85,AQ85,BD85,BQ85,CD85,CQ85,DD85,DQ85,ED85,EQ85,FD85,FQ85,GD85,GQ85,HD85,HQ85,ID85,IQ85,JD85,JQ85,KD85,KQ85,LD85,LQ85,MD85)</f>
        <v>2.3535999999999997</v>
      </c>
      <c r="MU85" s="275">
        <f>STDEV(Q85,AD85,AQ85,BD85,BQ85,CD85,CQ85,DD85,DQ85,ED85,EQ85,FD85,FQ85,GD85,GQ85,HD85,HQ85,ID85,IQ85,JD85,JQ85,KD85,KQ85,LD85,LQ85,MD85)</f>
        <v>0.97387540270817052</v>
      </c>
      <c r="MV85" s="308"/>
      <c r="MW85" s="303"/>
      <c r="MX85" s="303"/>
      <c r="MY85" s="303"/>
      <c r="MZ85" s="303"/>
      <c r="NA85" s="303"/>
      <c r="NB85" s="303"/>
      <c r="NC85" s="303"/>
      <c r="ND85" s="303"/>
      <c r="NE85" s="303"/>
      <c r="NF85" s="303"/>
      <c r="NG85" s="303"/>
      <c r="NH85" s="304"/>
      <c r="NI85" s="303"/>
      <c r="NJ85" s="303"/>
      <c r="NK85" s="303"/>
      <c r="NM85" s="288"/>
      <c r="NN85" s="88"/>
      <c r="NO85" s="741"/>
      <c r="NP85" s="741"/>
      <c r="NQ85" s="741"/>
      <c r="NR85" s="741"/>
      <c r="NS85" s="741"/>
      <c r="NT85" s="741"/>
      <c r="NU85" s="741"/>
      <c r="NV85" s="741"/>
      <c r="NW85" s="741"/>
      <c r="NX85" s="741"/>
      <c r="NY85" s="741"/>
      <c r="NZ85" s="741"/>
      <c r="OA85" s="741"/>
      <c r="OB85" s="741"/>
      <c r="OC85" s="741"/>
      <c r="OD85" s="741"/>
      <c r="OE85" s="741"/>
      <c r="OF85" s="741"/>
      <c r="OG85" s="741"/>
      <c r="OH85" s="741"/>
      <c r="OI85" s="741"/>
      <c r="OJ85" s="741"/>
      <c r="OK85" s="741"/>
      <c r="OL85" s="741"/>
      <c r="OM85" s="741"/>
      <c r="ON85" s="741"/>
      <c r="OO85" s="741"/>
      <c r="OP85" s="741"/>
      <c r="OQ85" s="741"/>
      <c r="OR85" s="741"/>
      <c r="OS85" s="741"/>
      <c r="OT85" s="741"/>
      <c r="OU85" s="741"/>
      <c r="OV85" s="741"/>
      <c r="OW85" s="741"/>
      <c r="OX85" s="741"/>
      <c r="OY85" s="741"/>
      <c r="OZ85" s="741"/>
      <c r="PA85" s="741"/>
      <c r="PB85" s="741"/>
      <c r="PC85" s="741"/>
      <c r="PD85" s="741"/>
      <c r="PE85" s="741"/>
      <c r="PF85" s="741"/>
      <c r="PG85" s="741"/>
      <c r="PH85" s="741"/>
      <c r="PI85" s="741"/>
    </row>
    <row r="86" spans="1:425" s="92" customFormat="1" ht="15" customHeight="1" thickBot="1">
      <c r="A86" s="1"/>
      <c r="B86" s="88"/>
      <c r="C86" s="357"/>
      <c r="D86" s="357"/>
      <c r="E86" s="357"/>
      <c r="F86" s="357"/>
      <c r="G86" s="358"/>
      <c r="H86" s="358"/>
      <c r="I86" s="358"/>
      <c r="J86" s="358"/>
      <c r="K86" s="358"/>
      <c r="L86" s="358"/>
      <c r="M86" s="160" t="s">
        <v>88</v>
      </c>
      <c r="N86" s="160" t="s">
        <v>88</v>
      </c>
      <c r="O86" s="271" t="s">
        <v>745</v>
      </c>
      <c r="P86" s="89"/>
      <c r="Q86" s="116">
        <v>0.57999999999999996</v>
      </c>
      <c r="R86" s="91" t="s">
        <v>745</v>
      </c>
      <c r="S86" s="91">
        <v>2016</v>
      </c>
      <c r="T86" s="91" t="s">
        <v>664</v>
      </c>
      <c r="U86" s="91" t="s">
        <v>665</v>
      </c>
      <c r="V86" s="91" t="s">
        <v>4</v>
      </c>
      <c r="W86" s="91" t="s">
        <v>752</v>
      </c>
      <c r="X86" s="91" t="s">
        <v>4</v>
      </c>
      <c r="Y86" s="117">
        <v>43539</v>
      </c>
      <c r="Z86" s="91" t="s">
        <v>666</v>
      </c>
      <c r="AA86" s="91" t="s">
        <v>667</v>
      </c>
      <c r="AB86" s="91" t="s">
        <v>753</v>
      </c>
      <c r="AC86" s="91" t="s">
        <v>4</v>
      </c>
      <c r="AD86" s="116">
        <v>0.41099999999999998</v>
      </c>
      <c r="AE86" s="91" t="s">
        <v>745</v>
      </c>
      <c r="AF86" s="100">
        <v>2016</v>
      </c>
      <c r="AG86" s="100" t="s">
        <v>664</v>
      </c>
      <c r="AH86" s="91" t="s">
        <v>665</v>
      </c>
      <c r="AI86" s="100" t="s">
        <v>4</v>
      </c>
      <c r="AJ86" s="100" t="s">
        <v>755</v>
      </c>
      <c r="AK86" s="100" t="s">
        <v>4</v>
      </c>
      <c r="AL86" s="91">
        <v>63100</v>
      </c>
      <c r="AM86" s="100" t="s">
        <v>666</v>
      </c>
      <c r="AN86" s="100" t="s">
        <v>667</v>
      </c>
      <c r="AO86" s="91" t="s">
        <v>753</v>
      </c>
      <c r="AP86" s="100" t="s">
        <v>4</v>
      </c>
      <c r="AQ86" s="116">
        <v>0.69499999999999995</v>
      </c>
      <c r="AR86" s="91" t="s">
        <v>745</v>
      </c>
      <c r="AS86" s="100">
        <v>2016</v>
      </c>
      <c r="AT86" s="100" t="s">
        <v>664</v>
      </c>
      <c r="AU86" s="100" t="s">
        <v>665</v>
      </c>
      <c r="AV86" s="100" t="s">
        <v>4</v>
      </c>
      <c r="AW86" s="100" t="s">
        <v>756</v>
      </c>
      <c r="AX86" s="100" t="s">
        <v>4</v>
      </c>
      <c r="AY86" s="100">
        <v>138910</v>
      </c>
      <c r="AZ86" s="100" t="s">
        <v>666</v>
      </c>
      <c r="BA86" s="100" t="s">
        <v>667</v>
      </c>
      <c r="BB86" s="91" t="s">
        <v>753</v>
      </c>
      <c r="BC86" s="100" t="s">
        <v>4</v>
      </c>
      <c r="BD86" s="116">
        <v>0.308</v>
      </c>
      <c r="BE86" s="91" t="s">
        <v>745</v>
      </c>
      <c r="BF86" s="100">
        <v>2016</v>
      </c>
      <c r="BG86" s="100" t="s">
        <v>664</v>
      </c>
      <c r="BH86" s="100" t="s">
        <v>665</v>
      </c>
      <c r="BI86" s="100" t="s">
        <v>4</v>
      </c>
      <c r="BJ86" s="100" t="s">
        <v>757</v>
      </c>
      <c r="BK86" s="100" t="s">
        <v>4</v>
      </c>
      <c r="BL86" s="100">
        <v>595261</v>
      </c>
      <c r="BM86" s="100" t="s">
        <v>666</v>
      </c>
      <c r="BN86" s="100" t="s">
        <v>667</v>
      </c>
      <c r="BO86" s="91" t="s">
        <v>753</v>
      </c>
      <c r="BP86" s="91" t="s">
        <v>4</v>
      </c>
      <c r="BQ86" s="116">
        <v>0.59199999999999997</v>
      </c>
      <c r="BR86" s="91" t="s">
        <v>745</v>
      </c>
      <c r="BS86" s="100">
        <v>2016</v>
      </c>
      <c r="BT86" s="100" t="s">
        <v>664</v>
      </c>
      <c r="BU86" s="100" t="s">
        <v>665</v>
      </c>
      <c r="BV86" s="100" t="s">
        <v>4</v>
      </c>
      <c r="BW86" s="100" t="s">
        <v>758</v>
      </c>
      <c r="BX86" s="100" t="s">
        <v>4</v>
      </c>
      <c r="BY86" s="100">
        <v>140324</v>
      </c>
      <c r="BZ86" s="100" t="s">
        <v>666</v>
      </c>
      <c r="CA86" s="100" t="s">
        <v>667</v>
      </c>
      <c r="CB86" s="91" t="s">
        <v>753</v>
      </c>
      <c r="CC86" s="91" t="s">
        <v>4</v>
      </c>
      <c r="CD86" s="116"/>
      <c r="CE86" s="91"/>
      <c r="CF86" s="100"/>
      <c r="CG86" s="100"/>
      <c r="CH86" s="91"/>
      <c r="CI86" s="100"/>
      <c r="CJ86" s="100"/>
      <c r="CK86" s="100"/>
      <c r="CL86" s="91"/>
      <c r="CM86" s="100"/>
      <c r="CN86" s="100"/>
      <c r="CO86" s="91"/>
      <c r="CP86" s="91"/>
      <c r="CQ86" s="116"/>
      <c r="CR86" s="91"/>
      <c r="CS86" s="100"/>
      <c r="CT86" s="100"/>
      <c r="CU86" s="91"/>
      <c r="CV86" s="100"/>
      <c r="CW86" s="100"/>
      <c r="CX86" s="100"/>
      <c r="CY86" s="91"/>
      <c r="CZ86" s="100"/>
      <c r="DA86" s="100"/>
      <c r="DB86" s="91"/>
      <c r="DC86" s="100"/>
      <c r="DD86" s="116"/>
      <c r="DE86" s="91"/>
      <c r="DF86" s="100"/>
      <c r="DG86" s="100"/>
      <c r="DH86" s="91"/>
      <c r="DI86" s="100"/>
      <c r="DJ86" s="100"/>
      <c r="DK86" s="100"/>
      <c r="DL86" s="91"/>
      <c r="DM86" s="100"/>
      <c r="DN86" s="100"/>
      <c r="DO86" s="91"/>
      <c r="DP86" s="91"/>
      <c r="DQ86" s="116"/>
      <c r="DR86" s="91"/>
      <c r="DS86" s="100"/>
      <c r="DT86" s="100"/>
      <c r="DU86" s="100"/>
      <c r="DV86" s="100"/>
      <c r="DW86" s="100"/>
      <c r="DX86" s="100"/>
      <c r="DY86" s="100"/>
      <c r="DZ86" s="100"/>
      <c r="EA86" s="100"/>
      <c r="EB86" s="91"/>
      <c r="EC86" s="91"/>
      <c r="ED86" s="116"/>
      <c r="EE86" s="91"/>
      <c r="EF86" s="100"/>
      <c r="EG86" s="100"/>
      <c r="EH86" s="100"/>
      <c r="EI86" s="100"/>
      <c r="EJ86" s="100"/>
      <c r="EK86" s="100"/>
      <c r="EL86" s="100"/>
      <c r="EM86" s="100"/>
      <c r="EN86" s="100"/>
      <c r="EO86" s="91"/>
      <c r="EP86" s="100"/>
      <c r="EQ86" s="116"/>
      <c r="ER86" s="91"/>
      <c r="ES86" s="100"/>
      <c r="ET86" s="100"/>
      <c r="EU86" s="100"/>
      <c r="EV86" s="100"/>
      <c r="EW86" s="100"/>
      <c r="EX86" s="100"/>
      <c r="EY86" s="100"/>
      <c r="EZ86" s="100"/>
      <c r="FA86" s="100"/>
      <c r="FB86" s="91"/>
      <c r="FC86" s="100"/>
      <c r="FD86" s="116"/>
      <c r="FE86" s="91"/>
      <c r="FF86" s="100"/>
      <c r="FG86" s="100"/>
      <c r="FH86" s="100"/>
      <c r="FI86" s="100"/>
      <c r="FJ86" s="100"/>
      <c r="FK86" s="100"/>
      <c r="FL86" s="100"/>
      <c r="FM86" s="100"/>
      <c r="FN86" s="100"/>
      <c r="FO86" s="91"/>
      <c r="FP86" s="100"/>
      <c r="FQ86" s="116"/>
      <c r="FR86" s="91"/>
      <c r="FS86" s="100"/>
      <c r="FT86" s="100"/>
      <c r="FU86" s="100"/>
      <c r="FV86" s="100"/>
      <c r="FW86" s="100"/>
      <c r="FX86" s="100"/>
      <c r="FY86" s="100"/>
      <c r="FZ86" s="100"/>
      <c r="GA86" s="100"/>
      <c r="GB86" s="91"/>
      <c r="GC86" s="91"/>
      <c r="GD86" s="116"/>
      <c r="GE86" s="91"/>
      <c r="GF86" s="100"/>
      <c r="GG86" s="100"/>
      <c r="GH86" s="100"/>
      <c r="GI86" s="100"/>
      <c r="GJ86" s="100"/>
      <c r="GK86" s="100"/>
      <c r="GL86" s="100"/>
      <c r="GM86" s="100"/>
      <c r="GN86" s="100"/>
      <c r="GO86" s="91"/>
      <c r="GP86" s="91"/>
      <c r="GQ86" s="116"/>
      <c r="GR86" s="91"/>
      <c r="GS86" s="100"/>
      <c r="GT86" s="100"/>
      <c r="GU86" s="100"/>
      <c r="GV86" s="100"/>
      <c r="GW86" s="100"/>
      <c r="GX86" s="100"/>
      <c r="GY86" s="100"/>
      <c r="GZ86" s="100"/>
      <c r="HA86" s="100"/>
      <c r="HB86" s="91"/>
      <c r="HC86" s="91"/>
      <c r="HD86" s="116"/>
      <c r="HE86" s="100"/>
      <c r="HF86" s="100"/>
      <c r="HG86" s="100"/>
      <c r="HH86" s="100"/>
      <c r="HI86" s="100"/>
      <c r="HJ86" s="100"/>
      <c r="HK86" s="100"/>
      <c r="HL86" s="100"/>
      <c r="HM86" s="100"/>
      <c r="HN86" s="100"/>
      <c r="HO86" s="91"/>
      <c r="HP86" s="91"/>
      <c r="HQ86" s="116"/>
      <c r="HR86" s="91"/>
      <c r="HS86" s="100"/>
      <c r="HT86" s="100"/>
      <c r="HU86" s="100"/>
      <c r="HV86" s="100"/>
      <c r="HW86" s="100"/>
      <c r="HX86" s="100"/>
      <c r="HY86" s="100"/>
      <c r="HZ86" s="100"/>
      <c r="IA86" s="100"/>
      <c r="IB86" s="91"/>
      <c r="IC86" s="91"/>
      <c r="ID86" s="116"/>
      <c r="IE86" s="91"/>
      <c r="IF86" s="100"/>
      <c r="IG86" s="100"/>
      <c r="IH86" s="100"/>
      <c r="II86" s="100"/>
      <c r="IJ86" s="100"/>
      <c r="IK86" s="100"/>
      <c r="IL86" s="100"/>
      <c r="IM86" s="100"/>
      <c r="IN86" s="100"/>
      <c r="IO86" s="91"/>
      <c r="IP86" s="91"/>
      <c r="IQ86" s="116"/>
      <c r="IR86" s="91"/>
      <c r="IS86" s="100"/>
      <c r="IT86" s="100"/>
      <c r="IU86" s="100"/>
      <c r="IV86" s="100"/>
      <c r="IW86" s="100"/>
      <c r="IX86" s="100"/>
      <c r="IY86" s="100"/>
      <c r="IZ86" s="100"/>
      <c r="JA86" s="100"/>
      <c r="JB86" s="91"/>
      <c r="JC86" s="91"/>
      <c r="JD86" s="116"/>
      <c r="JE86" s="91"/>
      <c r="JF86" s="100"/>
      <c r="JG86" s="100"/>
      <c r="JH86" s="100"/>
      <c r="JI86" s="100"/>
      <c r="JJ86" s="100"/>
      <c r="JK86" s="100"/>
      <c r="JL86" s="100"/>
      <c r="JM86" s="100"/>
      <c r="JN86" s="100"/>
      <c r="JO86" s="91"/>
      <c r="JP86" s="91"/>
      <c r="JQ86" s="116"/>
      <c r="JR86" s="91"/>
      <c r="JS86" s="100"/>
      <c r="JT86" s="100"/>
      <c r="JU86" s="100"/>
      <c r="JV86" s="100"/>
      <c r="JW86" s="100"/>
      <c r="JX86" s="100"/>
      <c r="JY86" s="100"/>
      <c r="JZ86" s="100"/>
      <c r="KA86" s="100"/>
      <c r="KB86" s="91"/>
      <c r="KC86" s="91"/>
      <c r="KD86" s="91"/>
      <c r="KE86" s="91"/>
      <c r="KF86" s="91"/>
      <c r="KG86" s="91"/>
      <c r="KH86" s="91"/>
      <c r="KI86" s="91"/>
      <c r="KJ86" s="91"/>
      <c r="KK86" s="91"/>
      <c r="KL86" s="91"/>
      <c r="KM86" s="91"/>
      <c r="KN86" s="91"/>
      <c r="KO86" s="91"/>
      <c r="KP86" s="91"/>
      <c r="KQ86" s="91"/>
      <c r="KR86" s="91"/>
      <c r="KS86" s="91"/>
      <c r="KT86" s="91"/>
      <c r="KU86" s="91"/>
      <c r="KV86" s="91"/>
      <c r="KW86" s="91"/>
      <c r="KX86" s="91"/>
      <c r="KY86" s="91"/>
      <c r="KZ86" s="91"/>
      <c r="LA86" s="91"/>
      <c r="LB86" s="91"/>
      <c r="LC86" s="91"/>
      <c r="LD86" s="91"/>
      <c r="LE86" s="91"/>
      <c r="LF86" s="91"/>
      <c r="LG86" s="91"/>
      <c r="LH86" s="91"/>
      <c r="LI86" s="91"/>
      <c r="LJ86" s="91"/>
      <c r="LK86" s="91"/>
      <c r="LL86" s="91"/>
      <c r="LM86" s="91"/>
      <c r="LN86" s="91"/>
      <c r="LO86" s="91"/>
      <c r="LP86" s="91"/>
      <c r="LQ86" s="91"/>
      <c r="LR86" s="91"/>
      <c r="LS86" s="91"/>
      <c r="LT86" s="91"/>
      <c r="LU86" s="91"/>
      <c r="LV86" s="91"/>
      <c r="LW86" s="91"/>
      <c r="LX86" s="91"/>
      <c r="LY86" s="91"/>
      <c r="LZ86" s="91"/>
      <c r="MA86" s="91"/>
      <c r="MB86" s="91"/>
      <c r="MC86" s="91"/>
      <c r="MP86" s="288"/>
      <c r="MQ86" s="282"/>
      <c r="MR86" s="286">
        <f>MAX(Q86,AD86,AQ86,BD86,BQ86,CD86,CQ86,DD86,DQ86,ED86,EQ86,FD86,FQ86,GD86,GQ86,HD86,HQ86,ID86,IQ86,JD86,JQ86,KD86,KQ86,LD86,LQ86,MD86)</f>
        <v>0.69499999999999995</v>
      </c>
      <c r="MS86" s="287">
        <f>MIN(Q86,AD86,AQ86,BD86,BQ86,CD86,CQ86,DD86,DQ86,ED86,EQ86,FD86,FQ86,GD86,GQ86,HD86,HQ86,ID86,IQ86,JD86,JQ86,KD86,KQ86,LD86,LQ86,MD86)</f>
        <v>0.308</v>
      </c>
      <c r="MT86" s="287">
        <f>AVERAGE(Q86,AD86,AQ86,BD86,BQ86,CD86,CQ86,DD86,DQ86,ED86,EQ86,FD86,FQ86,GD86,GQ86,HD86,HQ86,ID86,IQ86,JD86,JQ86,KD86,KQ86,LD86,LQ86,MD86)</f>
        <v>0.51719999999999999</v>
      </c>
      <c r="MU86" s="277">
        <f>STDEV(Q86,AD86,AQ86,BD86,BQ86,CD86,CQ86,DD86,DQ86,ED86,EQ86,FD86,FQ86,GD86,GQ86,HD86,HQ86,ID86,IQ86,JD86,JQ86,KD86,KQ86,LD86,LQ86,MD86)</f>
        <v>0.15507643276784491</v>
      </c>
      <c r="MV86" s="309"/>
      <c r="MW86" s="303"/>
      <c r="MX86" s="303"/>
      <c r="MY86" s="303"/>
      <c r="MZ86" s="303"/>
      <c r="NA86" s="303"/>
      <c r="NB86" s="303"/>
      <c r="NC86" s="303"/>
      <c r="ND86" s="303"/>
      <c r="NE86" s="303"/>
      <c r="NF86" s="303"/>
      <c r="NG86" s="303"/>
      <c r="NH86" s="304"/>
      <c r="NI86" s="303"/>
      <c r="NJ86" s="303"/>
      <c r="NK86" s="303"/>
      <c r="NM86" s="288"/>
      <c r="NN86" s="88"/>
      <c r="NO86" s="741"/>
      <c r="NP86" s="741"/>
      <c r="NQ86" s="741"/>
      <c r="NR86" s="741"/>
      <c r="NS86" s="741"/>
      <c r="NT86" s="741"/>
      <c r="NU86" s="741"/>
      <c r="NV86" s="741"/>
      <c r="NW86" s="741"/>
      <c r="NX86" s="741"/>
      <c r="NY86" s="741"/>
      <c r="NZ86" s="741"/>
      <c r="OA86" s="741"/>
      <c r="OB86" s="741"/>
      <c r="OC86" s="741"/>
      <c r="OD86" s="741"/>
      <c r="OE86" s="741"/>
      <c r="OF86" s="741"/>
      <c r="OG86" s="741"/>
      <c r="OH86" s="741"/>
      <c r="OI86" s="741"/>
      <c r="OJ86" s="741"/>
      <c r="OK86" s="741"/>
      <c r="OL86" s="741"/>
      <c r="OM86" s="741"/>
      <c r="ON86" s="741"/>
      <c r="OO86" s="741"/>
      <c r="OP86" s="741"/>
      <c r="OQ86" s="741"/>
      <c r="OR86" s="741"/>
      <c r="OS86" s="741"/>
      <c r="OT86" s="741"/>
      <c r="OU86" s="741"/>
      <c r="OV86" s="741"/>
      <c r="OW86" s="741"/>
      <c r="OX86" s="741"/>
      <c r="OY86" s="741"/>
      <c r="OZ86" s="741"/>
      <c r="PA86" s="741"/>
      <c r="PB86" s="741"/>
      <c r="PC86" s="741"/>
      <c r="PD86" s="741"/>
      <c r="PE86" s="741"/>
      <c r="PF86" s="741"/>
      <c r="PG86" s="741"/>
      <c r="PH86" s="741"/>
      <c r="PI86" s="741"/>
    </row>
    <row r="87" spans="1:425" s="92" customFormat="1" ht="15" customHeight="1" thickBot="1">
      <c r="A87" s="1"/>
      <c r="B87" s="88"/>
      <c r="C87" s="89" t="s">
        <v>2160</v>
      </c>
      <c r="D87" s="89" t="s">
        <v>519</v>
      </c>
      <c r="E87" s="89" t="s">
        <v>430</v>
      </c>
      <c r="F87" s="89" t="s">
        <v>2161</v>
      </c>
      <c r="G87" s="160" t="str">
        <f>'G-6'!I171</f>
        <v>I-67 F</v>
      </c>
      <c r="H87" s="160" t="s">
        <v>89</v>
      </c>
      <c r="I87" s="160" t="s">
        <v>88</v>
      </c>
      <c r="J87" s="160" t="s">
        <v>1886</v>
      </c>
      <c r="K87" s="160" t="s">
        <v>3166</v>
      </c>
      <c r="L87" s="160" t="s">
        <v>4</v>
      </c>
      <c r="M87" s="89" t="s">
        <v>25</v>
      </c>
      <c r="N87" s="89" t="s">
        <v>6</v>
      </c>
      <c r="O87" s="89" t="s">
        <v>326</v>
      </c>
      <c r="P87" s="89" t="s">
        <v>98</v>
      </c>
      <c r="Q87" s="116"/>
      <c r="R87" s="91"/>
      <c r="S87" s="91"/>
      <c r="T87" s="91"/>
      <c r="U87" s="91"/>
      <c r="V87" s="91"/>
      <c r="W87" s="91"/>
      <c r="X87" s="91"/>
      <c r="Y87" s="91"/>
      <c r="Z87" s="91"/>
      <c r="AA87" s="91"/>
      <c r="AB87" s="91"/>
      <c r="AD87" s="116"/>
      <c r="AE87" s="91"/>
      <c r="AF87" s="100"/>
      <c r="AG87" s="100"/>
      <c r="AH87" s="100"/>
      <c r="AI87" s="100"/>
      <c r="AJ87" s="100"/>
      <c r="AK87" s="100"/>
      <c r="AL87" s="118"/>
      <c r="AM87" s="100"/>
      <c r="AN87" s="100"/>
      <c r="AO87" s="91"/>
      <c r="AP87" s="91"/>
      <c r="AQ87" s="116"/>
      <c r="AR87" s="91"/>
      <c r="AS87" s="100"/>
      <c r="AT87" s="100"/>
      <c r="AU87" s="91"/>
      <c r="AV87" s="100"/>
      <c r="AW87" s="100"/>
      <c r="AX87" s="100"/>
      <c r="AY87" s="91"/>
      <c r="AZ87" s="100"/>
      <c r="BA87" s="100"/>
      <c r="BB87" s="91"/>
      <c r="BC87" s="100"/>
      <c r="BD87" s="116"/>
      <c r="BE87" s="91"/>
      <c r="BF87" s="100"/>
      <c r="BG87" s="100"/>
      <c r="BH87" s="100"/>
      <c r="BI87" s="100"/>
      <c r="BJ87" s="100"/>
      <c r="BK87" s="100"/>
      <c r="BL87" s="118"/>
      <c r="BM87" s="100"/>
      <c r="BN87" s="100"/>
      <c r="BO87" s="91"/>
      <c r="BP87" s="100"/>
      <c r="BQ87" s="116"/>
      <c r="BR87" s="91"/>
      <c r="BS87" s="100"/>
      <c r="BT87" s="100"/>
      <c r="BU87" s="91"/>
      <c r="BV87" s="100"/>
      <c r="BW87" s="100"/>
      <c r="BX87" s="100"/>
      <c r="BY87" s="91"/>
      <c r="BZ87" s="100"/>
      <c r="CA87" s="100"/>
      <c r="CB87" s="91"/>
      <c r="CC87" s="91"/>
      <c r="CD87" s="116"/>
      <c r="CE87" s="91"/>
      <c r="CF87" s="100"/>
      <c r="CG87" s="100"/>
      <c r="CH87" s="91"/>
      <c r="CI87" s="100"/>
      <c r="CJ87" s="100"/>
      <c r="CK87" s="100"/>
      <c r="CL87" s="100"/>
      <c r="CM87" s="100"/>
      <c r="CN87" s="100"/>
      <c r="CO87" s="91"/>
      <c r="CP87" s="91"/>
      <c r="CQ87" s="116"/>
      <c r="CR87" s="91"/>
      <c r="CS87" s="100"/>
      <c r="CT87" s="100"/>
      <c r="CU87" s="91"/>
      <c r="CV87" s="100"/>
      <c r="CW87" s="100"/>
      <c r="CX87" s="100"/>
      <c r="CY87" s="100"/>
      <c r="CZ87" s="100"/>
      <c r="DA87" s="100"/>
      <c r="DB87" s="91"/>
      <c r="DC87" s="100"/>
      <c r="DD87" s="116"/>
      <c r="DE87" s="91"/>
      <c r="DF87" s="100"/>
      <c r="DG87" s="100"/>
      <c r="DH87" s="91"/>
      <c r="DI87" s="100"/>
      <c r="DJ87" s="100"/>
      <c r="DK87" s="100"/>
      <c r="DL87" s="100"/>
      <c r="DM87" s="100"/>
      <c r="DN87" s="100"/>
      <c r="DO87" s="91"/>
      <c r="DP87" s="91"/>
      <c r="DQ87" s="167"/>
      <c r="DR87" s="40"/>
      <c r="DS87" s="136"/>
      <c r="DT87" s="167"/>
      <c r="DU87" s="167"/>
      <c r="DV87" s="167"/>
      <c r="DW87" s="167"/>
      <c r="DX87" s="167"/>
      <c r="DY87" s="167"/>
      <c r="DZ87" s="167"/>
      <c r="EA87" s="167"/>
      <c r="EB87" s="167"/>
      <c r="EC87" s="167"/>
      <c r="ED87" s="167"/>
      <c r="EE87" s="91"/>
      <c r="EF87" s="91"/>
      <c r="EG87" s="91"/>
      <c r="EH87" s="100"/>
      <c r="EI87" s="91"/>
      <c r="EJ87" s="91"/>
      <c r="EK87" s="91"/>
      <c r="EL87" s="91"/>
      <c r="EM87" s="91"/>
      <c r="EN87" s="91"/>
      <c r="EO87" s="91"/>
      <c r="EP87" s="100"/>
      <c r="EQ87" s="91"/>
      <c r="ER87" s="91"/>
      <c r="ES87" s="91"/>
      <c r="ET87" s="91"/>
      <c r="EU87" s="100"/>
      <c r="EV87" s="91"/>
      <c r="EW87" s="91"/>
      <c r="EX87" s="91"/>
      <c r="EY87" s="91"/>
      <c r="EZ87" s="91"/>
      <c r="FA87" s="91"/>
      <c r="FB87" s="91"/>
      <c r="FC87" s="100"/>
      <c r="FD87" s="91"/>
      <c r="FE87" s="91"/>
      <c r="FF87" s="91"/>
      <c r="FG87" s="91"/>
      <c r="FH87" s="100"/>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c r="JX87" s="91"/>
      <c r="JY87" s="91"/>
      <c r="JZ87" s="91"/>
      <c r="KA87" s="91"/>
      <c r="KB87" s="91"/>
      <c r="KC87" s="91"/>
      <c r="KD87" s="91"/>
      <c r="KE87" s="91"/>
      <c r="KF87" s="91"/>
      <c r="KG87" s="91"/>
      <c r="KH87" s="91"/>
      <c r="KI87" s="91"/>
      <c r="KJ87" s="91"/>
      <c r="KK87" s="91"/>
      <c r="KL87" s="91"/>
      <c r="KM87" s="91"/>
      <c r="KN87" s="91"/>
      <c r="KO87" s="91"/>
      <c r="KP87" s="91"/>
      <c r="KQ87" s="91"/>
      <c r="KR87" s="91"/>
      <c r="KS87" s="91"/>
      <c r="KT87" s="91"/>
      <c r="KU87" s="91"/>
      <c r="KV87" s="91"/>
      <c r="KW87" s="91"/>
      <c r="KX87" s="91"/>
      <c r="KY87" s="91"/>
      <c r="KZ87" s="91"/>
      <c r="LA87" s="91"/>
      <c r="LB87" s="91"/>
      <c r="LC87" s="91"/>
      <c r="LD87" s="91"/>
      <c r="LE87" s="91"/>
      <c r="LF87" s="91"/>
      <c r="LG87" s="91"/>
      <c r="LH87" s="91"/>
      <c r="LI87" s="91"/>
      <c r="LJ87" s="91"/>
      <c r="LK87" s="91"/>
      <c r="LL87" s="91"/>
      <c r="LM87" s="91"/>
      <c r="LN87" s="91"/>
      <c r="LO87" s="91"/>
      <c r="LP87" s="91"/>
      <c r="LQ87" s="91"/>
      <c r="LR87" s="91"/>
      <c r="LS87" s="91"/>
      <c r="LT87" s="91"/>
      <c r="LU87" s="91"/>
      <c r="LV87" s="91"/>
      <c r="LW87" s="91"/>
      <c r="LX87" s="91"/>
      <c r="LY87" s="91"/>
      <c r="LZ87" s="91"/>
      <c r="MA87" s="91"/>
      <c r="MB87" s="91"/>
      <c r="MC87" s="91"/>
      <c r="MQ87" s="289">
        <f>COUNTA(Q87,AD87,AQ87,BD87,BQ87,CD87,CQ87,DD87,DQ87,ED87,EQ87,FD87,FQ87,GD87,GQ87,HD87,HQ87,ID87,IQ87,JD87,JQ87,KD87,KQ87,LD87,LQ87,MD87)+COUNTA(Q88,AD88,AQ88,BD88,BQ88,CD88,CQ88,DD88,DQ88,ED88,EQ88,FD88,FQ88,GD88,GQ88,HD88,HQ88,ID88,IQ88,JD88,JQ88,KD88,KQ88,LD88,LQ88,MD88)+COUNTA(Q89,AD89,AQ89,BD89,BQ89,CD89,CQ89,DD89,DQ89,ED89,EQ89,FD89,FQ89,GD89,GQ89,HD89,HQ89,ID89,IQ89,JD89,JQ89,KD89,KQ89,LD89,LQ89,MD89)+COUNTA(Q90,AD90,AQ90,BD90,BQ90,CD90,CQ90,DD90,DQ90,ED90,EQ90,FD90,FQ90,GD90,GQ90,HD90,HQ90,ID90,IQ90,JD90,JQ90,KD90,KQ90,LD90,LQ90,MD90)+COUNTA(Q91,AD91,AQ91,BD91,BQ91,CD91,CQ91,DD91,DQ91,ED91,EQ91,FD91,FQ91,GD91,GQ91,HD91,HQ91,ID91,IQ91,JD91,JQ91,KD91,KQ91,LD91,LQ91,MD91)+COUNTA(Q92,AD92,AQ92,BD92,BQ92,CD92,CQ92,DD92,DQ92,ED92,EQ92,FD92,FQ92,GD92,GQ92,HD92,HQ92,ID92,IQ92,JD92,JQ92,KD92,KQ92,LD92,LQ92,MD92)</f>
        <v>8</v>
      </c>
      <c r="MR87" s="293">
        <f>MAX(MR88:MR92)</f>
        <v>0.97</v>
      </c>
      <c r="MS87" s="297">
        <f>MIN(MS88:MS89)</f>
        <v>0.7</v>
      </c>
      <c r="MT87" s="298">
        <f>AVERAGE(MT88:MT89)</f>
        <v>0.88606666666666667</v>
      </c>
      <c r="MU87" s="290">
        <f>STDEV(Q88,AD88,AQ88,BD88,BQ88,CD88,CQ88,DD88,DQ88,ED88,EQ88,FD88,FQ88,GD88,GQ88,HD88,HQ88,ID88,IQ88,JD88,JQ88,KD88,KQ88,LD88,LQ88,MD88,Q89,AD89,AQ89,BD89,BQ89,CD89,CQ89,DD89,DQ89,ED89,EQ89,FD89,FQ89,GD89,GQ89,HD89,HQ89,ID89,IQ89,JD89,JQ89,KD89,KQ89,LD89,LQ89,MD89,Q90,AD90,AQ90,BD90,BQ90,CD90,CQ90,DD90,DQ90,ED90,EQ90,FD90,FQ90,GD90,GQ90,HD90,HQ90,ID90,IQ90,JD90,JQ90,KD90,KQ90,LD90,LQ90,MD90, Q91,AD91,AQ91,BD91,BQ91,CD91,CQ91,DD91,DQ91,ED91,EQ91,FD91,FQ91,GD91,GQ91,HD91,HQ91,ID91,IQ91,JD91,JQ91,KD91,KQ91,LD91,LQ91,MD91, Q92,AD92,AQ92,BD92,BQ92,CD92,CQ92,DD92,DQ92,ED92,EQ92,FD92,FQ92,GD92,GQ92,HD92,HQ92,ID92,IQ92,JD92,JQ92,KD92,KQ92,LD92,LQ92,MD92)</f>
        <v>9.8351773896413572E-2</v>
      </c>
      <c r="MV87" s="310">
        <f>MQ87</f>
        <v>8</v>
      </c>
      <c r="MW87" s="236" t="s">
        <v>89</v>
      </c>
      <c r="MX87" s="144" t="s">
        <v>4</v>
      </c>
      <c r="MY87" s="144" t="s">
        <v>4</v>
      </c>
      <c r="MZ87" s="144" t="s">
        <v>4</v>
      </c>
      <c r="NA87" s="144" t="s">
        <v>4</v>
      </c>
      <c r="NB87" s="144" t="s">
        <v>4</v>
      </c>
      <c r="NC87" s="144" t="s">
        <v>4</v>
      </c>
      <c r="ND87" s="144" t="s">
        <v>4</v>
      </c>
      <c r="NE87" s="144" t="s">
        <v>4</v>
      </c>
      <c r="NF87" s="144" t="s">
        <v>4</v>
      </c>
      <c r="NG87" s="144" t="s">
        <v>4</v>
      </c>
      <c r="NH87" s="237" t="s">
        <v>4</v>
      </c>
      <c r="NI87" s="236" t="s">
        <v>22</v>
      </c>
      <c r="NJ87" s="161">
        <f>COUNTIF(Q87:MP87,"Calculado")+COUNTIF(Q88:MP88,"Calculado")+COUNTIF(Q89:MP89,"Calculado")+COUNTIF(Q90:MP90,"Calculado")+COUNTIF(Q91:MP91,"Calculado")+COUNTIF(Q92:MP92,"Calculado")</f>
        <v>0</v>
      </c>
      <c r="NK87" s="161">
        <f>COUNTIF(Q87:MP87,"Publicado")+COUNTIF(Q88:MP88,"Publicado")+COUNTIF(Q89:MP89,"Publicado")+COUNTIF(Q90:MP90,"Publicado")+COUNTIF(Q91:MP91,"Publicado")+COUNTIF(Q92:MP92,"Publicado")</f>
        <v>8</v>
      </c>
      <c r="NM87" s="288"/>
      <c r="NN87" s="88"/>
      <c r="NO87" s="741"/>
      <c r="NP87" s="741"/>
      <c r="NQ87" s="741"/>
      <c r="NR87" s="741"/>
      <c r="NS87" s="741"/>
      <c r="NT87" s="741"/>
      <c r="NU87" s="741"/>
      <c r="NV87" s="741"/>
      <c r="NW87" s="741"/>
      <c r="NX87" s="741"/>
      <c r="NY87" s="741"/>
      <c r="NZ87" s="741"/>
      <c r="OA87" s="741"/>
      <c r="OB87" s="741"/>
      <c r="OC87" s="741"/>
      <c r="OD87" s="741"/>
      <c r="OE87" s="741"/>
      <c r="OF87" s="741"/>
      <c r="OG87" s="741"/>
      <c r="OH87" s="741"/>
      <c r="OI87" s="741"/>
      <c r="OJ87" s="741"/>
      <c r="OK87" s="741"/>
      <c r="OL87" s="741"/>
      <c r="OM87" s="741"/>
      <c r="ON87" s="741"/>
      <c r="OO87" s="741"/>
      <c r="OP87" s="741"/>
      <c r="OQ87" s="741"/>
      <c r="OR87" s="741"/>
      <c r="OS87" s="741"/>
      <c r="OT87" s="741"/>
      <c r="OU87" s="741"/>
      <c r="OV87" s="741"/>
      <c r="OW87" s="741"/>
      <c r="OX87" s="741"/>
      <c r="OY87" s="741"/>
      <c r="OZ87" s="741"/>
      <c r="PA87" s="741"/>
      <c r="PB87" s="741"/>
      <c r="PC87" s="741"/>
      <c r="PD87" s="741"/>
      <c r="PE87" s="741"/>
      <c r="PF87" s="741"/>
      <c r="PG87" s="741"/>
      <c r="PH87" s="741"/>
      <c r="PI87" s="741"/>
    </row>
    <row r="88" spans="1:425" s="92" customFormat="1" ht="15" customHeight="1">
      <c r="A88" s="1"/>
      <c r="B88" s="88"/>
      <c r="C88" s="357"/>
      <c r="D88" s="357"/>
      <c r="E88" s="357"/>
      <c r="F88" s="357"/>
      <c r="G88" s="358"/>
      <c r="H88" s="358"/>
      <c r="I88" s="358"/>
      <c r="J88" s="358"/>
      <c r="K88" s="358"/>
      <c r="L88" s="358"/>
      <c r="M88" s="160" t="s">
        <v>89</v>
      </c>
      <c r="N88" s="160" t="s">
        <v>88</v>
      </c>
      <c r="O88" s="271" t="s">
        <v>740</v>
      </c>
      <c r="P88" s="89"/>
      <c r="Q88" s="116">
        <v>0.91</v>
      </c>
      <c r="R88" s="91" t="s">
        <v>740</v>
      </c>
      <c r="S88" s="91">
        <v>2017</v>
      </c>
      <c r="T88" s="91" t="s">
        <v>664</v>
      </c>
      <c r="U88" s="91" t="s">
        <v>665</v>
      </c>
      <c r="V88" s="91" t="s">
        <v>741</v>
      </c>
      <c r="W88" s="91" t="s">
        <v>742</v>
      </c>
      <c r="X88" s="91" t="s">
        <v>4</v>
      </c>
      <c r="Y88" s="91">
        <v>10211</v>
      </c>
      <c r="Z88" s="91" t="s">
        <v>666</v>
      </c>
      <c r="AA88" s="91" t="s">
        <v>667</v>
      </c>
      <c r="AB88" s="91" t="s">
        <v>694</v>
      </c>
      <c r="AC88" s="92" t="s">
        <v>4</v>
      </c>
      <c r="AD88" s="116">
        <v>0.8</v>
      </c>
      <c r="AE88" s="91" t="s">
        <v>740</v>
      </c>
      <c r="AF88" s="100">
        <v>2017</v>
      </c>
      <c r="AG88" s="100" t="s">
        <v>664</v>
      </c>
      <c r="AH88" s="91" t="s">
        <v>665</v>
      </c>
      <c r="AI88" s="100" t="s">
        <v>741</v>
      </c>
      <c r="AJ88" s="100" t="s">
        <v>746</v>
      </c>
      <c r="AK88" s="100" t="s">
        <v>4</v>
      </c>
      <c r="AL88" s="91">
        <v>11276</v>
      </c>
      <c r="AM88" s="100" t="s">
        <v>666</v>
      </c>
      <c r="AN88" s="100" t="s">
        <v>667</v>
      </c>
      <c r="AO88" s="91" t="s">
        <v>694</v>
      </c>
      <c r="AP88" s="100" t="s">
        <v>4</v>
      </c>
      <c r="AQ88" s="116">
        <v>0.83399999999999996</v>
      </c>
      <c r="AR88" s="91" t="s">
        <v>740</v>
      </c>
      <c r="AS88" s="100">
        <v>2017</v>
      </c>
      <c r="AT88" s="100" t="s">
        <v>664</v>
      </c>
      <c r="AU88" s="91" t="s">
        <v>665</v>
      </c>
      <c r="AV88" s="100" t="s">
        <v>741</v>
      </c>
      <c r="AW88" s="100" t="s">
        <v>748</v>
      </c>
      <c r="AX88" s="100" t="s">
        <v>4</v>
      </c>
      <c r="AY88" s="91">
        <v>1272</v>
      </c>
      <c r="AZ88" s="100" t="s">
        <v>666</v>
      </c>
      <c r="BA88" s="100" t="s">
        <v>667</v>
      </c>
      <c r="BB88" s="91" t="s">
        <v>694</v>
      </c>
      <c r="BC88" s="91" t="s">
        <v>4</v>
      </c>
      <c r="BD88" s="116">
        <v>0.8</v>
      </c>
      <c r="BE88" s="91" t="s">
        <v>740</v>
      </c>
      <c r="BF88" s="100">
        <v>2017</v>
      </c>
      <c r="BG88" s="100" t="s">
        <v>664</v>
      </c>
      <c r="BH88" s="91" t="s">
        <v>665</v>
      </c>
      <c r="BI88" s="100" t="s">
        <v>741</v>
      </c>
      <c r="BJ88" s="100" t="s">
        <v>749</v>
      </c>
      <c r="BK88" s="100" t="s">
        <v>4</v>
      </c>
      <c r="BL88" s="100">
        <v>32388</v>
      </c>
      <c r="BM88" s="100" t="s">
        <v>666</v>
      </c>
      <c r="BN88" s="100" t="s">
        <v>667</v>
      </c>
      <c r="BO88" s="91" t="s">
        <v>694</v>
      </c>
      <c r="BP88" s="91" t="s">
        <v>4</v>
      </c>
      <c r="BQ88" s="116">
        <v>0.7</v>
      </c>
      <c r="BR88" s="91" t="s">
        <v>740</v>
      </c>
      <c r="BS88" s="100">
        <v>2017</v>
      </c>
      <c r="BT88" s="100" t="s">
        <v>664</v>
      </c>
      <c r="BU88" s="91" t="s">
        <v>665</v>
      </c>
      <c r="BV88" s="100" t="s">
        <v>741</v>
      </c>
      <c r="BW88" s="100" t="s">
        <v>751</v>
      </c>
      <c r="BX88" s="100" t="s">
        <v>4</v>
      </c>
      <c r="BY88" s="100">
        <v>24057</v>
      </c>
      <c r="BZ88" s="100" t="s">
        <v>666</v>
      </c>
      <c r="CA88" s="100" t="s">
        <v>667</v>
      </c>
      <c r="CB88" s="91" t="s">
        <v>694</v>
      </c>
      <c r="CC88" s="91" t="s">
        <v>4</v>
      </c>
      <c r="CD88" s="116"/>
      <c r="CE88" s="91"/>
      <c r="CF88" s="100"/>
      <c r="CG88" s="100"/>
      <c r="CH88" s="91"/>
      <c r="CI88" s="100"/>
      <c r="CJ88" s="100"/>
      <c r="CK88" s="100"/>
      <c r="CL88" s="100"/>
      <c r="CM88" s="100"/>
      <c r="CN88" s="100"/>
      <c r="CO88" s="91"/>
      <c r="CP88" s="91"/>
      <c r="CQ88" s="116"/>
      <c r="CR88" s="91"/>
      <c r="CS88" s="100"/>
      <c r="CT88" s="100"/>
      <c r="CU88" s="91"/>
      <c r="CV88" s="100"/>
      <c r="CW88" s="100"/>
      <c r="CX88" s="100"/>
      <c r="CY88" s="100"/>
      <c r="CZ88" s="100"/>
      <c r="DA88" s="100"/>
      <c r="DB88" s="91"/>
      <c r="DC88" s="100"/>
      <c r="DD88" s="116"/>
      <c r="DE88" s="91"/>
      <c r="DF88" s="100"/>
      <c r="DG88" s="100"/>
      <c r="DH88" s="91"/>
      <c r="DI88" s="100"/>
      <c r="DJ88" s="100"/>
      <c r="DK88" s="100"/>
      <c r="DL88" s="100"/>
      <c r="DM88" s="100"/>
      <c r="DN88" s="100"/>
      <c r="DO88" s="91"/>
      <c r="DP88" s="91"/>
      <c r="DQ88" s="167"/>
      <c r="DR88" s="40"/>
      <c r="DS88" s="136"/>
      <c r="DT88" s="167"/>
      <c r="DU88" s="167"/>
      <c r="DV88" s="167"/>
      <c r="DW88" s="167"/>
      <c r="DX88" s="167"/>
      <c r="DY88" s="167"/>
      <c r="DZ88" s="167"/>
      <c r="EA88" s="167"/>
      <c r="EB88" s="167"/>
      <c r="EC88" s="167"/>
      <c r="ED88" s="167"/>
      <c r="EE88" s="91"/>
      <c r="EF88" s="91"/>
      <c r="EG88" s="91"/>
      <c r="EH88" s="100"/>
      <c r="EI88" s="91"/>
      <c r="EJ88" s="91"/>
      <c r="EK88" s="91"/>
      <c r="EL88" s="91"/>
      <c r="EM88" s="91"/>
      <c r="EN88" s="91"/>
      <c r="EO88" s="91"/>
      <c r="EP88" s="100"/>
      <c r="EQ88" s="91"/>
      <c r="ER88" s="91"/>
      <c r="ES88" s="91"/>
      <c r="ET88" s="91"/>
      <c r="EU88" s="100"/>
      <c r="EV88" s="91"/>
      <c r="EW88" s="91"/>
      <c r="EX88" s="91"/>
      <c r="EY88" s="91"/>
      <c r="EZ88" s="91"/>
      <c r="FA88" s="91"/>
      <c r="FB88" s="91"/>
      <c r="FC88" s="100"/>
      <c r="FD88" s="91"/>
      <c r="FE88" s="91"/>
      <c r="FF88" s="91"/>
      <c r="FG88" s="91"/>
      <c r="FH88" s="100"/>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c r="JX88" s="91"/>
      <c r="JY88" s="91"/>
      <c r="JZ88" s="91"/>
      <c r="KA88" s="91"/>
      <c r="KB88" s="91"/>
      <c r="KC88" s="91"/>
      <c r="KD88" s="91"/>
      <c r="KE88" s="91"/>
      <c r="KF88" s="91"/>
      <c r="KG88" s="91"/>
      <c r="KH88" s="91"/>
      <c r="KI88" s="91"/>
      <c r="KJ88" s="91"/>
      <c r="KK88" s="91"/>
      <c r="KL88" s="91"/>
      <c r="KM88" s="91"/>
      <c r="KN88" s="91"/>
      <c r="KO88" s="91"/>
      <c r="KP88" s="91"/>
      <c r="KQ88" s="91"/>
      <c r="KR88" s="91"/>
      <c r="KS88" s="91"/>
      <c r="KT88" s="91"/>
      <c r="KU88" s="91"/>
      <c r="KV88" s="91"/>
      <c r="KW88" s="91"/>
      <c r="KX88" s="91"/>
      <c r="KY88" s="91"/>
      <c r="KZ88" s="91"/>
      <c r="LA88" s="91"/>
      <c r="LB88" s="91"/>
      <c r="LC88" s="91"/>
      <c r="LD88" s="91"/>
      <c r="LE88" s="91"/>
      <c r="LF88" s="91"/>
      <c r="LG88" s="91"/>
      <c r="LH88" s="91"/>
      <c r="LI88" s="91"/>
      <c r="LJ88" s="91"/>
      <c r="LK88" s="91"/>
      <c r="LL88" s="91"/>
      <c r="LM88" s="91"/>
      <c r="LN88" s="91"/>
      <c r="LO88" s="91"/>
      <c r="LP88" s="91"/>
      <c r="LQ88" s="91"/>
      <c r="LR88" s="91"/>
      <c r="LS88" s="91"/>
      <c r="LT88" s="91"/>
      <c r="LU88" s="91"/>
      <c r="LV88" s="91"/>
      <c r="LW88" s="91"/>
      <c r="LX88" s="91"/>
      <c r="LY88" s="91"/>
      <c r="LZ88" s="91"/>
      <c r="MA88" s="91"/>
      <c r="MB88" s="91"/>
      <c r="MC88" s="91"/>
      <c r="MP88" s="288"/>
      <c r="MQ88" s="280"/>
      <c r="MR88" s="283">
        <f>MAX(Q88,AD88,AQ88,BD88,BQ88,CD88,CQ88,DD88,DQ88,ED88,EQ88,FD88,FQ88,GD88,GQ88,HD88,HQ88,ID88,IQ88,JD88,JQ88,KD88,KQ88,LD88,LQ88,MD88)</f>
        <v>0.91</v>
      </c>
      <c r="MS88" s="284">
        <f>MIN(Q88,AD88,AQ88,BD88,BQ88,CD88,CQ88,DD88,DQ88,ED88,EQ88,FD88,FQ88,GD88,GQ88,HD88,HQ88,ID88,IQ88,JD88,JQ88,KD88,KQ88,LD88,LQ88,MD88)</f>
        <v>0.7</v>
      </c>
      <c r="MT88" s="284">
        <f>AVERAGE(Q88,AD88,AQ88,BD88,BQ88,CD88,CQ88,DD88,DQ88,ED88,EQ88,FD88,FQ88,GD88,GQ88,HD88,HQ88,ID88,IQ88,JD88,JQ88,KD88,KQ88,LD88,LQ88,MD88)</f>
        <v>0.80880000000000007</v>
      </c>
      <c r="MU88" s="274">
        <f>STDEV(Q88,AD88,AQ88,BD88,BQ88,CD88,CQ88,DD88,DQ88,ED88,EQ88,FD88,FQ88,GD88,GQ88,HD88,HQ88,ID88,IQ88,JD88,JQ88,KD88,KQ88,LD88,LQ88,MD88)</f>
        <v>7.5612168332881466E-2</v>
      </c>
      <c r="MV88" s="307"/>
      <c r="MW88" s="302"/>
      <c r="MX88" s="303"/>
      <c r="MY88" s="303"/>
      <c r="MZ88" s="303"/>
      <c r="NA88" s="303"/>
      <c r="NB88" s="303"/>
      <c r="NC88" s="303"/>
      <c r="ND88" s="303"/>
      <c r="NE88" s="303"/>
      <c r="NF88" s="303"/>
      <c r="NG88" s="303"/>
      <c r="NH88" s="304"/>
      <c r="NI88" s="303"/>
      <c r="NJ88" s="303"/>
      <c r="NK88" s="303"/>
      <c r="NM88" s="288"/>
      <c r="NN88" s="88"/>
      <c r="NO88" s="741"/>
      <c r="NP88" s="741"/>
      <c r="NQ88" s="741"/>
      <c r="NR88" s="741"/>
      <c r="NS88" s="741"/>
      <c r="NT88" s="741"/>
      <c r="NU88" s="741"/>
      <c r="NV88" s="741"/>
      <c r="NW88" s="741"/>
      <c r="NX88" s="741"/>
      <c r="NY88" s="741"/>
      <c r="NZ88" s="741"/>
      <c r="OA88" s="741"/>
      <c r="OB88" s="741"/>
      <c r="OC88" s="741"/>
      <c r="OD88" s="741"/>
      <c r="OE88" s="741"/>
      <c r="OF88" s="741"/>
      <c r="OG88" s="741"/>
      <c r="OH88" s="741"/>
      <c r="OI88" s="741"/>
      <c r="OJ88" s="741"/>
      <c r="OK88" s="741"/>
      <c r="OL88" s="741"/>
      <c r="OM88" s="741"/>
      <c r="ON88" s="741"/>
      <c r="OO88" s="741"/>
      <c r="OP88" s="741"/>
      <c r="OQ88" s="741"/>
      <c r="OR88" s="741"/>
      <c r="OS88" s="741"/>
      <c r="OT88" s="741"/>
      <c r="OU88" s="741"/>
      <c r="OV88" s="741"/>
      <c r="OW88" s="741"/>
      <c r="OX88" s="741"/>
      <c r="OY88" s="741"/>
      <c r="OZ88" s="741"/>
      <c r="PA88" s="741"/>
      <c r="PB88" s="741"/>
      <c r="PC88" s="741"/>
      <c r="PD88" s="741"/>
      <c r="PE88" s="741"/>
      <c r="PF88" s="741"/>
      <c r="PG88" s="741"/>
      <c r="PH88" s="741"/>
      <c r="PI88" s="741"/>
    </row>
    <row r="89" spans="1:425" s="92" customFormat="1" ht="15" customHeight="1">
      <c r="A89" s="1"/>
      <c r="B89" s="88"/>
      <c r="C89" s="357"/>
      <c r="D89" s="357"/>
      <c r="E89" s="357"/>
      <c r="F89" s="357"/>
      <c r="G89" s="358"/>
      <c r="H89" s="358"/>
      <c r="I89" s="358"/>
      <c r="J89" s="358"/>
      <c r="K89" s="358"/>
      <c r="L89" s="358"/>
      <c r="M89" s="160" t="s">
        <v>89</v>
      </c>
      <c r="N89" s="160" t="s">
        <v>88</v>
      </c>
      <c r="O89" s="271" t="s">
        <v>747</v>
      </c>
      <c r="P89" s="89"/>
      <c r="Q89" s="116">
        <v>0.97</v>
      </c>
      <c r="R89" s="91" t="s">
        <v>747</v>
      </c>
      <c r="S89" s="100">
        <v>2017</v>
      </c>
      <c r="T89" s="100" t="s">
        <v>664</v>
      </c>
      <c r="U89" s="100" t="s">
        <v>665</v>
      </c>
      <c r="V89" s="100" t="s">
        <v>741</v>
      </c>
      <c r="W89" s="100" t="s">
        <v>742</v>
      </c>
      <c r="X89" s="100" t="s">
        <v>4</v>
      </c>
      <c r="Y89" s="118">
        <v>10211</v>
      </c>
      <c r="Z89" s="100" t="s">
        <v>666</v>
      </c>
      <c r="AA89" s="100" t="s">
        <v>667</v>
      </c>
      <c r="AB89" s="91" t="s">
        <v>694</v>
      </c>
      <c r="AC89" s="91" t="s">
        <v>4</v>
      </c>
      <c r="AD89" s="116">
        <v>0.96</v>
      </c>
      <c r="AE89" s="91" t="s">
        <v>747</v>
      </c>
      <c r="AF89" s="100">
        <v>2017</v>
      </c>
      <c r="AG89" s="100" t="s">
        <v>664</v>
      </c>
      <c r="AH89" s="100" t="s">
        <v>665</v>
      </c>
      <c r="AI89" s="100" t="s">
        <v>741</v>
      </c>
      <c r="AJ89" s="100" t="s">
        <v>746</v>
      </c>
      <c r="AK89" s="100" t="s">
        <v>4</v>
      </c>
      <c r="AL89" s="118">
        <v>11276</v>
      </c>
      <c r="AM89" s="100" t="s">
        <v>666</v>
      </c>
      <c r="AN89" s="100" t="s">
        <v>667</v>
      </c>
      <c r="AO89" s="91" t="s">
        <v>694</v>
      </c>
      <c r="AP89" s="100" t="s">
        <v>4</v>
      </c>
      <c r="AQ89" s="116">
        <v>0.96</v>
      </c>
      <c r="AR89" s="91" t="s">
        <v>747</v>
      </c>
      <c r="AS89" s="100">
        <v>2017</v>
      </c>
      <c r="AT89" s="100" t="s">
        <v>664</v>
      </c>
      <c r="AU89" s="91" t="s">
        <v>665</v>
      </c>
      <c r="AV89" s="100" t="s">
        <v>741</v>
      </c>
      <c r="AW89" s="100" t="s">
        <v>749</v>
      </c>
      <c r="AX89" s="100" t="s">
        <v>4</v>
      </c>
      <c r="AY89" s="100">
        <v>32388</v>
      </c>
      <c r="AZ89" s="100" t="s">
        <v>666</v>
      </c>
      <c r="BA89" s="100" t="s">
        <v>667</v>
      </c>
      <c r="BB89" s="91" t="s">
        <v>694</v>
      </c>
      <c r="BC89" s="100" t="s">
        <v>4</v>
      </c>
      <c r="BD89" s="116"/>
      <c r="BE89" s="91"/>
      <c r="BF89" s="100"/>
      <c r="BG89" s="100"/>
      <c r="BH89" s="100"/>
      <c r="BI89" s="100"/>
      <c r="BJ89" s="100"/>
      <c r="BK89" s="100"/>
      <c r="BL89" s="118"/>
      <c r="BM89" s="100"/>
      <c r="BN89" s="100"/>
      <c r="BO89" s="91"/>
      <c r="BP89" s="100"/>
      <c r="BQ89" s="116"/>
      <c r="BR89" s="91"/>
      <c r="BS89" s="100"/>
      <c r="BT89" s="100"/>
      <c r="BU89" s="91"/>
      <c r="BV89" s="100"/>
      <c r="BW89" s="100"/>
      <c r="BX89" s="100"/>
      <c r="BY89" s="91"/>
      <c r="BZ89" s="100"/>
      <c r="CA89" s="100"/>
      <c r="CB89" s="91"/>
      <c r="CC89" s="91"/>
      <c r="CD89" s="116"/>
      <c r="CE89" s="91"/>
      <c r="CF89" s="100"/>
      <c r="CG89" s="100"/>
      <c r="CH89" s="91"/>
      <c r="CI89" s="100"/>
      <c r="CJ89" s="100"/>
      <c r="CK89" s="100"/>
      <c r="CL89" s="100"/>
      <c r="CM89" s="100"/>
      <c r="CN89" s="100"/>
      <c r="CO89" s="91"/>
      <c r="CP89" s="91"/>
      <c r="CQ89" s="116"/>
      <c r="CR89" s="91"/>
      <c r="CS89" s="100"/>
      <c r="CT89" s="100"/>
      <c r="CU89" s="91"/>
      <c r="CV89" s="100"/>
      <c r="CW89" s="100"/>
      <c r="CX89" s="100"/>
      <c r="CY89" s="100"/>
      <c r="CZ89" s="100"/>
      <c r="DA89" s="100"/>
      <c r="DB89" s="91"/>
      <c r="DC89" s="100"/>
      <c r="DD89" s="116"/>
      <c r="DE89" s="91"/>
      <c r="DF89" s="100"/>
      <c r="DG89" s="100"/>
      <c r="DH89" s="91"/>
      <c r="DI89" s="100"/>
      <c r="DJ89" s="100"/>
      <c r="DK89" s="100"/>
      <c r="DL89" s="100"/>
      <c r="DM89" s="100"/>
      <c r="DN89" s="100"/>
      <c r="DO89" s="91"/>
      <c r="DP89" s="91"/>
      <c r="DQ89" s="167"/>
      <c r="DR89" s="40"/>
      <c r="DS89" s="136"/>
      <c r="DT89" s="167"/>
      <c r="DU89" s="167"/>
      <c r="DV89" s="167"/>
      <c r="DW89" s="167"/>
      <c r="DX89" s="167"/>
      <c r="DY89" s="167"/>
      <c r="DZ89" s="167"/>
      <c r="EA89" s="167"/>
      <c r="EB89" s="167"/>
      <c r="EC89" s="167"/>
      <c r="ED89" s="167"/>
      <c r="EE89" s="91"/>
      <c r="EF89" s="91"/>
      <c r="EG89" s="91"/>
      <c r="EH89" s="100"/>
      <c r="EI89" s="91"/>
      <c r="EJ89" s="91"/>
      <c r="EK89" s="91"/>
      <c r="EL89" s="91"/>
      <c r="EM89" s="91"/>
      <c r="EN89" s="91"/>
      <c r="EO89" s="91"/>
      <c r="EP89" s="100"/>
      <c r="EQ89" s="91"/>
      <c r="ER89" s="91"/>
      <c r="ES89" s="91"/>
      <c r="ET89" s="91"/>
      <c r="EU89" s="100"/>
      <c r="EV89" s="91"/>
      <c r="EW89" s="91"/>
      <c r="EX89" s="91"/>
      <c r="EY89" s="91"/>
      <c r="EZ89" s="91"/>
      <c r="FA89" s="91"/>
      <c r="FB89" s="91"/>
      <c r="FC89" s="100"/>
      <c r="FD89" s="91"/>
      <c r="FE89" s="91"/>
      <c r="FF89" s="91"/>
      <c r="FG89" s="91"/>
      <c r="FH89" s="100"/>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c r="JX89" s="91"/>
      <c r="JY89" s="91"/>
      <c r="JZ89" s="91"/>
      <c r="KA89" s="91"/>
      <c r="KB89" s="91"/>
      <c r="KC89" s="91"/>
      <c r="KD89" s="91"/>
      <c r="KE89" s="91"/>
      <c r="KF89" s="91"/>
      <c r="KG89" s="91"/>
      <c r="KH89" s="91"/>
      <c r="KI89" s="91"/>
      <c r="KJ89" s="91"/>
      <c r="KK89" s="91"/>
      <c r="KL89" s="91"/>
      <c r="KM89" s="91"/>
      <c r="KN89" s="91"/>
      <c r="KO89" s="91"/>
      <c r="KP89" s="91"/>
      <c r="KQ89" s="91"/>
      <c r="KR89" s="91"/>
      <c r="KS89" s="91"/>
      <c r="KT89" s="91"/>
      <c r="KU89" s="91"/>
      <c r="KV89" s="91"/>
      <c r="KW89" s="91"/>
      <c r="KX89" s="91"/>
      <c r="KY89" s="91"/>
      <c r="KZ89" s="91"/>
      <c r="LA89" s="91"/>
      <c r="LB89" s="91"/>
      <c r="LC89" s="91"/>
      <c r="LD89" s="91"/>
      <c r="LE89" s="91"/>
      <c r="LF89" s="91"/>
      <c r="LG89" s="91"/>
      <c r="LH89" s="91"/>
      <c r="LI89" s="91"/>
      <c r="LJ89" s="91"/>
      <c r="LK89" s="91"/>
      <c r="LL89" s="91"/>
      <c r="LM89" s="91"/>
      <c r="LN89" s="91"/>
      <c r="LO89" s="91"/>
      <c r="LP89" s="91"/>
      <c r="LQ89" s="91"/>
      <c r="LR89" s="91"/>
      <c r="LS89" s="91"/>
      <c r="LT89" s="91"/>
      <c r="LU89" s="91"/>
      <c r="LV89" s="91"/>
      <c r="LW89" s="91"/>
      <c r="LX89" s="91"/>
      <c r="LY89" s="91"/>
      <c r="LZ89" s="91"/>
      <c r="MA89" s="91"/>
      <c r="MB89" s="91"/>
      <c r="MC89" s="91"/>
      <c r="MP89" s="288"/>
      <c r="MQ89" s="281"/>
      <c r="MR89" s="285">
        <f>MAX(Q89,AD89,AQ89,BD89,BQ89,CD89,CQ89,DD89,DQ89,ED89,EQ89,FD89,FQ89,GD89,GQ89,HD89,HQ89,ID89,IQ89,JD89,JQ89,KD89,KQ89,LD89,LQ89,MD89)</f>
        <v>0.97</v>
      </c>
      <c r="MS89" s="186">
        <f>MIN(Q89,AD89,AQ89,BD89,BQ89,CD89,CQ89,DD89,DQ89,ED89,EQ89,FD89,FQ89,GD89,GQ89,HD89,HQ89,ID89,IQ89,JD89,JQ89,KD89,KQ89,LD89,LQ89,MD89)</f>
        <v>0.96</v>
      </c>
      <c r="MT89" s="186">
        <f>AVERAGE(Q89,AD89,AQ89,BD89,BQ89,CD89,CQ89,DD89,DQ89,ED89,EQ89,FD89,FQ89,GD89,GQ89,HD89,HQ89,ID89,IQ89,JD89,JQ89,KD89,KQ89,LD89,LQ89,MD89)</f>
        <v>0.96333333333333326</v>
      </c>
      <c r="MU89" s="275">
        <f>STDEV(Q89,AD89,AQ89,BD89,BQ89,CD89,CQ89,DD89,DQ89,ED89,EQ89,FD89,FQ89,GD89,GQ89,HD89,HQ89,ID89,IQ89,JD89,JQ89,KD89,KQ89,LD89,LQ89,MD89)</f>
        <v>5.7735026918962623E-3</v>
      </c>
      <c r="MV89" s="308"/>
      <c r="MW89" s="302"/>
      <c r="MX89" s="303"/>
      <c r="MY89" s="303"/>
      <c r="MZ89" s="303"/>
      <c r="NA89" s="303"/>
      <c r="NB89" s="303"/>
      <c r="NC89" s="303"/>
      <c r="ND89" s="303"/>
      <c r="NE89" s="303"/>
      <c r="NF89" s="303"/>
      <c r="NG89" s="303"/>
      <c r="NH89" s="304"/>
      <c r="NI89" s="303"/>
      <c r="NJ89" s="303"/>
      <c r="NK89" s="303"/>
      <c r="NM89" s="288"/>
      <c r="NN89" s="88"/>
      <c r="NO89" s="741"/>
      <c r="NP89" s="741"/>
      <c r="NQ89" s="741"/>
      <c r="NR89" s="741"/>
      <c r="NS89" s="741"/>
      <c r="NT89" s="741"/>
      <c r="NU89" s="741"/>
      <c r="NV89" s="741"/>
      <c r="NW89" s="741"/>
      <c r="NX89" s="741"/>
      <c r="NY89" s="741"/>
      <c r="NZ89" s="741"/>
      <c r="OA89" s="741"/>
      <c r="OB89" s="741"/>
      <c r="OC89" s="741"/>
      <c r="OD89" s="741"/>
      <c r="OE89" s="741"/>
      <c r="OF89" s="741"/>
      <c r="OG89" s="741"/>
      <c r="OH89" s="741"/>
      <c r="OI89" s="741"/>
      <c r="OJ89" s="741"/>
      <c r="OK89" s="741"/>
      <c r="OL89" s="741"/>
      <c r="OM89" s="741"/>
      <c r="ON89" s="741"/>
      <c r="OO89" s="741"/>
      <c r="OP89" s="741"/>
      <c r="OQ89" s="741"/>
      <c r="OR89" s="741"/>
      <c r="OS89" s="741"/>
      <c r="OT89" s="741"/>
      <c r="OU89" s="741"/>
      <c r="OV89" s="741"/>
      <c r="OW89" s="741"/>
      <c r="OX89" s="741"/>
      <c r="OY89" s="741"/>
      <c r="OZ89" s="741"/>
      <c r="PA89" s="741"/>
      <c r="PB89" s="741"/>
      <c r="PC89" s="741"/>
      <c r="PD89" s="741"/>
      <c r="PE89" s="741"/>
      <c r="PF89" s="741"/>
      <c r="PG89" s="741"/>
      <c r="PH89" s="741"/>
      <c r="PI89" s="741"/>
    </row>
    <row r="90" spans="1:425" s="92" customFormat="1" ht="15" customHeight="1">
      <c r="A90" s="1"/>
      <c r="B90" s="88"/>
      <c r="C90" s="357"/>
      <c r="D90" s="357"/>
      <c r="E90" s="357"/>
      <c r="F90" s="357"/>
      <c r="G90" s="358"/>
      <c r="H90" s="358"/>
      <c r="I90" s="358"/>
      <c r="J90" s="358"/>
      <c r="K90" s="358"/>
      <c r="L90" s="358"/>
      <c r="M90" s="160" t="s">
        <v>88</v>
      </c>
      <c r="N90" s="160" t="s">
        <v>88</v>
      </c>
      <c r="O90" s="271" t="s">
        <v>725</v>
      </c>
      <c r="P90" s="89"/>
      <c r="Q90" s="116"/>
      <c r="R90" s="91"/>
      <c r="S90" s="91"/>
      <c r="T90" s="91"/>
      <c r="U90" s="91"/>
      <c r="V90" s="91"/>
      <c r="W90" s="91"/>
      <c r="X90" s="91"/>
      <c r="Y90" s="91"/>
      <c r="Z90" s="91"/>
      <c r="AA90" s="91"/>
      <c r="AB90" s="91"/>
      <c r="AD90" s="116"/>
      <c r="AE90" s="91"/>
      <c r="AF90" s="100"/>
      <c r="AG90" s="100"/>
      <c r="AH90" s="100"/>
      <c r="AI90" s="100"/>
      <c r="AJ90" s="100"/>
      <c r="AK90" s="100"/>
      <c r="AL90" s="118"/>
      <c r="AM90" s="100"/>
      <c r="AN90" s="100"/>
      <c r="AO90" s="91"/>
      <c r="AP90" s="91"/>
      <c r="AQ90" s="116"/>
      <c r="AR90" s="91"/>
      <c r="AS90" s="100"/>
      <c r="AT90" s="100"/>
      <c r="AU90" s="91"/>
      <c r="AV90" s="100"/>
      <c r="AW90" s="100"/>
      <c r="AX90" s="100"/>
      <c r="AY90" s="91"/>
      <c r="AZ90" s="100"/>
      <c r="BA90" s="100"/>
      <c r="BB90" s="91"/>
      <c r="BC90" s="100"/>
      <c r="BD90" s="116"/>
      <c r="BE90" s="91"/>
      <c r="BF90" s="100"/>
      <c r="BG90" s="100"/>
      <c r="BH90" s="100"/>
      <c r="BI90" s="100"/>
      <c r="BJ90" s="100"/>
      <c r="BK90" s="100"/>
      <c r="BL90" s="118"/>
      <c r="BM90" s="100"/>
      <c r="BN90" s="100"/>
      <c r="BO90" s="91"/>
      <c r="BP90" s="100"/>
      <c r="BQ90" s="116"/>
      <c r="BR90" s="91"/>
      <c r="BS90" s="100"/>
      <c r="BT90" s="100"/>
      <c r="BU90" s="91"/>
      <c r="BV90" s="100"/>
      <c r="BW90" s="100"/>
      <c r="BX90" s="100"/>
      <c r="BY90" s="91"/>
      <c r="BZ90" s="100"/>
      <c r="CA90" s="100"/>
      <c r="CB90" s="91"/>
      <c r="CC90" s="91"/>
      <c r="CD90" s="116"/>
      <c r="CE90" s="91"/>
      <c r="CF90" s="100"/>
      <c r="CG90" s="100"/>
      <c r="CH90" s="91"/>
      <c r="CI90" s="100"/>
      <c r="CJ90" s="100"/>
      <c r="CK90" s="100"/>
      <c r="CL90" s="100"/>
      <c r="CM90" s="100"/>
      <c r="CN90" s="100"/>
      <c r="CO90" s="91"/>
      <c r="CP90" s="91"/>
      <c r="CQ90" s="116"/>
      <c r="CR90" s="91"/>
      <c r="CS90" s="100"/>
      <c r="CT90" s="100"/>
      <c r="CU90" s="91"/>
      <c r="CV90" s="100"/>
      <c r="CW90" s="100"/>
      <c r="CX90" s="100"/>
      <c r="CY90" s="100"/>
      <c r="CZ90" s="100"/>
      <c r="DA90" s="100"/>
      <c r="DB90" s="91"/>
      <c r="DC90" s="100"/>
      <c r="DD90" s="116"/>
      <c r="DE90" s="91"/>
      <c r="DF90" s="100"/>
      <c r="DG90" s="100"/>
      <c r="DH90" s="91"/>
      <c r="DI90" s="100"/>
      <c r="DJ90" s="100"/>
      <c r="DK90" s="100"/>
      <c r="DL90" s="100"/>
      <c r="DM90" s="100"/>
      <c r="DN90" s="100"/>
      <c r="DO90" s="91"/>
      <c r="DP90" s="91"/>
      <c r="DQ90" s="167"/>
      <c r="DR90" s="40"/>
      <c r="DS90" s="136"/>
      <c r="DT90" s="167"/>
      <c r="DU90" s="167"/>
      <c r="DV90" s="167"/>
      <c r="DW90" s="167"/>
      <c r="DX90" s="167"/>
      <c r="DY90" s="167"/>
      <c r="DZ90" s="167"/>
      <c r="EA90" s="167"/>
      <c r="EB90" s="167"/>
      <c r="EC90" s="167"/>
      <c r="ED90" s="167"/>
      <c r="EE90" s="91"/>
      <c r="EF90" s="91"/>
      <c r="EG90" s="91"/>
      <c r="EH90" s="100"/>
      <c r="EI90" s="91"/>
      <c r="EJ90" s="91"/>
      <c r="EK90" s="91"/>
      <c r="EL90" s="91"/>
      <c r="EM90" s="91"/>
      <c r="EN90" s="91"/>
      <c r="EO90" s="91"/>
      <c r="EP90" s="100"/>
      <c r="EQ90" s="91"/>
      <c r="ER90" s="91"/>
      <c r="ES90" s="91"/>
      <c r="ET90" s="91"/>
      <c r="EU90" s="100"/>
      <c r="EV90" s="91"/>
      <c r="EW90" s="91"/>
      <c r="EX90" s="91"/>
      <c r="EY90" s="91"/>
      <c r="EZ90" s="91"/>
      <c r="FA90" s="91"/>
      <c r="FB90" s="91"/>
      <c r="FC90" s="100"/>
      <c r="FD90" s="91"/>
      <c r="FE90" s="91"/>
      <c r="FF90" s="91"/>
      <c r="FG90" s="91"/>
      <c r="FH90" s="100"/>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c r="JX90" s="91"/>
      <c r="JY90" s="91"/>
      <c r="JZ90" s="91"/>
      <c r="KA90" s="91"/>
      <c r="KB90" s="91"/>
      <c r="KC90" s="91"/>
      <c r="KD90" s="91"/>
      <c r="KE90" s="91"/>
      <c r="KF90" s="91"/>
      <c r="KG90" s="91"/>
      <c r="KH90" s="91"/>
      <c r="KI90" s="91"/>
      <c r="KJ90" s="91"/>
      <c r="KK90" s="91"/>
      <c r="KL90" s="91"/>
      <c r="KM90" s="91"/>
      <c r="KN90" s="91"/>
      <c r="KO90" s="91"/>
      <c r="KP90" s="91"/>
      <c r="KQ90" s="91"/>
      <c r="KR90" s="91"/>
      <c r="KS90" s="91"/>
      <c r="KT90" s="91"/>
      <c r="KU90" s="91"/>
      <c r="KV90" s="91"/>
      <c r="KW90" s="91"/>
      <c r="KX90" s="91"/>
      <c r="KY90" s="91"/>
      <c r="KZ90" s="91"/>
      <c r="LA90" s="91"/>
      <c r="LB90" s="91"/>
      <c r="LC90" s="91"/>
      <c r="LD90" s="91"/>
      <c r="LE90" s="91"/>
      <c r="LF90" s="91"/>
      <c r="LG90" s="91"/>
      <c r="LH90" s="91"/>
      <c r="LI90" s="91"/>
      <c r="LJ90" s="91"/>
      <c r="LK90" s="91"/>
      <c r="LL90" s="91"/>
      <c r="LM90" s="91"/>
      <c r="LN90" s="91"/>
      <c r="LO90" s="91"/>
      <c r="LP90" s="91"/>
      <c r="LQ90" s="91"/>
      <c r="LR90" s="91"/>
      <c r="LS90" s="91"/>
      <c r="LT90" s="91"/>
      <c r="LU90" s="91"/>
      <c r="LV90" s="91"/>
      <c r="LW90" s="91"/>
      <c r="LX90" s="91"/>
      <c r="LY90" s="91"/>
      <c r="LZ90" s="91"/>
      <c r="MA90" s="91"/>
      <c r="MB90" s="91"/>
      <c r="MC90" s="91"/>
      <c r="MP90" s="288"/>
      <c r="MQ90" s="281"/>
      <c r="MR90" s="285">
        <f>MAX(Q90,AD90,AQ90,BD90,BQ90,CD90,CQ90,DD90,DQ90,ED90,EQ90,FD90,FQ90,GD90,GQ90,HD90,HQ90,ID90,IQ90,JD90,JQ90,KD90,KQ90,LD90,LQ90,MD90)</f>
        <v>0</v>
      </c>
      <c r="MS90" s="186">
        <f>MIN(Q90,AD90,AQ90,BD90,BQ90,CD90,CQ90,DD90,DQ90,ED90,EQ90,FD90,FQ90,GD90,GQ90,HD90,HQ90,ID90,IQ90,JD90,JQ90,KD90,KQ90,LD90,LQ90,MD90)</f>
        <v>0</v>
      </c>
      <c r="MT90" s="186" t="e">
        <f>AVERAGE(Q90,AD90,AQ90,BD90,BQ90,CD90,CQ90,DD90,DQ90,ED90,EQ90,FD90,FQ90,GD90,GQ90,HD90,HQ90,ID90,IQ90,JD90,JQ90,KD90,KQ90,LD90,LQ90,MD90)</f>
        <v>#DIV/0!</v>
      </c>
      <c r="MU90" s="275" t="e">
        <f>STDEV(Q90,AD90,AQ90,BD90,BQ90,CD90,CQ90,DD90,DQ90,ED90,EQ90,FD90,FQ90,GD90,GQ90,HD90,HQ90,ID90,IQ90,JD90,JQ90,KD90,KQ90,LD90,LQ90,MD90)</f>
        <v>#DIV/0!</v>
      </c>
      <c r="MV90" s="308"/>
      <c r="MW90" s="302"/>
      <c r="MX90" s="303"/>
      <c r="MY90" s="303"/>
      <c r="MZ90" s="303"/>
      <c r="NA90" s="303"/>
      <c r="NB90" s="303"/>
      <c r="NC90" s="303"/>
      <c r="ND90" s="303"/>
      <c r="NE90" s="303"/>
      <c r="NF90" s="303"/>
      <c r="NG90" s="303"/>
      <c r="NH90" s="304"/>
      <c r="NI90" s="303"/>
      <c r="NJ90" s="303"/>
      <c r="NK90" s="303"/>
      <c r="NM90" s="288"/>
      <c r="NN90" s="88"/>
      <c r="NO90" s="741"/>
      <c r="NP90" s="741"/>
      <c r="NQ90" s="741"/>
      <c r="NR90" s="741"/>
      <c r="NS90" s="741"/>
      <c r="NT90" s="741"/>
      <c r="NU90" s="741"/>
      <c r="NV90" s="741"/>
      <c r="NW90" s="741"/>
      <c r="NX90" s="741"/>
      <c r="NY90" s="741"/>
      <c r="NZ90" s="741"/>
      <c r="OA90" s="741"/>
      <c r="OB90" s="741"/>
      <c r="OC90" s="741"/>
      <c r="OD90" s="741"/>
      <c r="OE90" s="741"/>
      <c r="OF90" s="741"/>
      <c r="OG90" s="741"/>
      <c r="OH90" s="741"/>
      <c r="OI90" s="741"/>
      <c r="OJ90" s="741"/>
      <c r="OK90" s="741"/>
      <c r="OL90" s="741"/>
      <c r="OM90" s="741"/>
      <c r="ON90" s="741"/>
      <c r="OO90" s="741"/>
      <c r="OP90" s="741"/>
      <c r="OQ90" s="741"/>
      <c r="OR90" s="741"/>
      <c r="OS90" s="741"/>
      <c r="OT90" s="741"/>
      <c r="OU90" s="741"/>
      <c r="OV90" s="741"/>
      <c r="OW90" s="741"/>
      <c r="OX90" s="741"/>
      <c r="OY90" s="741"/>
      <c r="OZ90" s="741"/>
      <c r="PA90" s="741"/>
      <c r="PB90" s="741"/>
      <c r="PC90" s="741"/>
      <c r="PD90" s="741"/>
      <c r="PE90" s="741"/>
      <c r="PF90" s="741"/>
      <c r="PG90" s="741"/>
      <c r="PH90" s="741"/>
      <c r="PI90" s="741"/>
    </row>
    <row r="91" spans="1:425" s="92" customFormat="1" ht="15" customHeight="1">
      <c r="A91" s="1"/>
      <c r="B91" s="88"/>
      <c r="C91" s="357"/>
      <c r="D91" s="357"/>
      <c r="E91" s="357"/>
      <c r="F91" s="357"/>
      <c r="G91" s="358"/>
      <c r="H91" s="358"/>
      <c r="I91" s="358"/>
      <c r="J91" s="358"/>
      <c r="K91" s="358"/>
      <c r="L91" s="358"/>
      <c r="M91" s="160" t="s">
        <v>88</v>
      </c>
      <c r="N91" s="160" t="s">
        <v>88</v>
      </c>
      <c r="O91" s="271" t="s">
        <v>1746</v>
      </c>
      <c r="P91" s="89"/>
      <c r="Q91" s="116"/>
      <c r="R91" s="91"/>
      <c r="S91" s="91"/>
      <c r="T91" s="91"/>
      <c r="U91" s="91"/>
      <c r="V91" s="91"/>
      <c r="W91" s="91"/>
      <c r="X91" s="91"/>
      <c r="Y91" s="91"/>
      <c r="Z91" s="91"/>
      <c r="AA91" s="91"/>
      <c r="AB91" s="91"/>
      <c r="AD91" s="116"/>
      <c r="AE91" s="91"/>
      <c r="AF91" s="100"/>
      <c r="AG91" s="100"/>
      <c r="AH91" s="100"/>
      <c r="AI91" s="100"/>
      <c r="AJ91" s="100"/>
      <c r="AK91" s="100"/>
      <c r="AL91" s="118"/>
      <c r="AM91" s="100"/>
      <c r="AN91" s="100"/>
      <c r="AO91" s="91"/>
      <c r="AP91" s="91"/>
      <c r="AQ91" s="116"/>
      <c r="AR91" s="91"/>
      <c r="AS91" s="100"/>
      <c r="AT91" s="100"/>
      <c r="AU91" s="91"/>
      <c r="AV91" s="100"/>
      <c r="AW91" s="100"/>
      <c r="AX91" s="100"/>
      <c r="AY91" s="91"/>
      <c r="AZ91" s="100"/>
      <c r="BA91" s="100"/>
      <c r="BB91" s="91"/>
      <c r="BC91" s="100"/>
      <c r="BD91" s="116"/>
      <c r="BE91" s="91"/>
      <c r="BF91" s="100"/>
      <c r="BG91" s="100"/>
      <c r="BH91" s="100"/>
      <c r="BI91" s="100"/>
      <c r="BJ91" s="100"/>
      <c r="BK91" s="100"/>
      <c r="BL91" s="118"/>
      <c r="BM91" s="100"/>
      <c r="BN91" s="100"/>
      <c r="BO91" s="91"/>
      <c r="BP91" s="100"/>
      <c r="BQ91" s="116"/>
      <c r="BR91" s="91"/>
      <c r="BS91" s="100"/>
      <c r="BT91" s="100"/>
      <c r="BU91" s="91"/>
      <c r="BV91" s="100"/>
      <c r="BW91" s="100"/>
      <c r="BX91" s="100"/>
      <c r="BY91" s="91"/>
      <c r="BZ91" s="100"/>
      <c r="CA91" s="100"/>
      <c r="CB91" s="91"/>
      <c r="CC91" s="91"/>
      <c r="CD91" s="116"/>
      <c r="CE91" s="91"/>
      <c r="CF91" s="100"/>
      <c r="CG91" s="100"/>
      <c r="CH91" s="91"/>
      <c r="CI91" s="100"/>
      <c r="CJ91" s="100"/>
      <c r="CK91" s="100"/>
      <c r="CL91" s="100"/>
      <c r="CM91" s="100"/>
      <c r="CN91" s="100"/>
      <c r="CO91" s="91"/>
      <c r="CP91" s="91"/>
      <c r="CQ91" s="116"/>
      <c r="CR91" s="91"/>
      <c r="CS91" s="100"/>
      <c r="CT91" s="100"/>
      <c r="CU91" s="91"/>
      <c r="CV91" s="100"/>
      <c r="CW91" s="100"/>
      <c r="CX91" s="100"/>
      <c r="CY91" s="100"/>
      <c r="CZ91" s="100"/>
      <c r="DA91" s="100"/>
      <c r="DB91" s="91"/>
      <c r="DC91" s="100"/>
      <c r="DD91" s="116"/>
      <c r="DE91" s="91"/>
      <c r="DF91" s="100"/>
      <c r="DG91" s="100"/>
      <c r="DH91" s="91"/>
      <c r="DI91" s="100"/>
      <c r="DJ91" s="100"/>
      <c r="DK91" s="100"/>
      <c r="DL91" s="100"/>
      <c r="DM91" s="100"/>
      <c r="DN91" s="100"/>
      <c r="DO91" s="91"/>
      <c r="DP91" s="91"/>
      <c r="DQ91" s="167"/>
      <c r="DR91" s="40"/>
      <c r="DS91" s="136"/>
      <c r="DT91" s="167"/>
      <c r="DU91" s="167"/>
      <c r="DV91" s="167"/>
      <c r="DW91" s="167"/>
      <c r="DX91" s="167"/>
      <c r="DY91" s="167"/>
      <c r="DZ91" s="167"/>
      <c r="EA91" s="167"/>
      <c r="EB91" s="167"/>
      <c r="EC91" s="167"/>
      <c r="ED91" s="167"/>
      <c r="EE91" s="91"/>
      <c r="EF91" s="91"/>
      <c r="EG91" s="91"/>
      <c r="EH91" s="100"/>
      <c r="EI91" s="91"/>
      <c r="EJ91" s="91"/>
      <c r="EK91" s="91"/>
      <c r="EL91" s="91"/>
      <c r="EM91" s="91"/>
      <c r="EN91" s="91"/>
      <c r="EO91" s="91"/>
      <c r="EP91" s="100"/>
      <c r="EQ91" s="91"/>
      <c r="ER91" s="91"/>
      <c r="ES91" s="91"/>
      <c r="ET91" s="91"/>
      <c r="EU91" s="100"/>
      <c r="EV91" s="91"/>
      <c r="EW91" s="91"/>
      <c r="EX91" s="91"/>
      <c r="EY91" s="91"/>
      <c r="EZ91" s="91"/>
      <c r="FA91" s="91"/>
      <c r="FB91" s="91"/>
      <c r="FC91" s="100"/>
      <c r="FD91" s="91"/>
      <c r="FE91" s="91"/>
      <c r="FF91" s="91"/>
      <c r="FG91" s="91"/>
      <c r="FH91" s="100"/>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c r="JX91" s="91"/>
      <c r="JY91" s="91"/>
      <c r="JZ91" s="91"/>
      <c r="KA91" s="91"/>
      <c r="KB91" s="91"/>
      <c r="KC91" s="91"/>
      <c r="KD91" s="91"/>
      <c r="KE91" s="91"/>
      <c r="KF91" s="91"/>
      <c r="KG91" s="91"/>
      <c r="KH91" s="91"/>
      <c r="KI91" s="91"/>
      <c r="KJ91" s="91"/>
      <c r="KK91" s="91"/>
      <c r="KL91" s="91"/>
      <c r="KM91" s="91"/>
      <c r="KN91" s="91"/>
      <c r="KO91" s="91"/>
      <c r="KP91" s="91"/>
      <c r="KQ91" s="91"/>
      <c r="KR91" s="91"/>
      <c r="KS91" s="91"/>
      <c r="KT91" s="91"/>
      <c r="KU91" s="91"/>
      <c r="KV91" s="91"/>
      <c r="KW91" s="91"/>
      <c r="KX91" s="91"/>
      <c r="KY91" s="91"/>
      <c r="KZ91" s="91"/>
      <c r="LA91" s="91"/>
      <c r="LB91" s="91"/>
      <c r="LC91" s="91"/>
      <c r="LD91" s="91"/>
      <c r="LE91" s="91"/>
      <c r="LF91" s="91"/>
      <c r="LG91" s="91"/>
      <c r="LH91" s="91"/>
      <c r="LI91" s="91"/>
      <c r="LJ91" s="91"/>
      <c r="LK91" s="91"/>
      <c r="LL91" s="91"/>
      <c r="LM91" s="91"/>
      <c r="LN91" s="91"/>
      <c r="LO91" s="91"/>
      <c r="LP91" s="91"/>
      <c r="LQ91" s="91"/>
      <c r="LR91" s="91"/>
      <c r="LS91" s="91"/>
      <c r="LT91" s="91"/>
      <c r="LU91" s="91"/>
      <c r="LV91" s="91"/>
      <c r="LW91" s="91"/>
      <c r="LX91" s="91"/>
      <c r="LY91" s="91"/>
      <c r="LZ91" s="91"/>
      <c r="MA91" s="91"/>
      <c r="MB91" s="91"/>
      <c r="MC91" s="91"/>
      <c r="MP91" s="288"/>
      <c r="MQ91" s="281"/>
      <c r="MR91" s="285">
        <f>MAX(Q91,AD91,AQ91,BD91,BQ91,CD91,CQ91,DD91,DQ91,ED91,EQ91,FD91,FQ91,GD91,GQ91,HD91,HQ91,ID91,IQ91,JD91,JQ91,KD91,KQ91,LD91,LQ91,MD91)</f>
        <v>0</v>
      </c>
      <c r="MS91" s="186">
        <f>MIN(Q91,AD91,AQ91,BD91,BQ91,CD91,CQ91,DD91,DQ91,ED91,EQ91,FD91,FQ91,GD91,GQ91,HD91,HQ91,ID91,IQ91,JD91,JQ91,KD91,KQ91,LD91,LQ91,MD91)</f>
        <v>0</v>
      </c>
      <c r="MT91" s="186" t="e">
        <f>AVERAGE(Q91,AD91,AQ91,BD91,BQ91,CD91,CQ91,DD91,DQ91,ED91,EQ91,FD91,FQ91,GD91,GQ91,HD91,HQ91,ID91,IQ91,JD91,JQ91,KD91,KQ91,LD91,LQ91,MD91)</f>
        <v>#DIV/0!</v>
      </c>
      <c r="MU91" s="275" t="e">
        <f>STDEV(Q91,AD91,AQ91,BD91,BQ91,CD91,CQ91,DD91,DQ91,ED91,EQ91,FD91,FQ91,GD91,GQ91,HD91,HQ91,ID91,IQ91,JD91,JQ91,KD91,KQ91,LD91,LQ91,MD91)</f>
        <v>#DIV/0!</v>
      </c>
      <c r="MV91" s="308"/>
      <c r="MW91" s="302"/>
      <c r="MX91" s="303"/>
      <c r="MY91" s="303"/>
      <c r="MZ91" s="303"/>
      <c r="NA91" s="303"/>
      <c r="NB91" s="303"/>
      <c r="NC91" s="303"/>
      <c r="ND91" s="303"/>
      <c r="NE91" s="303"/>
      <c r="NF91" s="303"/>
      <c r="NG91" s="303"/>
      <c r="NH91" s="304"/>
      <c r="NI91" s="303"/>
      <c r="NJ91" s="303"/>
      <c r="NK91" s="303"/>
      <c r="NM91" s="288"/>
      <c r="NN91" s="88"/>
      <c r="NO91" s="741"/>
      <c r="NP91" s="741"/>
      <c r="NQ91" s="741"/>
      <c r="NR91" s="741"/>
      <c r="NS91" s="741"/>
      <c r="NT91" s="741"/>
      <c r="NU91" s="741"/>
      <c r="NV91" s="741"/>
      <c r="NW91" s="741"/>
      <c r="NX91" s="741"/>
      <c r="NY91" s="741"/>
      <c r="NZ91" s="741"/>
      <c r="OA91" s="741"/>
      <c r="OB91" s="741"/>
      <c r="OC91" s="741"/>
      <c r="OD91" s="741"/>
      <c r="OE91" s="741"/>
      <c r="OF91" s="741"/>
      <c r="OG91" s="741"/>
      <c r="OH91" s="741"/>
      <c r="OI91" s="741"/>
      <c r="OJ91" s="741"/>
      <c r="OK91" s="741"/>
      <c r="OL91" s="741"/>
      <c r="OM91" s="741"/>
      <c r="ON91" s="741"/>
      <c r="OO91" s="741"/>
      <c r="OP91" s="741"/>
      <c r="OQ91" s="741"/>
      <c r="OR91" s="741"/>
      <c r="OS91" s="741"/>
      <c r="OT91" s="741"/>
      <c r="OU91" s="741"/>
      <c r="OV91" s="741"/>
      <c r="OW91" s="741"/>
      <c r="OX91" s="741"/>
      <c r="OY91" s="741"/>
      <c r="OZ91" s="741"/>
      <c r="PA91" s="741"/>
      <c r="PB91" s="741"/>
      <c r="PC91" s="741"/>
      <c r="PD91" s="741"/>
      <c r="PE91" s="741"/>
      <c r="PF91" s="741"/>
      <c r="PG91" s="741"/>
      <c r="PH91" s="741"/>
      <c r="PI91" s="741"/>
    </row>
    <row r="92" spans="1:425" s="92" customFormat="1" ht="15" customHeight="1" thickBot="1">
      <c r="A92" s="1"/>
      <c r="B92" s="88"/>
      <c r="C92" s="357"/>
      <c r="D92" s="357"/>
      <c r="E92" s="357"/>
      <c r="F92" s="357"/>
      <c r="G92" s="358"/>
      <c r="H92" s="358"/>
      <c r="I92" s="358"/>
      <c r="J92" s="358"/>
      <c r="K92" s="358"/>
      <c r="L92" s="358"/>
      <c r="M92" s="160" t="s">
        <v>88</v>
      </c>
      <c r="N92" s="160" t="s">
        <v>88</v>
      </c>
      <c r="O92" s="271" t="s">
        <v>745</v>
      </c>
      <c r="P92" s="89"/>
      <c r="Q92" s="116"/>
      <c r="R92" s="91"/>
      <c r="S92" s="91"/>
      <c r="T92" s="91"/>
      <c r="U92" s="91"/>
      <c r="V92" s="91"/>
      <c r="W92" s="91"/>
      <c r="X92" s="91"/>
      <c r="Y92" s="91"/>
      <c r="Z92" s="91"/>
      <c r="AA92" s="91"/>
      <c r="AB92" s="91"/>
      <c r="AD92" s="116"/>
      <c r="AE92" s="91"/>
      <c r="AF92" s="100"/>
      <c r="AG92" s="100"/>
      <c r="AH92" s="100"/>
      <c r="AI92" s="100"/>
      <c r="AJ92" s="100"/>
      <c r="AK92" s="100"/>
      <c r="AL92" s="118"/>
      <c r="AM92" s="100"/>
      <c r="AN92" s="100"/>
      <c r="AO92" s="91"/>
      <c r="AP92" s="91"/>
      <c r="AQ92" s="116"/>
      <c r="AR92" s="91"/>
      <c r="AS92" s="100"/>
      <c r="AT92" s="100"/>
      <c r="AU92" s="91"/>
      <c r="AV92" s="100"/>
      <c r="AW92" s="100"/>
      <c r="AX92" s="100"/>
      <c r="AY92" s="91"/>
      <c r="AZ92" s="100"/>
      <c r="BA92" s="100"/>
      <c r="BB92" s="91"/>
      <c r="BC92" s="100"/>
      <c r="BD92" s="116"/>
      <c r="BE92" s="91"/>
      <c r="BF92" s="100"/>
      <c r="BG92" s="100"/>
      <c r="BH92" s="100"/>
      <c r="BI92" s="100"/>
      <c r="BJ92" s="100"/>
      <c r="BK92" s="100"/>
      <c r="BL92" s="118"/>
      <c r="BM92" s="100"/>
      <c r="BN92" s="100"/>
      <c r="BO92" s="91"/>
      <c r="BP92" s="100"/>
      <c r="BQ92" s="116"/>
      <c r="BR92" s="91"/>
      <c r="BS92" s="100"/>
      <c r="BT92" s="100"/>
      <c r="BU92" s="91"/>
      <c r="BV92" s="100"/>
      <c r="BW92" s="100"/>
      <c r="BX92" s="100"/>
      <c r="BY92" s="91"/>
      <c r="BZ92" s="100"/>
      <c r="CA92" s="100"/>
      <c r="CB92" s="91"/>
      <c r="CC92" s="91"/>
      <c r="CD92" s="116"/>
      <c r="CE92" s="91"/>
      <c r="CF92" s="100"/>
      <c r="CG92" s="100"/>
      <c r="CH92" s="91"/>
      <c r="CI92" s="100"/>
      <c r="CJ92" s="100"/>
      <c r="CK92" s="100"/>
      <c r="CL92" s="100"/>
      <c r="CM92" s="100"/>
      <c r="CN92" s="100"/>
      <c r="CO92" s="91"/>
      <c r="CP92" s="91"/>
      <c r="CQ92" s="116"/>
      <c r="CR92" s="91"/>
      <c r="CS92" s="100"/>
      <c r="CT92" s="100"/>
      <c r="CU92" s="91"/>
      <c r="CV92" s="100"/>
      <c r="CW92" s="100"/>
      <c r="CX92" s="100"/>
      <c r="CY92" s="100"/>
      <c r="CZ92" s="100"/>
      <c r="DA92" s="100"/>
      <c r="DB92" s="91"/>
      <c r="DC92" s="100"/>
      <c r="DD92" s="116"/>
      <c r="DE92" s="91"/>
      <c r="DF92" s="100"/>
      <c r="DG92" s="100"/>
      <c r="DH92" s="91"/>
      <c r="DI92" s="100"/>
      <c r="DJ92" s="100"/>
      <c r="DK92" s="100"/>
      <c r="DL92" s="100"/>
      <c r="DM92" s="100"/>
      <c r="DN92" s="100"/>
      <c r="DO92" s="91"/>
      <c r="DP92" s="91"/>
      <c r="DQ92" s="167"/>
      <c r="DR92" s="40"/>
      <c r="DS92" s="136"/>
      <c r="DT92" s="167"/>
      <c r="DU92" s="167"/>
      <c r="DV92" s="167"/>
      <c r="DW92" s="167"/>
      <c r="DX92" s="167"/>
      <c r="DY92" s="167"/>
      <c r="DZ92" s="167"/>
      <c r="EA92" s="167"/>
      <c r="EB92" s="167"/>
      <c r="EC92" s="167"/>
      <c r="ED92" s="167"/>
      <c r="EE92" s="91"/>
      <c r="EF92" s="91"/>
      <c r="EG92" s="91"/>
      <c r="EH92" s="100"/>
      <c r="EI92" s="91"/>
      <c r="EJ92" s="91"/>
      <c r="EK92" s="91"/>
      <c r="EL92" s="91"/>
      <c r="EM92" s="91"/>
      <c r="EN92" s="91"/>
      <c r="EO92" s="91"/>
      <c r="EP92" s="100"/>
      <c r="EQ92" s="91"/>
      <c r="ER92" s="91"/>
      <c r="ES92" s="91"/>
      <c r="ET92" s="91"/>
      <c r="EU92" s="100"/>
      <c r="EV92" s="91"/>
      <c r="EW92" s="91"/>
      <c r="EX92" s="91"/>
      <c r="EY92" s="91"/>
      <c r="EZ92" s="91"/>
      <c r="FA92" s="91"/>
      <c r="FB92" s="91"/>
      <c r="FC92" s="100"/>
      <c r="FD92" s="91"/>
      <c r="FE92" s="91"/>
      <c r="FF92" s="91"/>
      <c r="FG92" s="91"/>
      <c r="FH92" s="100"/>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c r="JX92" s="91"/>
      <c r="JY92" s="91"/>
      <c r="JZ92" s="91"/>
      <c r="KA92" s="91"/>
      <c r="KB92" s="91"/>
      <c r="KC92" s="91"/>
      <c r="KD92" s="91"/>
      <c r="KE92" s="91"/>
      <c r="KF92" s="91"/>
      <c r="KG92" s="91"/>
      <c r="KH92" s="91"/>
      <c r="KI92" s="91"/>
      <c r="KJ92" s="91"/>
      <c r="KK92" s="91"/>
      <c r="KL92" s="91"/>
      <c r="KM92" s="91"/>
      <c r="KN92" s="91"/>
      <c r="KO92" s="91"/>
      <c r="KP92" s="91"/>
      <c r="KQ92" s="91"/>
      <c r="KR92" s="91"/>
      <c r="KS92" s="91"/>
      <c r="KT92" s="91"/>
      <c r="KU92" s="91"/>
      <c r="KV92" s="91"/>
      <c r="KW92" s="91"/>
      <c r="KX92" s="91"/>
      <c r="KY92" s="91"/>
      <c r="KZ92" s="91"/>
      <c r="LA92" s="91"/>
      <c r="LB92" s="91"/>
      <c r="LC92" s="91"/>
      <c r="LD92" s="91"/>
      <c r="LE92" s="91"/>
      <c r="LF92" s="91"/>
      <c r="LG92" s="91"/>
      <c r="LH92" s="91"/>
      <c r="LI92" s="91"/>
      <c r="LJ92" s="91"/>
      <c r="LK92" s="91"/>
      <c r="LL92" s="91"/>
      <c r="LM92" s="91"/>
      <c r="LN92" s="91"/>
      <c r="LO92" s="91"/>
      <c r="LP92" s="91"/>
      <c r="LQ92" s="91"/>
      <c r="LR92" s="91"/>
      <c r="LS92" s="91"/>
      <c r="LT92" s="91"/>
      <c r="LU92" s="91"/>
      <c r="LV92" s="91"/>
      <c r="LW92" s="91"/>
      <c r="LX92" s="91"/>
      <c r="LY92" s="91"/>
      <c r="LZ92" s="91"/>
      <c r="MA92" s="91"/>
      <c r="MB92" s="91"/>
      <c r="MC92" s="91"/>
      <c r="MP92" s="288"/>
      <c r="MQ92" s="282"/>
      <c r="MR92" s="402">
        <f>MAX(Q92,AD92,AQ92,BD92,BQ92,CD92,CQ92,DD92,DQ92,ED92,EQ92,FD92,FQ92,GD92,GQ92,HD92,HQ92,ID92,IQ92,JD92,JQ92,KD92,KQ92,LD92,LQ92,MD92)</f>
        <v>0</v>
      </c>
      <c r="MS92" s="403">
        <f>MIN(Q92,AD92,AQ92,BD92,BQ92,CD92,CQ92,DD92,DQ92,ED92,EQ92,FD92,FQ92,GD92,GQ92,HD92,HQ92,ID92,IQ92,JD92,JQ92,KD92,KQ92,LD92,LQ92,MD92)</f>
        <v>0</v>
      </c>
      <c r="MT92" s="403" t="e">
        <f>AVERAGE(Q92,AD92,AQ92,BD92,BQ92,CD92,CQ92,DD92,DQ92,ED92,EQ92,FD92,FQ92,GD92,GQ92,HD92,HQ92,ID92,IQ92,JD92,JQ92,KD92,KQ92,LD92,LQ92,MD92)</f>
        <v>#DIV/0!</v>
      </c>
      <c r="MU92" s="404" t="e">
        <f>STDEV(Q92,AD92,AQ92,BD92,BQ92,CD92,CQ92,DD92,DQ92,ED92,EQ92,FD92,FQ92,GD92,GQ92,HD92,HQ92,ID92,IQ92,JD92,JQ92,KD92,KQ92,LD92,LQ92,MD92)</f>
        <v>#DIV/0!</v>
      </c>
      <c r="MV92" s="405"/>
      <c r="MW92" s="302"/>
      <c r="MX92" s="303"/>
      <c r="MY92" s="303"/>
      <c r="MZ92" s="303"/>
      <c r="NA92" s="303"/>
      <c r="NB92" s="303"/>
      <c r="NC92" s="303"/>
      <c r="ND92" s="303"/>
      <c r="NE92" s="303"/>
      <c r="NF92" s="303"/>
      <c r="NG92" s="303"/>
      <c r="NH92" s="304"/>
      <c r="NI92" s="303"/>
      <c r="NJ92" s="303"/>
      <c r="NK92" s="303"/>
      <c r="NM92" s="288"/>
      <c r="NN92" s="88"/>
      <c r="NO92" s="741"/>
      <c r="NP92" s="741"/>
      <c r="NQ92" s="741"/>
      <c r="NR92" s="741"/>
      <c r="NS92" s="741"/>
      <c r="NT92" s="741"/>
      <c r="NU92" s="741"/>
      <c r="NV92" s="741"/>
      <c r="NW92" s="741"/>
      <c r="NX92" s="741"/>
      <c r="NY92" s="741"/>
      <c r="NZ92" s="741"/>
      <c r="OA92" s="741"/>
      <c r="OB92" s="741"/>
      <c r="OC92" s="741"/>
      <c r="OD92" s="741"/>
      <c r="OE92" s="741"/>
      <c r="OF92" s="741"/>
      <c r="OG92" s="741"/>
      <c r="OH92" s="741"/>
      <c r="OI92" s="741"/>
      <c r="OJ92" s="741"/>
      <c r="OK92" s="741"/>
      <c r="OL92" s="741"/>
      <c r="OM92" s="741"/>
      <c r="ON92" s="741"/>
      <c r="OO92" s="741"/>
      <c r="OP92" s="741"/>
      <c r="OQ92" s="741"/>
      <c r="OR92" s="741"/>
      <c r="OS92" s="741"/>
      <c r="OT92" s="741"/>
      <c r="OU92" s="741"/>
      <c r="OV92" s="741"/>
      <c r="OW92" s="741"/>
      <c r="OX92" s="741"/>
      <c r="OY92" s="741"/>
      <c r="OZ92" s="741"/>
      <c r="PA92" s="741"/>
      <c r="PB92" s="741"/>
      <c r="PC92" s="741"/>
      <c r="PD92" s="741"/>
      <c r="PE92" s="741"/>
      <c r="PF92" s="741"/>
      <c r="PG92" s="741"/>
      <c r="PH92" s="741"/>
      <c r="PI92" s="741"/>
    </row>
    <row r="93" spans="1:425" s="92" customFormat="1" ht="15" customHeight="1" thickBot="1">
      <c r="A93" s="1"/>
      <c r="B93" s="88"/>
      <c r="C93" s="89" t="s">
        <v>2160</v>
      </c>
      <c r="D93" s="89" t="s">
        <v>519</v>
      </c>
      <c r="E93" s="89" t="s">
        <v>16</v>
      </c>
      <c r="F93" s="89" t="s">
        <v>2163</v>
      </c>
      <c r="G93" s="160" t="str">
        <f>'G-6'!I172</f>
        <v>I-68</v>
      </c>
      <c r="H93" s="160" t="s">
        <v>89</v>
      </c>
      <c r="I93" s="160" t="s">
        <v>88</v>
      </c>
      <c r="J93" s="160" t="s">
        <v>1886</v>
      </c>
      <c r="K93" s="160" t="s">
        <v>3166</v>
      </c>
      <c r="L93" s="160" t="s">
        <v>4</v>
      </c>
      <c r="M93" s="89" t="s">
        <v>132</v>
      </c>
      <c r="N93" s="89" t="s">
        <v>6</v>
      </c>
      <c r="O93" s="89" t="s">
        <v>313</v>
      </c>
      <c r="P93" s="89" t="s">
        <v>98</v>
      </c>
      <c r="Q93" s="208"/>
      <c r="R93" s="91"/>
      <c r="S93" s="100"/>
      <c r="T93" s="100"/>
      <c r="U93" s="100"/>
      <c r="V93" s="100"/>
      <c r="W93" s="100"/>
      <c r="X93" s="100"/>
      <c r="Y93" s="91"/>
      <c r="Z93" s="100"/>
      <c r="AA93" s="100"/>
      <c r="AB93" s="91"/>
      <c r="AC93" s="100"/>
      <c r="AD93" s="208"/>
      <c r="AE93" s="91"/>
      <c r="AF93" s="100"/>
      <c r="AG93" s="100"/>
      <c r="AH93" s="100"/>
      <c r="AI93" s="100"/>
      <c r="AJ93" s="100"/>
      <c r="AK93" s="100"/>
      <c r="AL93" s="118"/>
      <c r="AM93" s="100"/>
      <c r="AN93" s="100"/>
      <c r="AO93" s="91"/>
      <c r="AP93" s="91"/>
      <c r="AQ93" s="208"/>
      <c r="AR93" s="91"/>
      <c r="AS93" s="100"/>
      <c r="AT93" s="100"/>
      <c r="AU93" s="91"/>
      <c r="AV93" s="100"/>
      <c r="AW93" s="100"/>
      <c r="AX93" s="100"/>
      <c r="AY93" s="118"/>
      <c r="AZ93" s="100"/>
      <c r="BA93" s="100"/>
      <c r="BB93" s="91"/>
      <c r="BC93" s="100"/>
      <c r="BD93" s="208"/>
      <c r="BE93" s="91"/>
      <c r="BF93" s="100"/>
      <c r="BG93" s="100"/>
      <c r="BH93" s="100"/>
      <c r="BI93" s="100"/>
      <c r="BJ93" s="100"/>
      <c r="BK93" s="100"/>
      <c r="BL93" s="91"/>
      <c r="BM93" s="100"/>
      <c r="BN93" s="100"/>
      <c r="BO93" s="91"/>
      <c r="BP93" s="91"/>
      <c r="BQ93" s="208"/>
      <c r="BR93" s="91"/>
      <c r="BS93" s="100"/>
      <c r="BT93" s="100"/>
      <c r="BU93" s="91"/>
      <c r="BV93" s="100"/>
      <c r="BW93" s="100"/>
      <c r="BX93" s="100"/>
      <c r="BY93" s="118"/>
      <c r="BZ93" s="100"/>
      <c r="CA93" s="100"/>
      <c r="CB93" s="91"/>
      <c r="CC93" s="91"/>
      <c r="CD93" s="208"/>
      <c r="CE93" s="91"/>
      <c r="CF93" s="100"/>
      <c r="CG93" s="100"/>
      <c r="CH93" s="91"/>
      <c r="CI93" s="100"/>
      <c r="CJ93" s="100"/>
      <c r="CK93" s="100"/>
      <c r="CL93" s="118"/>
      <c r="CM93" s="100"/>
      <c r="CN93" s="100"/>
      <c r="CO93" s="91"/>
      <c r="CP93" s="91"/>
      <c r="CQ93" s="208"/>
      <c r="CR93" s="91"/>
      <c r="CS93" s="100"/>
      <c r="CT93" s="100"/>
      <c r="CU93" s="91"/>
      <c r="CV93" s="100"/>
      <c r="CW93" s="100"/>
      <c r="CX93" s="100"/>
      <c r="CY93" s="100"/>
      <c r="CZ93" s="100"/>
      <c r="DA93" s="100"/>
      <c r="DB93" s="91"/>
      <c r="DC93" s="100"/>
      <c r="DD93" s="116"/>
      <c r="DE93" s="91"/>
      <c r="DF93" s="100"/>
      <c r="DG93" s="100"/>
      <c r="DH93" s="91"/>
      <c r="DI93" s="100"/>
      <c r="DJ93" s="100"/>
      <c r="DK93" s="100"/>
      <c r="DL93" s="100"/>
      <c r="DM93" s="100"/>
      <c r="DN93" s="100"/>
      <c r="DO93" s="91"/>
      <c r="DP93" s="91"/>
      <c r="DQ93" s="116"/>
      <c r="DR93" s="91"/>
      <c r="DS93" s="100"/>
      <c r="DT93" s="100"/>
      <c r="DU93" s="100"/>
      <c r="DV93" s="100"/>
      <c r="DW93" s="100"/>
      <c r="DX93" s="100"/>
      <c r="DY93" s="100"/>
      <c r="DZ93" s="100"/>
      <c r="EA93" s="100"/>
      <c r="EB93" s="91"/>
      <c r="EC93" s="91"/>
      <c r="ED93" s="208"/>
      <c r="EE93" s="91"/>
      <c r="EF93" s="100"/>
      <c r="EG93" s="100"/>
      <c r="EH93" s="100"/>
      <c r="EI93" s="100"/>
      <c r="EJ93" s="100"/>
      <c r="EK93" s="100"/>
      <c r="EL93" s="100"/>
      <c r="EM93" s="100"/>
      <c r="EN93" s="100"/>
      <c r="EO93" s="91"/>
      <c r="EP93" s="100"/>
      <c r="EQ93" s="116"/>
      <c r="ER93" s="91"/>
      <c r="ES93" s="100"/>
      <c r="ET93" s="100"/>
      <c r="EU93" s="100"/>
      <c r="EV93" s="100"/>
      <c r="EW93" s="100"/>
      <c r="EX93" s="100"/>
      <c r="EY93" s="100"/>
      <c r="EZ93" s="100"/>
      <c r="FA93" s="100"/>
      <c r="FB93" s="91"/>
      <c r="FC93" s="100"/>
      <c r="FD93" s="167"/>
      <c r="FE93" s="40"/>
      <c r="FF93" s="136"/>
      <c r="FG93" s="167"/>
      <c r="FH93" s="192"/>
      <c r="FI93" s="167"/>
      <c r="FJ93" s="167"/>
      <c r="FK93" s="167"/>
      <c r="FL93" s="167"/>
      <c r="FM93" s="167"/>
      <c r="FN93" s="167"/>
      <c r="FO93" s="167"/>
      <c r="FP93" s="167"/>
      <c r="FQ93" s="167"/>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c r="JX93" s="91"/>
      <c r="JY93" s="91"/>
      <c r="JZ93" s="91"/>
      <c r="KA93" s="91"/>
      <c r="KB93" s="91"/>
      <c r="KC93" s="91"/>
      <c r="KD93" s="91"/>
      <c r="KE93" s="91"/>
      <c r="KF93" s="91"/>
      <c r="KG93" s="91"/>
      <c r="KH93" s="91"/>
      <c r="KI93" s="91"/>
      <c r="KJ93" s="91"/>
      <c r="KK93" s="91"/>
      <c r="KL93" s="91"/>
      <c r="KM93" s="91"/>
      <c r="KN93" s="91"/>
      <c r="KO93" s="91"/>
      <c r="KP93" s="91"/>
      <c r="KQ93" s="91"/>
      <c r="KR93" s="91"/>
      <c r="KS93" s="91"/>
      <c r="KT93" s="91"/>
      <c r="KU93" s="91"/>
      <c r="KV93" s="91"/>
      <c r="KW93" s="91"/>
      <c r="KX93" s="91"/>
      <c r="KY93" s="91"/>
      <c r="KZ93" s="91"/>
      <c r="LA93" s="91"/>
      <c r="LB93" s="91"/>
      <c r="LC93" s="91"/>
      <c r="LD93" s="91"/>
      <c r="LE93" s="91"/>
      <c r="LF93" s="91"/>
      <c r="LG93" s="91"/>
      <c r="LH93" s="91"/>
      <c r="LI93" s="91"/>
      <c r="LJ93" s="91"/>
      <c r="LK93" s="91"/>
      <c r="LL93" s="91"/>
      <c r="LM93" s="91"/>
      <c r="LN93" s="91"/>
      <c r="LO93" s="91"/>
      <c r="LP93" s="91"/>
      <c r="LQ93" s="91"/>
      <c r="LR93" s="91"/>
      <c r="LS93" s="91"/>
      <c r="LT93" s="91"/>
      <c r="LU93" s="91"/>
      <c r="LV93" s="91"/>
      <c r="LW93" s="91"/>
      <c r="LX93" s="91"/>
      <c r="LY93" s="91"/>
      <c r="LZ93" s="91"/>
      <c r="MA93" s="91"/>
      <c r="MB93" s="91"/>
      <c r="MC93" s="91"/>
      <c r="MQ93" s="289">
        <f>COUNTA(Q93,AD93,AQ93,BD93,BQ93,CD93,CQ93,DD93,DQ93,ED93,EQ93,FD93,FQ93,GD93,GQ93,HD93,HQ93,ID93,IQ93,JD93,JQ93,KD93,KQ93,LD93,LQ93,MD93)+COUNTA(Q94,AD94,AQ94,BD94,BQ94,CD94,CQ94,DD94,DQ94,ED94,EQ94,FD94,FQ94,GD94,GQ94,HD94,HQ94,ID94,IQ94,JD94,JQ94,KD94,KQ94,LD94,LQ94,MD94)+COUNTA(Q95,AD95,AQ95,BD95,BQ95,CD95,CQ95,DD95,DQ95,ED95,EQ95,FD95,FQ95,GD95,GQ95,HD95,HQ95,ID95,IQ95,JD95,JQ95,KD95,KQ95,LD95,LQ95,MD95)+COUNTA(Q96,AD96,AQ96,BD96,BQ96,CD96,CQ96,DD96,DQ96,ED96,EQ96,FD96,FQ96,GD96,GQ96,HD96,HQ96,ID96,IQ96,JD96,JQ96,KD96,KQ96,LD96,LQ96,MD96)+COUNTA(Q97,AD97,AQ97,BD97,BQ97,CD97,CQ97,DD97,DQ97,ED97,EQ97,FD97,FQ97,GD97,GQ97,HD97,HQ97,ID97,IQ97,JD97,JQ97,KD97,KQ97,LD97,LQ97,MD97)+COUNTA(Q98,AD98,AQ98,BD98,BQ98,CD98,CQ98,DD98,DQ98,ED98,EQ98,FD98,FQ98,GD98,GQ98,HD98,HQ98,ID98,IQ98,JD98,JQ98,KD98,KQ98,LD98,LQ98,MD98)</f>
        <v>11</v>
      </c>
      <c r="MR93" s="186">
        <f>MAX(MR94:MR98)</f>
        <v>11.071</v>
      </c>
      <c r="MS93" s="186">
        <f>MIN(MS94:MS98)</f>
        <v>0.10100000000000001</v>
      </c>
      <c r="MT93" s="143">
        <f>AVERAGE(MT94:MT98)</f>
        <v>2.7580666666666667</v>
      </c>
      <c r="MU93" s="143">
        <f>STDEV(Q93,AD93,AQ93,BD93,BQ93,CD93,CQ93,DD93,DQ93,ED93,EQ93,FD93,FQ93,GD93,GQ93,HD93,HQ93,ID93,IQ93,JD93,JQ93,KD93,KQ93,LD93,LQ93,MD93,Q94,AD94,AQ94,BD94,BQ94,CD94,CQ94,DD94,DQ94,ED94,EQ94,FD94,FQ94,GD94,GQ94,HD94,HQ94,ID94,IQ94,JD94,JQ94,KD94,KQ94,LD94,LQ94,MD94,Q95,AD95,AQ95,BD95,BQ95,CD95,CQ95,DD95,DQ95,ED95,EQ95,FD95,FQ95,GD95,GQ95,HD95,HQ95,ID95,IQ95,JD95,JQ95,KD95,KQ95,LD95,LQ95,MD95, Q96,AD96,AQ96,BD96,BQ96,CD96,CQ96,DD96,DQ96,ED96,EQ96,FD96,FQ96,GD96,GQ96,HD96,HQ96,ID96,IQ96,JD96,JQ96,KD96,KQ96,LD96,LQ96,MD96, Q97,AD97,AQ97,BD97,BQ97,CD97,CQ97,DD97,DQ97,ED97,EQ97,FD97,FQ97,GD97,GQ97,HD97,HQ97,ID97,IQ97,JD97,JQ97,KD97,KQ97,LD97,LQ97,MD97, Q98,AD98,AQ98,BD98,BQ98,CD98,CQ98,DD98,DQ98,ED98,EQ98,FD98,FQ98,GD98,GQ98,HD98,HQ98,ID98,IQ98,JD98,JQ98,KD98,KQ98,LD98,LQ98,MD98)</f>
        <v>4.1076484292331816</v>
      </c>
      <c r="MV93" s="234">
        <f>MQ93</f>
        <v>11</v>
      </c>
      <c r="MW93" s="236" t="s">
        <v>89</v>
      </c>
      <c r="MX93" s="144" t="s">
        <v>4</v>
      </c>
      <c r="MY93" s="144" t="s">
        <v>4</v>
      </c>
      <c r="MZ93" s="144" t="s">
        <v>4</v>
      </c>
      <c r="NA93" s="144" t="s">
        <v>4</v>
      </c>
      <c r="NB93" s="144" t="s">
        <v>4</v>
      </c>
      <c r="NC93" s="144" t="s">
        <v>4</v>
      </c>
      <c r="ND93" s="144" t="s">
        <v>4</v>
      </c>
      <c r="NE93" s="144" t="s">
        <v>4</v>
      </c>
      <c r="NF93" s="144" t="s">
        <v>4</v>
      </c>
      <c r="NG93" s="144" t="s">
        <v>4</v>
      </c>
      <c r="NH93" s="237" t="s">
        <v>4</v>
      </c>
      <c r="NI93" s="236" t="s">
        <v>22</v>
      </c>
      <c r="NJ93" s="161">
        <f>COUNTIF(Q93:MP93,"Calculado")+COUNTIF(Q94:MP94,"Calculado")+COUNTIF(Q95:MP95,"Calculado")+COUNTIF(Q96:MP96,"Calculado")+COUNTIF(Q97:MP97,"Calculado")+COUNTIF(Q98:MP98,"Calculado")</f>
        <v>0</v>
      </c>
      <c r="NK93" s="161">
        <f>COUNTIF(Q93:MP93,"Publicado")+COUNTIF(Q94:MP94,"Publicado")+COUNTIF(Q95:MP95,"Publicado")+COUNTIF(Q96:MP96,"Publicado")+COUNTIF(Q97:MP97,"Publicado")+COUNTIF(Q98:MP98,"Publicado")</f>
        <v>11</v>
      </c>
      <c r="NM93" s="288"/>
      <c r="NN93" s="88"/>
      <c r="NO93" s="741"/>
      <c r="NP93" s="741"/>
      <c r="NQ93" s="741"/>
      <c r="NR93" s="741"/>
      <c r="NS93" s="741"/>
      <c r="NT93" s="741"/>
      <c r="NU93" s="741"/>
      <c r="NV93" s="741"/>
      <c r="NW93" s="741"/>
      <c r="NX93" s="741"/>
      <c r="NY93" s="741"/>
      <c r="NZ93" s="741"/>
      <c r="OA93" s="741"/>
      <c r="OB93" s="741"/>
      <c r="OC93" s="741"/>
      <c r="OD93" s="741"/>
      <c r="OE93" s="741"/>
      <c r="OF93" s="741"/>
      <c r="OG93" s="741"/>
      <c r="OH93" s="741"/>
      <c r="OI93" s="741"/>
      <c r="OJ93" s="741"/>
      <c r="OK93" s="741"/>
      <c r="OL93" s="741"/>
      <c r="OM93" s="741"/>
      <c r="ON93" s="741"/>
      <c r="OO93" s="741"/>
      <c r="OP93" s="741"/>
      <c r="OQ93" s="741"/>
      <c r="OR93" s="741"/>
      <c r="OS93" s="741"/>
      <c r="OT93" s="741"/>
      <c r="OU93" s="741"/>
      <c r="OV93" s="741"/>
      <c r="OW93" s="741"/>
      <c r="OX93" s="741"/>
      <c r="OY93" s="741"/>
      <c r="OZ93" s="741"/>
      <c r="PA93" s="741"/>
      <c r="PB93" s="741"/>
      <c r="PC93" s="741"/>
      <c r="PD93" s="741"/>
      <c r="PE93" s="741"/>
      <c r="PF93" s="741"/>
      <c r="PG93" s="741"/>
      <c r="PH93" s="741"/>
      <c r="PI93" s="741"/>
    </row>
    <row r="94" spans="1:425" s="92" customFormat="1" ht="15" customHeight="1">
      <c r="A94" s="1"/>
      <c r="B94" s="88"/>
      <c r="C94" s="357"/>
      <c r="D94" s="357"/>
      <c r="E94" s="357"/>
      <c r="F94" s="357"/>
      <c r="G94" s="358"/>
      <c r="H94" s="358"/>
      <c r="I94" s="358"/>
      <c r="J94" s="358"/>
      <c r="K94" s="358"/>
      <c r="L94" s="358"/>
      <c r="M94" s="160" t="s">
        <v>89</v>
      </c>
      <c r="N94" s="160" t="s">
        <v>88</v>
      </c>
      <c r="O94" s="271" t="s">
        <v>740</v>
      </c>
      <c r="P94" s="89"/>
      <c r="Q94" s="208">
        <v>6.52</v>
      </c>
      <c r="R94" s="91" t="s">
        <v>740</v>
      </c>
      <c r="S94" s="100">
        <v>2017</v>
      </c>
      <c r="T94" s="100" t="s">
        <v>664</v>
      </c>
      <c r="U94" s="100" t="s">
        <v>665</v>
      </c>
      <c r="V94" s="100" t="s">
        <v>741</v>
      </c>
      <c r="W94" s="100" t="s">
        <v>746</v>
      </c>
      <c r="X94" s="100" t="s">
        <v>4</v>
      </c>
      <c r="Y94" s="91">
        <v>11276</v>
      </c>
      <c r="Z94" s="100" t="s">
        <v>666</v>
      </c>
      <c r="AA94" s="100" t="s">
        <v>667</v>
      </c>
      <c r="AB94" s="91" t="s">
        <v>694</v>
      </c>
      <c r="AC94" s="100" t="s">
        <v>4</v>
      </c>
      <c r="AD94" s="208">
        <v>1.393</v>
      </c>
      <c r="AE94" s="91" t="s">
        <v>740</v>
      </c>
      <c r="AF94" s="100">
        <v>2017</v>
      </c>
      <c r="AG94" s="100" t="s">
        <v>664</v>
      </c>
      <c r="AH94" s="91" t="s">
        <v>665</v>
      </c>
      <c r="AI94" s="100" t="s">
        <v>741</v>
      </c>
      <c r="AJ94" s="100" t="s">
        <v>749</v>
      </c>
      <c r="AK94" s="100" t="s">
        <v>4</v>
      </c>
      <c r="AL94" s="100">
        <v>32388</v>
      </c>
      <c r="AM94" s="100" t="s">
        <v>666</v>
      </c>
      <c r="AN94" s="100" t="s">
        <v>667</v>
      </c>
      <c r="AO94" s="91" t="s">
        <v>694</v>
      </c>
      <c r="AP94" s="100" t="s">
        <v>4</v>
      </c>
      <c r="AQ94" s="208"/>
      <c r="AR94" s="91"/>
      <c r="AS94" s="100"/>
      <c r="AT94" s="100"/>
      <c r="AU94" s="91"/>
      <c r="AV94" s="100"/>
      <c r="AW94" s="100"/>
      <c r="AX94" s="100"/>
      <c r="AY94" s="118"/>
      <c r="AZ94" s="100"/>
      <c r="BA94" s="100"/>
      <c r="BB94" s="91"/>
      <c r="BC94" s="100"/>
      <c r="BD94" s="208"/>
      <c r="BE94" s="91"/>
      <c r="BF94" s="100"/>
      <c r="BG94" s="100"/>
      <c r="BH94" s="100"/>
      <c r="BI94" s="100"/>
      <c r="BJ94" s="100"/>
      <c r="BK94" s="100"/>
      <c r="BL94" s="91"/>
      <c r="BM94" s="100"/>
      <c r="BN94" s="100"/>
      <c r="BO94" s="91"/>
      <c r="BP94" s="91"/>
      <c r="BQ94" s="208"/>
      <c r="BR94" s="91"/>
      <c r="BS94" s="100"/>
      <c r="BT94" s="100"/>
      <c r="BU94" s="91"/>
      <c r="BV94" s="100"/>
      <c r="BW94" s="100"/>
      <c r="BX94" s="100"/>
      <c r="BY94" s="118"/>
      <c r="BZ94" s="100"/>
      <c r="CA94" s="100"/>
      <c r="CB94" s="91"/>
      <c r="CC94" s="91"/>
      <c r="CD94" s="208"/>
      <c r="CE94" s="91"/>
      <c r="CF94" s="100"/>
      <c r="CG94" s="100"/>
      <c r="CH94" s="91"/>
      <c r="CI94" s="100"/>
      <c r="CJ94" s="100"/>
      <c r="CK94" s="100"/>
      <c r="CL94" s="118"/>
      <c r="CM94" s="100"/>
      <c r="CN94" s="100"/>
      <c r="CO94" s="91"/>
      <c r="CP94" s="91"/>
      <c r="CQ94" s="208"/>
      <c r="CR94" s="91"/>
      <c r="CS94" s="100"/>
      <c r="CT94" s="100"/>
      <c r="CU94" s="91"/>
      <c r="CV94" s="100"/>
      <c r="CW94" s="100"/>
      <c r="CX94" s="100"/>
      <c r="CY94" s="100"/>
      <c r="CZ94" s="100"/>
      <c r="DA94" s="100"/>
      <c r="DB94" s="91"/>
      <c r="DC94" s="100"/>
      <c r="DD94" s="116"/>
      <c r="DE94" s="91"/>
      <c r="DF94" s="100"/>
      <c r="DG94" s="100"/>
      <c r="DH94" s="91"/>
      <c r="DI94" s="100"/>
      <c r="DJ94" s="100"/>
      <c r="DK94" s="100"/>
      <c r="DL94" s="100"/>
      <c r="DM94" s="100"/>
      <c r="DN94" s="100"/>
      <c r="DO94" s="91"/>
      <c r="DP94" s="91"/>
      <c r="DQ94" s="116"/>
      <c r="DR94" s="91"/>
      <c r="DS94" s="100"/>
      <c r="DT94" s="100"/>
      <c r="DU94" s="100"/>
      <c r="DV94" s="100"/>
      <c r="DW94" s="100"/>
      <c r="DX94" s="100"/>
      <c r="DY94" s="100"/>
      <c r="DZ94" s="100"/>
      <c r="EA94" s="100"/>
      <c r="EB94" s="91"/>
      <c r="EC94" s="91"/>
      <c r="ED94" s="208"/>
      <c r="EE94" s="91"/>
      <c r="EF94" s="100"/>
      <c r="EG94" s="100"/>
      <c r="EH94" s="100"/>
      <c r="EI94" s="100"/>
      <c r="EJ94" s="100"/>
      <c r="EK94" s="100"/>
      <c r="EL94" s="100"/>
      <c r="EM94" s="100"/>
      <c r="EN94" s="100"/>
      <c r="EO94" s="91"/>
      <c r="EP94" s="100"/>
      <c r="EQ94" s="116"/>
      <c r="ER94" s="91"/>
      <c r="ES94" s="100"/>
      <c r="ET94" s="100"/>
      <c r="EU94" s="100"/>
      <c r="EV94" s="100"/>
      <c r="EW94" s="100"/>
      <c r="EX94" s="100"/>
      <c r="EY94" s="100"/>
      <c r="EZ94" s="100"/>
      <c r="FA94" s="100"/>
      <c r="FB94" s="91"/>
      <c r="FC94" s="100"/>
      <c r="FD94" s="167"/>
      <c r="FE94" s="40"/>
      <c r="FF94" s="136"/>
      <c r="FG94" s="167"/>
      <c r="FH94" s="192"/>
      <c r="FI94" s="167"/>
      <c r="FJ94" s="167"/>
      <c r="FK94" s="167"/>
      <c r="FL94" s="167"/>
      <c r="FM94" s="167"/>
      <c r="FN94" s="167"/>
      <c r="FO94" s="167"/>
      <c r="FP94" s="167"/>
      <c r="FQ94" s="167"/>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c r="JX94" s="91"/>
      <c r="JY94" s="91"/>
      <c r="JZ94" s="91"/>
      <c r="KA94" s="91"/>
      <c r="KB94" s="91"/>
      <c r="KC94" s="91"/>
      <c r="KD94" s="91"/>
      <c r="KE94" s="91"/>
      <c r="KF94" s="91"/>
      <c r="KG94" s="91"/>
      <c r="KH94" s="91"/>
      <c r="KI94" s="91"/>
      <c r="KJ94" s="91"/>
      <c r="KK94" s="91"/>
      <c r="KL94" s="91"/>
      <c r="KM94" s="91"/>
      <c r="KN94" s="91"/>
      <c r="KO94" s="91"/>
      <c r="KP94" s="91"/>
      <c r="KQ94" s="91"/>
      <c r="KR94" s="91"/>
      <c r="KS94" s="91"/>
      <c r="KT94" s="91"/>
      <c r="KU94" s="91"/>
      <c r="KV94" s="91"/>
      <c r="KW94" s="91"/>
      <c r="KX94" s="91"/>
      <c r="KY94" s="91"/>
      <c r="KZ94" s="91"/>
      <c r="LA94" s="91"/>
      <c r="LB94" s="91"/>
      <c r="LC94" s="91"/>
      <c r="LD94" s="91"/>
      <c r="LE94" s="91"/>
      <c r="LF94" s="91"/>
      <c r="LG94" s="91"/>
      <c r="LH94" s="91"/>
      <c r="LI94" s="91"/>
      <c r="LJ94" s="91"/>
      <c r="LK94" s="91"/>
      <c r="LL94" s="91"/>
      <c r="LM94" s="91"/>
      <c r="LN94" s="91"/>
      <c r="LO94" s="91"/>
      <c r="LP94" s="91"/>
      <c r="LQ94" s="91"/>
      <c r="LR94" s="91"/>
      <c r="LS94" s="91"/>
      <c r="LT94" s="91"/>
      <c r="LU94" s="91"/>
      <c r="LV94" s="91"/>
      <c r="LW94" s="91"/>
      <c r="LX94" s="91"/>
      <c r="LY94" s="91"/>
      <c r="LZ94" s="91"/>
      <c r="MA94" s="91"/>
      <c r="MB94" s="91"/>
      <c r="MC94" s="91"/>
      <c r="MP94" s="288"/>
      <c r="MQ94" s="280"/>
      <c r="MR94" s="299">
        <f t="shared" ref="MR94:MR109" si="39">MAX(Q94,AD94,AQ94,BD94,BQ94,CD94,CQ94,DD94,DQ94,ED94,EQ94,FD94,FQ94,GD94,GQ94,HD94,HQ94,ID94,IQ94,JD94,JQ94,KD94,KQ94,LD94,LQ94,MD94)</f>
        <v>6.52</v>
      </c>
      <c r="MS94" s="272">
        <f t="shared" ref="MS94:MS109" si="40">MIN(Q94,AD94,AQ94,BD94,BQ94,CD94,CQ94,DD94,DQ94,ED94,EQ94,FD94,FQ94,GD94,GQ94,HD94,HQ94,ID94,IQ94,JD94,JQ94,KD94,KQ94,LD94,LQ94,MD94)</f>
        <v>1.393</v>
      </c>
      <c r="MT94" s="272">
        <f t="shared" ref="MT94:MT109" si="41">AVERAGE(Q94,AD94,AQ94,BD94,BQ94,CD94,CQ94,DD94,DQ94,ED94,EQ94,FD94,FQ94,GD94,GQ94,HD94,HQ94,ID94,IQ94,JD94,JQ94,KD94,KQ94,LD94,LQ94,MD94)</f>
        <v>3.9564999999999997</v>
      </c>
      <c r="MU94" s="294">
        <f t="shared" ref="MU94:MU109" si="42">STDEV(Q94,AD94,AQ94,BD94,BQ94,CD94,CQ94,DD94,DQ94,ED94,EQ94,FD94,FQ94,GD94,GQ94,HD94,HQ94,ID94,IQ94,JD94,JQ94,KD94,KQ94,LD94,LQ94,MD94)</f>
        <v>3.6253364671434296</v>
      </c>
      <c r="MV94" s="311"/>
      <c r="MW94" s="302"/>
      <c r="MX94" s="303"/>
      <c r="MY94" s="303"/>
      <c r="MZ94" s="303"/>
      <c r="NA94" s="303"/>
      <c r="NB94" s="303"/>
      <c r="NC94" s="303"/>
      <c r="ND94" s="303"/>
      <c r="NE94" s="303"/>
      <c r="NF94" s="303"/>
      <c r="NG94" s="303"/>
      <c r="NH94" s="304"/>
      <c r="NI94" s="303"/>
      <c r="NJ94" s="303"/>
      <c r="NK94" s="303"/>
      <c r="NM94" s="288"/>
      <c r="NN94" s="88"/>
      <c r="NO94" s="741"/>
      <c r="NP94" s="741"/>
      <c r="NQ94" s="741"/>
      <c r="NR94" s="741"/>
      <c r="NS94" s="741"/>
      <c r="NT94" s="741"/>
      <c r="NU94" s="741"/>
      <c r="NV94" s="741"/>
      <c r="NW94" s="741"/>
      <c r="NX94" s="741"/>
      <c r="NY94" s="741"/>
      <c r="NZ94" s="741"/>
      <c r="OA94" s="741"/>
      <c r="OB94" s="741"/>
      <c r="OC94" s="741"/>
      <c r="OD94" s="741"/>
      <c r="OE94" s="741"/>
      <c r="OF94" s="741"/>
      <c r="OG94" s="741"/>
      <c r="OH94" s="741"/>
      <c r="OI94" s="741"/>
      <c r="OJ94" s="741"/>
      <c r="OK94" s="741"/>
      <c r="OL94" s="741"/>
      <c r="OM94" s="741"/>
      <c r="ON94" s="741"/>
      <c r="OO94" s="741"/>
      <c r="OP94" s="741"/>
      <c r="OQ94" s="741"/>
      <c r="OR94" s="741"/>
      <c r="OS94" s="741"/>
      <c r="OT94" s="741"/>
      <c r="OU94" s="741"/>
      <c r="OV94" s="741"/>
      <c r="OW94" s="741"/>
      <c r="OX94" s="741"/>
      <c r="OY94" s="741"/>
      <c r="OZ94" s="741"/>
      <c r="PA94" s="741"/>
      <c r="PB94" s="741"/>
      <c r="PC94" s="741"/>
      <c r="PD94" s="741"/>
      <c r="PE94" s="741"/>
      <c r="PF94" s="741"/>
      <c r="PG94" s="741"/>
      <c r="PH94" s="741"/>
      <c r="PI94" s="741"/>
    </row>
    <row r="95" spans="1:425" s="92" customFormat="1" ht="15" customHeight="1">
      <c r="A95" s="1"/>
      <c r="B95" s="88"/>
      <c r="C95" s="357"/>
      <c r="D95" s="357"/>
      <c r="E95" s="357"/>
      <c r="F95" s="357"/>
      <c r="G95" s="358"/>
      <c r="H95" s="358"/>
      <c r="I95" s="358"/>
      <c r="J95" s="358"/>
      <c r="K95" s="358"/>
      <c r="L95" s="358"/>
      <c r="M95" s="160" t="s">
        <v>89</v>
      </c>
      <c r="N95" s="160" t="s">
        <v>88</v>
      </c>
      <c r="O95" s="271" t="s">
        <v>747</v>
      </c>
      <c r="P95" s="89"/>
      <c r="Q95" s="208">
        <v>11.071</v>
      </c>
      <c r="R95" s="91" t="s">
        <v>747</v>
      </c>
      <c r="S95" s="100">
        <v>2017</v>
      </c>
      <c r="T95" s="100" t="s">
        <v>664</v>
      </c>
      <c r="U95" s="100" t="s">
        <v>665</v>
      </c>
      <c r="V95" s="100" t="s">
        <v>741</v>
      </c>
      <c r="W95" s="100" t="s">
        <v>746</v>
      </c>
      <c r="X95" s="100" t="s">
        <v>4</v>
      </c>
      <c r="Y95" s="118">
        <v>11276</v>
      </c>
      <c r="Z95" s="100" t="s">
        <v>666</v>
      </c>
      <c r="AA95" s="100" t="s">
        <v>667</v>
      </c>
      <c r="AB95" s="91" t="s">
        <v>694</v>
      </c>
      <c r="AC95" s="91" t="s">
        <v>4</v>
      </c>
      <c r="AD95" s="116">
        <v>0.30099999999999999</v>
      </c>
      <c r="AE95" s="91" t="s">
        <v>747</v>
      </c>
      <c r="AF95" s="100">
        <v>2017</v>
      </c>
      <c r="AG95" s="100" t="s">
        <v>664</v>
      </c>
      <c r="AH95" s="91" t="s">
        <v>665</v>
      </c>
      <c r="AI95" s="100" t="s">
        <v>741</v>
      </c>
      <c r="AJ95" s="100" t="s">
        <v>749</v>
      </c>
      <c r="AK95" s="100" t="s">
        <v>4</v>
      </c>
      <c r="AL95" s="100">
        <v>32388</v>
      </c>
      <c r="AM95" s="100" t="s">
        <v>666</v>
      </c>
      <c r="AN95" s="100" t="s">
        <v>667</v>
      </c>
      <c r="AO95" s="91" t="s">
        <v>694</v>
      </c>
      <c r="AP95" s="91" t="s">
        <v>4</v>
      </c>
      <c r="AQ95" s="208"/>
      <c r="AR95" s="91"/>
      <c r="AS95" s="100"/>
      <c r="AT95" s="100"/>
      <c r="AU95" s="91"/>
      <c r="AV95" s="100"/>
      <c r="AW95" s="100"/>
      <c r="AX95" s="100"/>
      <c r="AY95" s="118"/>
      <c r="AZ95" s="100"/>
      <c r="BA95" s="100"/>
      <c r="BB95" s="91"/>
      <c r="BC95" s="100"/>
      <c r="BD95" s="208"/>
      <c r="BE95" s="91"/>
      <c r="BF95" s="100"/>
      <c r="BG95" s="100"/>
      <c r="BH95" s="100"/>
      <c r="BI95" s="100"/>
      <c r="BJ95" s="100"/>
      <c r="BK95" s="100"/>
      <c r="BL95" s="91"/>
      <c r="BM95" s="100"/>
      <c r="BN95" s="100"/>
      <c r="BO95" s="91"/>
      <c r="BP95" s="91"/>
      <c r="BQ95" s="208"/>
      <c r="BR95" s="91"/>
      <c r="BS95" s="100"/>
      <c r="BT95" s="100"/>
      <c r="BU95" s="91"/>
      <c r="BV95" s="100"/>
      <c r="BW95" s="100"/>
      <c r="BX95" s="100"/>
      <c r="BY95" s="118"/>
      <c r="BZ95" s="100"/>
      <c r="CA95" s="100"/>
      <c r="CB95" s="91"/>
      <c r="CC95" s="91"/>
      <c r="CD95" s="208"/>
      <c r="CE95" s="91"/>
      <c r="CF95" s="100"/>
      <c r="CG95" s="100"/>
      <c r="CH95" s="91"/>
      <c r="CI95" s="100"/>
      <c r="CJ95" s="100"/>
      <c r="CK95" s="100"/>
      <c r="CL95" s="118"/>
      <c r="CM95" s="100"/>
      <c r="CN95" s="100"/>
      <c r="CO95" s="91"/>
      <c r="CP95" s="91"/>
      <c r="CQ95" s="208"/>
      <c r="CR95" s="91"/>
      <c r="CS95" s="100"/>
      <c r="CT95" s="100"/>
      <c r="CU95" s="91"/>
      <c r="CV95" s="100"/>
      <c r="CW95" s="100"/>
      <c r="CX95" s="100"/>
      <c r="CY95" s="100"/>
      <c r="CZ95" s="100"/>
      <c r="DA95" s="100"/>
      <c r="DB95" s="91"/>
      <c r="DC95" s="100"/>
      <c r="DD95" s="116"/>
      <c r="DE95" s="91"/>
      <c r="DF95" s="100"/>
      <c r="DG95" s="100"/>
      <c r="DH95" s="91"/>
      <c r="DI95" s="100"/>
      <c r="DJ95" s="100"/>
      <c r="DK95" s="100"/>
      <c r="DL95" s="100"/>
      <c r="DM95" s="100"/>
      <c r="DN95" s="100"/>
      <c r="DO95" s="91"/>
      <c r="DP95" s="91"/>
      <c r="DQ95" s="116"/>
      <c r="DR95" s="91"/>
      <c r="DS95" s="100"/>
      <c r="DT95" s="100"/>
      <c r="DU95" s="100"/>
      <c r="DV95" s="100"/>
      <c r="DW95" s="100"/>
      <c r="DX95" s="100"/>
      <c r="DY95" s="100"/>
      <c r="DZ95" s="100"/>
      <c r="EA95" s="100"/>
      <c r="EB95" s="91"/>
      <c r="EC95" s="91"/>
      <c r="ED95" s="208"/>
      <c r="EE95" s="91"/>
      <c r="EF95" s="100"/>
      <c r="EG95" s="100"/>
      <c r="EH95" s="100"/>
      <c r="EI95" s="100"/>
      <c r="EJ95" s="100"/>
      <c r="EK95" s="100"/>
      <c r="EL95" s="100"/>
      <c r="EM95" s="100"/>
      <c r="EN95" s="100"/>
      <c r="EO95" s="91"/>
      <c r="EP95" s="100"/>
      <c r="EQ95" s="116"/>
      <c r="ER95" s="91"/>
      <c r="ES95" s="100"/>
      <c r="ET95" s="100"/>
      <c r="EU95" s="100"/>
      <c r="EV95" s="100"/>
      <c r="EW95" s="100"/>
      <c r="EX95" s="100"/>
      <c r="EY95" s="100"/>
      <c r="EZ95" s="100"/>
      <c r="FA95" s="100"/>
      <c r="FB95" s="91"/>
      <c r="FC95" s="100"/>
      <c r="FD95" s="167"/>
      <c r="FE95" s="40"/>
      <c r="FF95" s="136"/>
      <c r="FG95" s="167"/>
      <c r="FH95" s="192"/>
      <c r="FI95" s="167"/>
      <c r="FJ95" s="167"/>
      <c r="FK95" s="167"/>
      <c r="FL95" s="167"/>
      <c r="FM95" s="167"/>
      <c r="FN95" s="167"/>
      <c r="FO95" s="167"/>
      <c r="FP95" s="167"/>
      <c r="FQ95" s="167"/>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c r="JX95" s="91"/>
      <c r="JY95" s="91"/>
      <c r="JZ95" s="91"/>
      <c r="KA95" s="91"/>
      <c r="KB95" s="91"/>
      <c r="KC95" s="91"/>
      <c r="KD95" s="91"/>
      <c r="KE95" s="91"/>
      <c r="KF95" s="91"/>
      <c r="KG95" s="91"/>
      <c r="KH95" s="91"/>
      <c r="KI95" s="91"/>
      <c r="KJ95" s="91"/>
      <c r="KK95" s="91"/>
      <c r="KL95" s="91"/>
      <c r="KM95" s="91"/>
      <c r="KN95" s="91"/>
      <c r="KO95" s="91"/>
      <c r="KP95" s="91"/>
      <c r="KQ95" s="91"/>
      <c r="KR95" s="91"/>
      <c r="KS95" s="91"/>
      <c r="KT95" s="91"/>
      <c r="KU95" s="91"/>
      <c r="KV95" s="91"/>
      <c r="KW95" s="91"/>
      <c r="KX95" s="91"/>
      <c r="KY95" s="91"/>
      <c r="KZ95" s="91"/>
      <c r="LA95" s="91"/>
      <c r="LB95" s="91"/>
      <c r="LC95" s="91"/>
      <c r="LD95" s="91"/>
      <c r="LE95" s="91"/>
      <c r="LF95" s="91"/>
      <c r="LG95" s="91"/>
      <c r="LH95" s="91"/>
      <c r="LI95" s="91"/>
      <c r="LJ95" s="91"/>
      <c r="LK95" s="91"/>
      <c r="LL95" s="91"/>
      <c r="LM95" s="91"/>
      <c r="LN95" s="91"/>
      <c r="LO95" s="91"/>
      <c r="LP95" s="91"/>
      <c r="LQ95" s="91"/>
      <c r="LR95" s="91"/>
      <c r="LS95" s="91"/>
      <c r="LT95" s="91"/>
      <c r="LU95" s="91"/>
      <c r="LV95" s="91"/>
      <c r="LW95" s="91"/>
      <c r="LX95" s="91"/>
      <c r="LY95" s="91"/>
      <c r="LZ95" s="91"/>
      <c r="MA95" s="91"/>
      <c r="MB95" s="91"/>
      <c r="MC95" s="91"/>
      <c r="MP95" s="288"/>
      <c r="MQ95" s="291"/>
      <c r="MR95" s="299">
        <f t="shared" si="39"/>
        <v>11.071</v>
      </c>
      <c r="MS95" s="272">
        <f t="shared" si="40"/>
        <v>0.30099999999999999</v>
      </c>
      <c r="MT95" s="272">
        <f t="shared" si="41"/>
        <v>5.6859999999999999</v>
      </c>
      <c r="MU95" s="294">
        <f t="shared" si="42"/>
        <v>7.6155400333791166</v>
      </c>
      <c r="MV95" s="311"/>
      <c r="MW95" s="302"/>
      <c r="MX95" s="303"/>
      <c r="MY95" s="303"/>
      <c r="MZ95" s="303"/>
      <c r="NA95" s="303"/>
      <c r="NB95" s="303"/>
      <c r="NC95" s="303"/>
      <c r="ND95" s="303"/>
      <c r="NE95" s="303"/>
      <c r="NF95" s="303"/>
      <c r="NG95" s="303"/>
      <c r="NH95" s="304"/>
      <c r="NI95" s="303"/>
      <c r="NJ95" s="303"/>
      <c r="NK95" s="303"/>
      <c r="NM95" s="288"/>
      <c r="NN95" s="88"/>
      <c r="NO95" s="741"/>
      <c r="NP95" s="741"/>
      <c r="NQ95" s="741"/>
      <c r="NR95" s="741"/>
      <c r="NS95" s="741"/>
      <c r="NT95" s="741"/>
      <c r="NU95" s="741"/>
      <c r="NV95" s="741"/>
      <c r="NW95" s="741"/>
      <c r="NX95" s="741"/>
      <c r="NY95" s="741"/>
      <c r="NZ95" s="741"/>
      <c r="OA95" s="741"/>
      <c r="OB95" s="741"/>
      <c r="OC95" s="741"/>
      <c r="OD95" s="741"/>
      <c r="OE95" s="741"/>
      <c r="OF95" s="741"/>
      <c r="OG95" s="741"/>
      <c r="OH95" s="741"/>
      <c r="OI95" s="741"/>
      <c r="OJ95" s="741"/>
      <c r="OK95" s="741"/>
      <c r="OL95" s="741"/>
      <c r="OM95" s="741"/>
      <c r="ON95" s="741"/>
      <c r="OO95" s="741"/>
      <c r="OP95" s="741"/>
      <c r="OQ95" s="741"/>
      <c r="OR95" s="741"/>
      <c r="OS95" s="741"/>
      <c r="OT95" s="741"/>
      <c r="OU95" s="741"/>
      <c r="OV95" s="741"/>
      <c r="OW95" s="741"/>
      <c r="OX95" s="741"/>
      <c r="OY95" s="741"/>
      <c r="OZ95" s="741"/>
      <c r="PA95" s="741"/>
      <c r="PB95" s="741"/>
      <c r="PC95" s="741"/>
      <c r="PD95" s="741"/>
      <c r="PE95" s="741"/>
      <c r="PF95" s="741"/>
      <c r="PG95" s="741"/>
      <c r="PH95" s="741"/>
      <c r="PI95" s="741"/>
    </row>
    <row r="96" spans="1:425" s="92" customFormat="1" ht="15" customHeight="1">
      <c r="A96" s="1"/>
      <c r="B96" s="88"/>
      <c r="C96" s="357"/>
      <c r="D96" s="357"/>
      <c r="E96" s="357"/>
      <c r="F96" s="357"/>
      <c r="G96" s="358"/>
      <c r="H96" s="358"/>
      <c r="I96" s="358"/>
      <c r="J96" s="358"/>
      <c r="K96" s="358"/>
      <c r="L96" s="358"/>
      <c r="M96" s="160" t="s">
        <v>89</v>
      </c>
      <c r="N96" s="160" t="s">
        <v>88</v>
      </c>
      <c r="O96" s="271" t="s">
        <v>725</v>
      </c>
      <c r="P96" s="89"/>
      <c r="Q96" s="208">
        <v>0.2</v>
      </c>
      <c r="R96" s="91" t="s">
        <v>725</v>
      </c>
      <c r="S96" s="100">
        <v>2017</v>
      </c>
      <c r="T96" s="100" t="s">
        <v>664</v>
      </c>
      <c r="U96" s="100" t="s">
        <v>665</v>
      </c>
      <c r="V96" s="100" t="s">
        <v>741</v>
      </c>
      <c r="W96" s="100" t="s">
        <v>748</v>
      </c>
      <c r="X96" s="100" t="s">
        <v>4</v>
      </c>
      <c r="Y96" s="91">
        <v>1272</v>
      </c>
      <c r="Z96" s="100" t="s">
        <v>666</v>
      </c>
      <c r="AA96" s="100" t="s">
        <v>667</v>
      </c>
      <c r="AB96" s="91" t="s">
        <v>694</v>
      </c>
      <c r="AC96" s="91" t="s">
        <v>4</v>
      </c>
      <c r="AD96" s="116">
        <v>0.67800000000000005</v>
      </c>
      <c r="AE96" s="91" t="s">
        <v>725</v>
      </c>
      <c r="AF96" s="100">
        <v>2017</v>
      </c>
      <c r="AG96" s="100" t="s">
        <v>664</v>
      </c>
      <c r="AH96" s="100" t="s">
        <v>665</v>
      </c>
      <c r="AI96" s="100" t="s">
        <v>741</v>
      </c>
      <c r="AJ96" s="100" t="s">
        <v>749</v>
      </c>
      <c r="AK96" s="100" t="s">
        <v>4</v>
      </c>
      <c r="AL96" s="100">
        <v>32388</v>
      </c>
      <c r="AM96" s="100" t="s">
        <v>666</v>
      </c>
      <c r="AN96" s="100" t="s">
        <v>667</v>
      </c>
      <c r="AO96" s="91" t="s">
        <v>694</v>
      </c>
      <c r="AP96" s="91" t="s">
        <v>4</v>
      </c>
      <c r="AQ96" s="208"/>
      <c r="AR96" s="91"/>
      <c r="AS96" s="100"/>
      <c r="AT96" s="100"/>
      <c r="AU96" s="91"/>
      <c r="AV96" s="100"/>
      <c r="AW96" s="100"/>
      <c r="AX96" s="100"/>
      <c r="AY96" s="118"/>
      <c r="AZ96" s="100"/>
      <c r="BA96" s="100"/>
      <c r="BB96" s="91"/>
      <c r="BC96" s="100"/>
      <c r="BD96" s="208"/>
      <c r="BE96" s="91"/>
      <c r="BF96" s="100"/>
      <c r="BG96" s="100"/>
      <c r="BH96" s="100"/>
      <c r="BI96" s="100"/>
      <c r="BJ96" s="100"/>
      <c r="BK96" s="100"/>
      <c r="BL96" s="91"/>
      <c r="BM96" s="100"/>
      <c r="BN96" s="100"/>
      <c r="BO96" s="91"/>
      <c r="BP96" s="91"/>
      <c r="BQ96" s="208"/>
      <c r="BR96" s="91"/>
      <c r="BS96" s="100"/>
      <c r="BT96" s="100"/>
      <c r="BU96" s="91"/>
      <c r="BV96" s="100"/>
      <c r="BW96" s="100"/>
      <c r="BX96" s="100"/>
      <c r="BY96" s="118"/>
      <c r="BZ96" s="100"/>
      <c r="CA96" s="100"/>
      <c r="CB96" s="91"/>
      <c r="CC96" s="91"/>
      <c r="CD96" s="208"/>
      <c r="CE96" s="91"/>
      <c r="CF96" s="100"/>
      <c r="CG96" s="100"/>
      <c r="CH96" s="91"/>
      <c r="CI96" s="100"/>
      <c r="CJ96" s="100"/>
      <c r="CK96" s="100"/>
      <c r="CL96" s="118"/>
      <c r="CM96" s="100"/>
      <c r="CN96" s="100"/>
      <c r="CO96" s="91"/>
      <c r="CP96" s="91"/>
      <c r="CQ96" s="208"/>
      <c r="CR96" s="91"/>
      <c r="CS96" s="100"/>
      <c r="CT96" s="100"/>
      <c r="CU96" s="91"/>
      <c r="CV96" s="100"/>
      <c r="CW96" s="100"/>
      <c r="CX96" s="100"/>
      <c r="CY96" s="100"/>
      <c r="CZ96" s="100"/>
      <c r="DA96" s="100"/>
      <c r="DB96" s="91"/>
      <c r="DC96" s="100"/>
      <c r="DD96" s="116"/>
      <c r="DE96" s="91"/>
      <c r="DF96" s="100"/>
      <c r="DG96" s="100"/>
      <c r="DH96" s="91"/>
      <c r="DI96" s="100"/>
      <c r="DJ96" s="100"/>
      <c r="DK96" s="100"/>
      <c r="DL96" s="100"/>
      <c r="DM96" s="100"/>
      <c r="DN96" s="100"/>
      <c r="DO96" s="91"/>
      <c r="DP96" s="91"/>
      <c r="DQ96" s="116"/>
      <c r="DR96" s="91"/>
      <c r="DS96" s="100"/>
      <c r="DT96" s="100"/>
      <c r="DU96" s="100"/>
      <c r="DV96" s="100"/>
      <c r="DW96" s="100"/>
      <c r="DX96" s="100"/>
      <c r="DY96" s="100"/>
      <c r="DZ96" s="100"/>
      <c r="EA96" s="100"/>
      <c r="EB96" s="91"/>
      <c r="EC96" s="91"/>
      <c r="ED96" s="208"/>
      <c r="EE96" s="91"/>
      <c r="EF96" s="100"/>
      <c r="EG96" s="100"/>
      <c r="EH96" s="100"/>
      <c r="EI96" s="100"/>
      <c r="EJ96" s="100"/>
      <c r="EK96" s="100"/>
      <c r="EL96" s="100"/>
      <c r="EM96" s="100"/>
      <c r="EN96" s="100"/>
      <c r="EO96" s="91"/>
      <c r="EP96" s="100"/>
      <c r="EQ96" s="116"/>
      <c r="ER96" s="91"/>
      <c r="ES96" s="100"/>
      <c r="ET96" s="100"/>
      <c r="EU96" s="100"/>
      <c r="EV96" s="100"/>
      <c r="EW96" s="100"/>
      <c r="EX96" s="100"/>
      <c r="EY96" s="100"/>
      <c r="EZ96" s="100"/>
      <c r="FA96" s="100"/>
      <c r="FB96" s="91"/>
      <c r="FC96" s="100"/>
      <c r="FD96" s="167"/>
      <c r="FE96" s="40"/>
      <c r="FF96" s="136"/>
      <c r="FG96" s="167"/>
      <c r="FH96" s="192"/>
      <c r="FI96" s="167"/>
      <c r="FJ96" s="167"/>
      <c r="FK96" s="167"/>
      <c r="FL96" s="167"/>
      <c r="FM96" s="167"/>
      <c r="FN96" s="167"/>
      <c r="FO96" s="167"/>
      <c r="FP96" s="167"/>
      <c r="FQ96" s="167"/>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c r="JX96" s="91"/>
      <c r="JY96" s="91"/>
      <c r="JZ96" s="91"/>
      <c r="KA96" s="91"/>
      <c r="KB96" s="91"/>
      <c r="KC96" s="91"/>
      <c r="KD96" s="91"/>
      <c r="KE96" s="91"/>
      <c r="KF96" s="91"/>
      <c r="KG96" s="91"/>
      <c r="KH96" s="91"/>
      <c r="KI96" s="91"/>
      <c r="KJ96" s="91"/>
      <c r="KK96" s="91"/>
      <c r="KL96" s="91"/>
      <c r="KM96" s="91"/>
      <c r="KN96" s="91"/>
      <c r="KO96" s="91"/>
      <c r="KP96" s="91"/>
      <c r="KQ96" s="91"/>
      <c r="KR96" s="91"/>
      <c r="KS96" s="91"/>
      <c r="KT96" s="91"/>
      <c r="KU96" s="91"/>
      <c r="KV96" s="91"/>
      <c r="KW96" s="91"/>
      <c r="KX96" s="91"/>
      <c r="KY96" s="91"/>
      <c r="KZ96" s="91"/>
      <c r="LA96" s="91"/>
      <c r="LB96" s="91"/>
      <c r="LC96" s="91"/>
      <c r="LD96" s="91"/>
      <c r="LE96" s="91"/>
      <c r="LF96" s="91"/>
      <c r="LG96" s="91"/>
      <c r="LH96" s="91"/>
      <c r="LI96" s="91"/>
      <c r="LJ96" s="91"/>
      <c r="LK96" s="91"/>
      <c r="LL96" s="91"/>
      <c r="LM96" s="91"/>
      <c r="LN96" s="91"/>
      <c r="LO96" s="91"/>
      <c r="LP96" s="91"/>
      <c r="LQ96" s="91"/>
      <c r="LR96" s="91"/>
      <c r="LS96" s="91"/>
      <c r="LT96" s="91"/>
      <c r="LU96" s="91"/>
      <c r="LV96" s="91"/>
      <c r="LW96" s="91"/>
      <c r="LX96" s="91"/>
      <c r="LY96" s="91"/>
      <c r="LZ96" s="91"/>
      <c r="MA96" s="91"/>
      <c r="MB96" s="91"/>
      <c r="MC96" s="91"/>
      <c r="MP96" s="288"/>
      <c r="MQ96" s="291"/>
      <c r="MR96" s="299">
        <f t="shared" si="39"/>
        <v>0.67800000000000005</v>
      </c>
      <c r="MS96" s="272">
        <f t="shared" si="40"/>
        <v>0.2</v>
      </c>
      <c r="MT96" s="272">
        <f t="shared" si="41"/>
        <v>0.43900000000000006</v>
      </c>
      <c r="MU96" s="294">
        <f t="shared" si="42"/>
        <v>0.33799704140716957</v>
      </c>
      <c r="MV96" s="311"/>
      <c r="MW96" s="302"/>
      <c r="MX96" s="303"/>
      <c r="MY96" s="303"/>
      <c r="MZ96" s="303"/>
      <c r="NA96" s="303"/>
      <c r="NB96" s="303"/>
      <c r="NC96" s="303"/>
      <c r="ND96" s="303"/>
      <c r="NE96" s="303"/>
      <c r="NF96" s="303"/>
      <c r="NG96" s="303"/>
      <c r="NH96" s="304"/>
      <c r="NI96" s="303"/>
      <c r="NJ96" s="303"/>
      <c r="NK96" s="303"/>
      <c r="NM96" s="288"/>
      <c r="NN96" s="88"/>
      <c r="NO96" s="741"/>
      <c r="NP96" s="741"/>
      <c r="NQ96" s="741"/>
      <c r="NR96" s="741"/>
      <c r="NS96" s="741"/>
      <c r="NT96" s="741"/>
      <c r="NU96" s="741"/>
      <c r="NV96" s="741"/>
      <c r="NW96" s="741"/>
      <c r="NX96" s="741"/>
      <c r="NY96" s="741"/>
      <c r="NZ96" s="741"/>
      <c r="OA96" s="741"/>
      <c r="OB96" s="741"/>
      <c r="OC96" s="741"/>
      <c r="OD96" s="741"/>
      <c r="OE96" s="741"/>
      <c r="OF96" s="741"/>
      <c r="OG96" s="741"/>
      <c r="OH96" s="741"/>
      <c r="OI96" s="741"/>
      <c r="OJ96" s="741"/>
      <c r="OK96" s="741"/>
      <c r="OL96" s="741"/>
      <c r="OM96" s="741"/>
      <c r="ON96" s="741"/>
      <c r="OO96" s="741"/>
      <c r="OP96" s="741"/>
      <c r="OQ96" s="741"/>
      <c r="OR96" s="741"/>
      <c r="OS96" s="741"/>
      <c r="OT96" s="741"/>
      <c r="OU96" s="741"/>
      <c r="OV96" s="741"/>
      <c r="OW96" s="741"/>
      <c r="OX96" s="741"/>
      <c r="OY96" s="741"/>
      <c r="OZ96" s="741"/>
      <c r="PA96" s="741"/>
      <c r="PB96" s="741"/>
      <c r="PC96" s="741"/>
      <c r="PD96" s="741"/>
      <c r="PE96" s="741"/>
      <c r="PF96" s="741"/>
      <c r="PG96" s="741"/>
      <c r="PH96" s="741"/>
      <c r="PI96" s="741"/>
    </row>
    <row r="97" spans="1:425" s="92" customFormat="1" ht="15" customHeight="1">
      <c r="A97" s="1"/>
      <c r="B97" s="88"/>
      <c r="C97" s="357"/>
      <c r="D97" s="357"/>
      <c r="E97" s="357"/>
      <c r="F97" s="357"/>
      <c r="G97" s="358"/>
      <c r="H97" s="358"/>
      <c r="I97" s="358"/>
      <c r="J97" s="358"/>
      <c r="K97" s="358"/>
      <c r="L97" s="358"/>
      <c r="M97" s="160" t="s">
        <v>89</v>
      </c>
      <c r="N97" s="160" t="s">
        <v>88</v>
      </c>
      <c r="O97" s="271" t="s">
        <v>1746</v>
      </c>
      <c r="P97" s="89"/>
      <c r="Q97" s="208">
        <v>9.39</v>
      </c>
      <c r="R97" s="91" t="s">
        <v>744</v>
      </c>
      <c r="S97" s="100">
        <v>2017</v>
      </c>
      <c r="T97" s="100" t="s">
        <v>664</v>
      </c>
      <c r="U97" s="91" t="s">
        <v>665</v>
      </c>
      <c r="V97" s="100" t="s">
        <v>741</v>
      </c>
      <c r="W97" s="100" t="s">
        <v>746</v>
      </c>
      <c r="X97" s="100" t="s">
        <v>4</v>
      </c>
      <c r="Y97" s="118">
        <v>11276</v>
      </c>
      <c r="Z97" s="100" t="s">
        <v>666</v>
      </c>
      <c r="AA97" s="100" t="s">
        <v>667</v>
      </c>
      <c r="AB97" s="91" t="s">
        <v>694</v>
      </c>
      <c r="AC97" s="100" t="s">
        <v>4</v>
      </c>
      <c r="AD97" s="208">
        <v>0.311</v>
      </c>
      <c r="AE97" s="91" t="s">
        <v>744</v>
      </c>
      <c r="AF97" s="100">
        <v>2017</v>
      </c>
      <c r="AG97" s="100" t="s">
        <v>664</v>
      </c>
      <c r="AH97" s="91" t="s">
        <v>665</v>
      </c>
      <c r="AI97" s="100" t="s">
        <v>741</v>
      </c>
      <c r="AJ97" s="100" t="s">
        <v>748</v>
      </c>
      <c r="AK97" s="100" t="s">
        <v>4</v>
      </c>
      <c r="AL97" s="118">
        <v>1272</v>
      </c>
      <c r="AM97" s="100" t="s">
        <v>666</v>
      </c>
      <c r="AN97" s="100" t="s">
        <v>667</v>
      </c>
      <c r="AO97" s="91" t="s">
        <v>694</v>
      </c>
      <c r="AP97" s="91" t="s">
        <v>4</v>
      </c>
      <c r="AQ97" s="208">
        <v>1.121</v>
      </c>
      <c r="AR97" s="91" t="s">
        <v>744</v>
      </c>
      <c r="AS97" s="100">
        <v>2017</v>
      </c>
      <c r="AT97" s="100" t="s">
        <v>664</v>
      </c>
      <c r="AU97" s="100" t="s">
        <v>665</v>
      </c>
      <c r="AV97" s="100" t="s">
        <v>741</v>
      </c>
      <c r="AW97" s="100" t="s">
        <v>749</v>
      </c>
      <c r="AX97" s="100" t="s">
        <v>4</v>
      </c>
      <c r="AY97" s="100">
        <v>32388</v>
      </c>
      <c r="AZ97" s="100" t="s">
        <v>666</v>
      </c>
      <c r="BA97" s="100" t="s">
        <v>667</v>
      </c>
      <c r="BB97" s="91" t="s">
        <v>694</v>
      </c>
      <c r="BC97" s="100" t="s">
        <v>4</v>
      </c>
      <c r="BD97" s="208"/>
      <c r="BE97" s="91"/>
      <c r="BF97" s="100"/>
      <c r="BG97" s="100"/>
      <c r="BH97" s="100"/>
      <c r="BI97" s="100"/>
      <c r="BJ97" s="100"/>
      <c r="BK97" s="100"/>
      <c r="BL97" s="91"/>
      <c r="BM97" s="100"/>
      <c r="BN97" s="100"/>
      <c r="BO97" s="91"/>
      <c r="BP97" s="91"/>
      <c r="BQ97" s="208"/>
      <c r="BR97" s="91"/>
      <c r="BS97" s="100"/>
      <c r="BT97" s="100"/>
      <c r="BU97" s="91"/>
      <c r="BV97" s="100"/>
      <c r="BW97" s="100"/>
      <c r="BX97" s="100"/>
      <c r="BY97" s="118"/>
      <c r="BZ97" s="100"/>
      <c r="CA97" s="100"/>
      <c r="CB97" s="91"/>
      <c r="CC97" s="91"/>
      <c r="CD97" s="208"/>
      <c r="CE97" s="91"/>
      <c r="CF97" s="100"/>
      <c r="CG97" s="100"/>
      <c r="CH97" s="91"/>
      <c r="CI97" s="100"/>
      <c r="CJ97" s="100"/>
      <c r="CK97" s="100"/>
      <c r="CL97" s="118"/>
      <c r="CM97" s="100"/>
      <c r="CN97" s="100"/>
      <c r="CO97" s="91"/>
      <c r="CP97" s="91"/>
      <c r="CQ97" s="208"/>
      <c r="CR97" s="91"/>
      <c r="CS97" s="100"/>
      <c r="CT97" s="100"/>
      <c r="CU97" s="91"/>
      <c r="CV97" s="100"/>
      <c r="CW97" s="100"/>
      <c r="CX97" s="100"/>
      <c r="CY97" s="100"/>
      <c r="CZ97" s="100"/>
      <c r="DA97" s="100"/>
      <c r="DB97" s="91"/>
      <c r="DC97" s="100"/>
      <c r="DD97" s="116"/>
      <c r="DE97" s="91"/>
      <c r="DF97" s="100"/>
      <c r="DG97" s="100"/>
      <c r="DH97" s="91"/>
      <c r="DI97" s="100"/>
      <c r="DJ97" s="100"/>
      <c r="DK97" s="100"/>
      <c r="DL97" s="100"/>
      <c r="DM97" s="100"/>
      <c r="DN97" s="100"/>
      <c r="DO97" s="91"/>
      <c r="DP97" s="91"/>
      <c r="DQ97" s="116"/>
      <c r="DR97" s="91"/>
      <c r="DS97" s="100"/>
      <c r="DT97" s="100"/>
      <c r="DU97" s="100"/>
      <c r="DV97" s="100"/>
      <c r="DW97" s="100"/>
      <c r="DX97" s="100"/>
      <c r="DY97" s="100"/>
      <c r="DZ97" s="100"/>
      <c r="EA97" s="100"/>
      <c r="EB97" s="91"/>
      <c r="EC97" s="91"/>
      <c r="ED97" s="208"/>
      <c r="EE97" s="91"/>
      <c r="EF97" s="100"/>
      <c r="EG97" s="100"/>
      <c r="EH97" s="100"/>
      <c r="EI97" s="100"/>
      <c r="EJ97" s="100"/>
      <c r="EK97" s="100"/>
      <c r="EL97" s="100"/>
      <c r="EM97" s="100"/>
      <c r="EN97" s="100"/>
      <c r="EO97" s="91"/>
      <c r="EP97" s="100"/>
      <c r="EQ97" s="116"/>
      <c r="ER97" s="91"/>
      <c r="ES97" s="100"/>
      <c r="ET97" s="100"/>
      <c r="EU97" s="100"/>
      <c r="EV97" s="100"/>
      <c r="EW97" s="100"/>
      <c r="EX97" s="100"/>
      <c r="EY97" s="100"/>
      <c r="EZ97" s="100"/>
      <c r="FA97" s="100"/>
      <c r="FB97" s="91"/>
      <c r="FC97" s="100"/>
      <c r="FD97" s="167"/>
      <c r="FE97" s="40"/>
      <c r="FF97" s="136"/>
      <c r="FG97" s="167"/>
      <c r="FH97" s="192"/>
      <c r="FI97" s="167"/>
      <c r="FJ97" s="167"/>
      <c r="FK97" s="167"/>
      <c r="FL97" s="167"/>
      <c r="FM97" s="167"/>
      <c r="FN97" s="167"/>
      <c r="FO97" s="167"/>
      <c r="FP97" s="167"/>
      <c r="FQ97" s="167"/>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c r="JX97" s="91"/>
      <c r="JY97" s="91"/>
      <c r="JZ97" s="91"/>
      <c r="KA97" s="91"/>
      <c r="KB97" s="91"/>
      <c r="KC97" s="91"/>
      <c r="KD97" s="91"/>
      <c r="KE97" s="91"/>
      <c r="KF97" s="91"/>
      <c r="KG97" s="91"/>
      <c r="KH97" s="91"/>
      <c r="KI97" s="91"/>
      <c r="KJ97" s="91"/>
      <c r="KK97" s="91"/>
      <c r="KL97" s="91"/>
      <c r="KM97" s="91"/>
      <c r="KN97" s="91"/>
      <c r="KO97" s="91"/>
      <c r="KP97" s="91"/>
      <c r="KQ97" s="91"/>
      <c r="KR97" s="91"/>
      <c r="KS97" s="91"/>
      <c r="KT97" s="91"/>
      <c r="KU97" s="91"/>
      <c r="KV97" s="91"/>
      <c r="KW97" s="91"/>
      <c r="KX97" s="91"/>
      <c r="KY97" s="91"/>
      <c r="KZ97" s="91"/>
      <c r="LA97" s="91"/>
      <c r="LB97" s="91"/>
      <c r="LC97" s="91"/>
      <c r="LD97" s="91"/>
      <c r="LE97" s="91"/>
      <c r="LF97" s="91"/>
      <c r="LG97" s="91"/>
      <c r="LH97" s="91"/>
      <c r="LI97" s="91"/>
      <c r="LJ97" s="91"/>
      <c r="LK97" s="91"/>
      <c r="LL97" s="91"/>
      <c r="LM97" s="91"/>
      <c r="LN97" s="91"/>
      <c r="LO97" s="91"/>
      <c r="LP97" s="91"/>
      <c r="LQ97" s="91"/>
      <c r="LR97" s="91"/>
      <c r="LS97" s="91"/>
      <c r="LT97" s="91"/>
      <c r="LU97" s="91"/>
      <c r="LV97" s="91"/>
      <c r="LW97" s="91"/>
      <c r="LX97" s="91"/>
      <c r="LY97" s="91"/>
      <c r="LZ97" s="91"/>
      <c r="MA97" s="91"/>
      <c r="MB97" s="91"/>
      <c r="MC97" s="91"/>
      <c r="MP97" s="288"/>
      <c r="MQ97" s="291"/>
      <c r="MR97" s="299">
        <f t="shared" si="39"/>
        <v>9.39</v>
      </c>
      <c r="MS97" s="272">
        <f t="shared" si="40"/>
        <v>0.311</v>
      </c>
      <c r="MT97" s="272">
        <f t="shared" si="41"/>
        <v>3.6073333333333335</v>
      </c>
      <c r="MU97" s="294">
        <f t="shared" si="42"/>
        <v>5.0242860521006705</v>
      </c>
      <c r="MV97" s="311"/>
      <c r="MW97" s="302"/>
      <c r="MX97" s="303"/>
      <c r="MY97" s="303"/>
      <c r="MZ97" s="303"/>
      <c r="NA97" s="303"/>
      <c r="NB97" s="303"/>
      <c r="NC97" s="303"/>
      <c r="ND97" s="303"/>
      <c r="NE97" s="303"/>
      <c r="NF97" s="303"/>
      <c r="NG97" s="303"/>
      <c r="NH97" s="304"/>
      <c r="NI97" s="303"/>
      <c r="NJ97" s="303"/>
      <c r="NK97" s="303"/>
      <c r="NM97" s="288"/>
      <c r="NN97" s="88"/>
      <c r="NO97" s="741"/>
      <c r="NP97" s="741"/>
      <c r="NQ97" s="741"/>
      <c r="NR97" s="741"/>
      <c r="NS97" s="741"/>
      <c r="NT97" s="741"/>
      <c r="NU97" s="741"/>
      <c r="NV97" s="741"/>
      <c r="NW97" s="741"/>
      <c r="NX97" s="741"/>
      <c r="NY97" s="741"/>
      <c r="NZ97" s="741"/>
      <c r="OA97" s="741"/>
      <c r="OB97" s="741"/>
      <c r="OC97" s="741"/>
      <c r="OD97" s="741"/>
      <c r="OE97" s="741"/>
      <c r="OF97" s="741"/>
      <c r="OG97" s="741"/>
      <c r="OH97" s="741"/>
      <c r="OI97" s="741"/>
      <c r="OJ97" s="741"/>
      <c r="OK97" s="741"/>
      <c r="OL97" s="741"/>
      <c r="OM97" s="741"/>
      <c r="ON97" s="741"/>
      <c r="OO97" s="741"/>
      <c r="OP97" s="741"/>
      <c r="OQ97" s="741"/>
      <c r="OR97" s="741"/>
      <c r="OS97" s="741"/>
      <c r="OT97" s="741"/>
      <c r="OU97" s="741"/>
      <c r="OV97" s="741"/>
      <c r="OW97" s="741"/>
      <c r="OX97" s="741"/>
      <c r="OY97" s="741"/>
      <c r="OZ97" s="741"/>
      <c r="PA97" s="741"/>
      <c r="PB97" s="741"/>
      <c r="PC97" s="741"/>
      <c r="PD97" s="741"/>
      <c r="PE97" s="741"/>
      <c r="PF97" s="741"/>
      <c r="PG97" s="741"/>
      <c r="PH97" s="741"/>
      <c r="PI97" s="741"/>
    </row>
    <row r="98" spans="1:425" s="92" customFormat="1" ht="15" customHeight="1" thickBot="1">
      <c r="A98" s="1"/>
      <c r="B98" s="88"/>
      <c r="C98" s="357"/>
      <c r="D98" s="357"/>
      <c r="E98" s="357"/>
      <c r="F98" s="357"/>
      <c r="G98" s="358"/>
      <c r="H98" s="358"/>
      <c r="I98" s="358"/>
      <c r="J98" s="358"/>
      <c r="K98" s="358"/>
      <c r="L98" s="358"/>
      <c r="M98" s="160" t="s">
        <v>89</v>
      </c>
      <c r="N98" s="160" t="s">
        <v>88</v>
      </c>
      <c r="O98" s="271" t="s">
        <v>745</v>
      </c>
      <c r="P98" s="89"/>
      <c r="Q98" s="208">
        <v>0.10199999999999999</v>
      </c>
      <c r="R98" s="91" t="s">
        <v>745</v>
      </c>
      <c r="S98" s="100">
        <v>2017</v>
      </c>
      <c r="T98" s="100" t="s">
        <v>664</v>
      </c>
      <c r="U98" s="91" t="s">
        <v>665</v>
      </c>
      <c r="V98" s="100" t="s">
        <v>741</v>
      </c>
      <c r="W98" s="100" t="s">
        <v>748</v>
      </c>
      <c r="X98" s="100" t="s">
        <v>4</v>
      </c>
      <c r="Y98" s="118">
        <v>1272</v>
      </c>
      <c r="Z98" s="100" t="s">
        <v>666</v>
      </c>
      <c r="AA98" s="100" t="s">
        <v>667</v>
      </c>
      <c r="AB98" s="91" t="s">
        <v>694</v>
      </c>
      <c r="AC98" s="91" t="s">
        <v>4</v>
      </c>
      <c r="AD98" s="116">
        <v>0.10100000000000001</v>
      </c>
      <c r="AE98" s="91" t="s">
        <v>745</v>
      </c>
      <c r="AF98" s="100">
        <v>2017</v>
      </c>
      <c r="AG98" s="100" t="s">
        <v>664</v>
      </c>
      <c r="AH98" s="100" t="s">
        <v>665</v>
      </c>
      <c r="AI98" s="100" t="s">
        <v>741</v>
      </c>
      <c r="AJ98" s="100" t="s">
        <v>749</v>
      </c>
      <c r="AK98" s="100" t="s">
        <v>4</v>
      </c>
      <c r="AL98" s="100">
        <v>32388</v>
      </c>
      <c r="AM98" s="100" t="s">
        <v>666</v>
      </c>
      <c r="AN98" s="100" t="s">
        <v>667</v>
      </c>
      <c r="AO98" s="91" t="s">
        <v>694</v>
      </c>
      <c r="AP98" s="100" t="s">
        <v>4</v>
      </c>
      <c r="AQ98" s="208"/>
      <c r="AR98" s="91"/>
      <c r="AS98" s="100"/>
      <c r="AT98" s="100"/>
      <c r="AU98" s="91"/>
      <c r="AV98" s="100"/>
      <c r="AW98" s="100"/>
      <c r="AX98" s="100"/>
      <c r="AY98" s="118"/>
      <c r="AZ98" s="100"/>
      <c r="BA98" s="100"/>
      <c r="BB98" s="91"/>
      <c r="BC98" s="100"/>
      <c r="BD98" s="208"/>
      <c r="BE98" s="91"/>
      <c r="BF98" s="100"/>
      <c r="BG98" s="100"/>
      <c r="BH98" s="100"/>
      <c r="BI98" s="100"/>
      <c r="BJ98" s="100"/>
      <c r="BK98" s="100"/>
      <c r="BL98" s="91"/>
      <c r="BM98" s="100"/>
      <c r="BN98" s="100"/>
      <c r="BO98" s="91"/>
      <c r="BP98" s="91"/>
      <c r="BQ98" s="208"/>
      <c r="BR98" s="91"/>
      <c r="BS98" s="100"/>
      <c r="BT98" s="100"/>
      <c r="BU98" s="91"/>
      <c r="BV98" s="100"/>
      <c r="BW98" s="100"/>
      <c r="BX98" s="100"/>
      <c r="BY98" s="118"/>
      <c r="BZ98" s="100"/>
      <c r="CA98" s="100"/>
      <c r="CB98" s="91"/>
      <c r="CC98" s="91"/>
      <c r="CD98" s="208"/>
      <c r="CE98" s="91"/>
      <c r="CF98" s="100"/>
      <c r="CG98" s="100"/>
      <c r="CH98" s="91"/>
      <c r="CI98" s="100"/>
      <c r="CJ98" s="100"/>
      <c r="CK98" s="100"/>
      <c r="CL98" s="118"/>
      <c r="CM98" s="100"/>
      <c r="CN98" s="100"/>
      <c r="CO98" s="91"/>
      <c r="CP98" s="91"/>
      <c r="CQ98" s="208"/>
      <c r="CR98" s="91"/>
      <c r="CS98" s="100"/>
      <c r="CT98" s="100"/>
      <c r="CU98" s="91"/>
      <c r="CV98" s="100"/>
      <c r="CW98" s="100"/>
      <c r="CX98" s="100"/>
      <c r="CY98" s="100"/>
      <c r="CZ98" s="100"/>
      <c r="DA98" s="100"/>
      <c r="DB98" s="91"/>
      <c r="DC98" s="100"/>
      <c r="DD98" s="116"/>
      <c r="DE98" s="91"/>
      <c r="DF98" s="100"/>
      <c r="DG98" s="100"/>
      <c r="DH98" s="91"/>
      <c r="DI98" s="100"/>
      <c r="DJ98" s="100"/>
      <c r="DK98" s="100"/>
      <c r="DL98" s="100"/>
      <c r="DM98" s="100"/>
      <c r="DN98" s="100"/>
      <c r="DO98" s="91"/>
      <c r="DP98" s="91"/>
      <c r="DQ98" s="116"/>
      <c r="DR98" s="91"/>
      <c r="DS98" s="100"/>
      <c r="DT98" s="100"/>
      <c r="DU98" s="100"/>
      <c r="DV98" s="100"/>
      <c r="DW98" s="100"/>
      <c r="DX98" s="100"/>
      <c r="DY98" s="100"/>
      <c r="DZ98" s="100"/>
      <c r="EA98" s="100"/>
      <c r="EB98" s="91"/>
      <c r="EC98" s="91"/>
      <c r="ED98" s="208"/>
      <c r="EE98" s="91"/>
      <c r="EF98" s="100"/>
      <c r="EG98" s="100"/>
      <c r="EH98" s="100"/>
      <c r="EI98" s="100"/>
      <c r="EJ98" s="100"/>
      <c r="EK98" s="100"/>
      <c r="EL98" s="100"/>
      <c r="EM98" s="100"/>
      <c r="EN98" s="100"/>
      <c r="EO98" s="91"/>
      <c r="EP98" s="100"/>
      <c r="EQ98" s="116"/>
      <c r="ER98" s="91"/>
      <c r="ES98" s="100"/>
      <c r="ET98" s="100"/>
      <c r="EU98" s="100"/>
      <c r="EV98" s="100"/>
      <c r="EW98" s="100"/>
      <c r="EX98" s="100"/>
      <c r="EY98" s="100"/>
      <c r="EZ98" s="100"/>
      <c r="FA98" s="100"/>
      <c r="FB98" s="91"/>
      <c r="FC98" s="100"/>
      <c r="FD98" s="167"/>
      <c r="FE98" s="40"/>
      <c r="FF98" s="136"/>
      <c r="FG98" s="167"/>
      <c r="FH98" s="192"/>
      <c r="FI98" s="167"/>
      <c r="FJ98" s="167"/>
      <c r="FK98" s="167"/>
      <c r="FL98" s="167"/>
      <c r="FM98" s="167"/>
      <c r="FN98" s="167"/>
      <c r="FO98" s="167"/>
      <c r="FP98" s="167"/>
      <c r="FQ98" s="167"/>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c r="JX98" s="91"/>
      <c r="JY98" s="91"/>
      <c r="JZ98" s="91"/>
      <c r="KA98" s="91"/>
      <c r="KB98" s="91"/>
      <c r="KC98" s="91"/>
      <c r="KD98" s="91"/>
      <c r="KE98" s="91"/>
      <c r="KF98" s="91"/>
      <c r="KG98" s="91"/>
      <c r="KH98" s="91"/>
      <c r="KI98" s="91"/>
      <c r="KJ98" s="91"/>
      <c r="KK98" s="91"/>
      <c r="KL98" s="91"/>
      <c r="KM98" s="91"/>
      <c r="KN98" s="91"/>
      <c r="KO98" s="91"/>
      <c r="KP98" s="91"/>
      <c r="KQ98" s="91"/>
      <c r="KR98" s="91"/>
      <c r="KS98" s="91"/>
      <c r="KT98" s="91"/>
      <c r="KU98" s="91"/>
      <c r="KV98" s="91"/>
      <c r="KW98" s="91"/>
      <c r="KX98" s="91"/>
      <c r="KY98" s="91"/>
      <c r="KZ98" s="91"/>
      <c r="LA98" s="91"/>
      <c r="LB98" s="91"/>
      <c r="LC98" s="91"/>
      <c r="LD98" s="91"/>
      <c r="LE98" s="91"/>
      <c r="LF98" s="91"/>
      <c r="LG98" s="91"/>
      <c r="LH98" s="91"/>
      <c r="LI98" s="91"/>
      <c r="LJ98" s="91"/>
      <c r="LK98" s="91"/>
      <c r="LL98" s="91"/>
      <c r="LM98" s="91"/>
      <c r="LN98" s="91"/>
      <c r="LO98" s="91"/>
      <c r="LP98" s="91"/>
      <c r="LQ98" s="91"/>
      <c r="LR98" s="91"/>
      <c r="LS98" s="91"/>
      <c r="LT98" s="91"/>
      <c r="LU98" s="91"/>
      <c r="LV98" s="91"/>
      <c r="LW98" s="91"/>
      <c r="LX98" s="91"/>
      <c r="LY98" s="91"/>
      <c r="LZ98" s="91"/>
      <c r="MA98" s="91"/>
      <c r="MB98" s="91"/>
      <c r="MC98" s="91"/>
      <c r="MP98" s="288"/>
      <c r="MQ98" s="292"/>
      <c r="MR98" s="300">
        <f t="shared" si="39"/>
        <v>0.10199999999999999</v>
      </c>
      <c r="MS98" s="295">
        <f t="shared" si="40"/>
        <v>0.10100000000000001</v>
      </c>
      <c r="MT98" s="295">
        <f t="shared" si="41"/>
        <v>0.10150000000000001</v>
      </c>
      <c r="MU98" s="296">
        <f t="shared" si="42"/>
        <v>7.071067811865383E-4</v>
      </c>
      <c r="MV98" s="312"/>
      <c r="MW98" s="302"/>
      <c r="MX98" s="303"/>
      <c r="MY98" s="303"/>
      <c r="MZ98" s="303"/>
      <c r="NA98" s="303"/>
      <c r="NB98" s="303"/>
      <c r="NC98" s="303"/>
      <c r="ND98" s="303"/>
      <c r="NE98" s="303"/>
      <c r="NF98" s="303"/>
      <c r="NG98" s="303"/>
      <c r="NH98" s="304"/>
      <c r="NI98" s="303"/>
      <c r="NJ98" s="303"/>
      <c r="NK98" s="303"/>
      <c r="NM98" s="288"/>
      <c r="NN98" s="88"/>
      <c r="NO98" s="741"/>
      <c r="NP98" s="741"/>
      <c r="NQ98" s="741"/>
      <c r="NR98" s="741"/>
      <c r="NS98" s="741"/>
      <c r="NT98" s="741"/>
      <c r="NU98" s="741"/>
      <c r="NV98" s="741"/>
      <c r="NW98" s="741"/>
      <c r="NX98" s="741"/>
      <c r="NY98" s="741"/>
      <c r="NZ98" s="741"/>
      <c r="OA98" s="741"/>
      <c r="OB98" s="741"/>
      <c r="OC98" s="741"/>
      <c r="OD98" s="741"/>
      <c r="OE98" s="741"/>
      <c r="OF98" s="741"/>
      <c r="OG98" s="741"/>
      <c r="OH98" s="741"/>
      <c r="OI98" s="741"/>
      <c r="OJ98" s="741"/>
      <c r="OK98" s="741"/>
      <c r="OL98" s="741"/>
      <c r="OM98" s="741"/>
      <c r="ON98" s="741"/>
      <c r="OO98" s="741"/>
      <c r="OP98" s="741"/>
      <c r="OQ98" s="741"/>
      <c r="OR98" s="741"/>
      <c r="OS98" s="741"/>
      <c r="OT98" s="741"/>
      <c r="OU98" s="741"/>
      <c r="OV98" s="741"/>
      <c r="OW98" s="741"/>
      <c r="OX98" s="741"/>
      <c r="OY98" s="741"/>
      <c r="OZ98" s="741"/>
      <c r="PA98" s="741"/>
      <c r="PB98" s="741"/>
      <c r="PC98" s="741"/>
      <c r="PD98" s="741"/>
      <c r="PE98" s="741"/>
      <c r="PF98" s="741"/>
      <c r="PG98" s="741"/>
      <c r="PH98" s="741"/>
      <c r="PI98" s="741"/>
    </row>
    <row r="99" spans="1:425" s="92" customFormat="1" ht="15" customHeight="1">
      <c r="A99" s="1"/>
      <c r="B99" s="88"/>
      <c r="C99" s="89" t="s">
        <v>2160</v>
      </c>
      <c r="D99" s="89" t="s">
        <v>519</v>
      </c>
      <c r="E99" s="89" t="s">
        <v>16</v>
      </c>
      <c r="F99" s="89" t="s">
        <v>2163</v>
      </c>
      <c r="G99" s="160" t="str">
        <f>'G-6'!I173</f>
        <v>I-69</v>
      </c>
      <c r="H99" s="160" t="s">
        <v>89</v>
      </c>
      <c r="I99" s="160" t="s">
        <v>88</v>
      </c>
      <c r="J99" s="160" t="s">
        <v>89</v>
      </c>
      <c r="K99" s="160" t="s">
        <v>4</v>
      </c>
      <c r="L99" s="160" t="s">
        <v>4</v>
      </c>
      <c r="M99" s="89" t="s">
        <v>133</v>
      </c>
      <c r="N99" s="89" t="s">
        <v>6</v>
      </c>
      <c r="O99" s="89" t="s">
        <v>317</v>
      </c>
      <c r="P99" s="89" t="s">
        <v>98</v>
      </c>
      <c r="Q99" s="119">
        <v>0.84699999999999998</v>
      </c>
      <c r="R99" s="91" t="s">
        <v>740</v>
      </c>
      <c r="S99" s="100">
        <v>2017</v>
      </c>
      <c r="T99" s="100" t="s">
        <v>664</v>
      </c>
      <c r="U99" s="100" t="s">
        <v>665</v>
      </c>
      <c r="V99" s="100" t="s">
        <v>741</v>
      </c>
      <c r="W99" s="100" t="s">
        <v>746</v>
      </c>
      <c r="X99" s="100" t="s">
        <v>4</v>
      </c>
      <c r="Y99" s="91">
        <v>11276</v>
      </c>
      <c r="Z99" s="100" t="s">
        <v>666</v>
      </c>
      <c r="AA99" s="100" t="s">
        <v>667</v>
      </c>
      <c r="AB99" s="91" t="s">
        <v>694</v>
      </c>
      <c r="AC99" s="100" t="s">
        <v>4</v>
      </c>
      <c r="AD99" s="116">
        <v>0.36099999999999999</v>
      </c>
      <c r="AE99" s="91" t="s">
        <v>747</v>
      </c>
      <c r="AF99" s="100">
        <v>2017</v>
      </c>
      <c r="AG99" s="100" t="s">
        <v>664</v>
      </c>
      <c r="AH99" s="100" t="s">
        <v>665</v>
      </c>
      <c r="AI99" s="100" t="s">
        <v>741</v>
      </c>
      <c r="AJ99" s="100" t="s">
        <v>746</v>
      </c>
      <c r="AK99" s="100" t="s">
        <v>4</v>
      </c>
      <c r="AL99" s="118">
        <v>11276</v>
      </c>
      <c r="AM99" s="100" t="s">
        <v>666</v>
      </c>
      <c r="AN99" s="100" t="s">
        <v>667</v>
      </c>
      <c r="AO99" s="91" t="s">
        <v>694</v>
      </c>
      <c r="AP99" s="91" t="s">
        <v>4</v>
      </c>
      <c r="AQ99" s="116">
        <v>0.91</v>
      </c>
      <c r="AR99" s="91" t="s">
        <v>725</v>
      </c>
      <c r="AS99" s="100">
        <v>2017</v>
      </c>
      <c r="AT99" s="100" t="s">
        <v>664</v>
      </c>
      <c r="AU99" s="91" t="s">
        <v>665</v>
      </c>
      <c r="AV99" s="100" t="s">
        <v>741</v>
      </c>
      <c r="AW99" s="100" t="s">
        <v>746</v>
      </c>
      <c r="AX99" s="100" t="s">
        <v>4</v>
      </c>
      <c r="AY99" s="118">
        <v>11276</v>
      </c>
      <c r="AZ99" s="100" t="s">
        <v>666</v>
      </c>
      <c r="BA99" s="100" t="s">
        <v>667</v>
      </c>
      <c r="BB99" s="91" t="s">
        <v>694</v>
      </c>
      <c r="BC99" s="100" t="s">
        <v>4</v>
      </c>
      <c r="BD99" s="116">
        <v>0.91500000000000004</v>
      </c>
      <c r="BE99" s="91" t="s">
        <v>744</v>
      </c>
      <c r="BF99" s="100">
        <v>2017</v>
      </c>
      <c r="BG99" s="100" t="s">
        <v>664</v>
      </c>
      <c r="BH99" s="100" t="s">
        <v>665</v>
      </c>
      <c r="BI99" s="100" t="s">
        <v>741</v>
      </c>
      <c r="BJ99" s="100" t="s">
        <v>746</v>
      </c>
      <c r="BK99" s="100" t="s">
        <v>4</v>
      </c>
      <c r="BL99" s="118">
        <v>11276</v>
      </c>
      <c r="BM99" s="100" t="s">
        <v>666</v>
      </c>
      <c r="BN99" s="100" t="s">
        <v>667</v>
      </c>
      <c r="BO99" s="91" t="s">
        <v>694</v>
      </c>
      <c r="BP99" s="100" t="s">
        <v>4</v>
      </c>
      <c r="BQ99" s="116">
        <v>0.17299999999999999</v>
      </c>
      <c r="BR99" s="91" t="s">
        <v>740</v>
      </c>
      <c r="BS99" s="100">
        <v>2017</v>
      </c>
      <c r="BT99" s="100" t="s">
        <v>664</v>
      </c>
      <c r="BU99" s="91" t="s">
        <v>665</v>
      </c>
      <c r="BV99" s="100" t="s">
        <v>741</v>
      </c>
      <c r="BW99" s="100" t="s">
        <v>748</v>
      </c>
      <c r="BX99" s="100" t="s">
        <v>4</v>
      </c>
      <c r="BY99" s="91">
        <v>1272</v>
      </c>
      <c r="BZ99" s="100" t="s">
        <v>666</v>
      </c>
      <c r="CA99" s="100" t="s">
        <v>667</v>
      </c>
      <c r="CB99" s="91" t="s">
        <v>694</v>
      </c>
      <c r="CC99" s="91" t="s">
        <v>4</v>
      </c>
      <c r="CD99" s="116">
        <v>0.128</v>
      </c>
      <c r="CE99" s="91" t="s">
        <v>744</v>
      </c>
      <c r="CF99" s="100">
        <v>2017</v>
      </c>
      <c r="CG99" s="100" t="s">
        <v>664</v>
      </c>
      <c r="CH99" s="91" t="s">
        <v>665</v>
      </c>
      <c r="CI99" s="100" t="s">
        <v>741</v>
      </c>
      <c r="CJ99" s="100" t="s">
        <v>748</v>
      </c>
      <c r="CK99" s="100" t="s">
        <v>4</v>
      </c>
      <c r="CL99" s="118">
        <v>1272</v>
      </c>
      <c r="CM99" s="100" t="s">
        <v>666</v>
      </c>
      <c r="CN99" s="100" t="s">
        <v>667</v>
      </c>
      <c r="CO99" s="91" t="s">
        <v>694</v>
      </c>
      <c r="CP99" s="91" t="s">
        <v>4</v>
      </c>
      <c r="CQ99" s="116">
        <v>1.17</v>
      </c>
      <c r="CR99" s="91" t="s">
        <v>740</v>
      </c>
      <c r="CS99" s="100">
        <v>2017</v>
      </c>
      <c r="CT99" s="100" t="s">
        <v>664</v>
      </c>
      <c r="CU99" s="91" t="s">
        <v>665</v>
      </c>
      <c r="CV99" s="100" t="s">
        <v>741</v>
      </c>
      <c r="CW99" s="100" t="s">
        <v>749</v>
      </c>
      <c r="CX99" s="100" t="s">
        <v>4</v>
      </c>
      <c r="CY99" s="100">
        <v>32388</v>
      </c>
      <c r="CZ99" s="100" t="s">
        <v>666</v>
      </c>
      <c r="DA99" s="100" t="s">
        <v>667</v>
      </c>
      <c r="DB99" s="91" t="s">
        <v>694</v>
      </c>
      <c r="DC99" s="100" t="s">
        <v>4</v>
      </c>
      <c r="DD99" s="116">
        <v>0.32</v>
      </c>
      <c r="DE99" s="91" t="s">
        <v>747</v>
      </c>
      <c r="DF99" s="100">
        <v>2017</v>
      </c>
      <c r="DG99" s="100" t="s">
        <v>664</v>
      </c>
      <c r="DH99" s="91" t="s">
        <v>665</v>
      </c>
      <c r="DI99" s="100" t="s">
        <v>741</v>
      </c>
      <c r="DJ99" s="100" t="s">
        <v>749</v>
      </c>
      <c r="DK99" s="100" t="s">
        <v>4</v>
      </c>
      <c r="DL99" s="100">
        <v>32388</v>
      </c>
      <c r="DM99" s="100" t="s">
        <v>666</v>
      </c>
      <c r="DN99" s="100" t="s">
        <v>667</v>
      </c>
      <c r="DO99" s="91" t="s">
        <v>694</v>
      </c>
      <c r="DP99" s="91" t="s">
        <v>4</v>
      </c>
      <c r="DQ99" s="116">
        <v>0.72</v>
      </c>
      <c r="DR99" s="91" t="s">
        <v>725</v>
      </c>
      <c r="DS99" s="100">
        <v>2017</v>
      </c>
      <c r="DT99" s="100" t="s">
        <v>664</v>
      </c>
      <c r="DU99" s="100" t="s">
        <v>665</v>
      </c>
      <c r="DV99" s="100" t="s">
        <v>741</v>
      </c>
      <c r="DW99" s="100" t="s">
        <v>749</v>
      </c>
      <c r="DX99" s="100" t="s">
        <v>4</v>
      </c>
      <c r="DY99" s="100">
        <v>32388</v>
      </c>
      <c r="DZ99" s="100" t="s">
        <v>666</v>
      </c>
      <c r="EA99" s="100" t="s">
        <v>667</v>
      </c>
      <c r="EB99" s="91" t="s">
        <v>694</v>
      </c>
      <c r="EC99" s="91" t="s">
        <v>4</v>
      </c>
      <c r="ED99" s="116">
        <v>0.622</v>
      </c>
      <c r="EE99" s="91" t="s">
        <v>744</v>
      </c>
      <c r="EF99" s="100">
        <v>2017</v>
      </c>
      <c r="EG99" s="100" t="s">
        <v>664</v>
      </c>
      <c r="EH99" s="100" t="s">
        <v>665</v>
      </c>
      <c r="EI99" s="100" t="s">
        <v>741</v>
      </c>
      <c r="EJ99" s="100" t="s">
        <v>749</v>
      </c>
      <c r="EK99" s="100" t="s">
        <v>4</v>
      </c>
      <c r="EL99" s="100">
        <v>32388</v>
      </c>
      <c r="EM99" s="100" t="s">
        <v>666</v>
      </c>
      <c r="EN99" s="100" t="s">
        <v>667</v>
      </c>
      <c r="EO99" s="91" t="s">
        <v>694</v>
      </c>
      <c r="EP99" s="100" t="s">
        <v>4</v>
      </c>
      <c r="EQ99" s="116">
        <v>0.4</v>
      </c>
      <c r="ER99" s="91" t="s">
        <v>745</v>
      </c>
      <c r="ES99" s="100">
        <v>2017</v>
      </c>
      <c r="ET99" s="100" t="s">
        <v>664</v>
      </c>
      <c r="EU99" s="100" t="s">
        <v>665</v>
      </c>
      <c r="EV99" s="100" t="s">
        <v>741</v>
      </c>
      <c r="EW99" s="100" t="s">
        <v>749</v>
      </c>
      <c r="EX99" s="100" t="s">
        <v>4</v>
      </c>
      <c r="EY99" s="100">
        <v>32388</v>
      </c>
      <c r="EZ99" s="100" t="s">
        <v>666</v>
      </c>
      <c r="FA99" s="100" t="s">
        <v>667</v>
      </c>
      <c r="FB99" s="91" t="s">
        <v>694</v>
      </c>
      <c r="FC99" s="100" t="s">
        <v>4</v>
      </c>
      <c r="FD99" s="231">
        <v>1.1109168609168609</v>
      </c>
      <c r="FE99" s="135" t="s">
        <v>4</v>
      </c>
      <c r="FF99" s="135">
        <v>2017</v>
      </c>
      <c r="FG99" s="135" t="s">
        <v>687</v>
      </c>
      <c r="FH99" s="135" t="s">
        <v>677</v>
      </c>
      <c r="FI99" s="135" t="s">
        <v>1678</v>
      </c>
      <c r="FJ99" s="135" t="s">
        <v>1679</v>
      </c>
      <c r="FK99" s="135" t="s">
        <v>4</v>
      </c>
      <c r="FL99" s="135">
        <v>1332272</v>
      </c>
      <c r="FM99" s="49" t="s">
        <v>666</v>
      </c>
      <c r="FN99" s="49" t="s">
        <v>667</v>
      </c>
      <c r="FO99" s="246" t="s">
        <v>1693</v>
      </c>
      <c r="FP99" s="49" t="s">
        <v>4</v>
      </c>
      <c r="FQ99" s="231">
        <v>1.2646084074655506</v>
      </c>
      <c r="FR99" s="135" t="s">
        <v>4</v>
      </c>
      <c r="FS99" s="135">
        <v>2017</v>
      </c>
      <c r="FT99" s="135" t="s">
        <v>687</v>
      </c>
      <c r="FU99" s="135" t="s">
        <v>677</v>
      </c>
      <c r="FV99" s="135" t="s">
        <v>1678</v>
      </c>
      <c r="FW99" s="135" t="s">
        <v>1694</v>
      </c>
      <c r="FX99" s="135" t="s">
        <v>4</v>
      </c>
      <c r="FY99" s="135">
        <v>589476</v>
      </c>
      <c r="FZ99" s="49" t="s">
        <v>666</v>
      </c>
      <c r="GA99" s="49" t="s">
        <v>667</v>
      </c>
      <c r="GB99" s="246" t="s">
        <v>1693</v>
      </c>
      <c r="GC99" s="49" t="s">
        <v>4</v>
      </c>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c r="KN99" s="91"/>
      <c r="KO99" s="91"/>
      <c r="KP99" s="91"/>
      <c r="KQ99" s="91"/>
      <c r="KR99" s="91"/>
      <c r="KS99" s="91"/>
      <c r="KT99" s="91"/>
      <c r="KU99" s="91"/>
      <c r="KV99" s="91"/>
      <c r="KW99" s="91"/>
      <c r="KX99" s="91"/>
      <c r="KY99" s="91"/>
      <c r="KZ99" s="91"/>
      <c r="LA99" s="91"/>
      <c r="LB99" s="91"/>
      <c r="LC99" s="91"/>
      <c r="LD99" s="91"/>
      <c r="LE99" s="91"/>
      <c r="LF99" s="91"/>
      <c r="LG99" s="91"/>
      <c r="LH99" s="91"/>
      <c r="LI99" s="91"/>
      <c r="LJ99" s="91"/>
      <c r="LK99" s="91"/>
      <c r="LL99" s="91"/>
      <c r="LM99" s="91"/>
      <c r="LN99" s="91"/>
      <c r="LO99" s="91"/>
      <c r="LP99" s="91"/>
      <c r="LQ99" s="91"/>
      <c r="LR99" s="91"/>
      <c r="LS99" s="91"/>
      <c r="LT99" s="91"/>
      <c r="LU99" s="91"/>
      <c r="LV99" s="91"/>
      <c r="LW99" s="91"/>
      <c r="LX99" s="91"/>
      <c r="LY99" s="91"/>
      <c r="LZ99" s="91"/>
      <c r="MA99" s="91"/>
      <c r="MB99" s="91"/>
      <c r="MC99" s="91"/>
      <c r="MQ99" s="152">
        <f t="shared" ref="MQ99:MQ171" si="43">COUNTA(Q99,AD99,AQ99,BD99,BQ99,CD99,CQ99,DD99,DQ99,ED99,EQ99,FD99,FQ99,GD99,GQ99,HD99,HQ99,ID99,IQ99,JD99,JQ99,KD99,KQ99,LD99,LQ99,MD99)</f>
        <v>13</v>
      </c>
      <c r="MR99" s="301">
        <f t="shared" si="39"/>
        <v>1.2646084074655506</v>
      </c>
      <c r="MS99" s="301">
        <f t="shared" si="40"/>
        <v>0.128</v>
      </c>
      <c r="MT99" s="272">
        <f t="shared" si="41"/>
        <v>0.68780963602941625</v>
      </c>
      <c r="MU99" s="272">
        <f t="shared" si="42"/>
        <v>0.38506010956169689</v>
      </c>
      <c r="MV99" s="313">
        <f t="shared" ref="MV99:MV109" si="44">MQ99</f>
        <v>13</v>
      </c>
      <c r="MW99" s="236" t="s">
        <v>89</v>
      </c>
      <c r="MX99" s="144" t="s">
        <v>4</v>
      </c>
      <c r="MY99" s="144" t="s">
        <v>4</v>
      </c>
      <c r="MZ99" s="144" t="s">
        <v>4</v>
      </c>
      <c r="NA99" s="144" t="s">
        <v>4</v>
      </c>
      <c r="NB99" s="144" t="s">
        <v>4</v>
      </c>
      <c r="NC99" s="144" t="s">
        <v>4</v>
      </c>
      <c r="ND99" s="144" t="s">
        <v>4</v>
      </c>
      <c r="NE99" s="144" t="s">
        <v>4</v>
      </c>
      <c r="NF99" s="144" t="s">
        <v>4</v>
      </c>
      <c r="NG99" s="144" t="s">
        <v>4</v>
      </c>
      <c r="NH99" s="237" t="s">
        <v>4</v>
      </c>
      <c r="NI99" s="236" t="s">
        <v>22</v>
      </c>
      <c r="NJ99" s="161">
        <f t="shared" ref="NJ99:NJ135" si="45">COUNTIF(Q99:MP99,"Calculado")</f>
        <v>0</v>
      </c>
      <c r="NK99" s="161">
        <f t="shared" ref="NK99:NK135" si="46">COUNTIF(Q99:MP99,"Publicado")</f>
        <v>13</v>
      </c>
      <c r="NM99" s="288"/>
      <c r="NN99" s="88"/>
      <c r="NO99" s="741"/>
      <c r="NP99" s="741"/>
      <c r="NQ99" s="741"/>
      <c r="NR99" s="741"/>
      <c r="NS99" s="741"/>
      <c r="NT99" s="741"/>
      <c r="NU99" s="741"/>
      <c r="NV99" s="741"/>
      <c r="NW99" s="741"/>
      <c r="NX99" s="741"/>
      <c r="NY99" s="741"/>
      <c r="NZ99" s="741"/>
      <c r="OA99" s="741"/>
      <c r="OB99" s="741"/>
      <c r="OC99" s="741"/>
      <c r="OD99" s="741"/>
      <c r="OE99" s="741"/>
      <c r="OF99" s="741"/>
      <c r="OG99" s="741"/>
      <c r="OH99" s="741"/>
      <c r="OI99" s="741"/>
      <c r="OJ99" s="741"/>
      <c r="OK99" s="741"/>
      <c r="OL99" s="741"/>
      <c r="OM99" s="741"/>
      <c r="ON99" s="741"/>
      <c r="OO99" s="741"/>
      <c r="OP99" s="741"/>
      <c r="OQ99" s="741"/>
      <c r="OR99" s="741"/>
      <c r="OS99" s="741"/>
      <c r="OT99" s="741"/>
      <c r="OU99" s="741"/>
      <c r="OV99" s="741"/>
      <c r="OW99" s="741"/>
      <c r="OX99" s="741"/>
      <c r="OY99" s="741"/>
      <c r="OZ99" s="741"/>
      <c r="PA99" s="741"/>
      <c r="PB99" s="741"/>
      <c r="PC99" s="741"/>
      <c r="PD99" s="741"/>
      <c r="PE99" s="741"/>
      <c r="PF99" s="741"/>
      <c r="PG99" s="741"/>
      <c r="PH99" s="741"/>
      <c r="PI99" s="741"/>
    </row>
    <row r="100" spans="1:425" s="92" customFormat="1" ht="15" customHeight="1">
      <c r="A100" s="1"/>
      <c r="B100" s="88"/>
      <c r="C100" s="89" t="s">
        <v>2160</v>
      </c>
      <c r="D100" s="89" t="s">
        <v>519</v>
      </c>
      <c r="E100" s="89" t="s">
        <v>16</v>
      </c>
      <c r="F100" s="89" t="s">
        <v>2163</v>
      </c>
      <c r="G100" s="160" t="str">
        <f>'G-6'!I177</f>
        <v>I-70</v>
      </c>
      <c r="H100" s="160" t="s">
        <v>88</v>
      </c>
      <c r="I100" s="160" t="s">
        <v>88</v>
      </c>
      <c r="J100" s="160" t="s">
        <v>89</v>
      </c>
      <c r="K100" s="160" t="s">
        <v>4</v>
      </c>
      <c r="L100" s="176" t="s">
        <v>3167</v>
      </c>
      <c r="M100" s="89" t="s">
        <v>130</v>
      </c>
      <c r="N100" s="89" t="s">
        <v>298</v>
      </c>
      <c r="O100" s="89" t="s">
        <v>334</v>
      </c>
      <c r="P100" s="89" t="s">
        <v>98</v>
      </c>
      <c r="Q100" s="91">
        <v>18.600000000000001</v>
      </c>
      <c r="R100" s="91" t="s">
        <v>744</v>
      </c>
      <c r="S100" s="100">
        <v>2016</v>
      </c>
      <c r="T100" s="100" t="s">
        <v>664</v>
      </c>
      <c r="U100" s="100" t="s">
        <v>665</v>
      </c>
      <c r="V100" s="100" t="s">
        <v>4</v>
      </c>
      <c r="W100" s="100" t="s">
        <v>752</v>
      </c>
      <c r="X100" s="100" t="s">
        <v>4</v>
      </c>
      <c r="Y100" s="117">
        <v>43539</v>
      </c>
      <c r="Z100" s="100" t="s">
        <v>666</v>
      </c>
      <c r="AA100" s="100" t="s">
        <v>667</v>
      </c>
      <c r="AB100" s="91" t="s">
        <v>753</v>
      </c>
      <c r="AC100" s="91" t="s">
        <v>4</v>
      </c>
      <c r="AD100" s="167">
        <v>46.2</v>
      </c>
      <c r="AE100" s="91" t="s">
        <v>725</v>
      </c>
      <c r="AF100" s="100">
        <v>2016</v>
      </c>
      <c r="AG100" s="100" t="s">
        <v>664</v>
      </c>
      <c r="AH100" s="100" t="s">
        <v>665</v>
      </c>
      <c r="AI100" s="100" t="s">
        <v>4</v>
      </c>
      <c r="AJ100" s="100" t="s">
        <v>752</v>
      </c>
      <c r="AK100" s="100" t="s">
        <v>4</v>
      </c>
      <c r="AL100" s="117">
        <v>43539</v>
      </c>
      <c r="AM100" s="100" t="s">
        <v>666</v>
      </c>
      <c r="AN100" s="100" t="s">
        <v>667</v>
      </c>
      <c r="AO100" s="91" t="s">
        <v>753</v>
      </c>
      <c r="AP100" s="91" t="s">
        <v>4</v>
      </c>
      <c r="AQ100" s="167">
        <v>15</v>
      </c>
      <c r="AR100" s="91" t="s">
        <v>745</v>
      </c>
      <c r="AS100" s="100">
        <v>2016</v>
      </c>
      <c r="AT100" s="100" t="s">
        <v>664</v>
      </c>
      <c r="AU100" s="91" t="s">
        <v>665</v>
      </c>
      <c r="AV100" s="100" t="s">
        <v>4</v>
      </c>
      <c r="AW100" s="100" t="s">
        <v>752</v>
      </c>
      <c r="AX100" s="100" t="s">
        <v>4</v>
      </c>
      <c r="AY100" s="117">
        <v>43539</v>
      </c>
      <c r="AZ100" s="100" t="s">
        <v>666</v>
      </c>
      <c r="BA100" s="100" t="s">
        <v>667</v>
      </c>
      <c r="BB100" s="91" t="s">
        <v>753</v>
      </c>
      <c r="BC100" s="91" t="s">
        <v>4</v>
      </c>
      <c r="BD100" s="167">
        <v>105.7</v>
      </c>
      <c r="BE100" s="91" t="s">
        <v>740</v>
      </c>
      <c r="BF100" s="100">
        <v>2016</v>
      </c>
      <c r="BG100" s="100" t="s">
        <v>664</v>
      </c>
      <c r="BH100" s="100" t="s">
        <v>665</v>
      </c>
      <c r="BI100" s="100" t="s">
        <v>4</v>
      </c>
      <c r="BJ100" s="100" t="s">
        <v>752</v>
      </c>
      <c r="BK100" s="100" t="s">
        <v>4</v>
      </c>
      <c r="BL100" s="117">
        <v>43539</v>
      </c>
      <c r="BM100" s="100" t="s">
        <v>666</v>
      </c>
      <c r="BN100" s="100" t="s">
        <v>667</v>
      </c>
      <c r="BO100" s="91" t="s">
        <v>753</v>
      </c>
      <c r="BP100" s="91" t="s">
        <v>4</v>
      </c>
      <c r="BQ100" s="167">
        <v>5.9</v>
      </c>
      <c r="BR100" s="91" t="s">
        <v>744</v>
      </c>
      <c r="BS100" s="100">
        <v>2016</v>
      </c>
      <c r="BT100" s="100" t="s">
        <v>664</v>
      </c>
      <c r="BU100" s="91" t="s">
        <v>665</v>
      </c>
      <c r="BV100" s="100" t="s">
        <v>4</v>
      </c>
      <c r="BW100" s="100" t="s">
        <v>755</v>
      </c>
      <c r="BX100" s="100" t="s">
        <v>4</v>
      </c>
      <c r="BY100" s="91">
        <v>63100</v>
      </c>
      <c r="BZ100" s="100" t="s">
        <v>666</v>
      </c>
      <c r="CA100" s="100" t="s">
        <v>667</v>
      </c>
      <c r="CB100" s="91" t="s">
        <v>753</v>
      </c>
      <c r="CC100" s="91" t="s">
        <v>4</v>
      </c>
      <c r="CD100" s="167">
        <v>21.1</v>
      </c>
      <c r="CE100" s="91" t="s">
        <v>725</v>
      </c>
      <c r="CF100" s="100">
        <v>2016</v>
      </c>
      <c r="CG100" s="100" t="s">
        <v>664</v>
      </c>
      <c r="CH100" s="91" t="s">
        <v>665</v>
      </c>
      <c r="CI100" s="100" t="s">
        <v>4</v>
      </c>
      <c r="CJ100" s="100" t="s">
        <v>755</v>
      </c>
      <c r="CK100" s="100" t="s">
        <v>4</v>
      </c>
      <c r="CL100" s="91">
        <v>63100</v>
      </c>
      <c r="CM100" s="100" t="s">
        <v>666</v>
      </c>
      <c r="CN100" s="100" t="s">
        <v>667</v>
      </c>
      <c r="CO100" s="91" t="s">
        <v>753</v>
      </c>
      <c r="CP100" s="91" t="s">
        <v>4</v>
      </c>
      <c r="CQ100" s="167">
        <v>27.5</v>
      </c>
      <c r="CR100" s="91" t="s">
        <v>740</v>
      </c>
      <c r="CS100" s="100">
        <v>2016</v>
      </c>
      <c r="CT100" s="100" t="s">
        <v>664</v>
      </c>
      <c r="CU100" s="91" t="s">
        <v>665</v>
      </c>
      <c r="CV100" s="100" t="s">
        <v>4</v>
      </c>
      <c r="CW100" s="100" t="s">
        <v>755</v>
      </c>
      <c r="CX100" s="100" t="s">
        <v>4</v>
      </c>
      <c r="CY100" s="91">
        <v>63100</v>
      </c>
      <c r="CZ100" s="100" t="s">
        <v>666</v>
      </c>
      <c r="DA100" s="100" t="s">
        <v>667</v>
      </c>
      <c r="DB100" s="91" t="s">
        <v>753</v>
      </c>
      <c r="DC100" s="100" t="s">
        <v>4</v>
      </c>
      <c r="DD100" s="167">
        <v>3.4</v>
      </c>
      <c r="DE100" s="91" t="s">
        <v>744</v>
      </c>
      <c r="DF100" s="100">
        <v>2016</v>
      </c>
      <c r="DG100" s="100" t="s">
        <v>664</v>
      </c>
      <c r="DH100" s="91" t="s">
        <v>665</v>
      </c>
      <c r="DI100" s="100" t="s">
        <v>4</v>
      </c>
      <c r="DJ100" s="100" t="s">
        <v>756</v>
      </c>
      <c r="DK100" s="100" t="s">
        <v>4</v>
      </c>
      <c r="DL100" s="100">
        <v>138910</v>
      </c>
      <c r="DM100" s="100" t="s">
        <v>666</v>
      </c>
      <c r="DN100" s="100" t="s">
        <v>667</v>
      </c>
      <c r="DO100" s="91" t="s">
        <v>753</v>
      </c>
      <c r="DP100" s="91" t="s">
        <v>4</v>
      </c>
      <c r="DQ100" s="167">
        <v>6.5</v>
      </c>
      <c r="DR100" s="91" t="s">
        <v>725</v>
      </c>
      <c r="DS100" s="100">
        <v>2016</v>
      </c>
      <c r="DT100" s="100" t="s">
        <v>664</v>
      </c>
      <c r="DU100" s="100" t="s">
        <v>665</v>
      </c>
      <c r="DV100" s="100" t="s">
        <v>4</v>
      </c>
      <c r="DW100" s="100" t="s">
        <v>756</v>
      </c>
      <c r="DX100" s="100" t="s">
        <v>4</v>
      </c>
      <c r="DY100" s="100">
        <v>138910</v>
      </c>
      <c r="DZ100" s="100" t="s">
        <v>666</v>
      </c>
      <c r="EA100" s="100" t="s">
        <v>667</v>
      </c>
      <c r="EB100" s="91" t="s">
        <v>753</v>
      </c>
      <c r="EC100" s="91" t="s">
        <v>4</v>
      </c>
      <c r="ED100" s="167">
        <v>10.1</v>
      </c>
      <c r="EE100" s="91" t="s">
        <v>745</v>
      </c>
      <c r="EF100" s="100">
        <v>2016</v>
      </c>
      <c r="EG100" s="100" t="s">
        <v>664</v>
      </c>
      <c r="EH100" s="100" t="s">
        <v>665</v>
      </c>
      <c r="EI100" s="100" t="s">
        <v>4</v>
      </c>
      <c r="EJ100" s="100" t="s">
        <v>756</v>
      </c>
      <c r="EK100" s="100" t="s">
        <v>4</v>
      </c>
      <c r="EL100" s="100">
        <v>138910</v>
      </c>
      <c r="EM100" s="100" t="s">
        <v>666</v>
      </c>
      <c r="EN100" s="100" t="s">
        <v>667</v>
      </c>
      <c r="EO100" s="91" t="s">
        <v>753</v>
      </c>
      <c r="EP100" s="100" t="s">
        <v>4</v>
      </c>
      <c r="EQ100" s="167">
        <v>14</v>
      </c>
      <c r="ER100" s="91" t="s">
        <v>740</v>
      </c>
      <c r="ES100" s="100">
        <v>2016</v>
      </c>
      <c r="ET100" s="100" t="s">
        <v>664</v>
      </c>
      <c r="EU100" s="100" t="s">
        <v>665</v>
      </c>
      <c r="EV100" s="100" t="s">
        <v>4</v>
      </c>
      <c r="EW100" s="100" t="s">
        <v>756</v>
      </c>
      <c r="EX100" s="100" t="s">
        <v>4</v>
      </c>
      <c r="EY100" s="100">
        <v>138910</v>
      </c>
      <c r="EZ100" s="100" t="s">
        <v>666</v>
      </c>
      <c r="FA100" s="100" t="s">
        <v>667</v>
      </c>
      <c r="FB100" s="91" t="s">
        <v>753</v>
      </c>
      <c r="FC100" s="100" t="s">
        <v>4</v>
      </c>
      <c r="FD100" s="91">
        <v>0.9</v>
      </c>
      <c r="FE100" s="91" t="s">
        <v>744</v>
      </c>
      <c r="FF100" s="100">
        <v>2016</v>
      </c>
      <c r="FG100" s="100" t="s">
        <v>664</v>
      </c>
      <c r="FH100" s="100" t="s">
        <v>665</v>
      </c>
      <c r="FI100" s="100" t="s">
        <v>4</v>
      </c>
      <c r="FJ100" s="100" t="s">
        <v>757</v>
      </c>
      <c r="FK100" s="100" t="s">
        <v>4</v>
      </c>
      <c r="FL100" s="100">
        <v>595261</v>
      </c>
      <c r="FM100" s="100" t="s">
        <v>666</v>
      </c>
      <c r="FN100" s="100" t="s">
        <v>667</v>
      </c>
      <c r="FO100" s="91" t="s">
        <v>753</v>
      </c>
      <c r="FP100" s="91" t="s">
        <v>4</v>
      </c>
      <c r="FQ100" s="91">
        <v>4.0999999999999996</v>
      </c>
      <c r="FR100" s="91" t="s">
        <v>725</v>
      </c>
      <c r="FS100" s="100">
        <v>2016</v>
      </c>
      <c r="FT100" s="100" t="s">
        <v>664</v>
      </c>
      <c r="FU100" s="100" t="s">
        <v>665</v>
      </c>
      <c r="FV100" s="100" t="s">
        <v>4</v>
      </c>
      <c r="FW100" s="100" t="s">
        <v>757</v>
      </c>
      <c r="FX100" s="100" t="s">
        <v>4</v>
      </c>
      <c r="FY100" s="100">
        <v>595261</v>
      </c>
      <c r="FZ100" s="100" t="s">
        <v>666</v>
      </c>
      <c r="GA100" s="100" t="s">
        <v>667</v>
      </c>
      <c r="GB100" s="91" t="s">
        <v>753</v>
      </c>
      <c r="GC100" s="91" t="s">
        <v>4</v>
      </c>
      <c r="GD100" s="91">
        <v>2.2000000000000002</v>
      </c>
      <c r="GE100" s="91" t="s">
        <v>745</v>
      </c>
      <c r="GF100" s="100">
        <v>2016</v>
      </c>
      <c r="GG100" s="100" t="s">
        <v>664</v>
      </c>
      <c r="GH100" s="100" t="s">
        <v>665</v>
      </c>
      <c r="GI100" s="100" t="s">
        <v>4</v>
      </c>
      <c r="GJ100" s="100" t="s">
        <v>757</v>
      </c>
      <c r="GK100" s="100" t="s">
        <v>4</v>
      </c>
      <c r="GL100" s="100">
        <v>595261</v>
      </c>
      <c r="GM100" s="100" t="s">
        <v>666</v>
      </c>
      <c r="GN100" s="100" t="s">
        <v>667</v>
      </c>
      <c r="GO100" s="91" t="s">
        <v>753</v>
      </c>
      <c r="GP100" s="91" t="s">
        <v>4</v>
      </c>
      <c r="GQ100" s="91">
        <v>6.5</v>
      </c>
      <c r="GR100" s="91" t="s">
        <v>740</v>
      </c>
      <c r="GS100" s="100">
        <v>2016</v>
      </c>
      <c r="GT100" s="100" t="s">
        <v>664</v>
      </c>
      <c r="GU100" s="100" t="s">
        <v>665</v>
      </c>
      <c r="GV100" s="100" t="s">
        <v>4</v>
      </c>
      <c r="GW100" s="100" t="s">
        <v>757</v>
      </c>
      <c r="GX100" s="100" t="s">
        <v>4</v>
      </c>
      <c r="GY100" s="100">
        <v>595261</v>
      </c>
      <c r="GZ100" s="100" t="s">
        <v>666</v>
      </c>
      <c r="HA100" s="100" t="s">
        <v>667</v>
      </c>
      <c r="HB100" s="91" t="s">
        <v>753</v>
      </c>
      <c r="HC100" s="91" t="s">
        <v>4</v>
      </c>
      <c r="HD100" s="167"/>
      <c r="HE100" s="167"/>
      <c r="HF100" s="167"/>
      <c r="HG100" s="167"/>
      <c r="HH100" s="167"/>
      <c r="HI100" s="167"/>
      <c r="HJ100" s="167"/>
      <c r="HK100" s="167"/>
      <c r="HL100" s="167"/>
      <c r="HM100" s="167"/>
      <c r="HN100" s="167"/>
      <c r="HO100" s="167"/>
      <c r="HP100" s="167"/>
      <c r="HQ100" s="167"/>
      <c r="HR100" s="167"/>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c r="JX100" s="91"/>
      <c r="JY100" s="91"/>
      <c r="JZ100" s="91"/>
      <c r="KA100" s="91"/>
      <c r="KB100" s="91"/>
      <c r="KC100" s="91"/>
      <c r="KD100" s="91"/>
      <c r="KE100" s="91"/>
      <c r="KF100" s="91"/>
      <c r="KG100" s="91"/>
      <c r="KH100" s="91"/>
      <c r="KI100" s="91"/>
      <c r="KJ100" s="91"/>
      <c r="KK100" s="91"/>
      <c r="KL100" s="91"/>
      <c r="KM100" s="91"/>
      <c r="KN100" s="91"/>
      <c r="KO100" s="91"/>
      <c r="KP100" s="91"/>
      <c r="KQ100" s="91"/>
      <c r="KR100" s="91"/>
      <c r="KS100" s="91"/>
      <c r="KT100" s="91"/>
      <c r="KU100" s="91"/>
      <c r="KV100" s="91"/>
      <c r="KW100" s="91"/>
      <c r="KX100" s="91"/>
      <c r="KY100" s="91"/>
      <c r="KZ100" s="91"/>
      <c r="LA100" s="91"/>
      <c r="LB100" s="91"/>
      <c r="LC100" s="91"/>
      <c r="LD100" s="91"/>
      <c r="LE100" s="91"/>
      <c r="LF100" s="91"/>
      <c r="LG100" s="91"/>
      <c r="LH100" s="91"/>
      <c r="LI100" s="91"/>
      <c r="LJ100" s="91"/>
      <c r="LK100" s="91"/>
      <c r="LL100" s="91"/>
      <c r="LM100" s="91"/>
      <c r="LN100" s="91"/>
      <c r="LO100" s="91"/>
      <c r="LP100" s="91"/>
      <c r="LQ100" s="91"/>
      <c r="LR100" s="91"/>
      <c r="LS100" s="91"/>
      <c r="LT100" s="91"/>
      <c r="LU100" s="91"/>
      <c r="LV100" s="91"/>
      <c r="LW100" s="91"/>
      <c r="LX100" s="91"/>
      <c r="LY100" s="91"/>
      <c r="LZ100" s="91"/>
      <c r="MA100" s="91"/>
      <c r="MB100" s="91"/>
      <c r="MC100" s="91"/>
      <c r="MQ100" s="152">
        <f t="shared" si="43"/>
        <v>15</v>
      </c>
      <c r="MR100" s="143">
        <f t="shared" si="39"/>
        <v>105.7</v>
      </c>
      <c r="MS100" s="143">
        <f t="shared" si="40"/>
        <v>0.9</v>
      </c>
      <c r="MT100" s="143">
        <f t="shared" si="41"/>
        <v>19.18</v>
      </c>
      <c r="MU100" s="143">
        <f t="shared" si="42"/>
        <v>26.742961690882332</v>
      </c>
      <c r="MV100" s="234">
        <f t="shared" si="44"/>
        <v>15</v>
      </c>
      <c r="MW100" s="236" t="s">
        <v>89</v>
      </c>
      <c r="MX100" s="144" t="s">
        <v>4</v>
      </c>
      <c r="MY100" s="144" t="s">
        <v>4</v>
      </c>
      <c r="MZ100" s="144" t="s">
        <v>4</v>
      </c>
      <c r="NA100" s="144" t="s">
        <v>4</v>
      </c>
      <c r="NB100" s="144" t="s">
        <v>4</v>
      </c>
      <c r="NC100" s="144" t="s">
        <v>4</v>
      </c>
      <c r="ND100" s="144" t="s">
        <v>4</v>
      </c>
      <c r="NE100" s="144" t="s">
        <v>4</v>
      </c>
      <c r="NF100" s="144" t="s">
        <v>4</v>
      </c>
      <c r="NG100" s="144" t="s">
        <v>4</v>
      </c>
      <c r="NH100" s="237" t="s">
        <v>4</v>
      </c>
      <c r="NI100" s="236" t="s">
        <v>22</v>
      </c>
      <c r="NJ100" s="161">
        <f t="shared" si="45"/>
        <v>0</v>
      </c>
      <c r="NK100" s="161">
        <f t="shared" si="46"/>
        <v>15</v>
      </c>
      <c r="NM100" s="288"/>
      <c r="NN100" s="88"/>
      <c r="NO100" s="741"/>
      <c r="NP100" s="741"/>
      <c r="NQ100" s="741"/>
      <c r="NR100" s="741"/>
      <c r="NS100" s="741"/>
      <c r="NT100" s="741"/>
      <c r="NU100" s="741"/>
      <c r="NV100" s="741"/>
      <c r="NW100" s="741"/>
      <c r="NX100" s="741"/>
      <c r="NY100" s="741"/>
      <c r="NZ100" s="741"/>
      <c r="OA100" s="741"/>
      <c r="OB100" s="741"/>
      <c r="OC100" s="741"/>
      <c r="OD100" s="741"/>
      <c r="OE100" s="741"/>
      <c r="OF100" s="741"/>
      <c r="OG100" s="741"/>
      <c r="OH100" s="741"/>
      <c r="OI100" s="741"/>
      <c r="OJ100" s="741"/>
      <c r="OK100" s="741"/>
      <c r="OL100" s="741"/>
      <c r="OM100" s="741"/>
      <c r="ON100" s="741"/>
      <c r="OO100" s="741"/>
      <c r="OP100" s="741"/>
      <c r="OQ100" s="741"/>
      <c r="OR100" s="741"/>
      <c r="OS100" s="741"/>
      <c r="OT100" s="741"/>
      <c r="OU100" s="741"/>
      <c r="OV100" s="741"/>
      <c r="OW100" s="741"/>
      <c r="OX100" s="741"/>
      <c r="OY100" s="741"/>
      <c r="OZ100" s="741"/>
      <c r="PA100" s="741"/>
      <c r="PB100" s="741"/>
      <c r="PC100" s="741"/>
      <c r="PD100" s="741"/>
      <c r="PE100" s="741"/>
      <c r="PF100" s="741"/>
      <c r="PG100" s="741"/>
      <c r="PH100" s="741"/>
      <c r="PI100" s="741"/>
    </row>
    <row r="101" spans="1:425" s="92" customFormat="1" ht="15" customHeight="1">
      <c r="A101" s="1"/>
      <c r="B101" s="88"/>
      <c r="C101" s="89" t="s">
        <v>2160</v>
      </c>
      <c r="D101" s="89" t="s">
        <v>519</v>
      </c>
      <c r="E101" s="89" t="s">
        <v>16</v>
      </c>
      <c r="F101" s="89" t="s">
        <v>2163</v>
      </c>
      <c r="G101" s="160" t="str">
        <f>'G-6'!I179</f>
        <v>I-71</v>
      </c>
      <c r="H101" s="160" t="s">
        <v>89</v>
      </c>
      <c r="I101" s="160" t="s">
        <v>88</v>
      </c>
      <c r="J101" s="160" t="s">
        <v>89</v>
      </c>
      <c r="K101" s="160" t="s">
        <v>3166</v>
      </c>
      <c r="L101" s="176" t="s">
        <v>3167</v>
      </c>
      <c r="M101" s="89" t="s">
        <v>134</v>
      </c>
      <c r="N101" s="89" t="s">
        <v>47</v>
      </c>
      <c r="O101" s="89" t="s">
        <v>318</v>
      </c>
      <c r="P101" s="89" t="s">
        <v>98</v>
      </c>
      <c r="Q101" s="91">
        <v>52</v>
      </c>
      <c r="R101" s="91" t="s">
        <v>740</v>
      </c>
      <c r="S101" s="100">
        <v>2017</v>
      </c>
      <c r="T101" s="100" t="s">
        <v>664</v>
      </c>
      <c r="U101" s="100" t="s">
        <v>665</v>
      </c>
      <c r="V101" s="100" t="s">
        <v>741</v>
      </c>
      <c r="W101" s="100" t="s">
        <v>742</v>
      </c>
      <c r="X101" s="100" t="s">
        <v>4</v>
      </c>
      <c r="Y101" s="118">
        <v>10211</v>
      </c>
      <c r="Z101" s="100" t="s">
        <v>666</v>
      </c>
      <c r="AA101" s="100" t="s">
        <v>667</v>
      </c>
      <c r="AB101" s="91" t="s">
        <v>694</v>
      </c>
      <c r="AC101" s="100" t="s">
        <v>4</v>
      </c>
      <c r="AD101" s="91">
        <v>52</v>
      </c>
      <c r="AE101" s="91" t="s">
        <v>747</v>
      </c>
      <c r="AF101" s="100">
        <v>2017</v>
      </c>
      <c r="AG101" s="100" t="s">
        <v>664</v>
      </c>
      <c r="AH101" s="100" t="s">
        <v>665</v>
      </c>
      <c r="AI101" s="100" t="s">
        <v>741</v>
      </c>
      <c r="AJ101" s="100" t="s">
        <v>742</v>
      </c>
      <c r="AK101" s="100" t="s">
        <v>4</v>
      </c>
      <c r="AL101" s="118">
        <v>10211</v>
      </c>
      <c r="AM101" s="100" t="s">
        <v>666</v>
      </c>
      <c r="AN101" s="100" t="s">
        <v>667</v>
      </c>
      <c r="AO101" s="91" t="s">
        <v>694</v>
      </c>
      <c r="AP101" s="91" t="s">
        <v>4</v>
      </c>
      <c r="AQ101" s="91">
        <v>12</v>
      </c>
      <c r="AR101" s="91" t="s">
        <v>725</v>
      </c>
      <c r="AS101" s="100">
        <v>2017</v>
      </c>
      <c r="AT101" s="100" t="s">
        <v>664</v>
      </c>
      <c r="AU101" s="91" t="s">
        <v>665</v>
      </c>
      <c r="AV101" s="100" t="s">
        <v>741</v>
      </c>
      <c r="AW101" s="100" t="s">
        <v>742</v>
      </c>
      <c r="AX101" s="100" t="s">
        <v>4</v>
      </c>
      <c r="AY101" s="118">
        <v>10211</v>
      </c>
      <c r="AZ101" s="100" t="s">
        <v>666</v>
      </c>
      <c r="BA101" s="100" t="s">
        <v>667</v>
      </c>
      <c r="BB101" s="91" t="s">
        <v>694</v>
      </c>
      <c r="BC101" s="100" t="s">
        <v>4</v>
      </c>
      <c r="BD101" s="91">
        <v>52</v>
      </c>
      <c r="BE101" s="91" t="s">
        <v>744</v>
      </c>
      <c r="BF101" s="100">
        <v>2017</v>
      </c>
      <c r="BG101" s="100" t="s">
        <v>664</v>
      </c>
      <c r="BH101" s="100" t="s">
        <v>665</v>
      </c>
      <c r="BI101" s="100" t="s">
        <v>741</v>
      </c>
      <c r="BJ101" s="100" t="s">
        <v>742</v>
      </c>
      <c r="BK101" s="100" t="s">
        <v>4</v>
      </c>
      <c r="BL101" s="118">
        <v>10211</v>
      </c>
      <c r="BM101" s="100" t="s">
        <v>666</v>
      </c>
      <c r="BN101" s="100" t="s">
        <v>667</v>
      </c>
      <c r="BO101" s="91" t="s">
        <v>694</v>
      </c>
      <c r="BP101" s="100" t="s">
        <v>4</v>
      </c>
      <c r="BQ101" s="91">
        <v>12</v>
      </c>
      <c r="BR101" s="91" t="s">
        <v>745</v>
      </c>
      <c r="BS101" s="100">
        <v>2017</v>
      </c>
      <c r="BT101" s="100" t="s">
        <v>664</v>
      </c>
      <c r="BU101" s="91" t="s">
        <v>665</v>
      </c>
      <c r="BV101" s="100" t="s">
        <v>741</v>
      </c>
      <c r="BW101" s="100" t="s">
        <v>742</v>
      </c>
      <c r="BX101" s="100" t="s">
        <v>4</v>
      </c>
      <c r="BY101" s="118">
        <v>10211</v>
      </c>
      <c r="BZ101" s="100" t="s">
        <v>666</v>
      </c>
      <c r="CA101" s="100" t="s">
        <v>667</v>
      </c>
      <c r="CB101" s="91" t="s">
        <v>694</v>
      </c>
      <c r="CC101" s="91" t="s">
        <v>4</v>
      </c>
      <c r="CD101" s="91">
        <v>52</v>
      </c>
      <c r="CE101" s="91" t="s">
        <v>740</v>
      </c>
      <c r="CF101" s="100">
        <v>2017</v>
      </c>
      <c r="CG101" s="100" t="s">
        <v>664</v>
      </c>
      <c r="CH101" s="91" t="s">
        <v>665</v>
      </c>
      <c r="CI101" s="100" t="s">
        <v>741</v>
      </c>
      <c r="CJ101" s="100" t="s">
        <v>746</v>
      </c>
      <c r="CK101" s="100" t="s">
        <v>4</v>
      </c>
      <c r="CL101" s="118">
        <v>11276</v>
      </c>
      <c r="CM101" s="100" t="s">
        <v>666</v>
      </c>
      <c r="CN101" s="100" t="s">
        <v>667</v>
      </c>
      <c r="CO101" s="91" t="s">
        <v>694</v>
      </c>
      <c r="CP101" s="91" t="s">
        <v>4</v>
      </c>
      <c r="CQ101" s="91">
        <v>52</v>
      </c>
      <c r="CR101" s="91" t="s">
        <v>747</v>
      </c>
      <c r="CS101" s="100">
        <v>2017</v>
      </c>
      <c r="CT101" s="100" t="s">
        <v>664</v>
      </c>
      <c r="CU101" s="91" t="s">
        <v>665</v>
      </c>
      <c r="CV101" s="100" t="s">
        <v>741</v>
      </c>
      <c r="CW101" s="100" t="s">
        <v>746</v>
      </c>
      <c r="CX101" s="100" t="s">
        <v>4</v>
      </c>
      <c r="CY101" s="118">
        <v>11276</v>
      </c>
      <c r="CZ101" s="100" t="s">
        <v>666</v>
      </c>
      <c r="DA101" s="100" t="s">
        <v>667</v>
      </c>
      <c r="DB101" s="91" t="s">
        <v>694</v>
      </c>
      <c r="DC101" s="100" t="s">
        <v>4</v>
      </c>
      <c r="DD101" s="91">
        <v>12</v>
      </c>
      <c r="DE101" s="91" t="s">
        <v>725</v>
      </c>
      <c r="DF101" s="100">
        <v>2017</v>
      </c>
      <c r="DG101" s="100" t="s">
        <v>664</v>
      </c>
      <c r="DH101" s="91" t="s">
        <v>665</v>
      </c>
      <c r="DI101" s="100" t="s">
        <v>741</v>
      </c>
      <c r="DJ101" s="100" t="s">
        <v>746</v>
      </c>
      <c r="DK101" s="100" t="s">
        <v>4</v>
      </c>
      <c r="DL101" s="118">
        <v>11276</v>
      </c>
      <c r="DM101" s="100" t="s">
        <v>666</v>
      </c>
      <c r="DN101" s="100" t="s">
        <v>667</v>
      </c>
      <c r="DO101" s="91" t="s">
        <v>694</v>
      </c>
      <c r="DP101" s="91" t="s">
        <v>4</v>
      </c>
      <c r="DQ101" s="91">
        <v>52</v>
      </c>
      <c r="DR101" s="91" t="s">
        <v>744</v>
      </c>
      <c r="DS101" s="100">
        <v>2017</v>
      </c>
      <c r="DT101" s="100" t="s">
        <v>664</v>
      </c>
      <c r="DU101" s="100" t="s">
        <v>665</v>
      </c>
      <c r="DV101" s="100" t="s">
        <v>741</v>
      </c>
      <c r="DW101" s="100" t="s">
        <v>746</v>
      </c>
      <c r="DX101" s="100" t="s">
        <v>4</v>
      </c>
      <c r="DY101" s="118">
        <v>11276</v>
      </c>
      <c r="DZ101" s="100" t="s">
        <v>666</v>
      </c>
      <c r="EA101" s="100" t="s">
        <v>667</v>
      </c>
      <c r="EB101" s="91" t="s">
        <v>694</v>
      </c>
      <c r="EC101" s="91" t="s">
        <v>4</v>
      </c>
      <c r="ED101" s="91">
        <v>12</v>
      </c>
      <c r="EE101" s="91" t="s">
        <v>745</v>
      </c>
      <c r="EF101" s="100">
        <v>2017</v>
      </c>
      <c r="EG101" s="100" t="s">
        <v>664</v>
      </c>
      <c r="EH101" s="100" t="s">
        <v>665</v>
      </c>
      <c r="EI101" s="100" t="s">
        <v>741</v>
      </c>
      <c r="EJ101" s="100" t="s">
        <v>746</v>
      </c>
      <c r="EK101" s="100" t="s">
        <v>4</v>
      </c>
      <c r="EL101" s="118">
        <v>11276</v>
      </c>
      <c r="EM101" s="100" t="s">
        <v>666</v>
      </c>
      <c r="EN101" s="100" t="s">
        <v>667</v>
      </c>
      <c r="EO101" s="91" t="s">
        <v>694</v>
      </c>
      <c r="EP101" s="100" t="s">
        <v>4</v>
      </c>
      <c r="EQ101" s="91">
        <v>12</v>
      </c>
      <c r="ER101" s="91" t="s">
        <v>740</v>
      </c>
      <c r="ES101" s="100">
        <v>2017</v>
      </c>
      <c r="ET101" s="100" t="s">
        <v>664</v>
      </c>
      <c r="EU101" s="100" t="s">
        <v>665</v>
      </c>
      <c r="EV101" s="100" t="s">
        <v>741</v>
      </c>
      <c r="EW101" s="100" t="s">
        <v>748</v>
      </c>
      <c r="EX101" s="100" t="s">
        <v>4</v>
      </c>
      <c r="EY101" s="118">
        <v>1272</v>
      </c>
      <c r="EZ101" s="100" t="s">
        <v>666</v>
      </c>
      <c r="FA101" s="100" t="s">
        <v>667</v>
      </c>
      <c r="FB101" s="91" t="s">
        <v>694</v>
      </c>
      <c r="FC101" s="100" t="s">
        <v>4</v>
      </c>
      <c r="FD101" s="91">
        <v>4</v>
      </c>
      <c r="FE101" s="91" t="s">
        <v>725</v>
      </c>
      <c r="FF101" s="100">
        <v>2017</v>
      </c>
      <c r="FG101" s="100" t="s">
        <v>664</v>
      </c>
      <c r="FH101" s="100" t="s">
        <v>665</v>
      </c>
      <c r="FI101" s="100" t="s">
        <v>741</v>
      </c>
      <c r="FJ101" s="100" t="s">
        <v>748</v>
      </c>
      <c r="FK101" s="100" t="s">
        <v>4</v>
      </c>
      <c r="FL101" s="118">
        <v>1272</v>
      </c>
      <c r="FM101" s="100" t="s">
        <v>666</v>
      </c>
      <c r="FN101" s="100" t="s">
        <v>667</v>
      </c>
      <c r="FO101" s="91" t="s">
        <v>694</v>
      </c>
      <c r="FP101" s="91" t="s">
        <v>4</v>
      </c>
      <c r="FQ101" s="91">
        <v>12</v>
      </c>
      <c r="FR101" s="91" t="s">
        <v>744</v>
      </c>
      <c r="FS101" s="100">
        <v>2017</v>
      </c>
      <c r="FT101" s="100" t="s">
        <v>664</v>
      </c>
      <c r="FU101" s="100" t="s">
        <v>665</v>
      </c>
      <c r="FV101" s="100" t="s">
        <v>741</v>
      </c>
      <c r="FW101" s="100" t="s">
        <v>748</v>
      </c>
      <c r="FX101" s="100" t="s">
        <v>4</v>
      </c>
      <c r="FY101" s="118">
        <v>1272</v>
      </c>
      <c r="FZ101" s="100" t="s">
        <v>666</v>
      </c>
      <c r="GA101" s="100" t="s">
        <v>667</v>
      </c>
      <c r="GB101" s="91" t="s">
        <v>694</v>
      </c>
      <c r="GC101" s="100" t="s">
        <v>4</v>
      </c>
      <c r="GD101" s="91">
        <v>12</v>
      </c>
      <c r="GE101" s="91" t="s">
        <v>745</v>
      </c>
      <c r="GF101" s="100">
        <v>2017</v>
      </c>
      <c r="GG101" s="100" t="s">
        <v>664</v>
      </c>
      <c r="GH101" s="100" t="s">
        <v>665</v>
      </c>
      <c r="GI101" s="100" t="s">
        <v>741</v>
      </c>
      <c r="GJ101" s="100" t="s">
        <v>748</v>
      </c>
      <c r="GK101" s="100" t="s">
        <v>4</v>
      </c>
      <c r="GL101" s="118">
        <v>1272</v>
      </c>
      <c r="GM101" s="100" t="s">
        <v>666</v>
      </c>
      <c r="GN101" s="100" t="s">
        <v>667</v>
      </c>
      <c r="GO101" s="91" t="s">
        <v>694</v>
      </c>
      <c r="GP101" s="100" t="s">
        <v>4</v>
      </c>
      <c r="GQ101" s="91">
        <v>37.1</v>
      </c>
      <c r="GR101" s="91" t="s">
        <v>740</v>
      </c>
      <c r="GS101" s="100">
        <v>2017</v>
      </c>
      <c r="GT101" s="100" t="s">
        <v>664</v>
      </c>
      <c r="GU101" s="100" t="s">
        <v>665</v>
      </c>
      <c r="GV101" s="100" t="s">
        <v>741</v>
      </c>
      <c r="GW101" s="100" t="s">
        <v>749</v>
      </c>
      <c r="GX101" s="100" t="s">
        <v>4</v>
      </c>
      <c r="GY101" s="100">
        <v>32388</v>
      </c>
      <c r="GZ101" s="100" t="s">
        <v>666</v>
      </c>
      <c r="HA101" s="100" t="s">
        <v>667</v>
      </c>
      <c r="HB101" s="91" t="s">
        <v>694</v>
      </c>
      <c r="HC101" s="100" t="s">
        <v>4</v>
      </c>
      <c r="HD101" s="91">
        <v>29.7</v>
      </c>
      <c r="HE101" s="91" t="s">
        <v>747</v>
      </c>
      <c r="HF101" s="100">
        <v>2017</v>
      </c>
      <c r="HG101" s="100" t="s">
        <v>664</v>
      </c>
      <c r="HH101" s="100" t="s">
        <v>665</v>
      </c>
      <c r="HI101" s="100" t="s">
        <v>741</v>
      </c>
      <c r="HJ101" s="100" t="s">
        <v>749</v>
      </c>
      <c r="HK101" s="100" t="s">
        <v>4</v>
      </c>
      <c r="HL101" s="100">
        <v>32388</v>
      </c>
      <c r="HM101" s="100" t="s">
        <v>666</v>
      </c>
      <c r="HN101" s="100" t="s">
        <v>667</v>
      </c>
      <c r="HO101" s="91" t="s">
        <v>694</v>
      </c>
      <c r="HP101" s="100" t="s">
        <v>4</v>
      </c>
      <c r="HQ101" s="91">
        <v>37.1</v>
      </c>
      <c r="HR101" s="91" t="s">
        <v>725</v>
      </c>
      <c r="HS101" s="100">
        <v>2017</v>
      </c>
      <c r="HT101" s="100" t="s">
        <v>664</v>
      </c>
      <c r="HU101" s="100" t="s">
        <v>665</v>
      </c>
      <c r="HV101" s="100" t="s">
        <v>741</v>
      </c>
      <c r="HW101" s="100" t="s">
        <v>749</v>
      </c>
      <c r="HX101" s="100" t="s">
        <v>4</v>
      </c>
      <c r="HY101" s="100">
        <v>32388</v>
      </c>
      <c r="HZ101" s="100" t="s">
        <v>666</v>
      </c>
      <c r="IA101" s="100" t="s">
        <v>667</v>
      </c>
      <c r="IB101" s="91" t="s">
        <v>694</v>
      </c>
      <c r="IC101" s="100" t="s">
        <v>4</v>
      </c>
      <c r="ID101" s="91">
        <v>29.7</v>
      </c>
      <c r="IE101" s="91" t="s">
        <v>744</v>
      </c>
      <c r="IF101" s="100">
        <v>2017</v>
      </c>
      <c r="IG101" s="100" t="s">
        <v>664</v>
      </c>
      <c r="IH101" s="100" t="s">
        <v>665</v>
      </c>
      <c r="II101" s="100" t="s">
        <v>741</v>
      </c>
      <c r="IJ101" s="100" t="s">
        <v>749</v>
      </c>
      <c r="IK101" s="100" t="s">
        <v>4</v>
      </c>
      <c r="IL101" s="100">
        <v>32388</v>
      </c>
      <c r="IM101" s="100" t="s">
        <v>666</v>
      </c>
      <c r="IN101" s="100" t="s">
        <v>667</v>
      </c>
      <c r="IO101" s="91" t="s">
        <v>694</v>
      </c>
      <c r="IP101" s="100" t="s">
        <v>4</v>
      </c>
      <c r="IQ101" s="91">
        <v>29.7</v>
      </c>
      <c r="IR101" s="91" t="s">
        <v>745</v>
      </c>
      <c r="IS101" s="100">
        <v>2017</v>
      </c>
      <c r="IT101" s="100" t="s">
        <v>664</v>
      </c>
      <c r="IU101" s="100" t="s">
        <v>665</v>
      </c>
      <c r="IV101" s="100" t="s">
        <v>741</v>
      </c>
      <c r="IW101" s="100" t="s">
        <v>749</v>
      </c>
      <c r="IX101" s="100" t="s">
        <v>4</v>
      </c>
      <c r="IY101" s="100">
        <v>32388</v>
      </c>
      <c r="IZ101" s="100" t="s">
        <v>666</v>
      </c>
      <c r="JA101" s="100" t="s">
        <v>667</v>
      </c>
      <c r="JB101" s="91" t="s">
        <v>694</v>
      </c>
      <c r="JC101" s="100" t="s">
        <v>4</v>
      </c>
      <c r="JD101" s="91">
        <v>12</v>
      </c>
      <c r="JE101" s="91" t="s">
        <v>740</v>
      </c>
      <c r="JF101" s="100">
        <v>2017</v>
      </c>
      <c r="JG101" s="100" t="s">
        <v>664</v>
      </c>
      <c r="JH101" s="100" t="s">
        <v>665</v>
      </c>
      <c r="JI101" s="100" t="s">
        <v>741</v>
      </c>
      <c r="JJ101" s="100" t="s">
        <v>751</v>
      </c>
      <c r="JK101" s="100" t="s">
        <v>4</v>
      </c>
      <c r="JL101" s="100">
        <v>24057</v>
      </c>
      <c r="JM101" s="100" t="s">
        <v>666</v>
      </c>
      <c r="JN101" s="100" t="s">
        <v>667</v>
      </c>
      <c r="JO101" s="91" t="s">
        <v>694</v>
      </c>
      <c r="JP101" s="100" t="s">
        <v>4</v>
      </c>
      <c r="JQ101" s="91">
        <v>26</v>
      </c>
      <c r="JR101" s="91" t="s">
        <v>747</v>
      </c>
      <c r="JS101" s="100">
        <v>2017</v>
      </c>
      <c r="JT101" s="100" t="s">
        <v>664</v>
      </c>
      <c r="JU101" s="100" t="s">
        <v>665</v>
      </c>
      <c r="JV101" s="100" t="s">
        <v>741</v>
      </c>
      <c r="JW101" s="100" t="s">
        <v>751</v>
      </c>
      <c r="JX101" s="100" t="s">
        <v>4</v>
      </c>
      <c r="JY101" s="100">
        <v>24057</v>
      </c>
      <c r="JZ101" s="100" t="s">
        <v>666</v>
      </c>
      <c r="KA101" s="100" t="s">
        <v>667</v>
      </c>
      <c r="KB101" s="91" t="s">
        <v>694</v>
      </c>
      <c r="KC101" s="100" t="s">
        <v>4</v>
      </c>
      <c r="KD101" s="91">
        <v>4</v>
      </c>
      <c r="KE101" s="91" t="s">
        <v>725</v>
      </c>
      <c r="KF101" s="100">
        <v>2017</v>
      </c>
      <c r="KG101" s="100" t="s">
        <v>664</v>
      </c>
      <c r="KH101" s="100" t="s">
        <v>665</v>
      </c>
      <c r="KI101" s="100" t="s">
        <v>741</v>
      </c>
      <c r="KJ101" s="100" t="s">
        <v>751</v>
      </c>
      <c r="KK101" s="100" t="s">
        <v>4</v>
      </c>
      <c r="KL101" s="100">
        <v>24057</v>
      </c>
      <c r="KM101" s="100" t="s">
        <v>666</v>
      </c>
      <c r="KN101" s="100" t="s">
        <v>667</v>
      </c>
      <c r="KO101" s="91" t="s">
        <v>694</v>
      </c>
      <c r="KP101" s="100" t="s">
        <v>4</v>
      </c>
      <c r="KQ101" s="91">
        <v>12</v>
      </c>
      <c r="KR101" s="91" t="s">
        <v>744</v>
      </c>
      <c r="KS101" s="100">
        <v>2017</v>
      </c>
      <c r="KT101" s="100" t="s">
        <v>664</v>
      </c>
      <c r="KU101" s="100" t="s">
        <v>665</v>
      </c>
      <c r="KV101" s="100" t="s">
        <v>741</v>
      </c>
      <c r="KW101" s="100" t="s">
        <v>751</v>
      </c>
      <c r="KX101" s="100" t="s">
        <v>4</v>
      </c>
      <c r="KY101" s="100">
        <v>24057</v>
      </c>
      <c r="KZ101" s="100" t="s">
        <v>666</v>
      </c>
      <c r="LA101" s="100" t="s">
        <v>667</v>
      </c>
      <c r="LB101" s="91" t="s">
        <v>694</v>
      </c>
      <c r="LC101" s="100" t="s">
        <v>4</v>
      </c>
      <c r="LD101" s="91">
        <v>12</v>
      </c>
      <c r="LE101" s="91" t="s">
        <v>745</v>
      </c>
      <c r="LF101" s="100">
        <v>2017</v>
      </c>
      <c r="LG101" s="100" t="s">
        <v>664</v>
      </c>
      <c r="LH101" s="100" t="s">
        <v>665</v>
      </c>
      <c r="LI101" s="100" t="s">
        <v>741</v>
      </c>
      <c r="LJ101" s="100" t="s">
        <v>751</v>
      </c>
      <c r="LK101" s="100" t="s">
        <v>4</v>
      </c>
      <c r="LL101" s="100">
        <v>24057</v>
      </c>
      <c r="LM101" s="100" t="s">
        <v>666</v>
      </c>
      <c r="LN101" s="100" t="s">
        <v>667</v>
      </c>
      <c r="LO101" s="91" t="s">
        <v>694</v>
      </c>
      <c r="LP101" s="100" t="s">
        <v>4</v>
      </c>
      <c r="LQ101" s="135">
        <v>52</v>
      </c>
      <c r="LR101" s="135" t="s">
        <v>4</v>
      </c>
      <c r="LS101" s="135">
        <v>2017</v>
      </c>
      <c r="LT101" s="135" t="s">
        <v>687</v>
      </c>
      <c r="LU101" s="135" t="s">
        <v>677</v>
      </c>
      <c r="LV101" s="135" t="s">
        <v>1678</v>
      </c>
      <c r="LW101" s="135" t="s">
        <v>1694</v>
      </c>
      <c r="LX101" s="135" t="s">
        <v>4</v>
      </c>
      <c r="LY101" s="135">
        <v>589476</v>
      </c>
      <c r="LZ101" s="49" t="s">
        <v>666</v>
      </c>
      <c r="MA101" s="49" t="s">
        <v>667</v>
      </c>
      <c r="MB101" s="246" t="s">
        <v>1693</v>
      </c>
      <c r="MC101" s="49" t="s">
        <v>4</v>
      </c>
      <c r="MD101" s="173"/>
      <c r="ME101" s="173"/>
      <c r="MQ101" s="152">
        <f t="shared" si="43"/>
        <v>25</v>
      </c>
      <c r="MR101" s="143">
        <f t="shared" si="39"/>
        <v>52</v>
      </c>
      <c r="MS101" s="143">
        <f t="shared" si="40"/>
        <v>4</v>
      </c>
      <c r="MT101" s="143">
        <f t="shared" si="41"/>
        <v>27.252000000000002</v>
      </c>
      <c r="MU101" s="143">
        <f t="shared" si="42"/>
        <v>18.152481923968409</v>
      </c>
      <c r="MV101" s="234">
        <f t="shared" si="44"/>
        <v>25</v>
      </c>
      <c r="MW101" s="236" t="s">
        <v>89</v>
      </c>
      <c r="MX101" s="144" t="s">
        <v>4</v>
      </c>
      <c r="MY101" s="144" t="s">
        <v>4</v>
      </c>
      <c r="MZ101" s="144" t="s">
        <v>4</v>
      </c>
      <c r="NA101" s="144" t="s">
        <v>4</v>
      </c>
      <c r="NB101" s="144" t="s">
        <v>4</v>
      </c>
      <c r="NC101" s="144" t="s">
        <v>4</v>
      </c>
      <c r="ND101" s="144" t="s">
        <v>4</v>
      </c>
      <c r="NE101" s="144" t="s">
        <v>4</v>
      </c>
      <c r="NF101" s="144" t="s">
        <v>4</v>
      </c>
      <c r="NG101" s="144" t="s">
        <v>4</v>
      </c>
      <c r="NH101" s="237" t="s">
        <v>4</v>
      </c>
      <c r="NI101" s="236" t="s">
        <v>22</v>
      </c>
      <c r="NJ101" s="161">
        <f t="shared" si="45"/>
        <v>0</v>
      </c>
      <c r="NK101" s="161">
        <f t="shared" si="46"/>
        <v>25</v>
      </c>
      <c r="NM101" s="288"/>
      <c r="NN101" s="88"/>
      <c r="NO101" s="741"/>
      <c r="NP101" s="741"/>
      <c r="NQ101" s="741"/>
      <c r="NR101" s="741"/>
      <c r="NS101" s="741"/>
      <c r="NT101" s="741"/>
      <c r="NU101" s="741"/>
      <c r="NV101" s="741"/>
      <c r="NW101" s="741"/>
      <c r="NX101" s="741"/>
      <c r="NY101" s="741"/>
      <c r="NZ101" s="741"/>
      <c r="OA101" s="741"/>
      <c r="OB101" s="741"/>
      <c r="OC101" s="741"/>
      <c r="OD101" s="741"/>
      <c r="OE101" s="741"/>
      <c r="OF101" s="741"/>
      <c r="OG101" s="741"/>
      <c r="OH101" s="741"/>
      <c r="OI101" s="741"/>
      <c r="OJ101" s="741"/>
      <c r="OK101" s="741"/>
      <c r="OL101" s="741"/>
      <c r="OM101" s="741"/>
      <c r="ON101" s="741"/>
      <c r="OO101" s="741"/>
      <c r="OP101" s="741"/>
      <c r="OQ101" s="741"/>
      <c r="OR101" s="741"/>
      <c r="OS101" s="741"/>
      <c r="OT101" s="741"/>
      <c r="OU101" s="741"/>
      <c r="OV101" s="741"/>
      <c r="OW101" s="741"/>
      <c r="OX101" s="741"/>
      <c r="OY101" s="741"/>
      <c r="OZ101" s="741"/>
      <c r="PA101" s="741"/>
      <c r="PB101" s="741"/>
      <c r="PC101" s="741"/>
      <c r="PD101" s="741"/>
      <c r="PE101" s="741"/>
      <c r="PF101" s="741"/>
      <c r="PG101" s="741"/>
      <c r="PH101" s="741"/>
      <c r="PI101" s="741"/>
    </row>
    <row r="102" spans="1:425" s="92" customFormat="1" ht="15" customHeight="1">
      <c r="A102" s="1"/>
      <c r="B102" s="88"/>
      <c r="C102" s="89" t="s">
        <v>2160</v>
      </c>
      <c r="D102" s="89" t="s">
        <v>519</v>
      </c>
      <c r="E102" s="89" t="s">
        <v>16</v>
      </c>
      <c r="F102" s="89" t="s">
        <v>2163</v>
      </c>
      <c r="G102" s="160" t="str">
        <f>'G-6'!I180</f>
        <v>I-71</v>
      </c>
      <c r="H102" s="160" t="s">
        <v>89</v>
      </c>
      <c r="I102" s="160" t="s">
        <v>88</v>
      </c>
      <c r="J102" s="160" t="s">
        <v>89</v>
      </c>
      <c r="K102" s="160" t="s">
        <v>4</v>
      </c>
      <c r="L102" s="176" t="s">
        <v>3167</v>
      </c>
      <c r="M102" s="89" t="s">
        <v>135</v>
      </c>
      <c r="N102" s="89" t="s">
        <v>47</v>
      </c>
      <c r="O102" s="89" t="s">
        <v>136</v>
      </c>
      <c r="P102" s="89" t="s">
        <v>98</v>
      </c>
      <c r="Q102" s="91">
        <v>208</v>
      </c>
      <c r="R102" s="91" t="s">
        <v>740</v>
      </c>
      <c r="S102" s="100">
        <v>2017</v>
      </c>
      <c r="T102" s="100" t="s">
        <v>664</v>
      </c>
      <c r="U102" s="100" t="s">
        <v>665</v>
      </c>
      <c r="V102" s="100" t="s">
        <v>741</v>
      </c>
      <c r="W102" s="100" t="s">
        <v>742</v>
      </c>
      <c r="X102" s="100" t="s">
        <v>4</v>
      </c>
      <c r="Y102" s="118">
        <v>10211</v>
      </c>
      <c r="Z102" s="100" t="s">
        <v>666</v>
      </c>
      <c r="AA102" s="100" t="s">
        <v>667</v>
      </c>
      <c r="AB102" s="91" t="s">
        <v>694</v>
      </c>
      <c r="AC102" s="100" t="s">
        <v>4</v>
      </c>
      <c r="AD102" s="167">
        <v>416</v>
      </c>
      <c r="AE102" s="91" t="s">
        <v>747</v>
      </c>
      <c r="AF102" s="100">
        <v>2017</v>
      </c>
      <c r="AG102" s="100" t="s">
        <v>664</v>
      </c>
      <c r="AH102" s="100" t="s">
        <v>665</v>
      </c>
      <c r="AI102" s="100" t="s">
        <v>741</v>
      </c>
      <c r="AJ102" s="100" t="s">
        <v>742</v>
      </c>
      <c r="AK102" s="100" t="s">
        <v>4</v>
      </c>
      <c r="AL102" s="118">
        <v>10211</v>
      </c>
      <c r="AM102" s="100" t="s">
        <v>666</v>
      </c>
      <c r="AN102" s="100" t="s">
        <v>667</v>
      </c>
      <c r="AO102" s="91" t="s">
        <v>694</v>
      </c>
      <c r="AP102" s="91" t="s">
        <v>4</v>
      </c>
      <c r="AQ102" s="91">
        <v>208</v>
      </c>
      <c r="AR102" s="91" t="s">
        <v>744</v>
      </c>
      <c r="AS102" s="100">
        <v>2017</v>
      </c>
      <c r="AT102" s="100" t="s">
        <v>664</v>
      </c>
      <c r="AU102" s="91" t="s">
        <v>665</v>
      </c>
      <c r="AV102" s="100" t="s">
        <v>741</v>
      </c>
      <c r="AW102" s="100" t="s">
        <v>742</v>
      </c>
      <c r="AX102" s="100" t="s">
        <v>4</v>
      </c>
      <c r="AY102" s="118">
        <v>10211</v>
      </c>
      <c r="AZ102" s="100" t="s">
        <v>666</v>
      </c>
      <c r="BA102" s="100" t="s">
        <v>667</v>
      </c>
      <c r="BB102" s="91" t="s">
        <v>694</v>
      </c>
      <c r="BC102" s="100" t="s">
        <v>4</v>
      </c>
      <c r="BD102" s="91">
        <v>104</v>
      </c>
      <c r="BE102" s="91" t="s">
        <v>745</v>
      </c>
      <c r="BF102" s="100">
        <v>2017</v>
      </c>
      <c r="BG102" s="100" t="s">
        <v>664</v>
      </c>
      <c r="BH102" s="100" t="s">
        <v>665</v>
      </c>
      <c r="BI102" s="100" t="s">
        <v>741</v>
      </c>
      <c r="BJ102" s="100" t="s">
        <v>742</v>
      </c>
      <c r="BK102" s="100" t="s">
        <v>4</v>
      </c>
      <c r="BL102" s="118">
        <v>10211</v>
      </c>
      <c r="BM102" s="100" t="s">
        <v>666</v>
      </c>
      <c r="BN102" s="100" t="s">
        <v>667</v>
      </c>
      <c r="BO102" s="91" t="s">
        <v>694</v>
      </c>
      <c r="BP102" s="100" t="s">
        <v>4</v>
      </c>
      <c r="BQ102" s="91">
        <v>208</v>
      </c>
      <c r="BR102" s="91" t="s">
        <v>740</v>
      </c>
      <c r="BS102" s="100">
        <v>2017</v>
      </c>
      <c r="BT102" s="100" t="s">
        <v>664</v>
      </c>
      <c r="BU102" s="91" t="s">
        <v>665</v>
      </c>
      <c r="BV102" s="100" t="s">
        <v>741</v>
      </c>
      <c r="BW102" s="100" t="s">
        <v>746</v>
      </c>
      <c r="BX102" s="100" t="s">
        <v>4</v>
      </c>
      <c r="BY102" s="118">
        <v>11276</v>
      </c>
      <c r="BZ102" s="100" t="s">
        <v>666</v>
      </c>
      <c r="CA102" s="100" t="s">
        <v>667</v>
      </c>
      <c r="CB102" s="91" t="s">
        <v>694</v>
      </c>
      <c r="CC102" s="91" t="s">
        <v>4</v>
      </c>
      <c r="CD102" s="167">
        <v>312</v>
      </c>
      <c r="CE102" s="91" t="s">
        <v>747</v>
      </c>
      <c r="CF102" s="100">
        <v>2017</v>
      </c>
      <c r="CG102" s="100" t="s">
        <v>664</v>
      </c>
      <c r="CH102" s="91" t="s">
        <v>665</v>
      </c>
      <c r="CI102" s="100" t="s">
        <v>741</v>
      </c>
      <c r="CJ102" s="100" t="s">
        <v>746</v>
      </c>
      <c r="CK102" s="100" t="s">
        <v>4</v>
      </c>
      <c r="CL102" s="118">
        <v>11276</v>
      </c>
      <c r="CM102" s="100" t="s">
        <v>666</v>
      </c>
      <c r="CN102" s="100" t="s">
        <v>667</v>
      </c>
      <c r="CO102" s="91" t="s">
        <v>694</v>
      </c>
      <c r="CP102" s="91" t="s">
        <v>4</v>
      </c>
      <c r="CQ102" s="91">
        <v>104</v>
      </c>
      <c r="CR102" s="91" t="s">
        <v>744</v>
      </c>
      <c r="CS102" s="100">
        <v>2017</v>
      </c>
      <c r="CT102" s="100" t="s">
        <v>664</v>
      </c>
      <c r="CU102" s="91" t="s">
        <v>665</v>
      </c>
      <c r="CV102" s="100" t="s">
        <v>741</v>
      </c>
      <c r="CW102" s="100" t="s">
        <v>746</v>
      </c>
      <c r="CX102" s="100" t="s">
        <v>4</v>
      </c>
      <c r="CY102" s="118">
        <v>11276</v>
      </c>
      <c r="CZ102" s="100" t="s">
        <v>666</v>
      </c>
      <c r="DA102" s="100" t="s">
        <v>667</v>
      </c>
      <c r="DB102" s="91" t="s">
        <v>694</v>
      </c>
      <c r="DC102" s="100" t="s">
        <v>4</v>
      </c>
      <c r="DD102" s="91">
        <v>104</v>
      </c>
      <c r="DE102" s="91" t="s">
        <v>745</v>
      </c>
      <c r="DF102" s="100">
        <v>2017</v>
      </c>
      <c r="DG102" s="100" t="s">
        <v>664</v>
      </c>
      <c r="DH102" s="91" t="s">
        <v>665</v>
      </c>
      <c r="DI102" s="100" t="s">
        <v>741</v>
      </c>
      <c r="DJ102" s="100" t="s">
        <v>746</v>
      </c>
      <c r="DK102" s="100" t="s">
        <v>4</v>
      </c>
      <c r="DL102" s="118">
        <v>11276</v>
      </c>
      <c r="DM102" s="100" t="s">
        <v>666</v>
      </c>
      <c r="DN102" s="100" t="s">
        <v>667</v>
      </c>
      <c r="DO102" s="91" t="s">
        <v>694</v>
      </c>
      <c r="DP102" s="91" t="s">
        <v>4</v>
      </c>
      <c r="DQ102" s="91">
        <v>52</v>
      </c>
      <c r="DR102" s="91" t="s">
        <v>740</v>
      </c>
      <c r="DS102" s="100">
        <v>2017</v>
      </c>
      <c r="DT102" s="100" t="s">
        <v>664</v>
      </c>
      <c r="DU102" s="100" t="s">
        <v>665</v>
      </c>
      <c r="DV102" s="100" t="s">
        <v>741</v>
      </c>
      <c r="DW102" s="100" t="s">
        <v>748</v>
      </c>
      <c r="DX102" s="100" t="s">
        <v>4</v>
      </c>
      <c r="DY102" s="91">
        <v>1272</v>
      </c>
      <c r="DZ102" s="100" t="s">
        <v>666</v>
      </c>
      <c r="EA102" s="100" t="s">
        <v>667</v>
      </c>
      <c r="EB102" s="91" t="s">
        <v>694</v>
      </c>
      <c r="EC102" s="91" t="s">
        <v>4</v>
      </c>
      <c r="ED102" s="167">
        <v>312</v>
      </c>
      <c r="EE102" s="91" t="s">
        <v>744</v>
      </c>
      <c r="EF102" s="100">
        <v>2017</v>
      </c>
      <c r="EG102" s="100" t="s">
        <v>664</v>
      </c>
      <c r="EH102" s="100" t="s">
        <v>665</v>
      </c>
      <c r="EI102" s="100" t="s">
        <v>741</v>
      </c>
      <c r="EJ102" s="100" t="s">
        <v>748</v>
      </c>
      <c r="EK102" s="100" t="s">
        <v>4</v>
      </c>
      <c r="EL102" s="118">
        <v>1272</v>
      </c>
      <c r="EM102" s="100" t="s">
        <v>666</v>
      </c>
      <c r="EN102" s="100" t="s">
        <v>667</v>
      </c>
      <c r="EO102" s="91" t="s">
        <v>694</v>
      </c>
      <c r="EP102" s="100" t="s">
        <v>4</v>
      </c>
      <c r="EQ102" s="91">
        <v>52</v>
      </c>
      <c r="ER102" s="91" t="s">
        <v>745</v>
      </c>
      <c r="ES102" s="100">
        <v>2017</v>
      </c>
      <c r="ET102" s="100" t="s">
        <v>664</v>
      </c>
      <c r="EU102" s="100" t="s">
        <v>665</v>
      </c>
      <c r="EV102" s="100" t="s">
        <v>741</v>
      </c>
      <c r="EW102" s="100" t="s">
        <v>748</v>
      </c>
      <c r="EX102" s="100" t="s">
        <v>4</v>
      </c>
      <c r="EY102" s="118">
        <v>1272</v>
      </c>
      <c r="EZ102" s="100" t="s">
        <v>666</v>
      </c>
      <c r="FA102" s="100" t="s">
        <v>667</v>
      </c>
      <c r="FB102" s="91" t="s">
        <v>694</v>
      </c>
      <c r="FC102" s="100" t="s">
        <v>4</v>
      </c>
      <c r="FD102" s="91">
        <v>59</v>
      </c>
      <c r="FE102" s="91" t="s">
        <v>740</v>
      </c>
      <c r="FF102" s="100">
        <v>2017</v>
      </c>
      <c r="FG102" s="100" t="s">
        <v>664</v>
      </c>
      <c r="FH102" s="100" t="s">
        <v>665</v>
      </c>
      <c r="FI102" s="100" t="s">
        <v>741</v>
      </c>
      <c r="FJ102" s="100" t="s">
        <v>749</v>
      </c>
      <c r="FK102" s="100" t="s">
        <v>4</v>
      </c>
      <c r="FL102" s="100">
        <v>32388</v>
      </c>
      <c r="FM102" s="100" t="s">
        <v>666</v>
      </c>
      <c r="FN102" s="100" t="s">
        <v>667</v>
      </c>
      <c r="FO102" s="91" t="s">
        <v>694</v>
      </c>
      <c r="FP102" s="91" t="s">
        <v>4</v>
      </c>
      <c r="FQ102" s="91">
        <v>66.900000000000006</v>
      </c>
      <c r="FR102" s="91" t="s">
        <v>747</v>
      </c>
      <c r="FS102" s="100">
        <v>2017</v>
      </c>
      <c r="FT102" s="100" t="s">
        <v>664</v>
      </c>
      <c r="FU102" s="100" t="s">
        <v>665</v>
      </c>
      <c r="FV102" s="100" t="s">
        <v>741</v>
      </c>
      <c r="FW102" s="100" t="s">
        <v>749</v>
      </c>
      <c r="FX102" s="100" t="s">
        <v>4</v>
      </c>
      <c r="FY102" s="100">
        <v>32388</v>
      </c>
      <c r="FZ102" s="100" t="s">
        <v>666</v>
      </c>
      <c r="GA102" s="100" t="s">
        <v>667</v>
      </c>
      <c r="GB102" s="91" t="s">
        <v>694</v>
      </c>
      <c r="GC102" s="100" t="s">
        <v>4</v>
      </c>
      <c r="GD102" s="91">
        <v>118.9</v>
      </c>
      <c r="GE102" s="91" t="s">
        <v>744</v>
      </c>
      <c r="GF102" s="100">
        <v>2017</v>
      </c>
      <c r="GG102" s="100" t="s">
        <v>664</v>
      </c>
      <c r="GH102" s="100" t="s">
        <v>665</v>
      </c>
      <c r="GI102" s="100" t="s">
        <v>741</v>
      </c>
      <c r="GJ102" s="100" t="s">
        <v>749</v>
      </c>
      <c r="GK102" s="100" t="s">
        <v>4</v>
      </c>
      <c r="GL102" s="100">
        <v>32388</v>
      </c>
      <c r="GM102" s="100" t="s">
        <v>666</v>
      </c>
      <c r="GN102" s="100" t="s">
        <v>667</v>
      </c>
      <c r="GO102" s="91" t="s">
        <v>694</v>
      </c>
      <c r="GP102" s="100" t="s">
        <v>4</v>
      </c>
      <c r="GQ102" s="91">
        <v>66.900000000000006</v>
      </c>
      <c r="GR102" s="91" t="s">
        <v>745</v>
      </c>
      <c r="GS102" s="100">
        <v>2017</v>
      </c>
      <c r="GT102" s="100" t="s">
        <v>664</v>
      </c>
      <c r="GU102" s="100" t="s">
        <v>665</v>
      </c>
      <c r="GV102" s="100" t="s">
        <v>741</v>
      </c>
      <c r="GW102" s="100" t="s">
        <v>749</v>
      </c>
      <c r="GX102" s="100" t="s">
        <v>4</v>
      </c>
      <c r="GY102" s="100">
        <v>32388</v>
      </c>
      <c r="GZ102" s="100" t="s">
        <v>666</v>
      </c>
      <c r="HA102" s="100" t="s">
        <v>667</v>
      </c>
      <c r="HB102" s="91" t="s">
        <v>694</v>
      </c>
      <c r="HC102" s="100" t="s">
        <v>4</v>
      </c>
      <c r="HD102" s="91">
        <v>52</v>
      </c>
      <c r="HE102" s="91" t="s">
        <v>740</v>
      </c>
      <c r="HF102" s="100">
        <v>2017</v>
      </c>
      <c r="HG102" s="100" t="s">
        <v>664</v>
      </c>
      <c r="HH102" s="100" t="s">
        <v>665</v>
      </c>
      <c r="HI102" s="100" t="s">
        <v>741</v>
      </c>
      <c r="HJ102" s="100" t="s">
        <v>751</v>
      </c>
      <c r="HK102" s="100" t="s">
        <v>4</v>
      </c>
      <c r="HL102" s="100">
        <v>24057</v>
      </c>
      <c r="HM102" s="100" t="s">
        <v>666</v>
      </c>
      <c r="HN102" s="100" t="s">
        <v>667</v>
      </c>
      <c r="HO102" s="91" t="s">
        <v>694</v>
      </c>
      <c r="HP102" s="100" t="s">
        <v>4</v>
      </c>
      <c r="HQ102" s="167">
        <v>312</v>
      </c>
      <c r="HR102" s="91" t="s">
        <v>747</v>
      </c>
      <c r="HS102" s="100">
        <v>2017</v>
      </c>
      <c r="HT102" s="100" t="s">
        <v>664</v>
      </c>
      <c r="HU102" s="100" t="s">
        <v>665</v>
      </c>
      <c r="HV102" s="100" t="s">
        <v>741</v>
      </c>
      <c r="HW102" s="100" t="s">
        <v>751</v>
      </c>
      <c r="HX102" s="100" t="s">
        <v>4</v>
      </c>
      <c r="HY102" s="100">
        <v>24057</v>
      </c>
      <c r="HZ102" s="100" t="s">
        <v>666</v>
      </c>
      <c r="IA102" s="100" t="s">
        <v>667</v>
      </c>
      <c r="IB102" s="91" t="s">
        <v>694</v>
      </c>
      <c r="IC102" s="100" t="s">
        <v>4</v>
      </c>
      <c r="ID102" s="167">
        <v>312</v>
      </c>
      <c r="IE102" s="91" t="s">
        <v>744</v>
      </c>
      <c r="IF102" s="100">
        <v>2017</v>
      </c>
      <c r="IG102" s="100" t="s">
        <v>664</v>
      </c>
      <c r="IH102" s="100" t="s">
        <v>665</v>
      </c>
      <c r="II102" s="100" t="s">
        <v>741</v>
      </c>
      <c r="IJ102" s="100" t="s">
        <v>751</v>
      </c>
      <c r="IK102" s="100" t="s">
        <v>4</v>
      </c>
      <c r="IL102" s="100">
        <v>24057</v>
      </c>
      <c r="IM102" s="100" t="s">
        <v>666</v>
      </c>
      <c r="IN102" s="100" t="s">
        <v>667</v>
      </c>
      <c r="IO102" s="91" t="s">
        <v>694</v>
      </c>
      <c r="IP102" s="100" t="s">
        <v>4</v>
      </c>
      <c r="IQ102" s="91">
        <v>52</v>
      </c>
      <c r="IR102" s="91" t="s">
        <v>745</v>
      </c>
      <c r="IS102" s="100">
        <v>2017</v>
      </c>
      <c r="IT102" s="100" t="s">
        <v>664</v>
      </c>
      <c r="IU102" s="100" t="s">
        <v>665</v>
      </c>
      <c r="IV102" s="100" t="s">
        <v>741</v>
      </c>
      <c r="IW102" s="100" t="s">
        <v>751</v>
      </c>
      <c r="IX102" s="100" t="s">
        <v>4</v>
      </c>
      <c r="IY102" s="100">
        <v>24057</v>
      </c>
      <c r="IZ102" s="100" t="s">
        <v>666</v>
      </c>
      <c r="JA102" s="100" t="s">
        <v>667</v>
      </c>
      <c r="JB102" s="91" t="s">
        <v>694</v>
      </c>
      <c r="JC102" s="100" t="s">
        <v>4</v>
      </c>
      <c r="JD102" s="248">
        <v>312</v>
      </c>
      <c r="JE102" s="135" t="s">
        <v>4</v>
      </c>
      <c r="JF102" s="135">
        <v>2017</v>
      </c>
      <c r="JG102" s="135" t="s">
        <v>687</v>
      </c>
      <c r="JH102" s="135" t="s">
        <v>677</v>
      </c>
      <c r="JI102" s="135" t="s">
        <v>1678</v>
      </c>
      <c r="JJ102" s="135" t="s">
        <v>1694</v>
      </c>
      <c r="JK102" s="135" t="s">
        <v>4</v>
      </c>
      <c r="JL102" s="135">
        <v>589476</v>
      </c>
      <c r="JM102" s="49" t="s">
        <v>666</v>
      </c>
      <c r="JN102" s="49" t="s">
        <v>667</v>
      </c>
      <c r="JO102" s="246" t="s">
        <v>1693</v>
      </c>
      <c r="JP102" s="49" t="s">
        <v>4</v>
      </c>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c r="KN102" s="91"/>
      <c r="KO102" s="91"/>
      <c r="KP102" s="91"/>
      <c r="KQ102" s="91"/>
      <c r="KR102" s="91"/>
      <c r="KS102" s="91"/>
      <c r="KT102" s="91"/>
      <c r="KU102" s="91"/>
      <c r="KV102" s="91"/>
      <c r="KW102" s="91"/>
      <c r="KX102" s="91"/>
      <c r="KY102" s="91"/>
      <c r="KZ102" s="91"/>
      <c r="LA102" s="91"/>
      <c r="LB102" s="91"/>
      <c r="LC102" s="91"/>
      <c r="LD102" s="91"/>
      <c r="LE102" s="91"/>
      <c r="LF102" s="91"/>
      <c r="LG102" s="91"/>
      <c r="LH102" s="91"/>
      <c r="LI102" s="91"/>
      <c r="LJ102" s="91"/>
      <c r="LK102" s="91"/>
      <c r="LL102" s="91"/>
      <c r="LM102" s="91"/>
      <c r="LN102" s="91"/>
      <c r="LO102" s="91"/>
      <c r="LP102" s="91"/>
      <c r="LQ102" s="91"/>
      <c r="LR102" s="91"/>
      <c r="LS102" s="91"/>
      <c r="LT102" s="91"/>
      <c r="LU102" s="91"/>
      <c r="LV102" s="91"/>
      <c r="LW102" s="91"/>
      <c r="LX102" s="91"/>
      <c r="LY102" s="91"/>
      <c r="LZ102" s="91"/>
      <c r="MA102" s="91"/>
      <c r="MB102" s="91"/>
      <c r="MC102" s="91"/>
      <c r="MQ102" s="152">
        <f t="shared" si="43"/>
        <v>20</v>
      </c>
      <c r="MR102" s="143">
        <f t="shared" si="39"/>
        <v>416</v>
      </c>
      <c r="MS102" s="143">
        <f t="shared" si="40"/>
        <v>52</v>
      </c>
      <c r="MT102" s="143">
        <f t="shared" si="41"/>
        <v>171.58500000000001</v>
      </c>
      <c r="MU102" s="143">
        <f t="shared" si="42"/>
        <v>119.33437884232774</v>
      </c>
      <c r="MV102" s="234">
        <f t="shared" si="44"/>
        <v>20</v>
      </c>
      <c r="MW102" s="236" t="s">
        <v>89</v>
      </c>
      <c r="MX102" s="144" t="s">
        <v>4</v>
      </c>
      <c r="MY102" s="144" t="s">
        <v>4</v>
      </c>
      <c r="MZ102" s="144" t="s">
        <v>4</v>
      </c>
      <c r="NA102" s="144" t="s">
        <v>4</v>
      </c>
      <c r="NB102" s="144" t="s">
        <v>4</v>
      </c>
      <c r="NC102" s="144" t="s">
        <v>4</v>
      </c>
      <c r="ND102" s="144" t="s">
        <v>4</v>
      </c>
      <c r="NE102" s="144" t="s">
        <v>4</v>
      </c>
      <c r="NF102" s="144" t="s">
        <v>4</v>
      </c>
      <c r="NG102" s="144" t="s">
        <v>4</v>
      </c>
      <c r="NH102" s="237" t="s">
        <v>4</v>
      </c>
      <c r="NI102" s="236" t="s">
        <v>22</v>
      </c>
      <c r="NJ102" s="161">
        <f t="shared" si="45"/>
        <v>0</v>
      </c>
      <c r="NK102" s="161">
        <f t="shared" si="46"/>
        <v>20</v>
      </c>
      <c r="NM102" s="288"/>
      <c r="NN102" s="88"/>
      <c r="NO102" s="741"/>
      <c r="NP102" s="741"/>
      <c r="NQ102" s="741"/>
      <c r="NR102" s="741"/>
      <c r="NS102" s="741"/>
      <c r="NT102" s="741"/>
      <c r="NU102" s="741"/>
      <c r="NV102" s="741"/>
      <c r="NW102" s="741"/>
      <c r="NX102" s="741"/>
      <c r="NY102" s="741"/>
      <c r="NZ102" s="741"/>
      <c r="OA102" s="741"/>
      <c r="OB102" s="741"/>
      <c r="OC102" s="741"/>
      <c r="OD102" s="741"/>
      <c r="OE102" s="741"/>
      <c r="OF102" s="741"/>
      <c r="OG102" s="741"/>
      <c r="OH102" s="741"/>
      <c r="OI102" s="741"/>
      <c r="OJ102" s="741"/>
      <c r="OK102" s="741"/>
      <c r="OL102" s="741"/>
      <c r="OM102" s="741"/>
      <c r="ON102" s="741"/>
      <c r="OO102" s="741"/>
      <c r="OP102" s="741"/>
      <c r="OQ102" s="741"/>
      <c r="OR102" s="741"/>
      <c r="OS102" s="741"/>
      <c r="OT102" s="741"/>
      <c r="OU102" s="741"/>
      <c r="OV102" s="741"/>
      <c r="OW102" s="741"/>
      <c r="OX102" s="741"/>
      <c r="OY102" s="741"/>
      <c r="OZ102" s="741"/>
      <c r="PA102" s="741"/>
      <c r="PB102" s="741"/>
      <c r="PC102" s="741"/>
      <c r="PD102" s="741"/>
      <c r="PE102" s="741"/>
      <c r="PF102" s="741"/>
      <c r="PG102" s="741"/>
      <c r="PH102" s="741"/>
      <c r="PI102" s="741"/>
    </row>
    <row r="103" spans="1:425" s="92" customFormat="1" ht="15" customHeight="1">
      <c r="A103" s="1"/>
      <c r="B103" s="88"/>
      <c r="C103" s="89" t="s">
        <v>2160</v>
      </c>
      <c r="D103" s="89" t="s">
        <v>519</v>
      </c>
      <c r="E103" s="89" t="s">
        <v>23</v>
      </c>
      <c r="F103" s="89" t="s">
        <v>2162</v>
      </c>
      <c r="G103" s="160" t="str">
        <f>'G-6'!I181</f>
        <v>I-72</v>
      </c>
      <c r="H103" s="160" t="s">
        <v>89</v>
      </c>
      <c r="I103" s="160" t="s">
        <v>88</v>
      </c>
      <c r="J103" s="160" t="s">
        <v>89</v>
      </c>
      <c r="K103" s="160" t="s">
        <v>4</v>
      </c>
      <c r="L103" s="160" t="s">
        <v>4</v>
      </c>
      <c r="M103" s="89" t="s">
        <v>131</v>
      </c>
      <c r="N103" s="89" t="s">
        <v>6</v>
      </c>
      <c r="O103" s="89" t="s">
        <v>1605</v>
      </c>
      <c r="P103" s="89" t="s">
        <v>98</v>
      </c>
      <c r="Q103" s="116">
        <v>1</v>
      </c>
      <c r="R103" s="91" t="s">
        <v>4</v>
      </c>
      <c r="S103" s="91">
        <v>2012</v>
      </c>
      <c r="T103" s="91" t="s">
        <v>834</v>
      </c>
      <c r="U103" s="91" t="s">
        <v>930</v>
      </c>
      <c r="V103" s="91" t="s">
        <v>4</v>
      </c>
      <c r="W103" s="91" t="s">
        <v>4</v>
      </c>
      <c r="X103" s="91" t="s">
        <v>4</v>
      </c>
      <c r="Y103" s="91" t="s">
        <v>4</v>
      </c>
      <c r="Z103" s="91" t="s">
        <v>4</v>
      </c>
      <c r="AA103" s="91" t="s">
        <v>667</v>
      </c>
      <c r="AB103" s="91" t="s">
        <v>760</v>
      </c>
      <c r="AC103" s="91" t="s">
        <v>1716</v>
      </c>
      <c r="AD103" s="116">
        <v>1</v>
      </c>
      <c r="AE103" s="91" t="s">
        <v>4</v>
      </c>
      <c r="AF103" s="91">
        <v>2012</v>
      </c>
      <c r="AG103" s="91" t="s">
        <v>266</v>
      </c>
      <c r="AH103" s="91" t="s">
        <v>665</v>
      </c>
      <c r="AI103" s="91" t="s">
        <v>4</v>
      </c>
      <c r="AJ103" s="91" t="s">
        <v>4</v>
      </c>
      <c r="AK103" s="91" t="s">
        <v>4</v>
      </c>
      <c r="AL103" s="91" t="s">
        <v>4</v>
      </c>
      <c r="AM103" s="91" t="s">
        <v>263</v>
      </c>
      <c r="AN103" s="91" t="s">
        <v>667</v>
      </c>
      <c r="AO103" s="91" t="s">
        <v>760</v>
      </c>
      <c r="AP103" s="91" t="s">
        <v>4</v>
      </c>
      <c r="AQ103" s="116">
        <v>1</v>
      </c>
      <c r="AR103" s="91" t="s">
        <v>4</v>
      </c>
      <c r="AS103" s="91">
        <v>2012</v>
      </c>
      <c r="AT103" s="91" t="s">
        <v>266</v>
      </c>
      <c r="AU103" s="91" t="s">
        <v>788</v>
      </c>
      <c r="AV103" s="91" t="s">
        <v>4</v>
      </c>
      <c r="AW103" s="91" t="s">
        <v>4</v>
      </c>
      <c r="AX103" s="91" t="s">
        <v>4</v>
      </c>
      <c r="AY103" s="91" t="s">
        <v>4</v>
      </c>
      <c r="AZ103" s="91" t="s">
        <v>4</v>
      </c>
      <c r="BA103" s="91" t="s">
        <v>667</v>
      </c>
      <c r="BB103" s="91" t="s">
        <v>760</v>
      </c>
      <c r="BC103" s="91" t="s">
        <v>1716</v>
      </c>
      <c r="BD103" s="116">
        <v>0.85</v>
      </c>
      <c r="BE103" s="91" t="s">
        <v>4</v>
      </c>
      <c r="BF103" s="91">
        <v>2012</v>
      </c>
      <c r="BG103" s="91" t="s">
        <v>266</v>
      </c>
      <c r="BH103" s="91" t="s">
        <v>677</v>
      </c>
      <c r="BI103" s="91" t="s">
        <v>4</v>
      </c>
      <c r="BJ103" s="91" t="s">
        <v>4</v>
      </c>
      <c r="BK103" s="91" t="s">
        <v>4</v>
      </c>
      <c r="BL103" s="91" t="s">
        <v>4</v>
      </c>
      <c r="BM103" s="91" t="s">
        <v>4</v>
      </c>
      <c r="BN103" s="91" t="s">
        <v>667</v>
      </c>
      <c r="BO103" s="91" t="s">
        <v>760</v>
      </c>
      <c r="BP103" s="91" t="s">
        <v>1716</v>
      </c>
      <c r="BQ103" s="116">
        <v>0.8</v>
      </c>
      <c r="BR103" s="91" t="s">
        <v>4</v>
      </c>
      <c r="BS103" s="91">
        <v>2012</v>
      </c>
      <c r="BT103" s="91" t="s">
        <v>266</v>
      </c>
      <c r="BU103" s="91" t="s">
        <v>673</v>
      </c>
      <c r="BV103" s="91" t="s">
        <v>4</v>
      </c>
      <c r="BW103" s="91" t="s">
        <v>4</v>
      </c>
      <c r="BX103" s="91" t="s">
        <v>4</v>
      </c>
      <c r="BY103" s="91" t="s">
        <v>4</v>
      </c>
      <c r="BZ103" s="91" t="s">
        <v>4</v>
      </c>
      <c r="CA103" s="91" t="s">
        <v>667</v>
      </c>
      <c r="CB103" s="91" t="s">
        <v>760</v>
      </c>
      <c r="CC103" s="91" t="s">
        <v>1716</v>
      </c>
      <c r="CD103" s="116">
        <v>1</v>
      </c>
      <c r="CE103" s="91" t="s">
        <v>4</v>
      </c>
      <c r="CF103" s="91">
        <v>2012</v>
      </c>
      <c r="CG103" s="91" t="s">
        <v>761</v>
      </c>
      <c r="CH103" s="91" t="s">
        <v>762</v>
      </c>
      <c r="CI103" s="91" t="s">
        <v>4</v>
      </c>
      <c r="CJ103" s="91" t="s">
        <v>4</v>
      </c>
      <c r="CK103" s="91" t="s">
        <v>4</v>
      </c>
      <c r="CL103" s="91" t="s">
        <v>4</v>
      </c>
      <c r="CM103" s="91" t="s">
        <v>674</v>
      </c>
      <c r="CN103" s="91" t="s">
        <v>667</v>
      </c>
      <c r="CO103" s="91" t="s">
        <v>760</v>
      </c>
      <c r="CP103" s="91" t="s">
        <v>4</v>
      </c>
      <c r="CQ103" s="116">
        <v>1</v>
      </c>
      <c r="CR103" s="91" t="s">
        <v>4</v>
      </c>
      <c r="CS103" s="91">
        <v>2017</v>
      </c>
      <c r="CT103" s="91" t="s">
        <v>664</v>
      </c>
      <c r="CU103" s="91" t="s">
        <v>665</v>
      </c>
      <c r="CV103" s="91" t="s">
        <v>741</v>
      </c>
      <c r="CW103" s="91" t="s">
        <v>742</v>
      </c>
      <c r="CX103" s="91" t="s">
        <v>4</v>
      </c>
      <c r="CY103" s="91">
        <v>10211</v>
      </c>
      <c r="CZ103" s="91" t="s">
        <v>666</v>
      </c>
      <c r="DA103" s="91" t="s">
        <v>667</v>
      </c>
      <c r="DB103" s="91" t="s">
        <v>694</v>
      </c>
      <c r="DC103" s="91" t="s">
        <v>4</v>
      </c>
      <c r="DD103" s="116">
        <v>1</v>
      </c>
      <c r="DE103" s="100" t="s">
        <v>4</v>
      </c>
      <c r="DF103" s="100">
        <v>2017</v>
      </c>
      <c r="DG103" s="100" t="s">
        <v>664</v>
      </c>
      <c r="DH103" s="91" t="s">
        <v>665</v>
      </c>
      <c r="DI103" s="100" t="s">
        <v>741</v>
      </c>
      <c r="DJ103" s="100" t="s">
        <v>746</v>
      </c>
      <c r="DK103" s="100" t="s">
        <v>4</v>
      </c>
      <c r="DL103" s="118">
        <v>11276</v>
      </c>
      <c r="DM103" s="100" t="s">
        <v>666</v>
      </c>
      <c r="DN103" s="100" t="s">
        <v>667</v>
      </c>
      <c r="DO103" s="91" t="s">
        <v>694</v>
      </c>
      <c r="DP103" s="91" t="s">
        <v>4</v>
      </c>
      <c r="DQ103" s="116">
        <v>1</v>
      </c>
      <c r="DR103" s="100" t="s">
        <v>4</v>
      </c>
      <c r="DS103" s="100">
        <v>2017</v>
      </c>
      <c r="DT103" s="100" t="s">
        <v>664</v>
      </c>
      <c r="DU103" s="100" t="s">
        <v>665</v>
      </c>
      <c r="DV103" s="100" t="s">
        <v>741</v>
      </c>
      <c r="DW103" s="100" t="s">
        <v>748</v>
      </c>
      <c r="DX103" s="100" t="s">
        <v>4</v>
      </c>
      <c r="DY103" s="118">
        <v>1272</v>
      </c>
      <c r="DZ103" s="100" t="s">
        <v>666</v>
      </c>
      <c r="EA103" s="100" t="s">
        <v>667</v>
      </c>
      <c r="EB103" s="91" t="s">
        <v>694</v>
      </c>
      <c r="EC103" s="91" t="s">
        <v>4</v>
      </c>
      <c r="ED103" s="116">
        <v>1</v>
      </c>
      <c r="EE103" s="100" t="s">
        <v>4</v>
      </c>
      <c r="EF103" s="100">
        <v>2017</v>
      </c>
      <c r="EG103" s="100" t="s">
        <v>664</v>
      </c>
      <c r="EH103" s="100" t="s">
        <v>665</v>
      </c>
      <c r="EI103" s="100" t="s">
        <v>741</v>
      </c>
      <c r="EJ103" s="100" t="s">
        <v>749</v>
      </c>
      <c r="EK103" s="100" t="s">
        <v>4</v>
      </c>
      <c r="EL103" s="100">
        <v>32388</v>
      </c>
      <c r="EM103" s="100" t="s">
        <v>666</v>
      </c>
      <c r="EN103" s="100" t="s">
        <v>667</v>
      </c>
      <c r="EO103" s="91" t="s">
        <v>694</v>
      </c>
      <c r="EP103" s="100" t="s">
        <v>4</v>
      </c>
      <c r="EQ103" s="116">
        <v>1</v>
      </c>
      <c r="ER103" s="91" t="s">
        <v>4</v>
      </c>
      <c r="ES103" s="100">
        <v>2017</v>
      </c>
      <c r="ET103" s="100" t="s">
        <v>664</v>
      </c>
      <c r="EU103" s="100" t="s">
        <v>665</v>
      </c>
      <c r="EV103" s="100" t="s">
        <v>741</v>
      </c>
      <c r="EW103" s="100" t="s">
        <v>751</v>
      </c>
      <c r="EX103" s="100" t="s">
        <v>4</v>
      </c>
      <c r="EY103" s="100">
        <v>24057</v>
      </c>
      <c r="EZ103" s="100" t="s">
        <v>666</v>
      </c>
      <c r="FA103" s="100" t="s">
        <v>667</v>
      </c>
      <c r="FB103" s="91" t="s">
        <v>694</v>
      </c>
      <c r="FC103" s="100" t="s">
        <v>4</v>
      </c>
      <c r="FD103" s="116">
        <v>0.95</v>
      </c>
      <c r="FE103" s="91" t="s">
        <v>4</v>
      </c>
      <c r="FF103" s="91">
        <v>2012</v>
      </c>
      <c r="FG103" s="91" t="s">
        <v>834</v>
      </c>
      <c r="FH103" s="91" t="s">
        <v>930</v>
      </c>
      <c r="FI103" s="91" t="s">
        <v>4</v>
      </c>
      <c r="FJ103" s="91" t="s">
        <v>4</v>
      </c>
      <c r="FK103" s="91" t="s">
        <v>4</v>
      </c>
      <c r="FL103" s="91" t="s">
        <v>4</v>
      </c>
      <c r="FM103" s="91" t="s">
        <v>4</v>
      </c>
      <c r="FN103" s="91" t="s">
        <v>667</v>
      </c>
      <c r="FO103" s="91" t="s">
        <v>760</v>
      </c>
      <c r="FP103" s="91" t="s">
        <v>1715</v>
      </c>
      <c r="FQ103" s="116">
        <v>0.35</v>
      </c>
      <c r="FR103" s="91" t="s">
        <v>4</v>
      </c>
      <c r="FS103" s="91">
        <v>2012</v>
      </c>
      <c r="FT103" s="91" t="s">
        <v>266</v>
      </c>
      <c r="FU103" s="91" t="s">
        <v>788</v>
      </c>
      <c r="FV103" s="91" t="s">
        <v>4</v>
      </c>
      <c r="FW103" s="91" t="s">
        <v>4</v>
      </c>
      <c r="FX103" s="91" t="s">
        <v>4</v>
      </c>
      <c r="FY103" s="91" t="s">
        <v>4</v>
      </c>
      <c r="FZ103" s="91" t="s">
        <v>4</v>
      </c>
      <c r="GA103" s="91" t="s">
        <v>667</v>
      </c>
      <c r="GB103" s="91" t="s">
        <v>760</v>
      </c>
      <c r="GC103" s="91" t="s">
        <v>1715</v>
      </c>
      <c r="GD103" s="116">
        <v>0.1</v>
      </c>
      <c r="GE103" s="91" t="s">
        <v>4</v>
      </c>
      <c r="GF103" s="91">
        <v>2012</v>
      </c>
      <c r="GG103" s="91" t="s">
        <v>266</v>
      </c>
      <c r="GH103" s="91" t="s">
        <v>677</v>
      </c>
      <c r="GI103" s="91" t="s">
        <v>4</v>
      </c>
      <c r="GJ103" s="91" t="s">
        <v>4</v>
      </c>
      <c r="GK103" s="91" t="s">
        <v>4</v>
      </c>
      <c r="GL103" s="91" t="s">
        <v>4</v>
      </c>
      <c r="GM103" s="91" t="s">
        <v>4</v>
      </c>
      <c r="GN103" s="91" t="s">
        <v>667</v>
      </c>
      <c r="GO103" s="91" t="s">
        <v>760</v>
      </c>
      <c r="GP103" s="91" t="s">
        <v>1715</v>
      </c>
      <c r="GQ103" s="116">
        <v>0.2</v>
      </c>
      <c r="GR103" s="91" t="s">
        <v>4</v>
      </c>
      <c r="GS103" s="91">
        <v>2012</v>
      </c>
      <c r="GT103" s="91" t="s">
        <v>266</v>
      </c>
      <c r="GU103" s="91" t="s">
        <v>673</v>
      </c>
      <c r="GV103" s="91" t="s">
        <v>4</v>
      </c>
      <c r="GW103" s="91" t="s">
        <v>4</v>
      </c>
      <c r="GX103" s="91" t="s">
        <v>4</v>
      </c>
      <c r="GY103" s="91" t="s">
        <v>4</v>
      </c>
      <c r="GZ103" s="91" t="s">
        <v>4</v>
      </c>
      <c r="HA103" s="91" t="s">
        <v>667</v>
      </c>
      <c r="HB103" s="91" t="s">
        <v>760</v>
      </c>
      <c r="HC103" s="91" t="s">
        <v>1715</v>
      </c>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c r="JX103" s="91"/>
      <c r="JY103" s="91"/>
      <c r="JZ103" s="91"/>
      <c r="KA103" s="91"/>
      <c r="KB103" s="91"/>
      <c r="KC103" s="91"/>
      <c r="KD103" s="91"/>
      <c r="KE103" s="91"/>
      <c r="KF103" s="91"/>
      <c r="KG103" s="91"/>
      <c r="KH103" s="91"/>
      <c r="KI103" s="91"/>
      <c r="KJ103" s="91"/>
      <c r="KK103" s="91"/>
      <c r="KL103" s="91"/>
      <c r="KM103" s="91"/>
      <c r="KN103" s="91"/>
      <c r="KO103" s="91"/>
      <c r="KP103" s="91"/>
      <c r="KQ103" s="91"/>
      <c r="KR103" s="91"/>
      <c r="KS103" s="91"/>
      <c r="KT103" s="91"/>
      <c r="KU103" s="91"/>
      <c r="KV103" s="91"/>
      <c r="KW103" s="91"/>
      <c r="KX103" s="91"/>
      <c r="KY103" s="91"/>
      <c r="KZ103" s="91"/>
      <c r="LA103" s="91"/>
      <c r="LB103" s="91"/>
      <c r="LC103" s="91"/>
      <c r="LD103" s="91"/>
      <c r="LE103" s="91"/>
      <c r="LF103" s="91"/>
      <c r="LG103" s="91"/>
      <c r="LH103" s="91"/>
      <c r="LI103" s="91"/>
      <c r="LJ103" s="91"/>
      <c r="LK103" s="91"/>
      <c r="LL103" s="91"/>
      <c r="LM103" s="91"/>
      <c r="LN103" s="91"/>
      <c r="LO103" s="91"/>
      <c r="LP103" s="91"/>
      <c r="LQ103" s="91"/>
      <c r="LR103" s="91"/>
      <c r="LS103" s="91"/>
      <c r="LT103" s="91"/>
      <c r="LU103" s="91"/>
      <c r="LV103" s="91"/>
      <c r="LW103" s="91"/>
      <c r="LX103" s="91"/>
      <c r="LY103" s="91"/>
      <c r="LZ103" s="91"/>
      <c r="MA103" s="91"/>
      <c r="MB103" s="91"/>
      <c r="MC103" s="91"/>
      <c r="MQ103" s="152">
        <f t="shared" si="43"/>
        <v>15</v>
      </c>
      <c r="MR103" s="143">
        <f t="shared" si="39"/>
        <v>1</v>
      </c>
      <c r="MS103" s="143">
        <f t="shared" si="40"/>
        <v>0.1</v>
      </c>
      <c r="MT103" s="143">
        <f t="shared" si="41"/>
        <v>0.81666666666666654</v>
      </c>
      <c r="MU103" s="143">
        <f t="shared" si="42"/>
        <v>0.31997023671109265</v>
      </c>
      <c r="MV103" s="234">
        <f t="shared" si="44"/>
        <v>15</v>
      </c>
      <c r="MW103" s="236" t="s">
        <v>89</v>
      </c>
      <c r="MX103" s="144" t="s">
        <v>4</v>
      </c>
      <c r="MY103" s="144" t="s">
        <v>4</v>
      </c>
      <c r="MZ103" s="144" t="s">
        <v>4</v>
      </c>
      <c r="NA103" s="144" t="s">
        <v>4</v>
      </c>
      <c r="NB103" s="144" t="s">
        <v>4</v>
      </c>
      <c r="NC103" s="144" t="s">
        <v>4</v>
      </c>
      <c r="ND103" s="144" t="s">
        <v>4</v>
      </c>
      <c r="NE103" s="144" t="s">
        <v>4</v>
      </c>
      <c r="NF103" s="144" t="s">
        <v>4</v>
      </c>
      <c r="NG103" s="144" t="s">
        <v>4</v>
      </c>
      <c r="NH103" s="237" t="s">
        <v>4</v>
      </c>
      <c r="NI103" s="236" t="s">
        <v>22</v>
      </c>
      <c r="NJ103" s="161">
        <f t="shared" si="45"/>
        <v>0</v>
      </c>
      <c r="NK103" s="161">
        <f t="shared" si="46"/>
        <v>15</v>
      </c>
      <c r="NM103" s="288"/>
      <c r="NN103" s="88"/>
      <c r="NO103" s="741"/>
      <c r="NP103" s="741"/>
      <c r="NQ103" s="741"/>
      <c r="NR103" s="741"/>
      <c r="NS103" s="741"/>
      <c r="NT103" s="741"/>
      <c r="NU103" s="741"/>
      <c r="NV103" s="741"/>
      <c r="NW103" s="741"/>
      <c r="NX103" s="741"/>
      <c r="NY103" s="741"/>
      <c r="NZ103" s="741"/>
      <c r="OA103" s="741"/>
      <c r="OB103" s="741"/>
      <c r="OC103" s="741"/>
      <c r="OD103" s="741"/>
      <c r="OE103" s="741"/>
      <c r="OF103" s="741"/>
      <c r="OG103" s="741"/>
      <c r="OH103" s="741"/>
      <c r="OI103" s="741"/>
      <c r="OJ103" s="741"/>
      <c r="OK103" s="741"/>
      <c r="OL103" s="741"/>
      <c r="OM103" s="741"/>
      <c r="ON103" s="741"/>
      <c r="OO103" s="741"/>
      <c r="OP103" s="741"/>
      <c r="OQ103" s="741"/>
      <c r="OR103" s="741"/>
      <c r="OS103" s="741"/>
      <c r="OT103" s="741"/>
      <c r="OU103" s="741"/>
      <c r="OV103" s="741"/>
      <c r="OW103" s="741"/>
      <c r="OX103" s="741"/>
      <c r="OY103" s="741"/>
      <c r="OZ103" s="741"/>
      <c r="PA103" s="741"/>
      <c r="PB103" s="741"/>
      <c r="PC103" s="741"/>
      <c r="PD103" s="741"/>
      <c r="PE103" s="741"/>
      <c r="PF103" s="741"/>
      <c r="PG103" s="741"/>
      <c r="PH103" s="741"/>
      <c r="PI103" s="741"/>
    </row>
    <row r="104" spans="1:425" s="92" customFormat="1" ht="15" customHeight="1">
      <c r="A104" s="1"/>
      <c r="B104" s="88"/>
      <c r="C104" s="89" t="s">
        <v>2160</v>
      </c>
      <c r="D104" s="89" t="s">
        <v>519</v>
      </c>
      <c r="E104" s="89" t="s">
        <v>23</v>
      </c>
      <c r="F104" s="89" t="s">
        <v>2162</v>
      </c>
      <c r="G104" s="160" t="str">
        <f>'G-6'!I182</f>
        <v>I-73</v>
      </c>
      <c r="H104" s="160" t="s">
        <v>89</v>
      </c>
      <c r="I104" s="160" t="s">
        <v>88</v>
      </c>
      <c r="J104" s="160" t="s">
        <v>4</v>
      </c>
      <c r="K104" s="160" t="s">
        <v>4</v>
      </c>
      <c r="L104" s="160" t="s">
        <v>4</v>
      </c>
      <c r="M104" s="89" t="s">
        <v>452</v>
      </c>
      <c r="N104" s="89" t="s">
        <v>15</v>
      </c>
      <c r="O104" s="89" t="s">
        <v>327</v>
      </c>
      <c r="P104" s="89" t="s">
        <v>98</v>
      </c>
      <c r="Q104" s="91">
        <v>10</v>
      </c>
      <c r="R104" s="91" t="s">
        <v>4</v>
      </c>
      <c r="S104" s="91">
        <v>2017</v>
      </c>
      <c r="T104" s="91" t="s">
        <v>664</v>
      </c>
      <c r="U104" s="91" t="s">
        <v>665</v>
      </c>
      <c r="V104" s="91" t="s">
        <v>741</v>
      </c>
      <c r="W104" s="91" t="s">
        <v>742</v>
      </c>
      <c r="X104" s="91" t="s">
        <v>4</v>
      </c>
      <c r="Y104" s="91">
        <v>10211</v>
      </c>
      <c r="Z104" s="91" t="s">
        <v>666</v>
      </c>
      <c r="AA104" s="91" t="s">
        <v>667</v>
      </c>
      <c r="AB104" s="91" t="s">
        <v>694</v>
      </c>
      <c r="AC104" s="91" t="s">
        <v>4</v>
      </c>
      <c r="AD104" s="91">
        <v>10</v>
      </c>
      <c r="AE104" s="91" t="s">
        <v>4</v>
      </c>
      <c r="AF104" s="100">
        <v>2017</v>
      </c>
      <c r="AG104" s="100" t="s">
        <v>664</v>
      </c>
      <c r="AH104" s="100" t="s">
        <v>665</v>
      </c>
      <c r="AI104" s="100" t="s">
        <v>741</v>
      </c>
      <c r="AJ104" s="100" t="s">
        <v>746</v>
      </c>
      <c r="AK104" s="100" t="s">
        <v>4</v>
      </c>
      <c r="AL104" s="91">
        <v>11276</v>
      </c>
      <c r="AM104" s="100" t="s">
        <v>666</v>
      </c>
      <c r="AN104" s="100" t="s">
        <v>667</v>
      </c>
      <c r="AO104" s="91" t="s">
        <v>694</v>
      </c>
      <c r="AP104" s="91" t="s">
        <v>4</v>
      </c>
      <c r="AQ104" s="91">
        <v>80</v>
      </c>
      <c r="AR104" s="91" t="s">
        <v>4</v>
      </c>
      <c r="AS104" s="100">
        <v>2017</v>
      </c>
      <c r="AT104" s="100" t="s">
        <v>664</v>
      </c>
      <c r="AU104" s="100" t="s">
        <v>665</v>
      </c>
      <c r="AV104" s="100" t="s">
        <v>741</v>
      </c>
      <c r="AW104" s="100" t="s">
        <v>748</v>
      </c>
      <c r="AX104" s="100" t="s">
        <v>4</v>
      </c>
      <c r="AY104" s="91">
        <v>1272</v>
      </c>
      <c r="AZ104" s="100" t="s">
        <v>666</v>
      </c>
      <c r="BA104" s="100" t="s">
        <v>667</v>
      </c>
      <c r="BB104" s="91" t="s">
        <v>694</v>
      </c>
      <c r="BC104" s="100" t="s">
        <v>4</v>
      </c>
      <c r="BD104" s="91">
        <v>11.5</v>
      </c>
      <c r="BE104" s="91" t="s">
        <v>4</v>
      </c>
      <c r="BF104" s="100">
        <v>2017</v>
      </c>
      <c r="BG104" s="100" t="s">
        <v>664</v>
      </c>
      <c r="BH104" s="100" t="s">
        <v>665</v>
      </c>
      <c r="BI104" s="100" t="s">
        <v>741</v>
      </c>
      <c r="BJ104" s="100" t="s">
        <v>749</v>
      </c>
      <c r="BK104" s="100" t="s">
        <v>4</v>
      </c>
      <c r="BL104" s="100">
        <v>32388</v>
      </c>
      <c r="BM104" s="100" t="s">
        <v>666</v>
      </c>
      <c r="BN104" s="100" t="s">
        <v>667</v>
      </c>
      <c r="BO104" s="91" t="s">
        <v>694</v>
      </c>
      <c r="BP104" s="100" t="s">
        <v>4</v>
      </c>
      <c r="BQ104" s="91">
        <v>80</v>
      </c>
      <c r="BR104" s="91" t="s">
        <v>4</v>
      </c>
      <c r="BS104" s="100">
        <v>2017</v>
      </c>
      <c r="BT104" s="100" t="s">
        <v>664</v>
      </c>
      <c r="BU104" s="100" t="s">
        <v>665</v>
      </c>
      <c r="BV104" s="100" t="s">
        <v>741</v>
      </c>
      <c r="BW104" s="100" t="s">
        <v>751</v>
      </c>
      <c r="BX104" s="100" t="s">
        <v>4</v>
      </c>
      <c r="BY104" s="100">
        <v>24057</v>
      </c>
      <c r="BZ104" s="100" t="s">
        <v>666</v>
      </c>
      <c r="CA104" s="100" t="s">
        <v>667</v>
      </c>
      <c r="CB104" s="91" t="s">
        <v>694</v>
      </c>
      <c r="CC104" s="91" t="s">
        <v>4</v>
      </c>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100"/>
      <c r="EV104" s="91"/>
      <c r="EW104" s="91"/>
      <c r="EX104" s="91"/>
      <c r="EY104" s="91"/>
      <c r="EZ104" s="91"/>
      <c r="FA104" s="91"/>
      <c r="FB104" s="91"/>
      <c r="FC104" s="91"/>
      <c r="FD104" s="91"/>
      <c r="FE104" s="91"/>
      <c r="FF104" s="91"/>
      <c r="FG104" s="91"/>
      <c r="FH104" s="100"/>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c r="JX104" s="91"/>
      <c r="JY104" s="91"/>
      <c r="JZ104" s="91"/>
      <c r="KA104" s="91"/>
      <c r="KB104" s="91"/>
      <c r="KC104" s="91"/>
      <c r="KD104" s="91"/>
      <c r="KE104" s="91"/>
      <c r="KF104" s="91"/>
      <c r="KG104" s="91"/>
      <c r="KH104" s="91"/>
      <c r="KI104" s="91"/>
      <c r="KJ104" s="91"/>
      <c r="KK104" s="91"/>
      <c r="KL104" s="91"/>
      <c r="KM104" s="91"/>
      <c r="KN104" s="91"/>
      <c r="KO104" s="91"/>
      <c r="KP104" s="91"/>
      <c r="KQ104" s="91"/>
      <c r="KR104" s="91"/>
      <c r="KS104" s="91"/>
      <c r="KT104" s="91"/>
      <c r="KU104" s="91"/>
      <c r="KV104" s="91"/>
      <c r="KW104" s="91"/>
      <c r="KX104" s="91"/>
      <c r="KY104" s="91"/>
      <c r="KZ104" s="91"/>
      <c r="LA104" s="91"/>
      <c r="LB104" s="91"/>
      <c r="LC104" s="91"/>
      <c r="LD104" s="91"/>
      <c r="LE104" s="91"/>
      <c r="LF104" s="91"/>
      <c r="LG104" s="91"/>
      <c r="LH104" s="91"/>
      <c r="LI104" s="91"/>
      <c r="LJ104" s="91"/>
      <c r="LK104" s="91"/>
      <c r="LL104" s="91"/>
      <c r="LM104" s="91"/>
      <c r="LN104" s="91"/>
      <c r="LO104" s="91"/>
      <c r="LP104" s="91"/>
      <c r="LQ104" s="91"/>
      <c r="LR104" s="91"/>
      <c r="LS104" s="91"/>
      <c r="LT104" s="91"/>
      <c r="LU104" s="91"/>
      <c r="LV104" s="91"/>
      <c r="LW104" s="91"/>
      <c r="LX104" s="91"/>
      <c r="LY104" s="91"/>
      <c r="LZ104" s="91"/>
      <c r="MA104" s="91"/>
      <c r="MB104" s="91"/>
      <c r="MC104" s="91"/>
      <c r="MQ104" s="152">
        <f t="shared" si="43"/>
        <v>5</v>
      </c>
      <c r="MR104" s="143">
        <f t="shared" si="39"/>
        <v>80</v>
      </c>
      <c r="MS104" s="143">
        <f t="shared" si="40"/>
        <v>10</v>
      </c>
      <c r="MT104" s="143">
        <f t="shared" si="41"/>
        <v>38.299999999999997</v>
      </c>
      <c r="MU104" s="143">
        <f t="shared" si="42"/>
        <v>38.071642990551382</v>
      </c>
      <c r="MV104" s="234">
        <f t="shared" si="44"/>
        <v>5</v>
      </c>
      <c r="MW104" s="236" t="s">
        <v>89</v>
      </c>
      <c r="MX104" s="144" t="s">
        <v>4</v>
      </c>
      <c r="MY104" s="144" t="s">
        <v>4</v>
      </c>
      <c r="MZ104" s="144" t="s">
        <v>4</v>
      </c>
      <c r="NA104" s="144" t="s">
        <v>4</v>
      </c>
      <c r="NB104" s="144" t="s">
        <v>4</v>
      </c>
      <c r="NC104" s="144" t="s">
        <v>4</v>
      </c>
      <c r="ND104" s="144" t="s">
        <v>4</v>
      </c>
      <c r="NE104" s="144" t="s">
        <v>4</v>
      </c>
      <c r="NF104" s="144" t="s">
        <v>4</v>
      </c>
      <c r="NG104" s="144" t="s">
        <v>4</v>
      </c>
      <c r="NH104" s="237" t="s">
        <v>4</v>
      </c>
      <c r="NI104" s="236" t="s">
        <v>22</v>
      </c>
      <c r="NJ104" s="161">
        <f t="shared" si="45"/>
        <v>0</v>
      </c>
      <c r="NK104" s="161">
        <f t="shared" si="46"/>
        <v>5</v>
      </c>
      <c r="NM104" s="288"/>
      <c r="NN104" s="88"/>
      <c r="NO104" s="741"/>
      <c r="NP104" s="741"/>
      <c r="NQ104" s="741"/>
      <c r="NR104" s="741"/>
      <c r="NS104" s="741"/>
      <c r="NT104" s="741"/>
      <c r="NU104" s="741"/>
      <c r="NV104" s="741"/>
      <c r="NW104" s="741"/>
      <c r="NX104" s="741"/>
      <c r="NY104" s="741"/>
      <c r="NZ104" s="741"/>
      <c r="OA104" s="741"/>
      <c r="OB104" s="741"/>
      <c r="OC104" s="741"/>
      <c r="OD104" s="741"/>
      <c r="OE104" s="741"/>
      <c r="OF104" s="741"/>
      <c r="OG104" s="741"/>
      <c r="OH104" s="741"/>
      <c r="OI104" s="741"/>
      <c r="OJ104" s="741"/>
      <c r="OK104" s="741"/>
      <c r="OL104" s="741"/>
      <c r="OM104" s="741"/>
      <c r="ON104" s="741"/>
      <c r="OO104" s="741"/>
      <c r="OP104" s="741"/>
      <c r="OQ104" s="741"/>
      <c r="OR104" s="741"/>
      <c r="OS104" s="741"/>
      <c r="OT104" s="741"/>
      <c r="OU104" s="741"/>
      <c r="OV104" s="741"/>
      <c r="OW104" s="741"/>
      <c r="OX104" s="741"/>
      <c r="OY104" s="741"/>
      <c r="OZ104" s="741"/>
      <c r="PA104" s="741"/>
      <c r="PB104" s="741"/>
      <c r="PC104" s="741"/>
      <c r="PD104" s="741"/>
      <c r="PE104" s="741"/>
      <c r="PF104" s="741"/>
      <c r="PG104" s="741"/>
      <c r="PH104" s="741"/>
      <c r="PI104" s="741"/>
    </row>
    <row r="105" spans="1:425" s="92" customFormat="1" ht="15" customHeight="1">
      <c r="A105" s="1"/>
      <c r="B105" s="88"/>
      <c r="C105" s="89" t="s">
        <v>2160</v>
      </c>
      <c r="D105" s="89" t="s">
        <v>519</v>
      </c>
      <c r="E105" s="89" t="s">
        <v>16</v>
      </c>
      <c r="F105" s="89" t="s">
        <v>2163</v>
      </c>
      <c r="G105" s="160" t="str">
        <f>'G-6'!I54</f>
        <v>I-33</v>
      </c>
      <c r="H105" s="160" t="s">
        <v>88</v>
      </c>
      <c r="I105" s="160" t="s">
        <v>89</v>
      </c>
      <c r="J105" s="160" t="s">
        <v>4</v>
      </c>
      <c r="K105" s="160" t="s">
        <v>4</v>
      </c>
      <c r="L105" s="160" t="s">
        <v>4</v>
      </c>
      <c r="M105" s="89" t="s">
        <v>140</v>
      </c>
      <c r="N105" s="89" t="s">
        <v>6</v>
      </c>
      <c r="O105" s="89" t="s">
        <v>567</v>
      </c>
      <c r="P105" s="89" t="s">
        <v>98</v>
      </c>
      <c r="Q105" s="116">
        <v>1</v>
      </c>
      <c r="R105" s="91" t="s">
        <v>4</v>
      </c>
      <c r="S105" s="100">
        <v>2016</v>
      </c>
      <c r="T105" s="100" t="s">
        <v>664</v>
      </c>
      <c r="U105" s="100" t="s">
        <v>4</v>
      </c>
      <c r="V105" s="100" t="s">
        <v>4</v>
      </c>
      <c r="W105" s="100" t="s">
        <v>752</v>
      </c>
      <c r="X105" s="100" t="s">
        <v>4</v>
      </c>
      <c r="Y105" s="117">
        <v>43539</v>
      </c>
      <c r="Z105" s="100" t="s">
        <v>666</v>
      </c>
      <c r="AA105" s="100" t="s">
        <v>667</v>
      </c>
      <c r="AB105" s="91" t="s">
        <v>753</v>
      </c>
      <c r="AC105" s="91" t="s">
        <v>4</v>
      </c>
      <c r="AD105" s="116">
        <v>1</v>
      </c>
      <c r="AE105" s="91" t="s">
        <v>4</v>
      </c>
      <c r="AF105" s="100">
        <v>2016</v>
      </c>
      <c r="AG105" s="100" t="s">
        <v>664</v>
      </c>
      <c r="AH105" s="100" t="s">
        <v>665</v>
      </c>
      <c r="AI105" s="100" t="s">
        <v>4</v>
      </c>
      <c r="AJ105" s="100" t="s">
        <v>755</v>
      </c>
      <c r="AK105" s="100" t="s">
        <v>4</v>
      </c>
      <c r="AL105" s="100">
        <v>63100</v>
      </c>
      <c r="AM105" s="100" t="s">
        <v>666</v>
      </c>
      <c r="AN105" s="100" t="s">
        <v>667</v>
      </c>
      <c r="AO105" s="91" t="s">
        <v>753</v>
      </c>
      <c r="AP105" s="91" t="s">
        <v>4</v>
      </c>
      <c r="AQ105" s="116">
        <v>1</v>
      </c>
      <c r="AR105" s="91" t="s">
        <v>4</v>
      </c>
      <c r="AS105" s="100">
        <v>2016</v>
      </c>
      <c r="AT105" s="100" t="s">
        <v>664</v>
      </c>
      <c r="AU105" s="100" t="s">
        <v>665</v>
      </c>
      <c r="AV105" s="100" t="s">
        <v>4</v>
      </c>
      <c r="AW105" s="100" t="s">
        <v>756</v>
      </c>
      <c r="AX105" s="100" t="s">
        <v>4</v>
      </c>
      <c r="AY105" s="100">
        <v>138910</v>
      </c>
      <c r="AZ105" s="100" t="s">
        <v>666</v>
      </c>
      <c r="BA105" s="100" t="s">
        <v>667</v>
      </c>
      <c r="BB105" s="91" t="s">
        <v>753</v>
      </c>
      <c r="BC105" s="91" t="s">
        <v>4</v>
      </c>
      <c r="BD105" s="116">
        <v>1</v>
      </c>
      <c r="BE105" s="91" t="s">
        <v>4</v>
      </c>
      <c r="BF105" s="100">
        <v>2016</v>
      </c>
      <c r="BG105" s="100" t="s">
        <v>664</v>
      </c>
      <c r="BH105" s="100" t="s">
        <v>665</v>
      </c>
      <c r="BI105" s="100" t="s">
        <v>4</v>
      </c>
      <c r="BJ105" s="100" t="s">
        <v>757</v>
      </c>
      <c r="BK105" s="100" t="s">
        <v>4</v>
      </c>
      <c r="BL105" s="100">
        <v>595261</v>
      </c>
      <c r="BM105" s="100" t="s">
        <v>666</v>
      </c>
      <c r="BN105" s="100" t="s">
        <v>667</v>
      </c>
      <c r="BO105" s="91" t="s">
        <v>753</v>
      </c>
      <c r="BP105" s="91" t="s">
        <v>4</v>
      </c>
      <c r="BQ105" s="231">
        <v>0.85</v>
      </c>
      <c r="BR105" s="135" t="s">
        <v>4</v>
      </c>
      <c r="BS105" s="135">
        <v>2002</v>
      </c>
      <c r="BT105" s="135" t="s">
        <v>4</v>
      </c>
      <c r="BU105" s="135" t="s">
        <v>677</v>
      </c>
      <c r="BV105" s="135" t="s">
        <v>4</v>
      </c>
      <c r="BW105" s="135" t="s">
        <v>4</v>
      </c>
      <c r="BX105" s="135" t="s">
        <v>4</v>
      </c>
      <c r="BY105" s="135" t="s">
        <v>4</v>
      </c>
      <c r="BZ105" s="49" t="s">
        <v>666</v>
      </c>
      <c r="CA105" s="49" t="s">
        <v>667</v>
      </c>
      <c r="CB105" s="149" t="s">
        <v>734</v>
      </c>
      <c r="CC105" s="149" t="s">
        <v>100</v>
      </c>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100"/>
      <c r="EV105" s="91"/>
      <c r="EW105" s="91"/>
      <c r="EX105" s="91"/>
      <c r="EY105" s="91"/>
      <c r="EZ105" s="91"/>
      <c r="FA105" s="91"/>
      <c r="FB105" s="91"/>
      <c r="FC105" s="91"/>
      <c r="FD105" s="91"/>
      <c r="FE105" s="91"/>
      <c r="FF105" s="91"/>
      <c r="FG105" s="91"/>
      <c r="FH105" s="100"/>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c r="JX105" s="91"/>
      <c r="JY105" s="91"/>
      <c r="JZ105" s="91"/>
      <c r="KA105" s="91"/>
      <c r="KB105" s="91"/>
      <c r="KC105" s="91"/>
      <c r="KD105" s="91"/>
      <c r="KE105" s="91"/>
      <c r="KF105" s="91"/>
      <c r="KG105" s="91"/>
      <c r="KH105" s="91"/>
      <c r="KI105" s="91"/>
      <c r="KJ105" s="91"/>
      <c r="KK105" s="91"/>
      <c r="KL105" s="91"/>
      <c r="KM105" s="91"/>
      <c r="KN105" s="91"/>
      <c r="KO105" s="91"/>
      <c r="KP105" s="91"/>
      <c r="KQ105" s="91"/>
      <c r="KR105" s="91"/>
      <c r="KS105" s="91"/>
      <c r="KT105" s="91"/>
      <c r="KU105" s="91"/>
      <c r="KV105" s="91"/>
      <c r="KW105" s="91"/>
      <c r="KX105" s="91"/>
      <c r="KY105" s="91"/>
      <c r="KZ105" s="91"/>
      <c r="LA105" s="91"/>
      <c r="LB105" s="91"/>
      <c r="LC105" s="91"/>
      <c r="LD105" s="91"/>
      <c r="LE105" s="91"/>
      <c r="LF105" s="91"/>
      <c r="LG105" s="91"/>
      <c r="LH105" s="91"/>
      <c r="LI105" s="91"/>
      <c r="LJ105" s="91"/>
      <c r="LK105" s="91"/>
      <c r="LL105" s="91"/>
      <c r="LM105" s="91"/>
      <c r="LN105" s="91"/>
      <c r="LO105" s="91"/>
      <c r="LP105" s="91"/>
      <c r="LQ105" s="91"/>
      <c r="LR105" s="91"/>
      <c r="LS105" s="91"/>
      <c r="LT105" s="91"/>
      <c r="LU105" s="91"/>
      <c r="LV105" s="91"/>
      <c r="LW105" s="91"/>
      <c r="LX105" s="91"/>
      <c r="LY105" s="91"/>
      <c r="LZ105" s="91"/>
      <c r="MA105" s="91"/>
      <c r="MB105" s="91"/>
      <c r="MC105" s="91"/>
      <c r="MQ105" s="152">
        <f t="shared" si="43"/>
        <v>5</v>
      </c>
      <c r="MR105" s="143">
        <f t="shared" si="39"/>
        <v>1</v>
      </c>
      <c r="MS105" s="143">
        <f t="shared" si="40"/>
        <v>0.85</v>
      </c>
      <c r="MT105" s="143">
        <f t="shared" si="41"/>
        <v>0.97</v>
      </c>
      <c r="MU105" s="143">
        <f t="shared" si="42"/>
        <v>6.7082039324993695E-2</v>
      </c>
      <c r="MV105" s="234">
        <f t="shared" si="44"/>
        <v>5</v>
      </c>
      <c r="MW105" s="236" t="s">
        <v>89</v>
      </c>
      <c r="MX105" s="144" t="s">
        <v>4</v>
      </c>
      <c r="MY105" s="144" t="s">
        <v>4</v>
      </c>
      <c r="MZ105" s="144" t="s">
        <v>4</v>
      </c>
      <c r="NA105" s="144" t="s">
        <v>4</v>
      </c>
      <c r="NB105" s="144" t="s">
        <v>4</v>
      </c>
      <c r="NC105" s="144" t="s">
        <v>4</v>
      </c>
      <c r="ND105" s="144" t="s">
        <v>4</v>
      </c>
      <c r="NE105" s="144" t="s">
        <v>4</v>
      </c>
      <c r="NF105" s="144" t="s">
        <v>4</v>
      </c>
      <c r="NG105" s="144" t="s">
        <v>4</v>
      </c>
      <c r="NH105" s="237" t="s">
        <v>4</v>
      </c>
      <c r="NI105" s="236" t="s">
        <v>22</v>
      </c>
      <c r="NJ105" s="161">
        <f t="shared" si="45"/>
        <v>0</v>
      </c>
      <c r="NK105" s="161">
        <f t="shared" si="46"/>
        <v>5</v>
      </c>
      <c r="NM105" s="288"/>
      <c r="NN105" s="88"/>
      <c r="NO105" s="741"/>
      <c r="NP105" s="741"/>
      <c r="NQ105" s="741"/>
      <c r="NR105" s="741"/>
      <c r="NS105" s="741"/>
      <c r="NT105" s="741"/>
      <c r="NU105" s="741"/>
      <c r="NV105" s="741"/>
      <c r="NW105" s="741"/>
      <c r="NX105" s="741"/>
      <c r="NY105" s="741"/>
      <c r="NZ105" s="741"/>
      <c r="OA105" s="741"/>
      <c r="OB105" s="741"/>
      <c r="OC105" s="741"/>
      <c r="OD105" s="741"/>
      <c r="OE105" s="741"/>
      <c r="OF105" s="741"/>
      <c r="OG105" s="741"/>
      <c r="OH105" s="741"/>
      <c r="OI105" s="741"/>
      <c r="OJ105" s="741"/>
      <c r="OK105" s="741"/>
      <c r="OL105" s="741"/>
      <c r="OM105" s="741"/>
      <c r="ON105" s="741"/>
      <c r="OO105" s="741"/>
      <c r="OP105" s="741"/>
      <c r="OQ105" s="741"/>
      <c r="OR105" s="741"/>
      <c r="OS105" s="741"/>
      <c r="OT105" s="741"/>
      <c r="OU105" s="741"/>
      <c r="OV105" s="741"/>
      <c r="OW105" s="741"/>
      <c r="OX105" s="741"/>
      <c r="OY105" s="741"/>
      <c r="OZ105" s="741"/>
      <c r="PA105" s="741"/>
      <c r="PB105" s="741"/>
      <c r="PC105" s="741"/>
      <c r="PD105" s="741"/>
      <c r="PE105" s="741"/>
      <c r="PF105" s="741"/>
      <c r="PG105" s="741"/>
      <c r="PH105" s="741"/>
      <c r="PI105" s="741"/>
    </row>
    <row r="106" spans="1:425" s="92" customFormat="1" ht="15" customHeight="1">
      <c r="A106" s="1"/>
      <c r="B106" s="88"/>
      <c r="C106" s="89" t="s">
        <v>431</v>
      </c>
      <c r="D106" s="89" t="s">
        <v>519</v>
      </c>
      <c r="E106" s="89" t="s">
        <v>1220</v>
      </c>
      <c r="F106" s="89" t="s">
        <v>101</v>
      </c>
      <c r="G106" s="160" t="str">
        <f>'G-6'!I62</f>
        <v>I-34 B</v>
      </c>
      <c r="H106" s="160" t="s">
        <v>89</v>
      </c>
      <c r="I106" s="160" t="s">
        <v>88</v>
      </c>
      <c r="J106" s="160" t="s">
        <v>89</v>
      </c>
      <c r="K106" s="160" t="s">
        <v>3166</v>
      </c>
      <c r="L106" s="160" t="s">
        <v>4</v>
      </c>
      <c r="M106" s="89" t="s">
        <v>176</v>
      </c>
      <c r="N106" s="89" t="s">
        <v>177</v>
      </c>
      <c r="O106" s="89" t="s">
        <v>568</v>
      </c>
      <c r="P106" s="89" t="s">
        <v>98</v>
      </c>
      <c r="Q106" s="91">
        <v>1.0999999999999999E-2</v>
      </c>
      <c r="R106" s="91" t="s">
        <v>740</v>
      </c>
      <c r="S106" s="91">
        <v>2017</v>
      </c>
      <c r="T106" s="91" t="s">
        <v>664</v>
      </c>
      <c r="U106" s="91" t="s">
        <v>665</v>
      </c>
      <c r="V106" s="91" t="s">
        <v>741</v>
      </c>
      <c r="W106" s="91" t="s">
        <v>742</v>
      </c>
      <c r="X106" s="91" t="s">
        <v>4</v>
      </c>
      <c r="Y106" s="91">
        <v>10211</v>
      </c>
      <c r="Z106" s="91" t="s">
        <v>666</v>
      </c>
      <c r="AA106" s="91" t="s">
        <v>667</v>
      </c>
      <c r="AB106" s="91" t="s">
        <v>694</v>
      </c>
      <c r="AC106" s="91" t="s">
        <v>4</v>
      </c>
      <c r="AD106" s="91">
        <v>4.0000000000000001E-3</v>
      </c>
      <c r="AE106" s="91" t="s">
        <v>747</v>
      </c>
      <c r="AF106" s="100">
        <v>2017</v>
      </c>
      <c r="AG106" s="100" t="s">
        <v>664</v>
      </c>
      <c r="AH106" s="100" t="s">
        <v>665</v>
      </c>
      <c r="AI106" s="100" t="s">
        <v>741</v>
      </c>
      <c r="AJ106" s="100" t="s">
        <v>742</v>
      </c>
      <c r="AK106" s="100" t="s">
        <v>4</v>
      </c>
      <c r="AL106" s="118">
        <v>10211</v>
      </c>
      <c r="AM106" s="100" t="s">
        <v>666</v>
      </c>
      <c r="AN106" s="100" t="s">
        <v>667</v>
      </c>
      <c r="AO106" s="91" t="s">
        <v>694</v>
      </c>
      <c r="AP106" s="91" t="s">
        <v>4</v>
      </c>
      <c r="AQ106" s="91">
        <v>5.0000000000000001E-3</v>
      </c>
      <c r="AR106" s="91" t="s">
        <v>725</v>
      </c>
      <c r="AS106" s="100">
        <v>2017</v>
      </c>
      <c r="AT106" s="100" t="s">
        <v>664</v>
      </c>
      <c r="AU106" s="100" t="s">
        <v>665</v>
      </c>
      <c r="AV106" s="100" t="s">
        <v>741</v>
      </c>
      <c r="AW106" s="100" t="s">
        <v>742</v>
      </c>
      <c r="AX106" s="100" t="s">
        <v>4</v>
      </c>
      <c r="AY106" s="118">
        <v>10211</v>
      </c>
      <c r="AZ106" s="100" t="s">
        <v>666</v>
      </c>
      <c r="BA106" s="100" t="s">
        <v>667</v>
      </c>
      <c r="BB106" s="91" t="s">
        <v>694</v>
      </c>
      <c r="BC106" s="100" t="s">
        <v>4</v>
      </c>
      <c r="BD106" s="91">
        <v>3.0000000000000001E-3</v>
      </c>
      <c r="BE106" s="91" t="s">
        <v>744</v>
      </c>
      <c r="BF106" s="100">
        <v>2017</v>
      </c>
      <c r="BG106" s="100" t="s">
        <v>664</v>
      </c>
      <c r="BH106" s="100" t="s">
        <v>665</v>
      </c>
      <c r="BI106" s="100" t="s">
        <v>741</v>
      </c>
      <c r="BJ106" s="100" t="s">
        <v>742</v>
      </c>
      <c r="BK106" s="100" t="s">
        <v>4</v>
      </c>
      <c r="BL106" s="118">
        <v>10211</v>
      </c>
      <c r="BM106" s="100" t="s">
        <v>666</v>
      </c>
      <c r="BN106" s="100" t="s">
        <v>667</v>
      </c>
      <c r="BO106" s="91" t="s">
        <v>694</v>
      </c>
      <c r="BP106" s="100" t="s">
        <v>4</v>
      </c>
      <c r="BQ106" s="91">
        <v>2E-3</v>
      </c>
      <c r="BR106" s="91" t="s">
        <v>745</v>
      </c>
      <c r="BS106" s="100">
        <v>2017</v>
      </c>
      <c r="BT106" s="100" t="s">
        <v>664</v>
      </c>
      <c r="BU106" s="100" t="s">
        <v>665</v>
      </c>
      <c r="BV106" s="100" t="s">
        <v>741</v>
      </c>
      <c r="BW106" s="100" t="s">
        <v>742</v>
      </c>
      <c r="BX106" s="100" t="s">
        <v>4</v>
      </c>
      <c r="BY106" s="118">
        <v>10211</v>
      </c>
      <c r="BZ106" s="100" t="s">
        <v>666</v>
      </c>
      <c r="CA106" s="100" t="s">
        <v>667</v>
      </c>
      <c r="CB106" s="91" t="s">
        <v>694</v>
      </c>
      <c r="CC106" s="100" t="s">
        <v>4</v>
      </c>
      <c r="CD106" s="91">
        <v>0.01</v>
      </c>
      <c r="CE106" s="91" t="s">
        <v>740</v>
      </c>
      <c r="CF106" s="100">
        <v>2017</v>
      </c>
      <c r="CG106" s="100" t="s">
        <v>664</v>
      </c>
      <c r="CH106" s="100" t="s">
        <v>665</v>
      </c>
      <c r="CI106" s="100" t="s">
        <v>741</v>
      </c>
      <c r="CJ106" s="100" t="s">
        <v>746</v>
      </c>
      <c r="CK106" s="100" t="s">
        <v>4</v>
      </c>
      <c r="CL106" s="91">
        <v>11276</v>
      </c>
      <c r="CM106" s="100" t="s">
        <v>666</v>
      </c>
      <c r="CN106" s="100" t="s">
        <v>667</v>
      </c>
      <c r="CO106" s="91" t="s">
        <v>694</v>
      </c>
      <c r="CP106" s="100" t="s">
        <v>4</v>
      </c>
      <c r="CQ106" s="91">
        <v>4.0000000000000001E-3</v>
      </c>
      <c r="CR106" s="91" t="s">
        <v>747</v>
      </c>
      <c r="CS106" s="100">
        <v>2017</v>
      </c>
      <c r="CT106" s="100" t="s">
        <v>664</v>
      </c>
      <c r="CU106" s="100" t="s">
        <v>665</v>
      </c>
      <c r="CV106" s="100" t="s">
        <v>741</v>
      </c>
      <c r="CW106" s="100" t="s">
        <v>746</v>
      </c>
      <c r="CX106" s="100" t="s">
        <v>4</v>
      </c>
      <c r="CY106" s="118">
        <v>11276</v>
      </c>
      <c r="CZ106" s="100" t="s">
        <v>666</v>
      </c>
      <c r="DA106" s="100" t="s">
        <v>667</v>
      </c>
      <c r="DB106" s="91" t="s">
        <v>694</v>
      </c>
      <c r="DC106" s="100" t="s">
        <v>4</v>
      </c>
      <c r="DD106" s="91">
        <v>8.0000000000000002E-3</v>
      </c>
      <c r="DE106" s="91" t="s">
        <v>725</v>
      </c>
      <c r="DF106" s="100">
        <v>2017</v>
      </c>
      <c r="DG106" s="100" t="s">
        <v>664</v>
      </c>
      <c r="DH106" s="100" t="s">
        <v>665</v>
      </c>
      <c r="DI106" s="100" t="s">
        <v>741</v>
      </c>
      <c r="DJ106" s="100" t="s">
        <v>746</v>
      </c>
      <c r="DK106" s="100" t="s">
        <v>4</v>
      </c>
      <c r="DL106" s="118">
        <v>11276</v>
      </c>
      <c r="DM106" s="100" t="s">
        <v>666</v>
      </c>
      <c r="DN106" s="100" t="s">
        <v>667</v>
      </c>
      <c r="DO106" s="91" t="s">
        <v>694</v>
      </c>
      <c r="DP106" s="100" t="s">
        <v>4</v>
      </c>
      <c r="DQ106" s="91">
        <v>6.0000000000000001E-3</v>
      </c>
      <c r="DR106" s="91" t="s">
        <v>744</v>
      </c>
      <c r="DS106" s="100">
        <v>2017</v>
      </c>
      <c r="DT106" s="100" t="s">
        <v>664</v>
      </c>
      <c r="DU106" s="100" t="s">
        <v>665</v>
      </c>
      <c r="DV106" s="100" t="s">
        <v>741</v>
      </c>
      <c r="DW106" s="100" t="s">
        <v>746</v>
      </c>
      <c r="DX106" s="100" t="s">
        <v>4</v>
      </c>
      <c r="DY106" s="118">
        <v>11276</v>
      </c>
      <c r="DZ106" s="100" t="s">
        <v>666</v>
      </c>
      <c r="EA106" s="100" t="s">
        <v>667</v>
      </c>
      <c r="EB106" s="91" t="s">
        <v>694</v>
      </c>
      <c r="EC106" s="100" t="s">
        <v>4</v>
      </c>
      <c r="ED106" s="91">
        <v>2E-3</v>
      </c>
      <c r="EE106" s="91" t="s">
        <v>745</v>
      </c>
      <c r="EF106" s="100">
        <v>2017</v>
      </c>
      <c r="EG106" s="100" t="s">
        <v>664</v>
      </c>
      <c r="EH106" s="100" t="s">
        <v>665</v>
      </c>
      <c r="EI106" s="100" t="s">
        <v>741</v>
      </c>
      <c r="EJ106" s="100" t="s">
        <v>746</v>
      </c>
      <c r="EK106" s="100" t="s">
        <v>4</v>
      </c>
      <c r="EL106" s="118">
        <v>11276</v>
      </c>
      <c r="EM106" s="100" t="s">
        <v>666</v>
      </c>
      <c r="EN106" s="100" t="s">
        <v>667</v>
      </c>
      <c r="EO106" s="91" t="s">
        <v>694</v>
      </c>
      <c r="EP106" s="100" t="s">
        <v>4</v>
      </c>
      <c r="EQ106" s="91">
        <v>0.83</v>
      </c>
      <c r="ER106" s="91" t="s">
        <v>740</v>
      </c>
      <c r="ES106" s="100">
        <v>2017</v>
      </c>
      <c r="ET106" s="100" t="s">
        <v>664</v>
      </c>
      <c r="EU106" s="100" t="s">
        <v>665</v>
      </c>
      <c r="EV106" s="100" t="s">
        <v>741</v>
      </c>
      <c r="EW106" s="100" t="s">
        <v>748</v>
      </c>
      <c r="EX106" s="100" t="s">
        <v>4</v>
      </c>
      <c r="EY106" s="91">
        <v>1272</v>
      </c>
      <c r="EZ106" s="100" t="s">
        <v>666</v>
      </c>
      <c r="FA106" s="100" t="s">
        <v>667</v>
      </c>
      <c r="FB106" s="91" t="s">
        <v>694</v>
      </c>
      <c r="FC106" s="100" t="s">
        <v>4</v>
      </c>
      <c r="FD106" s="91">
        <v>4.3999999999999997E-2</v>
      </c>
      <c r="FE106" s="91" t="s">
        <v>725</v>
      </c>
      <c r="FF106" s="100">
        <v>2017</v>
      </c>
      <c r="FG106" s="100" t="s">
        <v>664</v>
      </c>
      <c r="FH106" s="100" t="s">
        <v>665</v>
      </c>
      <c r="FI106" s="100" t="s">
        <v>741</v>
      </c>
      <c r="FJ106" s="100" t="s">
        <v>748</v>
      </c>
      <c r="FK106" s="100" t="s">
        <v>4</v>
      </c>
      <c r="FL106" s="118">
        <v>1272</v>
      </c>
      <c r="FM106" s="100" t="s">
        <v>666</v>
      </c>
      <c r="FN106" s="100" t="s">
        <v>667</v>
      </c>
      <c r="FO106" s="91" t="s">
        <v>694</v>
      </c>
      <c r="FP106" s="100" t="s">
        <v>4</v>
      </c>
      <c r="FQ106" s="91">
        <v>5.0000000000000001E-3</v>
      </c>
      <c r="FR106" s="91" t="s">
        <v>744</v>
      </c>
      <c r="FS106" s="100">
        <v>2017</v>
      </c>
      <c r="FT106" s="100" t="s">
        <v>664</v>
      </c>
      <c r="FU106" s="100" t="s">
        <v>665</v>
      </c>
      <c r="FV106" s="100" t="s">
        <v>741</v>
      </c>
      <c r="FW106" s="100" t="s">
        <v>748</v>
      </c>
      <c r="FX106" s="100" t="s">
        <v>4</v>
      </c>
      <c r="FY106" s="118">
        <v>1272</v>
      </c>
      <c r="FZ106" s="100" t="s">
        <v>666</v>
      </c>
      <c r="GA106" s="100" t="s">
        <v>667</v>
      </c>
      <c r="GB106" s="91" t="s">
        <v>694</v>
      </c>
      <c r="GC106" s="100" t="s">
        <v>4</v>
      </c>
      <c r="GD106" s="91">
        <v>1.7999999999999999E-2</v>
      </c>
      <c r="GE106" s="91" t="s">
        <v>745</v>
      </c>
      <c r="GF106" s="100">
        <v>2017</v>
      </c>
      <c r="GG106" s="100" t="s">
        <v>664</v>
      </c>
      <c r="GH106" s="100" t="s">
        <v>665</v>
      </c>
      <c r="GI106" s="100" t="s">
        <v>741</v>
      </c>
      <c r="GJ106" s="100" t="s">
        <v>748</v>
      </c>
      <c r="GK106" s="100" t="s">
        <v>4</v>
      </c>
      <c r="GL106" s="118">
        <v>1272</v>
      </c>
      <c r="GM106" s="100" t="s">
        <v>666</v>
      </c>
      <c r="GN106" s="100" t="s">
        <v>667</v>
      </c>
      <c r="GO106" s="91" t="s">
        <v>694</v>
      </c>
      <c r="GP106" s="100" t="s">
        <v>4</v>
      </c>
      <c r="GQ106" s="91">
        <v>6.8000000000000005E-2</v>
      </c>
      <c r="GR106" s="91" t="s">
        <v>740</v>
      </c>
      <c r="GS106" s="100">
        <v>2017</v>
      </c>
      <c r="GT106" s="100" t="s">
        <v>664</v>
      </c>
      <c r="GU106" s="100" t="s">
        <v>665</v>
      </c>
      <c r="GV106" s="100" t="s">
        <v>741</v>
      </c>
      <c r="GW106" s="100" t="s">
        <v>749</v>
      </c>
      <c r="GX106" s="100" t="s">
        <v>4</v>
      </c>
      <c r="GY106" s="100">
        <v>32388</v>
      </c>
      <c r="GZ106" s="100" t="s">
        <v>666</v>
      </c>
      <c r="HA106" s="100" t="s">
        <v>667</v>
      </c>
      <c r="HB106" s="91" t="s">
        <v>694</v>
      </c>
      <c r="HC106" s="100" t="s">
        <v>4</v>
      </c>
      <c r="HD106" s="91">
        <v>4.0000000000000001E-3</v>
      </c>
      <c r="HE106" s="91" t="s">
        <v>747</v>
      </c>
      <c r="HF106" s="100">
        <v>2017</v>
      </c>
      <c r="HG106" s="100" t="s">
        <v>664</v>
      </c>
      <c r="HH106" s="100" t="s">
        <v>665</v>
      </c>
      <c r="HI106" s="100" t="s">
        <v>741</v>
      </c>
      <c r="HJ106" s="100" t="s">
        <v>749</v>
      </c>
      <c r="HK106" s="100" t="s">
        <v>4</v>
      </c>
      <c r="HL106" s="100">
        <v>32388</v>
      </c>
      <c r="HM106" s="100" t="s">
        <v>666</v>
      </c>
      <c r="HN106" s="100" t="s">
        <v>667</v>
      </c>
      <c r="HO106" s="91" t="s">
        <v>694</v>
      </c>
      <c r="HP106" s="100" t="s">
        <v>4</v>
      </c>
      <c r="HQ106" s="91">
        <v>5.3999999999999999E-2</v>
      </c>
      <c r="HR106" s="91" t="s">
        <v>725</v>
      </c>
      <c r="HS106" s="100">
        <v>2017</v>
      </c>
      <c r="HT106" s="100" t="s">
        <v>664</v>
      </c>
      <c r="HU106" s="100" t="s">
        <v>665</v>
      </c>
      <c r="HV106" s="100" t="s">
        <v>741</v>
      </c>
      <c r="HW106" s="100" t="s">
        <v>749</v>
      </c>
      <c r="HX106" s="100" t="s">
        <v>4</v>
      </c>
      <c r="HY106" s="100">
        <v>32388</v>
      </c>
      <c r="HZ106" s="100" t="s">
        <v>666</v>
      </c>
      <c r="IA106" s="100" t="s">
        <v>667</v>
      </c>
      <c r="IB106" s="91" t="s">
        <v>694</v>
      </c>
      <c r="IC106" s="100" t="s">
        <v>4</v>
      </c>
      <c r="ID106" s="91">
        <v>3.6999999999999998E-2</v>
      </c>
      <c r="IE106" s="91" t="s">
        <v>744</v>
      </c>
      <c r="IF106" s="100">
        <v>2017</v>
      </c>
      <c r="IG106" s="100" t="s">
        <v>664</v>
      </c>
      <c r="IH106" s="100" t="s">
        <v>665</v>
      </c>
      <c r="II106" s="100" t="s">
        <v>741</v>
      </c>
      <c r="IJ106" s="100" t="s">
        <v>749</v>
      </c>
      <c r="IK106" s="100" t="s">
        <v>4</v>
      </c>
      <c r="IL106" s="100">
        <v>32388</v>
      </c>
      <c r="IM106" s="100" t="s">
        <v>666</v>
      </c>
      <c r="IN106" s="100" t="s">
        <v>667</v>
      </c>
      <c r="IO106" s="91" t="s">
        <v>694</v>
      </c>
      <c r="IP106" s="100" t="s">
        <v>4</v>
      </c>
      <c r="IQ106" s="91">
        <v>0.123</v>
      </c>
      <c r="IR106" s="91" t="s">
        <v>745</v>
      </c>
      <c r="IS106" s="100">
        <v>2017</v>
      </c>
      <c r="IT106" s="100" t="s">
        <v>664</v>
      </c>
      <c r="IU106" s="100" t="s">
        <v>665</v>
      </c>
      <c r="IV106" s="100" t="s">
        <v>741</v>
      </c>
      <c r="IW106" s="100" t="s">
        <v>749</v>
      </c>
      <c r="IX106" s="100" t="s">
        <v>4</v>
      </c>
      <c r="IY106" s="100">
        <v>32388</v>
      </c>
      <c r="IZ106" s="100" t="s">
        <v>666</v>
      </c>
      <c r="JA106" s="100" t="s">
        <v>667</v>
      </c>
      <c r="JB106" s="91" t="s">
        <v>694</v>
      </c>
      <c r="JC106" s="100" t="s">
        <v>4</v>
      </c>
      <c r="JD106" s="91">
        <v>0.27300000000000002</v>
      </c>
      <c r="JE106" s="91" t="s">
        <v>740</v>
      </c>
      <c r="JF106" s="100">
        <v>2017</v>
      </c>
      <c r="JG106" s="100" t="s">
        <v>664</v>
      </c>
      <c r="JH106" s="100" t="s">
        <v>665</v>
      </c>
      <c r="JI106" s="100" t="s">
        <v>741</v>
      </c>
      <c r="JJ106" s="100" t="s">
        <v>751</v>
      </c>
      <c r="JK106" s="100" t="s">
        <v>4</v>
      </c>
      <c r="JL106" s="100">
        <v>24057</v>
      </c>
      <c r="JM106" s="100" t="s">
        <v>666</v>
      </c>
      <c r="JN106" s="100" t="s">
        <v>667</v>
      </c>
      <c r="JO106" s="91" t="s">
        <v>694</v>
      </c>
      <c r="JP106" s="100" t="s">
        <v>4</v>
      </c>
      <c r="JQ106" s="91">
        <v>5.6000000000000001E-2</v>
      </c>
      <c r="JR106" s="91" t="s">
        <v>763</v>
      </c>
      <c r="JS106" s="100">
        <v>2017</v>
      </c>
      <c r="JT106" s="100" t="s">
        <v>664</v>
      </c>
      <c r="JU106" s="100" t="s">
        <v>665</v>
      </c>
      <c r="JV106" s="100" t="s">
        <v>741</v>
      </c>
      <c r="JW106" s="100" t="s">
        <v>751</v>
      </c>
      <c r="JX106" s="100" t="s">
        <v>4</v>
      </c>
      <c r="JY106" s="100">
        <v>24057</v>
      </c>
      <c r="JZ106" s="100" t="s">
        <v>666</v>
      </c>
      <c r="KA106" s="100" t="s">
        <v>667</v>
      </c>
      <c r="KB106" s="91" t="s">
        <v>694</v>
      </c>
      <c r="KC106" s="100" t="s">
        <v>4</v>
      </c>
      <c r="KD106" s="91">
        <v>0.13900000000000001</v>
      </c>
      <c r="KE106" s="91" t="s">
        <v>725</v>
      </c>
      <c r="KF106" s="100">
        <v>2017</v>
      </c>
      <c r="KG106" s="100" t="s">
        <v>664</v>
      </c>
      <c r="KH106" s="100" t="s">
        <v>665</v>
      </c>
      <c r="KI106" s="100" t="s">
        <v>741</v>
      </c>
      <c r="KJ106" s="100" t="s">
        <v>751</v>
      </c>
      <c r="KK106" s="100" t="s">
        <v>4</v>
      </c>
      <c r="KL106" s="100">
        <v>24057</v>
      </c>
      <c r="KM106" s="100" t="s">
        <v>666</v>
      </c>
      <c r="KN106" s="100" t="s">
        <v>667</v>
      </c>
      <c r="KO106" s="91" t="s">
        <v>694</v>
      </c>
      <c r="KP106" s="100" t="s">
        <v>4</v>
      </c>
      <c r="KQ106" s="91">
        <v>1.9E-2</v>
      </c>
      <c r="KR106" s="91" t="s">
        <v>744</v>
      </c>
      <c r="KS106" s="100">
        <v>2017</v>
      </c>
      <c r="KT106" s="100" t="s">
        <v>664</v>
      </c>
      <c r="KU106" s="100" t="s">
        <v>665</v>
      </c>
      <c r="KV106" s="100" t="s">
        <v>741</v>
      </c>
      <c r="KW106" s="100" t="s">
        <v>751</v>
      </c>
      <c r="KX106" s="100" t="s">
        <v>4</v>
      </c>
      <c r="KY106" s="100">
        <v>24057</v>
      </c>
      <c r="KZ106" s="100" t="s">
        <v>666</v>
      </c>
      <c r="LA106" s="100" t="s">
        <v>667</v>
      </c>
      <c r="LB106" s="91" t="s">
        <v>694</v>
      </c>
      <c r="LC106" s="100" t="s">
        <v>4</v>
      </c>
      <c r="LD106" s="91">
        <v>5.6000000000000001E-2</v>
      </c>
      <c r="LE106" s="91" t="s">
        <v>745</v>
      </c>
      <c r="LF106" s="100">
        <v>2017</v>
      </c>
      <c r="LG106" s="100" t="s">
        <v>664</v>
      </c>
      <c r="LH106" s="100" t="s">
        <v>665</v>
      </c>
      <c r="LI106" s="100" t="s">
        <v>741</v>
      </c>
      <c r="LJ106" s="100" t="s">
        <v>751</v>
      </c>
      <c r="LK106" s="100" t="s">
        <v>4</v>
      </c>
      <c r="LL106" s="100">
        <v>24057</v>
      </c>
      <c r="LM106" s="100" t="s">
        <v>666</v>
      </c>
      <c r="LN106" s="100" t="s">
        <v>667</v>
      </c>
      <c r="LO106" s="91" t="s">
        <v>694</v>
      </c>
      <c r="LP106" s="100" t="s">
        <v>4</v>
      </c>
      <c r="LQ106" s="204">
        <v>0.78685084805035843</v>
      </c>
      <c r="LR106" s="135" t="s">
        <v>4</v>
      </c>
      <c r="LS106" s="135">
        <v>2017</v>
      </c>
      <c r="LT106" s="135" t="s">
        <v>687</v>
      </c>
      <c r="LU106" s="135" t="s">
        <v>677</v>
      </c>
      <c r="LV106" s="135" t="s">
        <v>1678</v>
      </c>
      <c r="LW106" s="135" t="s">
        <v>1679</v>
      </c>
      <c r="LX106" s="135" t="s">
        <v>4</v>
      </c>
      <c r="LY106" s="135">
        <v>1332272</v>
      </c>
      <c r="LZ106" s="49" t="s">
        <v>666</v>
      </c>
      <c r="MA106" s="49" t="s">
        <v>667</v>
      </c>
      <c r="MB106" s="246" t="s">
        <v>1693</v>
      </c>
      <c r="MC106" s="49" t="s">
        <v>4</v>
      </c>
      <c r="MD106" s="396">
        <v>1.2701149425287355E-3</v>
      </c>
      <c r="ME106" s="135" t="s">
        <v>4</v>
      </c>
      <c r="MF106" s="135">
        <v>2017</v>
      </c>
      <c r="MG106" s="135" t="s">
        <v>687</v>
      </c>
      <c r="MH106" s="135" t="s">
        <v>677</v>
      </c>
      <c r="MI106" s="135" t="s">
        <v>1678</v>
      </c>
      <c r="MJ106" s="135" t="s">
        <v>1694</v>
      </c>
      <c r="MK106" s="135" t="s">
        <v>4</v>
      </c>
      <c r="ML106" s="135">
        <v>589476</v>
      </c>
      <c r="MM106" s="49" t="s">
        <v>666</v>
      </c>
      <c r="MN106" s="49" t="s">
        <v>667</v>
      </c>
      <c r="MO106" s="246" t="s">
        <v>1693</v>
      </c>
      <c r="MP106" s="49" t="s">
        <v>4</v>
      </c>
      <c r="MQ106" s="152">
        <f t="shared" si="43"/>
        <v>26</v>
      </c>
      <c r="MR106" s="143">
        <f t="shared" si="39"/>
        <v>0.83</v>
      </c>
      <c r="MS106" s="143">
        <f t="shared" si="40"/>
        <v>1.2701149425287355E-3</v>
      </c>
      <c r="MT106" s="143">
        <f t="shared" si="41"/>
        <v>9.8812344730495674E-2</v>
      </c>
      <c r="MU106" s="143">
        <f t="shared" si="42"/>
        <v>0.21738371641132087</v>
      </c>
      <c r="MV106" s="234">
        <f t="shared" si="44"/>
        <v>26</v>
      </c>
      <c r="MW106" s="236" t="s">
        <v>89</v>
      </c>
      <c r="MX106" s="144" t="s">
        <v>4</v>
      </c>
      <c r="MY106" s="144" t="s">
        <v>4</v>
      </c>
      <c r="MZ106" s="144" t="s">
        <v>4</v>
      </c>
      <c r="NA106" s="144" t="s">
        <v>4</v>
      </c>
      <c r="NB106" s="144" t="s">
        <v>4</v>
      </c>
      <c r="NC106" s="144" t="s">
        <v>4</v>
      </c>
      <c r="ND106" s="144" t="s">
        <v>4</v>
      </c>
      <c r="NE106" s="144" t="s">
        <v>4</v>
      </c>
      <c r="NF106" s="144" t="s">
        <v>4</v>
      </c>
      <c r="NG106" s="144" t="s">
        <v>4</v>
      </c>
      <c r="NH106" s="237" t="s">
        <v>4</v>
      </c>
      <c r="NI106" s="236" t="s">
        <v>22</v>
      </c>
      <c r="NJ106" s="161">
        <f t="shared" si="45"/>
        <v>0</v>
      </c>
      <c r="NK106" s="161">
        <f t="shared" si="46"/>
        <v>26</v>
      </c>
      <c r="NM106" s="288"/>
      <c r="NN106" s="88"/>
      <c r="NO106" s="741"/>
      <c r="NP106" s="741"/>
      <c r="NQ106" s="741"/>
      <c r="NR106" s="741"/>
      <c r="NS106" s="741"/>
      <c r="NT106" s="741"/>
      <c r="NU106" s="741"/>
      <c r="NV106" s="741"/>
      <c r="NW106" s="741"/>
      <c r="NX106" s="741"/>
      <c r="NY106" s="741"/>
      <c r="NZ106" s="741"/>
      <c r="OA106" s="741"/>
      <c r="OB106" s="741"/>
      <c r="OC106" s="741"/>
      <c r="OD106" s="741"/>
      <c r="OE106" s="741"/>
      <c r="OF106" s="741"/>
      <c r="OG106" s="741"/>
      <c r="OH106" s="741"/>
      <c r="OI106" s="741"/>
      <c r="OJ106" s="741"/>
      <c r="OK106" s="741"/>
      <c r="OL106" s="741"/>
      <c r="OM106" s="741"/>
      <c r="ON106" s="741"/>
      <c r="OO106" s="741"/>
      <c r="OP106" s="741"/>
      <c r="OQ106" s="741"/>
      <c r="OR106" s="741"/>
      <c r="OS106" s="741"/>
      <c r="OT106" s="741"/>
      <c r="OU106" s="741"/>
      <c r="OV106" s="741"/>
      <c r="OW106" s="741"/>
      <c r="OX106" s="741"/>
      <c r="OY106" s="741"/>
      <c r="OZ106" s="741"/>
      <c r="PA106" s="741"/>
      <c r="PB106" s="741"/>
      <c r="PC106" s="741"/>
      <c r="PD106" s="741"/>
      <c r="PE106" s="741"/>
      <c r="PF106" s="741"/>
      <c r="PG106" s="741"/>
      <c r="PH106" s="741"/>
      <c r="PI106" s="741"/>
    </row>
    <row r="107" spans="1:425" s="92" customFormat="1" ht="15" customHeight="1">
      <c r="A107" s="1"/>
      <c r="B107" s="88"/>
      <c r="C107" s="89" t="s">
        <v>2160</v>
      </c>
      <c r="D107" s="89" t="s">
        <v>519</v>
      </c>
      <c r="E107" s="89" t="s">
        <v>16</v>
      </c>
      <c r="F107" s="89" t="s">
        <v>2163</v>
      </c>
      <c r="G107" s="160" t="str">
        <f>'G-6'!I70</f>
        <v>I-35 B</v>
      </c>
      <c r="H107" s="160" t="s">
        <v>89</v>
      </c>
      <c r="I107" s="160" t="s">
        <v>89</v>
      </c>
      <c r="J107" s="160" t="s">
        <v>4</v>
      </c>
      <c r="K107" s="160" t="s">
        <v>3166</v>
      </c>
      <c r="L107" s="160" t="s">
        <v>4</v>
      </c>
      <c r="M107" s="89" t="s">
        <v>141</v>
      </c>
      <c r="N107" s="89" t="s">
        <v>179</v>
      </c>
      <c r="O107" s="89" t="s">
        <v>314</v>
      </c>
      <c r="P107" s="89" t="s">
        <v>98</v>
      </c>
      <c r="Q107" s="91">
        <v>0.2</v>
      </c>
      <c r="R107" s="91" t="s">
        <v>4</v>
      </c>
      <c r="S107" s="91">
        <v>2009</v>
      </c>
      <c r="T107" s="91" t="s">
        <v>687</v>
      </c>
      <c r="U107" s="91" t="s">
        <v>677</v>
      </c>
      <c r="V107" s="91" t="s">
        <v>764</v>
      </c>
      <c r="W107" s="91" t="s">
        <v>931</v>
      </c>
      <c r="X107" s="91" t="s">
        <v>4</v>
      </c>
      <c r="Y107" s="91" t="s">
        <v>765</v>
      </c>
      <c r="Z107" s="91" t="s">
        <v>666</v>
      </c>
      <c r="AA107" s="91" t="s">
        <v>685</v>
      </c>
      <c r="AB107" s="91" t="s">
        <v>766</v>
      </c>
      <c r="AC107" s="91" t="s">
        <v>767</v>
      </c>
      <c r="AD107" s="135">
        <v>0.8</v>
      </c>
      <c r="AE107" s="135" t="s">
        <v>4</v>
      </c>
      <c r="AF107" s="135">
        <v>2017</v>
      </c>
      <c r="AG107" s="135" t="s">
        <v>687</v>
      </c>
      <c r="AH107" s="135" t="s">
        <v>677</v>
      </c>
      <c r="AI107" s="135" t="s">
        <v>1678</v>
      </c>
      <c r="AJ107" s="135" t="s">
        <v>1679</v>
      </c>
      <c r="AK107" s="135" t="s">
        <v>4</v>
      </c>
      <c r="AL107" s="135">
        <v>1332272</v>
      </c>
      <c r="AM107" s="49" t="s">
        <v>666</v>
      </c>
      <c r="AN107" s="49" t="s">
        <v>667</v>
      </c>
      <c r="AO107" s="246" t="s">
        <v>1693</v>
      </c>
      <c r="AP107" s="49" t="s">
        <v>4</v>
      </c>
      <c r="AQ107" s="135">
        <v>1.1000000000000001</v>
      </c>
      <c r="AR107" s="135" t="s">
        <v>4</v>
      </c>
      <c r="AS107" s="135">
        <v>2017</v>
      </c>
      <c r="AT107" s="135" t="s">
        <v>687</v>
      </c>
      <c r="AU107" s="135" t="s">
        <v>677</v>
      </c>
      <c r="AV107" s="135" t="s">
        <v>1678</v>
      </c>
      <c r="AW107" s="135" t="s">
        <v>1694</v>
      </c>
      <c r="AX107" s="135" t="s">
        <v>4</v>
      </c>
      <c r="AY107" s="135">
        <v>589476</v>
      </c>
      <c r="AZ107" s="49" t="s">
        <v>666</v>
      </c>
      <c r="BA107" s="49" t="s">
        <v>667</v>
      </c>
      <c r="BB107" s="246" t="s">
        <v>1693</v>
      </c>
      <c r="BC107" s="49" t="s">
        <v>4</v>
      </c>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100"/>
      <c r="EV107" s="91"/>
      <c r="EW107" s="91"/>
      <c r="EX107" s="91"/>
      <c r="EY107" s="91"/>
      <c r="EZ107" s="91"/>
      <c r="FA107" s="91"/>
      <c r="FB107" s="91"/>
      <c r="FC107" s="91"/>
      <c r="FD107" s="91"/>
      <c r="FE107" s="91"/>
      <c r="FF107" s="91"/>
      <c r="FG107" s="91"/>
      <c r="FH107" s="100"/>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c r="JX107" s="91"/>
      <c r="JY107" s="91"/>
      <c r="JZ107" s="91"/>
      <c r="KA107" s="91"/>
      <c r="KB107" s="91"/>
      <c r="KC107" s="91"/>
      <c r="KD107" s="91"/>
      <c r="KE107" s="91"/>
      <c r="KF107" s="91"/>
      <c r="KG107" s="91"/>
      <c r="KH107" s="91"/>
      <c r="KI107" s="91"/>
      <c r="KJ107" s="91"/>
      <c r="KK107" s="91"/>
      <c r="KL107" s="91"/>
      <c r="KM107" s="91"/>
      <c r="KN107" s="91"/>
      <c r="KO107" s="91"/>
      <c r="KP107" s="91"/>
      <c r="KQ107" s="91"/>
      <c r="KR107" s="91"/>
      <c r="KS107" s="91"/>
      <c r="KT107" s="91"/>
      <c r="KU107" s="91"/>
      <c r="KV107" s="91"/>
      <c r="KW107" s="91"/>
      <c r="KX107" s="91"/>
      <c r="KY107" s="91"/>
      <c r="KZ107" s="91"/>
      <c r="LA107" s="91"/>
      <c r="LB107" s="91"/>
      <c r="LC107" s="91"/>
      <c r="LD107" s="91"/>
      <c r="LE107" s="91"/>
      <c r="LF107" s="91"/>
      <c r="LG107" s="91"/>
      <c r="LH107" s="91"/>
      <c r="LI107" s="91"/>
      <c r="LJ107" s="91"/>
      <c r="LK107" s="91"/>
      <c r="LL107" s="91"/>
      <c r="LM107" s="91"/>
      <c r="LN107" s="91"/>
      <c r="LO107" s="91"/>
      <c r="LP107" s="91"/>
      <c r="LQ107" s="91"/>
      <c r="LR107" s="91"/>
      <c r="LS107" s="91"/>
      <c r="LT107" s="91"/>
      <c r="LU107" s="91"/>
      <c r="LV107" s="91"/>
      <c r="LW107" s="91"/>
      <c r="LX107" s="91"/>
      <c r="LY107" s="91"/>
      <c r="LZ107" s="91"/>
      <c r="MA107" s="91"/>
      <c r="MB107" s="91"/>
      <c r="MC107" s="91"/>
      <c r="MQ107" s="152">
        <f t="shared" si="43"/>
        <v>3</v>
      </c>
      <c r="MR107" s="143">
        <f t="shared" si="39"/>
        <v>1.1000000000000001</v>
      </c>
      <c r="MS107" s="143">
        <f t="shared" si="40"/>
        <v>0.2</v>
      </c>
      <c r="MT107" s="143">
        <f t="shared" si="41"/>
        <v>0.70000000000000007</v>
      </c>
      <c r="MU107" s="143">
        <f t="shared" si="42"/>
        <v>0.45825756949558422</v>
      </c>
      <c r="MV107" s="234">
        <f t="shared" si="44"/>
        <v>3</v>
      </c>
      <c r="MW107" s="236" t="s">
        <v>89</v>
      </c>
      <c r="MX107" s="144" t="s">
        <v>4</v>
      </c>
      <c r="MY107" s="144" t="s">
        <v>4</v>
      </c>
      <c r="MZ107" s="144" t="s">
        <v>4</v>
      </c>
      <c r="NA107" s="144" t="s">
        <v>4</v>
      </c>
      <c r="NB107" s="144" t="s">
        <v>4</v>
      </c>
      <c r="NC107" s="144" t="s">
        <v>4</v>
      </c>
      <c r="ND107" s="144" t="s">
        <v>4</v>
      </c>
      <c r="NE107" s="144" t="s">
        <v>4</v>
      </c>
      <c r="NF107" s="144" t="s">
        <v>4</v>
      </c>
      <c r="NG107" s="144" t="s">
        <v>4</v>
      </c>
      <c r="NH107" s="237" t="s">
        <v>4</v>
      </c>
      <c r="NI107" s="236" t="s">
        <v>22</v>
      </c>
      <c r="NJ107" s="161">
        <f t="shared" si="45"/>
        <v>1</v>
      </c>
      <c r="NK107" s="161">
        <f t="shared" si="46"/>
        <v>2</v>
      </c>
      <c r="NM107" s="288"/>
      <c r="NN107" s="88"/>
      <c r="NO107" s="741"/>
      <c r="NP107" s="741"/>
      <c r="NQ107" s="741"/>
      <c r="NR107" s="741"/>
      <c r="NS107" s="741"/>
      <c r="NT107" s="741"/>
      <c r="NU107" s="741"/>
      <c r="NV107" s="741"/>
      <c r="NW107" s="741"/>
      <c r="NX107" s="741"/>
      <c r="NY107" s="741"/>
      <c r="NZ107" s="741"/>
      <c r="OA107" s="741"/>
      <c r="OB107" s="741"/>
      <c r="OC107" s="741"/>
      <c r="OD107" s="741"/>
      <c r="OE107" s="741"/>
      <c r="OF107" s="741"/>
      <c r="OG107" s="741"/>
      <c r="OH107" s="741"/>
      <c r="OI107" s="741"/>
      <c r="OJ107" s="741"/>
      <c r="OK107" s="741"/>
      <c r="OL107" s="741"/>
      <c r="OM107" s="741"/>
      <c r="ON107" s="741"/>
      <c r="OO107" s="741"/>
      <c r="OP107" s="741"/>
      <c r="OQ107" s="741"/>
      <c r="OR107" s="741"/>
      <c r="OS107" s="741"/>
      <c r="OT107" s="741"/>
      <c r="OU107" s="741"/>
      <c r="OV107" s="741"/>
      <c r="OW107" s="741"/>
      <c r="OX107" s="741"/>
      <c r="OY107" s="741"/>
      <c r="OZ107" s="741"/>
      <c r="PA107" s="741"/>
      <c r="PB107" s="741"/>
      <c r="PC107" s="741"/>
      <c r="PD107" s="741"/>
      <c r="PE107" s="741"/>
      <c r="PF107" s="741"/>
      <c r="PG107" s="741"/>
      <c r="PH107" s="741"/>
      <c r="PI107" s="741"/>
    </row>
    <row r="108" spans="1:425" s="92" customFormat="1" ht="15" customHeight="1">
      <c r="A108" s="1"/>
      <c r="B108" s="88"/>
      <c r="C108" s="89" t="s">
        <v>431</v>
      </c>
      <c r="D108" s="89" t="s">
        <v>519</v>
      </c>
      <c r="E108" s="89" t="s">
        <v>1220</v>
      </c>
      <c r="F108" s="89" t="s">
        <v>1221</v>
      </c>
      <c r="G108" s="160" t="str">
        <f>'G-6'!I78</f>
        <v>I-36</v>
      </c>
      <c r="H108" s="160" t="s">
        <v>89</v>
      </c>
      <c r="I108" s="160" t="s">
        <v>88</v>
      </c>
      <c r="J108" s="160" t="s">
        <v>4</v>
      </c>
      <c r="K108" s="160" t="s">
        <v>4</v>
      </c>
      <c r="L108" s="160" t="s">
        <v>4</v>
      </c>
      <c r="M108" s="89" t="s">
        <v>300</v>
      </c>
      <c r="N108" s="89" t="s">
        <v>6</v>
      </c>
      <c r="O108" s="89" t="s">
        <v>1209</v>
      </c>
      <c r="P108" s="89" t="s">
        <v>98</v>
      </c>
      <c r="Q108" s="116">
        <v>1.3496999999999999</v>
      </c>
      <c r="R108" s="114" t="s">
        <v>4</v>
      </c>
      <c r="S108" s="91" t="s">
        <v>4</v>
      </c>
      <c r="T108" s="91" t="s">
        <v>687</v>
      </c>
      <c r="U108" s="91" t="s">
        <v>677</v>
      </c>
      <c r="V108" s="91" t="s">
        <v>4</v>
      </c>
      <c r="W108" s="91" t="s">
        <v>4</v>
      </c>
      <c r="X108" s="91" t="s">
        <v>768</v>
      </c>
      <c r="Y108" s="91" t="s">
        <v>4</v>
      </c>
      <c r="Z108" s="91" t="s">
        <v>4</v>
      </c>
      <c r="AA108" s="91" t="s">
        <v>685</v>
      </c>
      <c r="AB108" s="92" t="s">
        <v>769</v>
      </c>
      <c r="AC108" s="91" t="s">
        <v>770</v>
      </c>
      <c r="AD108" s="116">
        <v>1.85</v>
      </c>
      <c r="AE108" s="91" t="s">
        <v>4</v>
      </c>
      <c r="AF108" s="91">
        <v>2017</v>
      </c>
      <c r="AG108" s="91" t="s">
        <v>664</v>
      </c>
      <c r="AH108" s="91" t="s">
        <v>665</v>
      </c>
      <c r="AI108" s="91" t="s">
        <v>741</v>
      </c>
      <c r="AJ108" s="91" t="s">
        <v>742</v>
      </c>
      <c r="AK108" s="91" t="s">
        <v>4</v>
      </c>
      <c r="AL108" s="91">
        <v>10211</v>
      </c>
      <c r="AM108" s="91" t="s">
        <v>666</v>
      </c>
      <c r="AN108" s="91" t="s">
        <v>667</v>
      </c>
      <c r="AO108" s="91" t="s">
        <v>694</v>
      </c>
      <c r="AP108" s="91" t="s">
        <v>4</v>
      </c>
      <c r="AQ108" s="116">
        <v>1.85</v>
      </c>
      <c r="AR108" s="91" t="s">
        <v>4</v>
      </c>
      <c r="AS108" s="100">
        <v>2017</v>
      </c>
      <c r="AT108" s="100" t="s">
        <v>664</v>
      </c>
      <c r="AU108" s="100" t="s">
        <v>665</v>
      </c>
      <c r="AV108" s="100" t="s">
        <v>741</v>
      </c>
      <c r="AW108" s="100" t="s">
        <v>746</v>
      </c>
      <c r="AX108" s="100" t="s">
        <v>4</v>
      </c>
      <c r="AY108" s="91">
        <v>11276</v>
      </c>
      <c r="AZ108" s="100" t="s">
        <v>666</v>
      </c>
      <c r="BA108" s="100" t="s">
        <v>667</v>
      </c>
      <c r="BB108" s="91" t="s">
        <v>694</v>
      </c>
      <c r="BC108" s="100" t="s">
        <v>4</v>
      </c>
      <c r="BD108" s="116">
        <v>1.85</v>
      </c>
      <c r="BE108" s="91" t="s">
        <v>4</v>
      </c>
      <c r="BF108" s="91">
        <v>2017</v>
      </c>
      <c r="BG108" s="91" t="s">
        <v>664</v>
      </c>
      <c r="BH108" s="91" t="s">
        <v>665</v>
      </c>
      <c r="BI108" s="91" t="s">
        <v>741</v>
      </c>
      <c r="BJ108" s="91" t="s">
        <v>748</v>
      </c>
      <c r="BK108" s="91" t="s">
        <v>4</v>
      </c>
      <c r="BL108" s="91">
        <v>1272</v>
      </c>
      <c r="BM108" s="91" t="s">
        <v>666</v>
      </c>
      <c r="BN108" s="91" t="s">
        <v>667</v>
      </c>
      <c r="BO108" s="91" t="s">
        <v>694</v>
      </c>
      <c r="BP108" s="91" t="s">
        <v>4</v>
      </c>
      <c r="BQ108" s="116">
        <v>2.544</v>
      </c>
      <c r="BR108" s="91" t="s">
        <v>4</v>
      </c>
      <c r="BS108" s="91">
        <v>2017</v>
      </c>
      <c r="BT108" s="91" t="s">
        <v>664</v>
      </c>
      <c r="BU108" s="91" t="s">
        <v>665</v>
      </c>
      <c r="BV108" s="91" t="s">
        <v>741</v>
      </c>
      <c r="BW108" s="91" t="s">
        <v>749</v>
      </c>
      <c r="BX108" s="91" t="s">
        <v>4</v>
      </c>
      <c r="BY108" s="100">
        <v>32388</v>
      </c>
      <c r="BZ108" s="91" t="s">
        <v>666</v>
      </c>
      <c r="CA108" s="91" t="s">
        <v>667</v>
      </c>
      <c r="CB108" s="91" t="s">
        <v>694</v>
      </c>
      <c r="CC108" s="91" t="s">
        <v>4</v>
      </c>
      <c r="CD108" s="116">
        <v>2.544</v>
      </c>
      <c r="CE108" s="91" t="s">
        <v>4</v>
      </c>
      <c r="CF108" s="91">
        <v>2017</v>
      </c>
      <c r="CG108" s="91" t="s">
        <v>664</v>
      </c>
      <c r="CH108" s="91" t="s">
        <v>665</v>
      </c>
      <c r="CI108" s="91" t="s">
        <v>741</v>
      </c>
      <c r="CJ108" s="91" t="s">
        <v>751</v>
      </c>
      <c r="CK108" s="91" t="s">
        <v>4</v>
      </c>
      <c r="CL108" s="100">
        <v>24057</v>
      </c>
      <c r="CM108" s="91" t="s">
        <v>666</v>
      </c>
      <c r="CN108" s="91" t="s">
        <v>667</v>
      </c>
      <c r="CO108" s="91" t="s">
        <v>694</v>
      </c>
      <c r="CP108" s="91" t="s">
        <v>4</v>
      </c>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100"/>
      <c r="EV108" s="91"/>
      <c r="EW108" s="91"/>
      <c r="EX108" s="91"/>
      <c r="EY108" s="91"/>
      <c r="EZ108" s="91"/>
      <c r="FA108" s="91"/>
      <c r="FB108" s="91"/>
      <c r="FC108" s="91"/>
      <c r="FD108" s="91"/>
      <c r="FE108" s="91"/>
      <c r="FF108" s="91"/>
      <c r="FG108" s="91"/>
      <c r="FH108" s="100"/>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c r="JX108" s="91"/>
      <c r="JY108" s="91"/>
      <c r="JZ108" s="91"/>
      <c r="KA108" s="91"/>
      <c r="KB108" s="91"/>
      <c r="KC108" s="91"/>
      <c r="KD108" s="91"/>
      <c r="KE108" s="91"/>
      <c r="KF108" s="91"/>
      <c r="KG108" s="91"/>
      <c r="KH108" s="91"/>
      <c r="KI108" s="91"/>
      <c r="KJ108" s="91"/>
      <c r="KK108" s="91"/>
      <c r="KL108" s="91"/>
      <c r="KM108" s="91"/>
      <c r="KN108" s="91"/>
      <c r="KO108" s="91"/>
      <c r="KP108" s="91"/>
      <c r="KQ108" s="91"/>
      <c r="KR108" s="91"/>
      <c r="KS108" s="91"/>
      <c r="KT108" s="91"/>
      <c r="KU108" s="91"/>
      <c r="KV108" s="91"/>
      <c r="KW108" s="91"/>
      <c r="KX108" s="91"/>
      <c r="KY108" s="91"/>
      <c r="KZ108" s="91"/>
      <c r="LA108" s="91"/>
      <c r="LB108" s="91"/>
      <c r="LC108" s="91"/>
      <c r="LD108" s="91"/>
      <c r="LE108" s="91"/>
      <c r="LF108" s="91"/>
      <c r="LG108" s="91"/>
      <c r="LH108" s="91"/>
      <c r="LI108" s="91"/>
      <c r="LJ108" s="91"/>
      <c r="LK108" s="91"/>
      <c r="LL108" s="91"/>
      <c r="LM108" s="91"/>
      <c r="LN108" s="91"/>
      <c r="LO108" s="91"/>
      <c r="LP108" s="91"/>
      <c r="LQ108" s="91"/>
      <c r="LR108" s="91"/>
      <c r="LS108" s="91"/>
      <c r="LT108" s="91"/>
      <c r="LU108" s="91"/>
      <c r="LV108" s="91"/>
      <c r="LW108" s="91"/>
      <c r="LX108" s="91"/>
      <c r="LY108" s="91"/>
      <c r="LZ108" s="91"/>
      <c r="MA108" s="91"/>
      <c r="MB108" s="91"/>
      <c r="MC108" s="91"/>
      <c r="MQ108" s="152">
        <f t="shared" si="43"/>
        <v>6</v>
      </c>
      <c r="MR108" s="143">
        <f t="shared" si="39"/>
        <v>2.544</v>
      </c>
      <c r="MS108" s="143">
        <f t="shared" si="40"/>
        <v>1.3496999999999999</v>
      </c>
      <c r="MT108" s="143">
        <f t="shared" si="41"/>
        <v>1.9979500000000001</v>
      </c>
      <c r="MU108" s="143">
        <f t="shared" si="42"/>
        <v>0.46523905145634531</v>
      </c>
      <c r="MV108" s="234">
        <f t="shared" si="44"/>
        <v>6</v>
      </c>
      <c r="MW108" s="236" t="s">
        <v>89</v>
      </c>
      <c r="MX108" s="144" t="s">
        <v>4</v>
      </c>
      <c r="MY108" s="144" t="s">
        <v>4</v>
      </c>
      <c r="MZ108" s="144" t="s">
        <v>4</v>
      </c>
      <c r="NA108" s="144" t="s">
        <v>4</v>
      </c>
      <c r="NB108" s="144" t="s">
        <v>4</v>
      </c>
      <c r="NC108" s="144" t="s">
        <v>4</v>
      </c>
      <c r="ND108" s="144" t="s">
        <v>4</v>
      </c>
      <c r="NE108" s="144" t="s">
        <v>4</v>
      </c>
      <c r="NF108" s="144" t="s">
        <v>4</v>
      </c>
      <c r="NG108" s="144" t="s">
        <v>4</v>
      </c>
      <c r="NH108" s="237" t="s">
        <v>4</v>
      </c>
      <c r="NI108" s="236" t="s">
        <v>22</v>
      </c>
      <c r="NJ108" s="161">
        <f t="shared" si="45"/>
        <v>1</v>
      </c>
      <c r="NK108" s="161">
        <f t="shared" si="46"/>
        <v>5</v>
      </c>
      <c r="NM108" s="288"/>
      <c r="NN108" s="88"/>
      <c r="NO108" s="741"/>
      <c r="NP108" s="741"/>
      <c r="NQ108" s="741"/>
      <c r="NR108" s="741"/>
      <c r="NS108" s="741"/>
      <c r="NT108" s="741"/>
      <c r="NU108" s="741"/>
      <c r="NV108" s="741"/>
      <c r="NW108" s="741"/>
      <c r="NX108" s="741"/>
      <c r="NY108" s="741"/>
      <c r="NZ108" s="741"/>
      <c r="OA108" s="741"/>
      <c r="OB108" s="741"/>
      <c r="OC108" s="741"/>
      <c r="OD108" s="741"/>
      <c r="OE108" s="741"/>
      <c r="OF108" s="741"/>
      <c r="OG108" s="741"/>
      <c r="OH108" s="741"/>
      <c r="OI108" s="741"/>
      <c r="OJ108" s="741"/>
      <c r="OK108" s="741"/>
      <c r="OL108" s="741"/>
      <c r="OM108" s="741"/>
      <c r="ON108" s="741"/>
      <c r="OO108" s="741"/>
      <c r="OP108" s="741"/>
      <c r="OQ108" s="741"/>
      <c r="OR108" s="741"/>
      <c r="OS108" s="741"/>
      <c r="OT108" s="741"/>
      <c r="OU108" s="741"/>
      <c r="OV108" s="741"/>
      <c r="OW108" s="741"/>
      <c r="OX108" s="741"/>
      <c r="OY108" s="741"/>
      <c r="OZ108" s="741"/>
      <c r="PA108" s="741"/>
      <c r="PB108" s="741"/>
      <c r="PC108" s="741"/>
      <c r="PD108" s="741"/>
      <c r="PE108" s="741"/>
      <c r="PF108" s="741"/>
      <c r="PG108" s="741"/>
      <c r="PH108" s="741"/>
      <c r="PI108" s="741"/>
    </row>
    <row r="109" spans="1:425" s="92" customFormat="1" ht="15" customHeight="1">
      <c r="A109" s="1"/>
      <c r="B109" s="88"/>
      <c r="C109" s="89" t="s">
        <v>431</v>
      </c>
      <c r="D109" s="89" t="s">
        <v>519</v>
      </c>
      <c r="E109" s="89" t="s">
        <v>1220</v>
      </c>
      <c r="F109" s="89" t="s">
        <v>1221</v>
      </c>
      <c r="G109" s="160" t="str">
        <f>'G-6'!I86</f>
        <v>I-37</v>
      </c>
      <c r="H109" s="160" t="s">
        <v>89</v>
      </c>
      <c r="I109" s="160" t="s">
        <v>89</v>
      </c>
      <c r="J109" s="160" t="s">
        <v>4</v>
      </c>
      <c r="K109" s="160" t="s">
        <v>4</v>
      </c>
      <c r="L109" s="160" t="s">
        <v>4</v>
      </c>
      <c r="M109" s="89" t="s">
        <v>143</v>
      </c>
      <c r="N109" s="89" t="s">
        <v>6</v>
      </c>
      <c r="O109" s="89" t="s">
        <v>144</v>
      </c>
      <c r="P109" s="89" t="s">
        <v>98</v>
      </c>
      <c r="Q109" s="231">
        <v>0.83</v>
      </c>
      <c r="R109" s="135" t="s">
        <v>4</v>
      </c>
      <c r="S109" s="135">
        <v>2017</v>
      </c>
      <c r="T109" s="135" t="s">
        <v>687</v>
      </c>
      <c r="U109" s="135" t="s">
        <v>677</v>
      </c>
      <c r="V109" s="135" t="s">
        <v>1678</v>
      </c>
      <c r="W109" s="135" t="s">
        <v>1679</v>
      </c>
      <c r="X109" s="135" t="s">
        <v>4</v>
      </c>
      <c r="Y109" s="135">
        <v>1332272</v>
      </c>
      <c r="Z109" s="49" t="s">
        <v>666</v>
      </c>
      <c r="AA109" s="49" t="s">
        <v>667</v>
      </c>
      <c r="AB109" s="246" t="s">
        <v>1693</v>
      </c>
      <c r="AC109" s="49" t="s">
        <v>4</v>
      </c>
      <c r="AD109" s="231">
        <v>1</v>
      </c>
      <c r="AE109" s="135" t="s">
        <v>4</v>
      </c>
      <c r="AF109" s="135">
        <v>2017</v>
      </c>
      <c r="AG109" s="135" t="s">
        <v>687</v>
      </c>
      <c r="AH109" s="135" t="s">
        <v>677</v>
      </c>
      <c r="AI109" s="135" t="s">
        <v>1678</v>
      </c>
      <c r="AJ109" s="135" t="s">
        <v>1694</v>
      </c>
      <c r="AK109" s="135" t="s">
        <v>4</v>
      </c>
      <c r="AL109" s="135">
        <v>589476</v>
      </c>
      <c r="AM109" s="49" t="s">
        <v>666</v>
      </c>
      <c r="AN109" s="49" t="s">
        <v>667</v>
      </c>
      <c r="AO109" s="246" t="s">
        <v>1693</v>
      </c>
      <c r="AP109" s="49" t="s">
        <v>4</v>
      </c>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100"/>
      <c r="EV109" s="91"/>
      <c r="EW109" s="91"/>
      <c r="EX109" s="91"/>
      <c r="EY109" s="91"/>
      <c r="EZ109" s="91"/>
      <c r="FA109" s="91"/>
      <c r="FB109" s="91"/>
      <c r="FC109" s="91"/>
      <c r="FD109" s="91"/>
      <c r="FE109" s="91"/>
      <c r="FF109" s="91"/>
      <c r="FG109" s="91"/>
      <c r="FH109" s="100"/>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c r="JX109" s="91"/>
      <c r="JY109" s="91"/>
      <c r="JZ109" s="91"/>
      <c r="KA109" s="91"/>
      <c r="KB109" s="91"/>
      <c r="KC109" s="91"/>
      <c r="KD109" s="91"/>
      <c r="KE109" s="91"/>
      <c r="KF109" s="91"/>
      <c r="KG109" s="91"/>
      <c r="KH109" s="91"/>
      <c r="KI109" s="91"/>
      <c r="KJ109" s="91"/>
      <c r="KK109" s="91"/>
      <c r="KL109" s="91"/>
      <c r="KM109" s="91"/>
      <c r="KN109" s="91"/>
      <c r="KO109" s="91"/>
      <c r="KP109" s="91"/>
      <c r="KQ109" s="91"/>
      <c r="KR109" s="91"/>
      <c r="KS109" s="91"/>
      <c r="KT109" s="91"/>
      <c r="KU109" s="91"/>
      <c r="KV109" s="91"/>
      <c r="KW109" s="91"/>
      <c r="KX109" s="91"/>
      <c r="KY109" s="91"/>
      <c r="KZ109" s="91"/>
      <c r="LA109" s="91"/>
      <c r="LB109" s="91"/>
      <c r="LC109" s="91"/>
      <c r="LD109" s="91"/>
      <c r="LE109" s="91"/>
      <c r="LF109" s="91"/>
      <c r="LG109" s="91"/>
      <c r="LH109" s="91"/>
      <c r="LI109" s="91"/>
      <c r="LJ109" s="91"/>
      <c r="LK109" s="91"/>
      <c r="LL109" s="91"/>
      <c r="LM109" s="91"/>
      <c r="LN109" s="91"/>
      <c r="LO109" s="91"/>
      <c r="LP109" s="91"/>
      <c r="LQ109" s="91"/>
      <c r="LR109" s="91"/>
      <c r="LS109" s="91"/>
      <c r="LT109" s="91"/>
      <c r="LU109" s="91"/>
      <c r="LV109" s="91"/>
      <c r="LW109" s="91"/>
      <c r="LX109" s="91"/>
      <c r="LY109" s="91"/>
      <c r="LZ109" s="91"/>
      <c r="MA109" s="91"/>
      <c r="MB109" s="91"/>
      <c r="MC109" s="91"/>
      <c r="MQ109" s="152">
        <f t="shared" si="43"/>
        <v>2</v>
      </c>
      <c r="MR109" s="143">
        <f t="shared" si="39"/>
        <v>1</v>
      </c>
      <c r="MS109" s="143">
        <f t="shared" si="40"/>
        <v>0.83</v>
      </c>
      <c r="MT109" s="143">
        <f t="shared" si="41"/>
        <v>0.91500000000000004</v>
      </c>
      <c r="MU109" s="143">
        <f t="shared" si="42"/>
        <v>0.12020815280171311</v>
      </c>
      <c r="MV109" s="234">
        <f t="shared" si="44"/>
        <v>2</v>
      </c>
      <c r="MW109" s="236" t="s">
        <v>89</v>
      </c>
      <c r="MX109" s="144" t="s">
        <v>4</v>
      </c>
      <c r="MY109" s="144" t="s">
        <v>4</v>
      </c>
      <c r="MZ109" s="144" t="s">
        <v>4</v>
      </c>
      <c r="NA109" s="144" t="s">
        <v>4</v>
      </c>
      <c r="NB109" s="144" t="s">
        <v>4</v>
      </c>
      <c r="NC109" s="144" t="s">
        <v>4</v>
      </c>
      <c r="ND109" s="144" t="s">
        <v>4</v>
      </c>
      <c r="NE109" s="144" t="s">
        <v>4</v>
      </c>
      <c r="NF109" s="144" t="s">
        <v>4</v>
      </c>
      <c r="NG109" s="144" t="s">
        <v>4</v>
      </c>
      <c r="NH109" s="237" t="s">
        <v>4</v>
      </c>
      <c r="NI109" s="236" t="s">
        <v>22</v>
      </c>
      <c r="NJ109" s="161">
        <f t="shared" si="45"/>
        <v>0</v>
      </c>
      <c r="NK109" s="161">
        <f t="shared" si="46"/>
        <v>2</v>
      </c>
      <c r="NM109" s="288"/>
      <c r="NN109" s="88"/>
      <c r="NO109" s="741"/>
      <c r="NP109" s="741"/>
      <c r="NQ109" s="741"/>
      <c r="NR109" s="741"/>
      <c r="NS109" s="741"/>
      <c r="NT109" s="741"/>
      <c r="NU109" s="741"/>
      <c r="NV109" s="741"/>
      <c r="NW109" s="741"/>
      <c r="NX109" s="741"/>
      <c r="NY109" s="741"/>
      <c r="NZ109" s="741"/>
      <c r="OA109" s="741"/>
      <c r="OB109" s="741"/>
      <c r="OC109" s="741"/>
      <c r="OD109" s="741"/>
      <c r="OE109" s="741"/>
      <c r="OF109" s="741"/>
      <c r="OG109" s="741"/>
      <c r="OH109" s="741"/>
      <c r="OI109" s="741"/>
      <c r="OJ109" s="741"/>
      <c r="OK109" s="741"/>
      <c r="OL109" s="741"/>
      <c r="OM109" s="741"/>
      <c r="ON109" s="741"/>
      <c r="OO109" s="741"/>
      <c r="OP109" s="741"/>
      <c r="OQ109" s="741"/>
      <c r="OR109" s="741"/>
      <c r="OS109" s="741"/>
      <c r="OT109" s="741"/>
      <c r="OU109" s="741"/>
      <c r="OV109" s="741"/>
      <c r="OW109" s="741"/>
      <c r="OX109" s="741"/>
      <c r="OY109" s="741"/>
      <c r="OZ109" s="741"/>
      <c r="PA109" s="741"/>
      <c r="PB109" s="741"/>
      <c r="PC109" s="741"/>
      <c r="PD109" s="741"/>
      <c r="PE109" s="741"/>
      <c r="PF109" s="741"/>
      <c r="PG109" s="741"/>
      <c r="PH109" s="741"/>
      <c r="PI109" s="741"/>
    </row>
    <row r="110" spans="1:425" s="92" customFormat="1" ht="15" customHeight="1">
      <c r="A110" s="1"/>
      <c r="B110" s="88"/>
      <c r="C110" s="89" t="s">
        <v>431</v>
      </c>
      <c r="D110" s="89" t="s">
        <v>519</v>
      </c>
      <c r="E110" s="89" t="s">
        <v>1220</v>
      </c>
      <c r="F110" s="89" t="s">
        <v>2165</v>
      </c>
      <c r="G110" s="160" t="str">
        <f>'G-6'!I94</f>
        <v>I-38</v>
      </c>
      <c r="H110" s="160" t="s">
        <v>89</v>
      </c>
      <c r="I110" s="160" t="s">
        <v>89</v>
      </c>
      <c r="J110" s="160" t="s">
        <v>4</v>
      </c>
      <c r="K110" s="160" t="s">
        <v>4</v>
      </c>
      <c r="L110" s="160" t="s">
        <v>4</v>
      </c>
      <c r="M110" s="89" t="s">
        <v>1099</v>
      </c>
      <c r="N110" s="89" t="s">
        <v>63</v>
      </c>
      <c r="O110" s="89" t="s">
        <v>1107</v>
      </c>
      <c r="P110" s="89" t="s">
        <v>97</v>
      </c>
      <c r="Q110" s="231" t="s">
        <v>89</v>
      </c>
      <c r="R110" s="135" t="s">
        <v>4</v>
      </c>
      <c r="S110" s="135">
        <v>2017</v>
      </c>
      <c r="T110" s="135" t="s">
        <v>687</v>
      </c>
      <c r="U110" s="135" t="s">
        <v>677</v>
      </c>
      <c r="V110" s="135" t="s">
        <v>1678</v>
      </c>
      <c r="W110" s="135" t="s">
        <v>1679</v>
      </c>
      <c r="X110" s="135" t="s">
        <v>4</v>
      </c>
      <c r="Y110" s="135">
        <v>1332272</v>
      </c>
      <c r="Z110" s="49" t="s">
        <v>666</v>
      </c>
      <c r="AA110" s="49" t="s">
        <v>667</v>
      </c>
      <c r="AB110" s="246" t="s">
        <v>1693</v>
      </c>
      <c r="AC110" s="49" t="s">
        <v>4</v>
      </c>
      <c r="AD110" s="231" t="s">
        <v>89</v>
      </c>
      <c r="AE110" s="135" t="s">
        <v>4</v>
      </c>
      <c r="AF110" s="135">
        <v>2017</v>
      </c>
      <c r="AG110" s="135" t="s">
        <v>687</v>
      </c>
      <c r="AH110" s="135" t="s">
        <v>677</v>
      </c>
      <c r="AI110" s="135" t="s">
        <v>1678</v>
      </c>
      <c r="AJ110" s="135" t="s">
        <v>1694</v>
      </c>
      <c r="AK110" s="135" t="s">
        <v>4</v>
      </c>
      <c r="AL110" s="135">
        <v>589476</v>
      </c>
      <c r="AM110" s="49" t="s">
        <v>666</v>
      </c>
      <c r="AN110" s="49" t="s">
        <v>667</v>
      </c>
      <c r="AO110" s="246" t="s">
        <v>1693</v>
      </c>
      <c r="AP110" s="49" t="s">
        <v>4</v>
      </c>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100"/>
      <c r="EV110" s="91"/>
      <c r="EW110" s="91"/>
      <c r="EX110" s="91"/>
      <c r="EY110" s="91"/>
      <c r="EZ110" s="91"/>
      <c r="FA110" s="91"/>
      <c r="FB110" s="91"/>
      <c r="FC110" s="91"/>
      <c r="FD110" s="91"/>
      <c r="FE110" s="91"/>
      <c r="FF110" s="91"/>
      <c r="FG110" s="91"/>
      <c r="FH110" s="100"/>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c r="JX110" s="91"/>
      <c r="JY110" s="91"/>
      <c r="JZ110" s="91"/>
      <c r="KA110" s="91"/>
      <c r="KB110" s="91"/>
      <c r="KC110" s="91"/>
      <c r="KD110" s="91"/>
      <c r="KE110" s="91"/>
      <c r="KF110" s="91"/>
      <c r="KG110" s="91"/>
      <c r="KH110" s="91"/>
      <c r="KI110" s="91"/>
      <c r="KJ110" s="91"/>
      <c r="KK110" s="91"/>
      <c r="KL110" s="91"/>
      <c r="KM110" s="91"/>
      <c r="KN110" s="91"/>
      <c r="KO110" s="91"/>
      <c r="KP110" s="91"/>
      <c r="KQ110" s="91"/>
      <c r="KR110" s="91"/>
      <c r="KS110" s="91"/>
      <c r="KT110" s="91"/>
      <c r="KU110" s="91"/>
      <c r="KV110" s="91"/>
      <c r="KW110" s="91"/>
      <c r="KX110" s="91"/>
      <c r="KY110" s="91"/>
      <c r="KZ110" s="91"/>
      <c r="LA110" s="91"/>
      <c r="LB110" s="91"/>
      <c r="LC110" s="91"/>
      <c r="LD110" s="91"/>
      <c r="LE110" s="91"/>
      <c r="LF110" s="91"/>
      <c r="LG110" s="91"/>
      <c r="LH110" s="91"/>
      <c r="LI110" s="91"/>
      <c r="LJ110" s="91"/>
      <c r="LK110" s="91"/>
      <c r="LL110" s="91"/>
      <c r="LM110" s="91"/>
      <c r="LN110" s="91"/>
      <c r="LO110" s="91"/>
      <c r="LP110" s="91"/>
      <c r="LQ110" s="91"/>
      <c r="LR110" s="91"/>
      <c r="LS110" s="91"/>
      <c r="LT110" s="91"/>
      <c r="LU110" s="91"/>
      <c r="LV110" s="91"/>
      <c r="LW110" s="91"/>
      <c r="LX110" s="91"/>
      <c r="LY110" s="91"/>
      <c r="LZ110" s="91"/>
      <c r="MA110" s="91"/>
      <c r="MB110" s="91"/>
      <c r="MC110" s="91"/>
      <c r="MQ110" s="152">
        <f t="shared" si="43"/>
        <v>2</v>
      </c>
      <c r="MR110" s="143" t="s">
        <v>4</v>
      </c>
      <c r="MS110" s="143" t="s">
        <v>4</v>
      </c>
      <c r="MT110" s="143" t="s">
        <v>4</v>
      </c>
      <c r="MU110" s="143" t="s">
        <v>4</v>
      </c>
      <c r="MV110" s="234" t="s">
        <v>4</v>
      </c>
      <c r="MW110" s="236" t="s">
        <v>22</v>
      </c>
      <c r="MX110" s="234">
        <f>COUNTIF(Q110:MP110,"Si")</f>
        <v>2</v>
      </c>
      <c r="MY110" s="234">
        <f>COUNTIF(Q110:MP110,"Parcialmente")</f>
        <v>0</v>
      </c>
      <c r="MZ110" s="234">
        <f>COUNTIF(Q$6:MP110,"Si, pero publicado por un nivel superior")+COUNTIF(Q110:MP110,"Si pero publicado por otra entidad")</f>
        <v>0</v>
      </c>
      <c r="NA110" s="234">
        <f>COUNTIF(Q110:MP110,"No")</f>
        <v>0</v>
      </c>
      <c r="NB110" s="234">
        <f>COUNTIF(Q110:MP110,"Satisfechos")</f>
        <v>0</v>
      </c>
      <c r="NC110" s="234">
        <f>COUNTIF(Q110:MP110,"No satisfechos")</f>
        <v>0</v>
      </c>
      <c r="ND110" s="234">
        <f>COUNTIF(Q110:MP110,"No se realiza encuesta")</f>
        <v>0</v>
      </c>
      <c r="NE110" s="234">
        <f>COUNTIF(Q110:MP110,"Clausurados o rehabilitados")</f>
        <v>0</v>
      </c>
      <c r="NF110" s="234">
        <f>COUNTIF(Q110:MP110,"En proceso")</f>
        <v>0</v>
      </c>
      <c r="NG110" s="234">
        <f t="shared" ref="NG110:NG113" si="47">COUNTIF(Q110:MP110,"No se realiza ninguna gestión")</f>
        <v>0</v>
      </c>
      <c r="NH110" s="237">
        <f>SUM(MX110:NG110)</f>
        <v>2</v>
      </c>
      <c r="NI110" s="236" t="s">
        <v>89</v>
      </c>
      <c r="NJ110" s="161">
        <f t="shared" si="45"/>
        <v>0</v>
      </c>
      <c r="NK110" s="161">
        <f t="shared" si="46"/>
        <v>2</v>
      </c>
      <c r="NM110" s="288"/>
      <c r="NN110" s="88"/>
      <c r="NO110" s="741"/>
      <c r="NP110" s="741"/>
      <c r="NQ110" s="741"/>
      <c r="NR110" s="741"/>
      <c r="NS110" s="741"/>
      <c r="NT110" s="741"/>
      <c r="NU110" s="741"/>
      <c r="NV110" s="741"/>
      <c r="NW110" s="741"/>
      <c r="NX110" s="741"/>
      <c r="NY110" s="741"/>
      <c r="NZ110" s="741"/>
      <c r="OA110" s="741"/>
      <c r="OB110" s="741"/>
      <c r="OC110" s="741"/>
      <c r="OD110" s="741"/>
      <c r="OE110" s="741"/>
      <c r="OF110" s="741"/>
      <c r="OG110" s="741"/>
      <c r="OH110" s="741"/>
      <c r="OI110" s="741"/>
      <c r="OJ110" s="741"/>
      <c r="OK110" s="741"/>
      <c r="OL110" s="741"/>
      <c r="OM110" s="741"/>
      <c r="ON110" s="741"/>
      <c r="OO110" s="741"/>
      <c r="OP110" s="741"/>
      <c r="OQ110" s="741"/>
      <c r="OR110" s="741"/>
      <c r="OS110" s="741"/>
      <c r="OT110" s="741"/>
      <c r="OU110" s="741"/>
      <c r="OV110" s="741"/>
      <c r="OW110" s="741"/>
      <c r="OX110" s="741"/>
      <c r="OY110" s="741"/>
      <c r="OZ110" s="741"/>
      <c r="PA110" s="741"/>
      <c r="PB110" s="741"/>
      <c r="PC110" s="741"/>
      <c r="PD110" s="741"/>
      <c r="PE110" s="741"/>
      <c r="PF110" s="741"/>
      <c r="PG110" s="741"/>
      <c r="PH110" s="741"/>
      <c r="PI110" s="741"/>
    </row>
    <row r="111" spans="1:425" s="92" customFormat="1" ht="15" customHeight="1">
      <c r="A111" s="1"/>
      <c r="B111" s="88"/>
      <c r="C111" s="89" t="s">
        <v>431</v>
      </c>
      <c r="D111" s="89" t="s">
        <v>519</v>
      </c>
      <c r="E111" s="89" t="s">
        <v>1220</v>
      </c>
      <c r="F111" s="89" t="s">
        <v>102</v>
      </c>
      <c r="G111" s="160" t="str">
        <f>'G-6'!I102</f>
        <v>I-39</v>
      </c>
      <c r="H111" s="160" t="s">
        <v>89</v>
      </c>
      <c r="I111" s="160" t="s">
        <v>89</v>
      </c>
      <c r="J111" s="160" t="s">
        <v>4</v>
      </c>
      <c r="K111" s="160" t="s">
        <v>4</v>
      </c>
      <c r="L111" s="160" t="s">
        <v>3167</v>
      </c>
      <c r="M111" s="89" t="s">
        <v>145</v>
      </c>
      <c r="N111" s="89" t="s">
        <v>6</v>
      </c>
      <c r="O111" s="89" t="s">
        <v>146</v>
      </c>
      <c r="P111" s="89" t="s">
        <v>98</v>
      </c>
      <c r="Q111" s="318">
        <v>0.44247787610619471</v>
      </c>
      <c r="R111" s="135" t="s">
        <v>4</v>
      </c>
      <c r="S111" s="135">
        <v>2017</v>
      </c>
      <c r="T111" s="135" t="s">
        <v>687</v>
      </c>
      <c r="U111" s="135" t="s">
        <v>677</v>
      </c>
      <c r="V111" s="135" t="s">
        <v>1678</v>
      </c>
      <c r="W111" s="135" t="s">
        <v>1679</v>
      </c>
      <c r="X111" s="135" t="s">
        <v>4</v>
      </c>
      <c r="Y111" s="135">
        <v>1332272</v>
      </c>
      <c r="Z111" s="49" t="s">
        <v>666</v>
      </c>
      <c r="AA111" s="49" t="s">
        <v>667</v>
      </c>
      <c r="AB111" s="246" t="s">
        <v>1693</v>
      </c>
      <c r="AC111" s="49" t="s">
        <v>4</v>
      </c>
      <c r="AD111" s="231">
        <v>0.53078556263269638</v>
      </c>
      <c r="AE111" s="135" t="s">
        <v>4</v>
      </c>
      <c r="AF111" s="135">
        <v>2017</v>
      </c>
      <c r="AG111" s="135" t="s">
        <v>687</v>
      </c>
      <c r="AH111" s="135" t="s">
        <v>677</v>
      </c>
      <c r="AI111" s="135" t="s">
        <v>1678</v>
      </c>
      <c r="AJ111" s="135" t="s">
        <v>1694</v>
      </c>
      <c r="AK111" s="135" t="s">
        <v>4</v>
      </c>
      <c r="AL111" s="135">
        <v>589476</v>
      </c>
      <c r="AM111" s="49" t="s">
        <v>666</v>
      </c>
      <c r="AN111" s="49" t="s">
        <v>667</v>
      </c>
      <c r="AO111" s="246" t="s">
        <v>1693</v>
      </c>
      <c r="AP111" s="49" t="s">
        <v>4</v>
      </c>
      <c r="AQ111" s="249">
        <v>0.72</v>
      </c>
      <c r="AR111" s="135" t="s">
        <v>4</v>
      </c>
      <c r="AS111" s="135">
        <v>2010</v>
      </c>
      <c r="AT111" s="135" t="s">
        <v>843</v>
      </c>
      <c r="AU111" s="135" t="s">
        <v>677</v>
      </c>
      <c r="AV111" s="135" t="s">
        <v>4</v>
      </c>
      <c r="AW111" s="135" t="s">
        <v>4</v>
      </c>
      <c r="AX111" s="135" t="s">
        <v>4</v>
      </c>
      <c r="AY111" s="135">
        <v>46300000</v>
      </c>
      <c r="AZ111" s="135" t="s">
        <v>674</v>
      </c>
      <c r="BA111" s="135" t="s">
        <v>685</v>
      </c>
      <c r="BB111" s="135" t="s">
        <v>1132</v>
      </c>
      <c r="BC111" s="135" t="s">
        <v>1888</v>
      </c>
      <c r="BD111" s="231">
        <v>0.02</v>
      </c>
      <c r="BE111" s="135" t="s">
        <v>4</v>
      </c>
      <c r="BF111" s="135">
        <v>2010</v>
      </c>
      <c r="BG111" s="135" t="s">
        <v>1889</v>
      </c>
      <c r="BH111" s="135" t="s">
        <v>677</v>
      </c>
      <c r="BI111" s="135" t="s">
        <v>4</v>
      </c>
      <c r="BJ111" s="135" t="s">
        <v>4</v>
      </c>
      <c r="BK111" s="135" t="s">
        <v>4</v>
      </c>
      <c r="BL111" s="135">
        <v>14337000</v>
      </c>
      <c r="BM111" s="135" t="s">
        <v>674</v>
      </c>
      <c r="BN111" s="135" t="s">
        <v>685</v>
      </c>
      <c r="BO111" s="135" t="s">
        <v>1132</v>
      </c>
      <c r="BP111" s="135" t="s">
        <v>1890</v>
      </c>
      <c r="BQ111" s="338">
        <v>0.31</v>
      </c>
      <c r="BR111" s="135" t="s">
        <v>4</v>
      </c>
      <c r="BS111" s="135">
        <v>2010</v>
      </c>
      <c r="BT111" s="135" t="s">
        <v>266</v>
      </c>
      <c r="BU111" s="135" t="s">
        <v>677</v>
      </c>
      <c r="BV111" s="135" t="s">
        <v>4</v>
      </c>
      <c r="BW111" s="135" t="s">
        <v>4</v>
      </c>
      <c r="BX111" s="135" t="s">
        <v>4</v>
      </c>
      <c r="BY111" s="135" t="s">
        <v>4</v>
      </c>
      <c r="BZ111" s="135" t="s">
        <v>714</v>
      </c>
      <c r="CA111" s="135" t="s">
        <v>685</v>
      </c>
      <c r="CB111" s="135" t="s">
        <v>1132</v>
      </c>
      <c r="CC111" s="135" t="s">
        <v>1891</v>
      </c>
      <c r="CD111" s="208"/>
      <c r="CE111" s="167"/>
      <c r="CF111" s="167"/>
      <c r="CG111" s="167"/>
      <c r="CH111" s="167"/>
      <c r="CI111" s="167"/>
      <c r="CJ111" s="167"/>
      <c r="CK111" s="167"/>
      <c r="CL111" s="193"/>
      <c r="CM111" s="167"/>
      <c r="CN111" s="167"/>
      <c r="CO111" s="167"/>
      <c r="CP111" s="167"/>
      <c r="CQ111" s="208"/>
      <c r="CR111" s="167"/>
      <c r="CS111" s="167"/>
      <c r="CT111" s="167"/>
      <c r="CU111" s="167"/>
      <c r="CV111" s="167"/>
      <c r="CW111" s="167"/>
      <c r="CX111" s="167"/>
      <c r="CY111" s="193"/>
      <c r="CZ111" s="167"/>
      <c r="DA111" s="167"/>
      <c r="DB111" s="167"/>
      <c r="DC111" s="167"/>
      <c r="DD111" s="208"/>
      <c r="DE111" s="167"/>
      <c r="DF111" s="167"/>
      <c r="DG111" s="167"/>
      <c r="DH111" s="167"/>
      <c r="DI111" s="167"/>
      <c r="DJ111" s="167"/>
      <c r="DK111" s="167"/>
      <c r="DL111" s="193"/>
      <c r="DM111" s="167"/>
      <c r="DN111" s="167"/>
      <c r="DO111" s="167"/>
      <c r="DP111" s="167"/>
      <c r="DQ111" s="208"/>
      <c r="DR111" s="167"/>
      <c r="DS111" s="167"/>
      <c r="DT111" s="167"/>
      <c r="DU111" s="167"/>
      <c r="DV111" s="167"/>
      <c r="DW111" s="167"/>
      <c r="DX111" s="167"/>
      <c r="DY111" s="193"/>
      <c r="DZ111" s="167"/>
      <c r="EA111" s="167"/>
      <c r="EB111" s="167"/>
      <c r="EC111" s="167"/>
      <c r="ED111" s="399"/>
      <c r="EE111" s="41"/>
      <c r="EF111" s="136"/>
      <c r="EG111" s="167"/>
      <c r="EH111" s="167"/>
      <c r="EI111" s="167"/>
      <c r="EJ111" s="167"/>
      <c r="EK111" s="167"/>
      <c r="EL111" s="167"/>
      <c r="EM111" s="167"/>
      <c r="EN111" s="167"/>
      <c r="EO111" s="167"/>
      <c r="EP111" s="41"/>
      <c r="EQ111" s="167"/>
      <c r="ER111" s="167"/>
      <c r="ES111" s="167"/>
      <c r="ET111" s="167"/>
      <c r="EU111" s="192"/>
      <c r="EV111" s="167"/>
      <c r="EW111" s="167"/>
      <c r="EX111" s="167"/>
      <c r="EY111" s="167"/>
      <c r="EZ111" s="91"/>
      <c r="FA111" s="91"/>
      <c r="FB111" s="91"/>
      <c r="FC111" s="91"/>
      <c r="FD111" s="91"/>
      <c r="FE111" s="91"/>
      <c r="FF111" s="91"/>
      <c r="FG111" s="91"/>
      <c r="FH111" s="100"/>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c r="JX111" s="91"/>
      <c r="JY111" s="91"/>
      <c r="JZ111" s="91"/>
      <c r="KA111" s="91"/>
      <c r="KB111" s="91"/>
      <c r="KC111" s="91"/>
      <c r="KD111" s="91"/>
      <c r="KE111" s="91"/>
      <c r="KF111" s="91"/>
      <c r="KG111" s="91"/>
      <c r="KH111" s="91"/>
      <c r="KI111" s="91"/>
      <c r="KJ111" s="91"/>
      <c r="KK111" s="91"/>
      <c r="KL111" s="91"/>
      <c r="KM111" s="91"/>
      <c r="KN111" s="91"/>
      <c r="KO111" s="91"/>
      <c r="KP111" s="91"/>
      <c r="KQ111" s="91"/>
      <c r="KR111" s="91"/>
      <c r="KS111" s="91"/>
      <c r="KT111" s="91"/>
      <c r="KU111" s="91"/>
      <c r="KV111" s="91"/>
      <c r="KW111" s="91"/>
      <c r="KX111" s="91"/>
      <c r="KY111" s="91"/>
      <c r="KZ111" s="91"/>
      <c r="LA111" s="91"/>
      <c r="LB111" s="91"/>
      <c r="LC111" s="91"/>
      <c r="LD111" s="91"/>
      <c r="LE111" s="91"/>
      <c r="LF111" s="91"/>
      <c r="LG111" s="91"/>
      <c r="LH111" s="91"/>
      <c r="LI111" s="91"/>
      <c r="LJ111" s="91"/>
      <c r="LK111" s="91"/>
      <c r="LL111" s="91"/>
      <c r="LM111" s="91"/>
      <c r="LN111" s="91"/>
      <c r="LO111" s="91"/>
      <c r="LP111" s="91"/>
      <c r="LQ111" s="91"/>
      <c r="LR111" s="91"/>
      <c r="LS111" s="91"/>
      <c r="LT111" s="91"/>
      <c r="LU111" s="91"/>
      <c r="LV111" s="91"/>
      <c r="LW111" s="91"/>
      <c r="LX111" s="91"/>
      <c r="LY111" s="91"/>
      <c r="LZ111" s="91"/>
      <c r="MA111" s="91"/>
      <c r="MB111" s="91"/>
      <c r="MC111" s="91"/>
      <c r="MQ111" s="152">
        <f>COUNTA(Q111,AD111,AQ111,BD111,BQ111,CD111,CQ111,DD111,DQ111,ED111,EQ111,FD111,FQ111,GD111,GQ111,HD111,HQ111,ID111,IQ111,JD111,JQ111,KD111,KQ111,LD111,LQ111,MD111)</f>
        <v>5</v>
      </c>
      <c r="MR111" s="143">
        <f>MAX(Q111,AD111,AQ111,BD111,BQ111,CD111,CQ111,DD111,DQ111,ED111,EQ111,FD111,FQ111,GD111,GQ111,HD111,HQ111,ID111,IQ111,JD111,JQ111,KD111,KQ111,LD111,LQ111,MD111)</f>
        <v>0.72</v>
      </c>
      <c r="MS111" s="143">
        <f>MIN(Q111,AD111,AQ111,BD111,BQ111,CD111,CQ111,DD111,DQ111,ED111,EQ111,FD111,FQ111,GD111,GQ111,HD111,HQ111,ID111,IQ111,JD111,JQ111,KD111,KQ111,LD111,LQ111,MD111)</f>
        <v>0.02</v>
      </c>
      <c r="MT111" s="143">
        <f>AVERAGE(Q111,AD111,AQ111,BD111,BQ111,CD111,CQ111,DD111,DQ111,ED111,EQ111,FD111,FQ111,GD111,GQ111,HD111,HQ111,ID111,IQ111,JD111,JQ111,KD111,KQ111,LD111,LQ111,MD111)</f>
        <v>0.40465268774777818</v>
      </c>
      <c r="MU111" s="143">
        <f>STDEV(Q111,AD111,AQ111,BD111,BQ111,CD111,CQ111,DD111,DQ111,ED111,EQ111,FD111,FQ111,GD111,GQ111,HD111,HQ111,ID111,IQ111,JD111,JQ111,KD111,KQ111,LD111,LQ111,MD111)</f>
        <v>0.26158220306208363</v>
      </c>
      <c r="MV111" s="234">
        <f>MQ111</f>
        <v>5</v>
      </c>
      <c r="MW111" s="236" t="s">
        <v>89</v>
      </c>
      <c r="MX111" s="144" t="s">
        <v>4</v>
      </c>
      <c r="MY111" s="144" t="s">
        <v>4</v>
      </c>
      <c r="MZ111" s="144" t="s">
        <v>4</v>
      </c>
      <c r="NA111" s="144" t="s">
        <v>4</v>
      </c>
      <c r="NB111" s="144" t="s">
        <v>4</v>
      </c>
      <c r="NC111" s="144" t="s">
        <v>4</v>
      </c>
      <c r="ND111" s="144" t="s">
        <v>4</v>
      </c>
      <c r="NE111" s="144" t="s">
        <v>4</v>
      </c>
      <c r="NF111" s="144" t="s">
        <v>4</v>
      </c>
      <c r="NG111" s="144" t="s">
        <v>4</v>
      </c>
      <c r="NH111" s="237" t="s">
        <v>4</v>
      </c>
      <c r="NI111" s="236" t="s">
        <v>22</v>
      </c>
      <c r="NJ111" s="161">
        <f t="shared" si="45"/>
        <v>3</v>
      </c>
      <c r="NK111" s="161">
        <f t="shared" si="46"/>
        <v>2</v>
      </c>
      <c r="NM111" s="288"/>
      <c r="NN111" s="88"/>
      <c r="NO111" s="741"/>
      <c r="NP111" s="741"/>
      <c r="NQ111" s="741"/>
      <c r="NR111" s="741"/>
      <c r="NS111" s="741"/>
      <c r="NT111" s="741"/>
      <c r="NU111" s="741"/>
      <c r="NV111" s="741"/>
      <c r="NW111" s="741"/>
      <c r="NX111" s="741"/>
      <c r="NY111" s="741"/>
      <c r="NZ111" s="741"/>
      <c r="OA111" s="741"/>
      <c r="OB111" s="741"/>
      <c r="OC111" s="741"/>
      <c r="OD111" s="741"/>
      <c r="OE111" s="741"/>
      <c r="OF111" s="741"/>
      <c r="OG111" s="741"/>
      <c r="OH111" s="741"/>
      <c r="OI111" s="741"/>
      <c r="OJ111" s="741"/>
      <c r="OK111" s="741"/>
      <c r="OL111" s="741"/>
      <c r="OM111" s="741"/>
      <c r="ON111" s="741"/>
      <c r="OO111" s="741"/>
      <c r="OP111" s="741"/>
      <c r="OQ111" s="741"/>
      <c r="OR111" s="741"/>
      <c r="OS111" s="741"/>
      <c r="OT111" s="741"/>
      <c r="OU111" s="741"/>
      <c r="OV111" s="741"/>
      <c r="OW111" s="741"/>
      <c r="OX111" s="741"/>
      <c r="OY111" s="741"/>
      <c r="OZ111" s="741"/>
      <c r="PA111" s="741"/>
      <c r="PB111" s="741"/>
      <c r="PC111" s="741"/>
      <c r="PD111" s="741"/>
      <c r="PE111" s="741"/>
      <c r="PF111" s="741"/>
      <c r="PG111" s="741"/>
      <c r="PH111" s="741"/>
      <c r="PI111" s="741"/>
    </row>
    <row r="112" spans="1:425" s="92" customFormat="1" ht="15" customHeight="1">
      <c r="A112" s="1"/>
      <c r="B112" s="88"/>
      <c r="C112" s="357"/>
      <c r="D112" s="357"/>
      <c r="E112" s="357"/>
      <c r="F112" s="357"/>
      <c r="G112" s="358"/>
      <c r="H112" s="358"/>
      <c r="I112" s="358"/>
      <c r="J112" s="358"/>
      <c r="K112" s="358"/>
      <c r="L112" s="358"/>
      <c r="M112" s="160" t="s">
        <v>88</v>
      </c>
      <c r="N112" s="160" t="s">
        <v>88</v>
      </c>
      <c r="O112" s="398" t="s">
        <v>771</v>
      </c>
      <c r="P112" s="89"/>
      <c r="Q112" s="208">
        <v>5.0000000000000001E-3</v>
      </c>
      <c r="R112" s="167" t="s">
        <v>4</v>
      </c>
      <c r="S112" s="167">
        <v>2012</v>
      </c>
      <c r="T112" s="167" t="s">
        <v>672</v>
      </c>
      <c r="U112" s="167" t="s">
        <v>673</v>
      </c>
      <c r="V112" s="167" t="s">
        <v>4</v>
      </c>
      <c r="W112" s="167" t="s">
        <v>4</v>
      </c>
      <c r="X112" s="167" t="s">
        <v>1655</v>
      </c>
      <c r="Y112" s="400">
        <v>8000000</v>
      </c>
      <c r="Z112" s="167" t="s">
        <v>666</v>
      </c>
      <c r="AA112" s="167" t="s">
        <v>667</v>
      </c>
      <c r="AB112" s="167" t="s">
        <v>760</v>
      </c>
      <c r="AC112" s="167" t="s">
        <v>771</v>
      </c>
      <c r="AD112" s="208">
        <v>1E-3</v>
      </c>
      <c r="AE112" s="167" t="s">
        <v>4</v>
      </c>
      <c r="AF112" s="167">
        <v>2012</v>
      </c>
      <c r="AG112" s="167" t="s">
        <v>772</v>
      </c>
      <c r="AH112" s="167" t="s">
        <v>677</v>
      </c>
      <c r="AI112" s="167" t="s">
        <v>4</v>
      </c>
      <c r="AJ112" s="167" t="s">
        <v>4</v>
      </c>
      <c r="AK112" s="167" t="s">
        <v>773</v>
      </c>
      <c r="AL112" s="193">
        <v>2300000</v>
      </c>
      <c r="AM112" s="167" t="s">
        <v>666</v>
      </c>
      <c r="AN112" s="167" t="s">
        <v>667</v>
      </c>
      <c r="AO112" s="167" t="s">
        <v>760</v>
      </c>
      <c r="AP112" s="167" t="s">
        <v>771</v>
      </c>
      <c r="AQ112" s="208">
        <v>4.0000000000000001E-3</v>
      </c>
      <c r="AR112" s="167" t="s">
        <v>4</v>
      </c>
      <c r="AS112" s="167">
        <v>2012</v>
      </c>
      <c r="AT112" s="167" t="s">
        <v>664</v>
      </c>
      <c r="AU112" s="167" t="s">
        <v>665</v>
      </c>
      <c r="AV112" s="167" t="s">
        <v>774</v>
      </c>
      <c r="AW112" s="167" t="s">
        <v>775</v>
      </c>
      <c r="AX112" s="167" t="s">
        <v>4</v>
      </c>
      <c r="AY112" s="193">
        <v>44000</v>
      </c>
      <c r="AZ112" s="167" t="s">
        <v>776</v>
      </c>
      <c r="BA112" s="167" t="s">
        <v>667</v>
      </c>
      <c r="BB112" s="167" t="s">
        <v>760</v>
      </c>
      <c r="BC112" s="167" t="s">
        <v>771</v>
      </c>
      <c r="BD112" s="208">
        <v>1.2E-2</v>
      </c>
      <c r="BE112" s="167" t="s">
        <v>4</v>
      </c>
      <c r="BF112" s="167">
        <v>2012</v>
      </c>
      <c r="BG112" s="167" t="s">
        <v>672</v>
      </c>
      <c r="BH112" s="167" t="s">
        <v>673</v>
      </c>
      <c r="BI112" s="167" t="s">
        <v>777</v>
      </c>
      <c r="BJ112" s="167" t="s">
        <v>4</v>
      </c>
      <c r="BK112" s="167" t="s">
        <v>4</v>
      </c>
      <c r="BL112" s="193">
        <v>14166666</v>
      </c>
      <c r="BM112" s="167" t="s">
        <v>778</v>
      </c>
      <c r="BN112" s="167" t="s">
        <v>667</v>
      </c>
      <c r="BO112" s="167" t="s">
        <v>760</v>
      </c>
      <c r="BP112" s="167" t="s">
        <v>771</v>
      </c>
      <c r="BQ112" s="208">
        <v>1.7000000000000001E-2</v>
      </c>
      <c r="BR112" s="167" t="s">
        <v>4</v>
      </c>
      <c r="BS112" s="167">
        <v>2017</v>
      </c>
      <c r="BT112" s="167" t="s">
        <v>779</v>
      </c>
      <c r="BU112" s="167" t="s">
        <v>673</v>
      </c>
      <c r="BV112" s="167" t="s">
        <v>4</v>
      </c>
      <c r="BW112" s="167" t="s">
        <v>4</v>
      </c>
      <c r="BX112" s="167" t="s">
        <v>780</v>
      </c>
      <c r="BY112" s="193">
        <v>7058823</v>
      </c>
      <c r="BZ112" s="167" t="s">
        <v>778</v>
      </c>
      <c r="CA112" s="167" t="s">
        <v>667</v>
      </c>
      <c r="CB112" s="167" t="s">
        <v>760</v>
      </c>
      <c r="CC112" s="167" t="s">
        <v>771</v>
      </c>
      <c r="CD112" s="208">
        <v>1E-3</v>
      </c>
      <c r="CE112" s="167" t="s">
        <v>4</v>
      </c>
      <c r="CF112" s="167">
        <v>2017</v>
      </c>
      <c r="CG112" s="167" t="s">
        <v>781</v>
      </c>
      <c r="CH112" s="167" t="s">
        <v>673</v>
      </c>
      <c r="CI112" s="167" t="s">
        <v>4</v>
      </c>
      <c r="CJ112" s="167" t="s">
        <v>4</v>
      </c>
      <c r="CK112" s="167" t="s">
        <v>782</v>
      </c>
      <c r="CL112" s="193">
        <v>390000</v>
      </c>
      <c r="CM112" s="167" t="s">
        <v>776</v>
      </c>
      <c r="CN112" s="167" t="s">
        <v>667</v>
      </c>
      <c r="CO112" s="167" t="s">
        <v>760</v>
      </c>
      <c r="CP112" s="167" t="s">
        <v>771</v>
      </c>
      <c r="CQ112" s="208">
        <v>3.0000000000000001E-3</v>
      </c>
      <c r="CR112" s="167" t="s">
        <v>4</v>
      </c>
      <c r="CS112" s="167">
        <v>2012</v>
      </c>
      <c r="CT112" s="167" t="s">
        <v>783</v>
      </c>
      <c r="CU112" s="167" t="s">
        <v>677</v>
      </c>
      <c r="CV112" s="167" t="s">
        <v>4</v>
      </c>
      <c r="CW112" s="167" t="s">
        <v>4</v>
      </c>
      <c r="CX112" s="167" t="s">
        <v>784</v>
      </c>
      <c r="CY112" s="193">
        <v>1155000</v>
      </c>
      <c r="CZ112" s="167" t="s">
        <v>666</v>
      </c>
      <c r="DA112" s="167" t="s">
        <v>667</v>
      </c>
      <c r="DB112" s="167" t="s">
        <v>760</v>
      </c>
      <c r="DC112" s="167" t="s">
        <v>771</v>
      </c>
      <c r="DD112" s="208">
        <v>5.0000000000000001E-3</v>
      </c>
      <c r="DE112" s="167" t="s">
        <v>4</v>
      </c>
      <c r="DF112" s="167">
        <v>2012</v>
      </c>
      <c r="DG112" s="167" t="s">
        <v>785</v>
      </c>
      <c r="DH112" s="167" t="s">
        <v>673</v>
      </c>
      <c r="DI112" s="167" t="s">
        <v>4</v>
      </c>
      <c r="DJ112" s="167" t="s">
        <v>4</v>
      </c>
      <c r="DK112" s="167" t="s">
        <v>786</v>
      </c>
      <c r="DL112" s="193">
        <v>2900000</v>
      </c>
      <c r="DM112" s="167" t="s">
        <v>778</v>
      </c>
      <c r="DN112" s="167" t="s">
        <v>667</v>
      </c>
      <c r="DO112" s="167" t="s">
        <v>760</v>
      </c>
      <c r="DP112" s="167" t="s">
        <v>771</v>
      </c>
      <c r="DQ112" s="208">
        <v>1E-3</v>
      </c>
      <c r="DR112" s="167" t="s">
        <v>4</v>
      </c>
      <c r="DS112" s="167">
        <v>2012</v>
      </c>
      <c r="DT112" s="167" t="s">
        <v>787</v>
      </c>
      <c r="DU112" s="167" t="s">
        <v>788</v>
      </c>
      <c r="DV112" s="167" t="s">
        <v>4</v>
      </c>
      <c r="DW112" s="167" t="s">
        <v>4</v>
      </c>
      <c r="DX112" s="167" t="s">
        <v>789</v>
      </c>
      <c r="DY112" s="193">
        <v>150000</v>
      </c>
      <c r="DZ112" s="167" t="s">
        <v>666</v>
      </c>
      <c r="EA112" s="167" t="s">
        <v>667</v>
      </c>
      <c r="EB112" s="167" t="s">
        <v>760</v>
      </c>
      <c r="EC112" s="167" t="s">
        <v>771</v>
      </c>
      <c r="ED112" s="399"/>
      <c r="EE112" s="41"/>
      <c r="EF112" s="136"/>
      <c r="EG112" s="167"/>
      <c r="EH112" s="167"/>
      <c r="EI112" s="167"/>
      <c r="EJ112" s="167"/>
      <c r="EK112" s="167"/>
      <c r="EL112" s="167"/>
      <c r="EM112" s="167"/>
      <c r="EN112" s="167"/>
      <c r="EO112" s="167"/>
      <c r="EP112" s="41"/>
      <c r="EQ112" s="91"/>
      <c r="ER112" s="91"/>
      <c r="ES112" s="91"/>
      <c r="ET112" s="91"/>
      <c r="EU112" s="100"/>
      <c r="EV112" s="91"/>
      <c r="EW112" s="91"/>
      <c r="EX112" s="91"/>
      <c r="EY112" s="91"/>
      <c r="EZ112" s="91"/>
      <c r="FA112" s="91"/>
      <c r="FB112" s="91"/>
      <c r="FC112" s="91"/>
      <c r="FD112" s="91"/>
      <c r="FE112" s="91"/>
      <c r="FF112" s="91"/>
      <c r="FG112" s="91"/>
      <c r="FH112" s="100"/>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c r="JX112" s="91"/>
      <c r="JY112" s="91"/>
      <c r="JZ112" s="91"/>
      <c r="KA112" s="91"/>
      <c r="KB112" s="91"/>
      <c r="KC112" s="91"/>
      <c r="KD112" s="91"/>
      <c r="KE112" s="91"/>
      <c r="KF112" s="91"/>
      <c r="KG112" s="91"/>
      <c r="KH112" s="91"/>
      <c r="KI112" s="91"/>
      <c r="KJ112" s="91"/>
      <c r="KK112" s="91"/>
      <c r="KL112" s="91"/>
      <c r="KM112" s="91"/>
      <c r="KN112" s="91"/>
      <c r="KO112" s="91"/>
      <c r="KP112" s="91"/>
      <c r="KQ112" s="91"/>
      <c r="KR112" s="91"/>
      <c r="KS112" s="91"/>
      <c r="KT112" s="91"/>
      <c r="KU112" s="91"/>
      <c r="KV112" s="91"/>
      <c r="KW112" s="91"/>
      <c r="KX112" s="91"/>
      <c r="KY112" s="91"/>
      <c r="KZ112" s="91"/>
      <c r="LA112" s="91"/>
      <c r="LB112" s="91"/>
      <c r="LC112" s="91"/>
      <c r="LD112" s="91"/>
      <c r="LE112" s="91"/>
      <c r="LF112" s="91"/>
      <c r="LG112" s="91"/>
      <c r="LH112" s="91"/>
      <c r="LI112" s="91"/>
      <c r="LJ112" s="91"/>
      <c r="LK112" s="91"/>
      <c r="LL112" s="91"/>
      <c r="LM112" s="91"/>
      <c r="LN112" s="91"/>
      <c r="LO112" s="91"/>
      <c r="LP112" s="91"/>
      <c r="LQ112" s="91"/>
      <c r="LR112" s="91"/>
      <c r="LS112" s="91"/>
      <c r="LT112" s="91"/>
      <c r="LU112" s="91"/>
      <c r="LV112" s="91"/>
      <c r="LW112" s="91"/>
      <c r="LX112" s="91"/>
      <c r="LY112" s="91"/>
      <c r="LZ112" s="91"/>
      <c r="MA112" s="91"/>
      <c r="MB112" s="91"/>
      <c r="MC112" s="91"/>
      <c r="MQ112" s="152"/>
      <c r="MR112" s="143"/>
      <c r="MS112" s="143"/>
      <c r="MT112" s="143"/>
      <c r="MU112" s="143"/>
      <c r="MV112" s="234"/>
      <c r="MW112" s="236"/>
      <c r="MX112" s="144"/>
      <c r="MY112" s="144"/>
      <c r="MZ112" s="144"/>
      <c r="NA112" s="144"/>
      <c r="NB112" s="144"/>
      <c r="NC112" s="144"/>
      <c r="ND112" s="144"/>
      <c r="NE112" s="144"/>
      <c r="NF112" s="144"/>
      <c r="NG112" s="144"/>
      <c r="NH112" s="237"/>
      <c r="NI112" s="236"/>
      <c r="NJ112" s="161"/>
      <c r="NK112" s="161"/>
      <c r="NM112" s="288"/>
      <c r="NN112" s="88"/>
      <c r="NO112" s="741"/>
      <c r="NP112" s="741"/>
      <c r="NQ112" s="741"/>
      <c r="NR112" s="741"/>
      <c r="NS112" s="741"/>
      <c r="NT112" s="741"/>
      <c r="NU112" s="741"/>
      <c r="NV112" s="741"/>
      <c r="NW112" s="741"/>
      <c r="NX112" s="741"/>
      <c r="NY112" s="741"/>
      <c r="NZ112" s="741"/>
      <c r="OA112" s="741"/>
      <c r="OB112" s="741"/>
      <c r="OC112" s="741"/>
      <c r="OD112" s="741"/>
      <c r="OE112" s="741"/>
      <c r="OF112" s="741"/>
      <c r="OG112" s="741"/>
      <c r="OH112" s="741"/>
      <c r="OI112" s="741"/>
      <c r="OJ112" s="741"/>
      <c r="OK112" s="741"/>
      <c r="OL112" s="741"/>
      <c r="OM112" s="741"/>
      <c r="ON112" s="741"/>
      <c r="OO112" s="741"/>
      <c r="OP112" s="741"/>
      <c r="OQ112" s="741"/>
      <c r="OR112" s="741"/>
      <c r="OS112" s="741"/>
      <c r="OT112" s="741"/>
      <c r="OU112" s="741"/>
      <c r="OV112" s="741"/>
      <c r="OW112" s="741"/>
      <c r="OX112" s="741"/>
      <c r="OY112" s="741"/>
      <c r="OZ112" s="741"/>
      <c r="PA112" s="741"/>
      <c r="PB112" s="741"/>
      <c r="PC112" s="741"/>
      <c r="PD112" s="741"/>
      <c r="PE112" s="741"/>
      <c r="PF112" s="741"/>
      <c r="PG112" s="741"/>
      <c r="PH112" s="741"/>
      <c r="PI112" s="741"/>
    </row>
    <row r="113" spans="1:425" s="92" customFormat="1" ht="15" customHeight="1">
      <c r="A113" s="1"/>
      <c r="B113" s="88"/>
      <c r="C113" s="89" t="s">
        <v>431</v>
      </c>
      <c r="D113" s="89" t="s">
        <v>519</v>
      </c>
      <c r="E113" s="89" t="s">
        <v>1220</v>
      </c>
      <c r="F113" s="89" t="s">
        <v>2</v>
      </c>
      <c r="G113" s="160" t="str">
        <f>'G-6'!I110</f>
        <v>I-40</v>
      </c>
      <c r="H113" s="160" t="s">
        <v>88</v>
      </c>
      <c r="I113" s="160" t="s">
        <v>88</v>
      </c>
      <c r="J113" s="160" t="s">
        <v>4</v>
      </c>
      <c r="K113" s="160" t="s">
        <v>4</v>
      </c>
      <c r="L113" s="160" t="s">
        <v>4</v>
      </c>
      <c r="M113" s="89" t="s">
        <v>147</v>
      </c>
      <c r="N113" s="89" t="s">
        <v>63</v>
      </c>
      <c r="O113" s="89" t="s">
        <v>273</v>
      </c>
      <c r="P113" s="89" t="s">
        <v>97</v>
      </c>
      <c r="Q113" s="91" t="s">
        <v>493</v>
      </c>
      <c r="R113" s="91" t="s">
        <v>4</v>
      </c>
      <c r="S113" s="91">
        <v>2004</v>
      </c>
      <c r="T113" s="91" t="s">
        <v>790</v>
      </c>
      <c r="U113" s="91" t="s">
        <v>791</v>
      </c>
      <c r="V113" s="91" t="s">
        <v>4</v>
      </c>
      <c r="W113" s="91" t="s">
        <v>4</v>
      </c>
      <c r="X113" s="91" t="s">
        <v>4</v>
      </c>
      <c r="Y113" s="91" t="s">
        <v>4</v>
      </c>
      <c r="Z113" s="91" t="s">
        <v>778</v>
      </c>
      <c r="AA113" s="91" t="s">
        <v>667</v>
      </c>
      <c r="AB113" s="91" t="s">
        <v>792</v>
      </c>
      <c r="AC113" s="91" t="s">
        <v>793</v>
      </c>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100"/>
      <c r="EV113" s="91"/>
      <c r="EW113" s="91"/>
      <c r="EX113" s="91"/>
      <c r="EY113" s="91"/>
      <c r="EZ113" s="91"/>
      <c r="FA113" s="91"/>
      <c r="FB113" s="91"/>
      <c r="FC113" s="91"/>
      <c r="FD113" s="91"/>
      <c r="FE113" s="91"/>
      <c r="FF113" s="91"/>
      <c r="FG113" s="91"/>
      <c r="FH113" s="100"/>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c r="JX113" s="91"/>
      <c r="JY113" s="91"/>
      <c r="JZ113" s="91"/>
      <c r="KA113" s="91"/>
      <c r="KB113" s="91"/>
      <c r="KC113" s="91"/>
      <c r="KD113" s="91"/>
      <c r="KE113" s="91"/>
      <c r="KF113" s="91"/>
      <c r="KG113" s="91"/>
      <c r="KH113" s="91"/>
      <c r="KI113" s="91"/>
      <c r="KJ113" s="91"/>
      <c r="KK113" s="91"/>
      <c r="KL113" s="91"/>
      <c r="KM113" s="91"/>
      <c r="KN113" s="91"/>
      <c r="KO113" s="91"/>
      <c r="KP113" s="91"/>
      <c r="KQ113" s="91"/>
      <c r="KR113" s="91"/>
      <c r="KS113" s="91"/>
      <c r="KT113" s="91"/>
      <c r="KU113" s="91"/>
      <c r="KV113" s="91"/>
      <c r="KW113" s="91"/>
      <c r="KX113" s="91"/>
      <c r="KY113" s="91"/>
      <c r="KZ113" s="91"/>
      <c r="LA113" s="91"/>
      <c r="LB113" s="91"/>
      <c r="LC113" s="91"/>
      <c r="LD113" s="91"/>
      <c r="LE113" s="91"/>
      <c r="LF113" s="91"/>
      <c r="LG113" s="91"/>
      <c r="LH113" s="91"/>
      <c r="LI113" s="91"/>
      <c r="LJ113" s="91"/>
      <c r="LK113" s="91"/>
      <c r="LL113" s="91"/>
      <c r="LM113" s="91"/>
      <c r="LN113" s="91"/>
      <c r="LO113" s="91"/>
      <c r="LP113" s="91"/>
      <c r="LQ113" s="91"/>
      <c r="LR113" s="91"/>
      <c r="LS113" s="91"/>
      <c r="LT113" s="91"/>
      <c r="LU113" s="91"/>
      <c r="LV113" s="91"/>
      <c r="LW113" s="91"/>
      <c r="LX113" s="91"/>
      <c r="LY113" s="91"/>
      <c r="LZ113" s="91"/>
      <c r="MA113" s="91"/>
      <c r="MB113" s="91"/>
      <c r="MC113" s="91"/>
      <c r="MQ113" s="152">
        <f t="shared" si="43"/>
        <v>1</v>
      </c>
      <c r="MR113" s="143" t="s">
        <v>4</v>
      </c>
      <c r="MS113" s="143" t="s">
        <v>4</v>
      </c>
      <c r="MT113" s="143" t="s">
        <v>4</v>
      </c>
      <c r="MU113" s="143" t="s">
        <v>4</v>
      </c>
      <c r="MV113" s="234" t="s">
        <v>4</v>
      </c>
      <c r="MW113" s="236" t="s">
        <v>22</v>
      </c>
      <c r="MX113" s="234">
        <f>COUNTIF(Q113:MP113,"Si")</f>
        <v>0</v>
      </c>
      <c r="MY113" s="234">
        <f>COUNTIF(Q113:MP113,"Parcialmente")</f>
        <v>1</v>
      </c>
      <c r="MZ113" s="234">
        <f>COUNTIF(Q$6:MP113,"Si, pero publicado por un nivel superior")+COUNTIF(Q113:MP113,"Si pero publicado por otra entidad")</f>
        <v>0</v>
      </c>
      <c r="NA113" s="234">
        <f>COUNTIF(Q113:MP113,"No")</f>
        <v>0</v>
      </c>
      <c r="NB113" s="234">
        <f>COUNTIF(Q113:MP113,"Satisfechos")</f>
        <v>0</v>
      </c>
      <c r="NC113" s="234">
        <f>COUNTIF(Q113:MP113,"No satisfechos")</f>
        <v>0</v>
      </c>
      <c r="ND113" s="234">
        <f>COUNTIF(Q113:MP113,"No se realiza encuesta")</f>
        <v>0</v>
      </c>
      <c r="NE113" s="234">
        <f>COUNTIF(Q113:MP113,"Clausurados o rehabilitados")</f>
        <v>0</v>
      </c>
      <c r="NF113" s="234">
        <f>COUNTIF(Q113:MP113,"En proceso")</f>
        <v>0</v>
      </c>
      <c r="NG113" s="234">
        <f t="shared" si="47"/>
        <v>0</v>
      </c>
      <c r="NH113" s="237">
        <f>SUM(MX113:NG113)</f>
        <v>1</v>
      </c>
      <c r="NI113" s="236" t="s">
        <v>89</v>
      </c>
      <c r="NJ113" s="161">
        <f t="shared" si="45"/>
        <v>0</v>
      </c>
      <c r="NK113" s="161">
        <f t="shared" si="46"/>
        <v>1</v>
      </c>
      <c r="NM113" s="288"/>
      <c r="NN113" s="88"/>
      <c r="NO113" s="741"/>
      <c r="NP113" s="741"/>
      <c r="NQ113" s="741"/>
      <c r="NR113" s="741"/>
      <c r="NS113" s="741"/>
      <c r="NT113" s="741"/>
      <c r="NU113" s="741"/>
      <c r="NV113" s="741"/>
      <c r="NW113" s="741"/>
      <c r="NX113" s="741"/>
      <c r="NY113" s="741"/>
      <c r="NZ113" s="741"/>
      <c r="OA113" s="741"/>
      <c r="OB113" s="741"/>
      <c r="OC113" s="741"/>
      <c r="OD113" s="741"/>
      <c r="OE113" s="741"/>
      <c r="OF113" s="741"/>
      <c r="OG113" s="741"/>
      <c r="OH113" s="741"/>
      <c r="OI113" s="741"/>
      <c r="OJ113" s="741"/>
      <c r="OK113" s="741"/>
      <c r="OL113" s="741"/>
      <c r="OM113" s="741"/>
      <c r="ON113" s="741"/>
      <c r="OO113" s="741"/>
      <c r="OP113" s="741"/>
      <c r="OQ113" s="741"/>
      <c r="OR113" s="741"/>
      <c r="OS113" s="741"/>
      <c r="OT113" s="741"/>
      <c r="OU113" s="741"/>
      <c r="OV113" s="741"/>
      <c r="OW113" s="741"/>
      <c r="OX113" s="741"/>
      <c r="OY113" s="741"/>
      <c r="OZ113" s="741"/>
      <c r="PA113" s="741"/>
      <c r="PB113" s="741"/>
      <c r="PC113" s="741"/>
      <c r="PD113" s="741"/>
      <c r="PE113" s="741"/>
      <c r="PF113" s="741"/>
      <c r="PG113" s="741"/>
      <c r="PH113" s="741"/>
      <c r="PI113" s="741"/>
    </row>
    <row r="114" spans="1:425" s="92" customFormat="1" ht="15" customHeight="1">
      <c r="A114" s="1"/>
      <c r="B114" s="88"/>
      <c r="C114" s="89" t="s">
        <v>433</v>
      </c>
      <c r="D114" s="89" t="s">
        <v>519</v>
      </c>
      <c r="E114" s="89" t="s">
        <v>418</v>
      </c>
      <c r="F114" s="89" t="s">
        <v>428</v>
      </c>
      <c r="G114" s="160" t="str">
        <f>'G-6'!I119</f>
        <v>I-42 B</v>
      </c>
      <c r="H114" s="160" t="s">
        <v>89</v>
      </c>
      <c r="I114" s="160" t="s">
        <v>89</v>
      </c>
      <c r="J114" s="160" t="s">
        <v>89</v>
      </c>
      <c r="K114" s="160" t="s">
        <v>3166</v>
      </c>
      <c r="L114" s="176" t="s">
        <v>3167</v>
      </c>
      <c r="M114" s="191" t="s">
        <v>48</v>
      </c>
      <c r="N114" s="89" t="s">
        <v>90</v>
      </c>
      <c r="O114" s="89" t="s">
        <v>274</v>
      </c>
      <c r="P114" s="89" t="s">
        <v>98</v>
      </c>
      <c r="Q114" s="91">
        <v>54.02</v>
      </c>
      <c r="R114" s="91" t="s">
        <v>4</v>
      </c>
      <c r="S114" s="91">
        <v>2010</v>
      </c>
      <c r="T114" s="91" t="s">
        <v>266</v>
      </c>
      <c r="U114" s="91" t="s">
        <v>677</v>
      </c>
      <c r="V114" s="91" t="s">
        <v>4</v>
      </c>
      <c r="W114" s="91" t="s">
        <v>4</v>
      </c>
      <c r="X114" s="91" t="s">
        <v>4</v>
      </c>
      <c r="Y114" s="91" t="s">
        <v>4</v>
      </c>
      <c r="Z114" s="91" t="s">
        <v>674</v>
      </c>
      <c r="AA114" s="91" t="s">
        <v>667</v>
      </c>
      <c r="AB114" s="91" t="s">
        <v>1132</v>
      </c>
      <c r="AC114" s="167" t="s">
        <v>1751</v>
      </c>
      <c r="AD114" s="91">
        <v>6.59</v>
      </c>
      <c r="AE114" s="91" t="s">
        <v>4</v>
      </c>
      <c r="AF114" s="91">
        <v>2010</v>
      </c>
      <c r="AG114" s="91" t="s">
        <v>266</v>
      </c>
      <c r="AH114" s="91" t="s">
        <v>677</v>
      </c>
      <c r="AI114" s="91" t="s">
        <v>4</v>
      </c>
      <c r="AJ114" s="91" t="s">
        <v>4</v>
      </c>
      <c r="AK114" s="91" t="s">
        <v>4</v>
      </c>
      <c r="AL114" s="91" t="s">
        <v>4</v>
      </c>
      <c r="AM114" s="91" t="s">
        <v>674</v>
      </c>
      <c r="AN114" s="91" t="s">
        <v>667</v>
      </c>
      <c r="AO114" s="91" t="s">
        <v>1132</v>
      </c>
      <c r="AP114" s="167" t="s">
        <v>1752</v>
      </c>
      <c r="AQ114" s="262">
        <v>28.06</v>
      </c>
      <c r="AR114" s="261" t="s">
        <v>4</v>
      </c>
      <c r="AS114" s="261">
        <v>2009</v>
      </c>
      <c r="AT114" s="261" t="s">
        <v>687</v>
      </c>
      <c r="AU114" s="261" t="s">
        <v>677</v>
      </c>
      <c r="AV114" s="261" t="s">
        <v>764</v>
      </c>
      <c r="AW114" s="261" t="s">
        <v>794</v>
      </c>
      <c r="AX114" s="261" t="s">
        <v>4</v>
      </c>
      <c r="AY114" s="261" t="s">
        <v>4</v>
      </c>
      <c r="AZ114" s="261" t="s">
        <v>4</v>
      </c>
      <c r="BA114" s="261" t="s">
        <v>667</v>
      </c>
      <c r="BB114" s="261" t="s">
        <v>766</v>
      </c>
      <c r="BC114" s="261" t="s">
        <v>1753</v>
      </c>
      <c r="BD114" s="91">
        <v>35.58</v>
      </c>
      <c r="BE114" s="91" t="s">
        <v>4</v>
      </c>
      <c r="BF114" s="91">
        <v>2010</v>
      </c>
      <c r="BG114" s="91" t="s">
        <v>795</v>
      </c>
      <c r="BH114" s="91" t="s">
        <v>930</v>
      </c>
      <c r="BI114" s="91" t="s">
        <v>4</v>
      </c>
      <c r="BJ114" s="91" t="s">
        <v>4</v>
      </c>
      <c r="BK114" s="91" t="s">
        <v>4</v>
      </c>
      <c r="BL114" s="91" t="s">
        <v>4</v>
      </c>
      <c r="BM114" s="91" t="s">
        <v>674</v>
      </c>
      <c r="BN114" s="91" t="s">
        <v>667</v>
      </c>
      <c r="BO114" s="91" t="s">
        <v>796</v>
      </c>
      <c r="BP114" s="167" t="s">
        <v>4</v>
      </c>
      <c r="BQ114" s="261">
        <v>223.21</v>
      </c>
      <c r="BR114" s="261" t="s">
        <v>740</v>
      </c>
      <c r="BS114" s="261">
        <v>2017</v>
      </c>
      <c r="BT114" s="261" t="s">
        <v>664</v>
      </c>
      <c r="BU114" s="261" t="s">
        <v>665</v>
      </c>
      <c r="BV114" s="261" t="s">
        <v>741</v>
      </c>
      <c r="BW114" s="261" t="s">
        <v>742</v>
      </c>
      <c r="BX114" s="261" t="s">
        <v>4</v>
      </c>
      <c r="BY114" s="306">
        <v>10211</v>
      </c>
      <c r="BZ114" s="261" t="s">
        <v>754</v>
      </c>
      <c r="CA114" s="261" t="s">
        <v>667</v>
      </c>
      <c r="CB114" s="261" t="s">
        <v>694</v>
      </c>
      <c r="CC114" s="261" t="s">
        <v>1754</v>
      </c>
      <c r="CD114" s="261">
        <v>86.18</v>
      </c>
      <c r="CE114" s="261" t="s">
        <v>725</v>
      </c>
      <c r="CF114" s="261">
        <v>2017</v>
      </c>
      <c r="CG114" s="261" t="s">
        <v>664</v>
      </c>
      <c r="CH114" s="261" t="s">
        <v>665</v>
      </c>
      <c r="CI114" s="261" t="s">
        <v>741</v>
      </c>
      <c r="CJ114" s="261" t="s">
        <v>742</v>
      </c>
      <c r="CK114" s="306" t="s">
        <v>4</v>
      </c>
      <c r="CL114" s="306">
        <v>10211</v>
      </c>
      <c r="CM114" s="261" t="s">
        <v>666</v>
      </c>
      <c r="CN114" s="261" t="s">
        <v>667</v>
      </c>
      <c r="CO114" s="261" t="s">
        <v>694</v>
      </c>
      <c r="CP114" s="261" t="s">
        <v>1754</v>
      </c>
      <c r="CQ114" s="261">
        <v>355.33</v>
      </c>
      <c r="CR114" s="261" t="s">
        <v>740</v>
      </c>
      <c r="CS114" s="261">
        <v>2017</v>
      </c>
      <c r="CT114" s="261" t="s">
        <v>664</v>
      </c>
      <c r="CU114" s="261" t="s">
        <v>665</v>
      </c>
      <c r="CV114" s="261" t="s">
        <v>741</v>
      </c>
      <c r="CW114" s="261" t="s">
        <v>748</v>
      </c>
      <c r="CX114" s="261" t="s">
        <v>4</v>
      </c>
      <c r="CY114" s="306">
        <v>1272</v>
      </c>
      <c r="CZ114" s="261" t="s">
        <v>666</v>
      </c>
      <c r="DA114" s="261" t="s">
        <v>667</v>
      </c>
      <c r="DB114" s="261" t="s">
        <v>694</v>
      </c>
      <c r="DC114" s="261" t="s">
        <v>1754</v>
      </c>
      <c r="DD114" s="91">
        <v>144.78</v>
      </c>
      <c r="DE114" s="91" t="s">
        <v>725</v>
      </c>
      <c r="DF114" s="91">
        <v>2017</v>
      </c>
      <c r="DG114" s="91" t="s">
        <v>664</v>
      </c>
      <c r="DH114" s="91" t="s">
        <v>665</v>
      </c>
      <c r="DI114" s="91" t="s">
        <v>741</v>
      </c>
      <c r="DJ114" s="91" t="s">
        <v>748</v>
      </c>
      <c r="DK114" s="91" t="s">
        <v>4</v>
      </c>
      <c r="DL114" s="118">
        <v>1272</v>
      </c>
      <c r="DM114" s="91" t="s">
        <v>666</v>
      </c>
      <c r="DN114" s="91" t="s">
        <v>667</v>
      </c>
      <c r="DO114" s="91" t="s">
        <v>694</v>
      </c>
      <c r="DP114" s="167" t="s">
        <v>1754</v>
      </c>
      <c r="DQ114" s="135">
        <v>20</v>
      </c>
      <c r="DR114" s="135" t="s">
        <v>4</v>
      </c>
      <c r="DS114" s="135">
        <v>2005</v>
      </c>
      <c r="DT114" s="135" t="s">
        <v>676</v>
      </c>
      <c r="DU114" s="135" t="s">
        <v>677</v>
      </c>
      <c r="DV114" s="135" t="s">
        <v>4</v>
      </c>
      <c r="DW114" s="135" t="s">
        <v>4</v>
      </c>
      <c r="DX114" s="135" t="s">
        <v>4</v>
      </c>
      <c r="DY114" s="135" t="s">
        <v>4</v>
      </c>
      <c r="DZ114" s="49" t="s">
        <v>262</v>
      </c>
      <c r="EA114" s="49" t="s">
        <v>667</v>
      </c>
      <c r="EB114" s="49" t="s">
        <v>64</v>
      </c>
      <c r="EC114" s="49" t="s">
        <v>4</v>
      </c>
      <c r="ED114" s="135">
        <v>112.8</v>
      </c>
      <c r="EE114" s="135" t="s">
        <v>744</v>
      </c>
      <c r="EF114" s="135">
        <v>2010</v>
      </c>
      <c r="EG114" s="135" t="s">
        <v>664</v>
      </c>
      <c r="EH114" s="135" t="s">
        <v>665</v>
      </c>
      <c r="EI114" s="135" t="s">
        <v>4</v>
      </c>
      <c r="EJ114" s="135" t="s">
        <v>4</v>
      </c>
      <c r="EK114" s="135" t="s">
        <v>4</v>
      </c>
      <c r="EL114" s="135" t="s">
        <v>4</v>
      </c>
      <c r="EM114" s="49" t="s">
        <v>666</v>
      </c>
      <c r="EN114" s="49" t="s">
        <v>667</v>
      </c>
      <c r="EO114" s="49" t="s">
        <v>1684</v>
      </c>
      <c r="EP114" s="49" t="s">
        <v>601</v>
      </c>
      <c r="EQ114" s="135">
        <v>40.369999999999997</v>
      </c>
      <c r="ER114" s="135" t="s">
        <v>1755</v>
      </c>
      <c r="ES114" s="135">
        <v>2010</v>
      </c>
      <c r="ET114" s="135" t="s">
        <v>664</v>
      </c>
      <c r="EU114" s="135" t="s">
        <v>665</v>
      </c>
      <c r="EV114" s="135" t="s">
        <v>4</v>
      </c>
      <c r="EW114" s="135" t="s">
        <v>4</v>
      </c>
      <c r="EX114" s="135" t="s">
        <v>4</v>
      </c>
      <c r="EY114" s="135" t="s">
        <v>4</v>
      </c>
      <c r="EZ114" s="49" t="s">
        <v>666</v>
      </c>
      <c r="FA114" s="49" t="s">
        <v>667</v>
      </c>
      <c r="FB114" s="49" t="s">
        <v>1684</v>
      </c>
      <c r="FC114" s="49" t="s">
        <v>601</v>
      </c>
      <c r="FD114" s="135">
        <v>36.69</v>
      </c>
      <c r="FE114" s="135" t="s">
        <v>745</v>
      </c>
      <c r="FF114" s="135">
        <v>2010</v>
      </c>
      <c r="FG114" s="135" t="s">
        <v>664</v>
      </c>
      <c r="FH114" s="135" t="s">
        <v>665</v>
      </c>
      <c r="FI114" s="135" t="s">
        <v>4</v>
      </c>
      <c r="FJ114" s="135" t="s">
        <v>4</v>
      </c>
      <c r="FK114" s="135" t="s">
        <v>4</v>
      </c>
      <c r="FL114" s="135" t="s">
        <v>4</v>
      </c>
      <c r="FM114" s="49" t="s">
        <v>666</v>
      </c>
      <c r="FN114" s="49" t="s">
        <v>667</v>
      </c>
      <c r="FO114" s="49" t="s">
        <v>1684</v>
      </c>
      <c r="FP114" s="49" t="s">
        <v>601</v>
      </c>
      <c r="FQ114" s="135">
        <v>47.39</v>
      </c>
      <c r="FR114" s="135" t="s">
        <v>740</v>
      </c>
      <c r="FS114" s="135">
        <v>2010</v>
      </c>
      <c r="FT114" s="135" t="s">
        <v>664</v>
      </c>
      <c r="FU114" s="135" t="s">
        <v>665</v>
      </c>
      <c r="FV114" s="135" t="s">
        <v>4</v>
      </c>
      <c r="FW114" s="135" t="s">
        <v>4</v>
      </c>
      <c r="FX114" s="135" t="s">
        <v>4</v>
      </c>
      <c r="FY114" s="135" t="s">
        <v>4</v>
      </c>
      <c r="FZ114" s="49" t="s">
        <v>666</v>
      </c>
      <c r="GA114" s="49" t="s">
        <v>667</v>
      </c>
      <c r="GB114" s="49" t="s">
        <v>1684</v>
      </c>
      <c r="GC114" s="239" t="s">
        <v>601</v>
      </c>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c r="JX114" s="91"/>
      <c r="JY114" s="91"/>
      <c r="JZ114" s="91"/>
      <c r="KA114" s="91"/>
      <c r="KB114" s="91"/>
      <c r="KC114" s="91"/>
      <c r="KD114" s="91"/>
      <c r="KE114" s="91"/>
      <c r="KF114" s="91"/>
      <c r="KG114" s="91"/>
      <c r="KH114" s="91"/>
      <c r="KI114" s="91"/>
      <c r="KJ114" s="91"/>
      <c r="KK114" s="91"/>
      <c r="KL114" s="91"/>
      <c r="KM114" s="91"/>
      <c r="KN114" s="91"/>
      <c r="KO114" s="91"/>
      <c r="KP114" s="91"/>
      <c r="KQ114" s="91"/>
      <c r="KR114" s="91"/>
      <c r="KS114" s="91"/>
      <c r="KT114" s="91"/>
      <c r="KU114" s="91"/>
      <c r="KV114" s="91"/>
      <c r="KW114" s="91"/>
      <c r="KX114" s="91"/>
      <c r="KY114" s="91"/>
      <c r="KZ114" s="91"/>
      <c r="LA114" s="91"/>
      <c r="LB114" s="91"/>
      <c r="LC114" s="91"/>
      <c r="LD114" s="91"/>
      <c r="LE114" s="91"/>
      <c r="LF114" s="91"/>
      <c r="LG114" s="91"/>
      <c r="LH114" s="91"/>
      <c r="LI114" s="91"/>
      <c r="LJ114" s="91"/>
      <c r="LK114" s="91"/>
      <c r="LL114" s="91"/>
      <c r="LM114" s="91"/>
      <c r="LN114" s="91"/>
      <c r="LO114" s="91"/>
      <c r="LP114" s="91"/>
      <c r="LQ114" s="91"/>
      <c r="LR114" s="91"/>
      <c r="LS114" s="91"/>
      <c r="LT114" s="91"/>
      <c r="LU114" s="91"/>
      <c r="LV114" s="91"/>
      <c r="LW114" s="91"/>
      <c r="LX114" s="91"/>
      <c r="LY114" s="91"/>
      <c r="LZ114" s="91"/>
      <c r="MA114" s="91"/>
      <c r="MB114" s="91"/>
      <c r="MC114" s="91"/>
      <c r="MQ114" s="152">
        <f t="shared" si="43"/>
        <v>13</v>
      </c>
      <c r="MR114" s="143">
        <f>MAX(Q114,AD114,AQ114,BD114,BQ114,CD114,CQ114,DD114,DQ114,ED114,EQ114,FD114,FQ114,GD114,GQ114,HD114,HQ114,ID114,IQ114,JD114,JQ114,KD114,KQ114,LD114,LQ114,MD114)</f>
        <v>355.33</v>
      </c>
      <c r="MS114" s="143">
        <f>MIN(Q114,AD114,AQ114,BD114,BQ114,CD114,CQ114,DD114,DQ114,ED114,EQ114,FD114,FQ114,GD114,GQ114,HD114,HQ114,ID114,IQ114,JD114,JQ114,KD114,KQ114,LD114,LQ114,MD114)</f>
        <v>6.59</v>
      </c>
      <c r="MT114" s="143">
        <f>AVERAGE(Q114,AD114,AQ114,BD114,BQ114,CD114,CQ114,DD114,DQ114,ED114,EQ114,FD114,FQ114,GD114,GQ114,HD114,HQ114,ID114,IQ114,JD114,JQ114,KD114,KQ114,LD114,LQ114,MD114)</f>
        <v>91.615384615384613</v>
      </c>
      <c r="MU114" s="143">
        <f>STDEV(Q114,AD114,AQ114,BD114,BQ114,CD114,CQ114,DD114,DQ114,ED114,EQ114,FD114,FQ114,GD114,GQ114,HD114,HQ114,ID114,IQ114,JD114,JQ114,KD114,KQ114,LD114,LQ114,MD114)</f>
        <v>99.463923243169319</v>
      </c>
      <c r="MV114" s="234">
        <f>MQ114</f>
        <v>13</v>
      </c>
      <c r="MW114" s="236" t="s">
        <v>89</v>
      </c>
      <c r="MX114" s="144" t="s">
        <v>4</v>
      </c>
      <c r="MY114" s="144" t="s">
        <v>4</v>
      </c>
      <c r="MZ114" s="144" t="s">
        <v>4</v>
      </c>
      <c r="NA114" s="144" t="s">
        <v>4</v>
      </c>
      <c r="NB114" s="144" t="s">
        <v>4</v>
      </c>
      <c r="NC114" s="144" t="s">
        <v>4</v>
      </c>
      <c r="ND114" s="144" t="s">
        <v>4</v>
      </c>
      <c r="NE114" s="144" t="s">
        <v>4</v>
      </c>
      <c r="NF114" s="144" t="s">
        <v>4</v>
      </c>
      <c r="NG114" s="144" t="s">
        <v>4</v>
      </c>
      <c r="NH114" s="237" t="s">
        <v>4</v>
      </c>
      <c r="NI114" s="236" t="s">
        <v>22</v>
      </c>
      <c r="NJ114" s="161">
        <f t="shared" si="45"/>
        <v>0</v>
      </c>
      <c r="NK114" s="161">
        <f t="shared" si="46"/>
        <v>13</v>
      </c>
      <c r="NM114" s="288"/>
      <c r="NN114" s="88"/>
      <c r="NO114" s="741"/>
      <c r="NP114" s="741"/>
      <c r="NQ114" s="741"/>
      <c r="NR114" s="741"/>
      <c r="NS114" s="741"/>
      <c r="NT114" s="741"/>
      <c r="NU114" s="741"/>
      <c r="NV114" s="741"/>
      <c r="NW114" s="741"/>
      <c r="NX114" s="741"/>
      <c r="NY114" s="741"/>
      <c r="NZ114" s="741"/>
      <c r="OA114" s="741"/>
      <c r="OB114" s="741"/>
      <c r="OC114" s="741"/>
      <c r="OD114" s="741"/>
      <c r="OE114" s="741"/>
      <c r="OF114" s="741"/>
      <c r="OG114" s="741"/>
      <c r="OH114" s="741"/>
      <c r="OI114" s="741"/>
      <c r="OJ114" s="741"/>
      <c r="OK114" s="741"/>
      <c r="OL114" s="741"/>
      <c r="OM114" s="741"/>
      <c r="ON114" s="741"/>
      <c r="OO114" s="741"/>
      <c r="OP114" s="741"/>
      <c r="OQ114" s="741"/>
      <c r="OR114" s="741"/>
      <c r="OS114" s="741"/>
      <c r="OT114" s="741"/>
      <c r="OU114" s="741"/>
      <c r="OV114" s="741"/>
      <c r="OW114" s="741"/>
      <c r="OX114" s="741"/>
      <c r="OY114" s="741"/>
      <c r="OZ114" s="741"/>
      <c r="PA114" s="741"/>
      <c r="PB114" s="741"/>
      <c r="PC114" s="741"/>
      <c r="PD114" s="741"/>
      <c r="PE114" s="741"/>
      <c r="PF114" s="741"/>
      <c r="PG114" s="741"/>
      <c r="PH114" s="741"/>
      <c r="PI114" s="741"/>
    </row>
    <row r="115" spans="1:425" s="92" customFormat="1" ht="15" customHeight="1">
      <c r="A115" s="1"/>
      <c r="B115" s="88"/>
      <c r="C115" s="89" t="s">
        <v>433</v>
      </c>
      <c r="D115" s="89" t="s">
        <v>519</v>
      </c>
      <c r="E115" s="89" t="s">
        <v>419</v>
      </c>
      <c r="F115" s="89" t="s">
        <v>428</v>
      </c>
      <c r="G115" s="160" t="str">
        <f>'G-6'!I127</f>
        <v>I-43</v>
      </c>
      <c r="H115" s="160" t="s">
        <v>89</v>
      </c>
      <c r="I115" s="160" t="s">
        <v>88</v>
      </c>
      <c r="J115" s="160" t="s">
        <v>4</v>
      </c>
      <c r="K115" s="160" t="s">
        <v>4</v>
      </c>
      <c r="L115" s="160" t="s">
        <v>4</v>
      </c>
      <c r="M115" s="89" t="s">
        <v>2135</v>
      </c>
      <c r="N115" s="89" t="s">
        <v>90</v>
      </c>
      <c r="O115" s="89" t="s">
        <v>539</v>
      </c>
      <c r="P115" s="89" t="s">
        <v>98</v>
      </c>
      <c r="Q115" s="91">
        <v>20</v>
      </c>
      <c r="R115" s="91" t="s">
        <v>4</v>
      </c>
      <c r="S115" s="91">
        <v>2005</v>
      </c>
      <c r="T115" s="91" t="s">
        <v>676</v>
      </c>
      <c r="U115" s="91" t="s">
        <v>677</v>
      </c>
      <c r="V115" s="167" t="s">
        <v>797</v>
      </c>
      <c r="W115" s="91" t="s">
        <v>4</v>
      </c>
      <c r="X115" s="91" t="s">
        <v>4</v>
      </c>
      <c r="Y115" s="193">
        <v>6527903</v>
      </c>
      <c r="Z115" s="167" t="s">
        <v>666</v>
      </c>
      <c r="AA115" s="91" t="s">
        <v>667</v>
      </c>
      <c r="AB115" s="91" t="s">
        <v>798</v>
      </c>
      <c r="AC115" s="167" t="s">
        <v>1133</v>
      </c>
      <c r="AD115" s="135">
        <v>11.96</v>
      </c>
      <c r="AE115" s="135" t="s">
        <v>4</v>
      </c>
      <c r="AF115" s="135">
        <v>2017</v>
      </c>
      <c r="AG115" s="135" t="s">
        <v>687</v>
      </c>
      <c r="AH115" s="135" t="s">
        <v>677</v>
      </c>
      <c r="AI115" s="135" t="s">
        <v>1678</v>
      </c>
      <c r="AJ115" s="135" t="s">
        <v>1679</v>
      </c>
      <c r="AK115" s="135" t="s">
        <v>4</v>
      </c>
      <c r="AL115" s="135">
        <v>1332272</v>
      </c>
      <c r="AM115" s="49" t="s">
        <v>666</v>
      </c>
      <c r="AN115" s="49" t="s">
        <v>667</v>
      </c>
      <c r="AO115" s="246" t="s">
        <v>1693</v>
      </c>
      <c r="AP115" s="49" t="s">
        <v>4</v>
      </c>
      <c r="AQ115" s="135">
        <v>47.45</v>
      </c>
      <c r="AR115" s="135" t="s">
        <v>4</v>
      </c>
      <c r="AS115" s="135">
        <v>2017</v>
      </c>
      <c r="AT115" s="135" t="s">
        <v>687</v>
      </c>
      <c r="AU115" s="135" t="s">
        <v>677</v>
      </c>
      <c r="AV115" s="135" t="s">
        <v>1678</v>
      </c>
      <c r="AW115" s="135" t="s">
        <v>1694</v>
      </c>
      <c r="AX115" s="135" t="s">
        <v>4</v>
      </c>
      <c r="AY115" s="135">
        <v>589476</v>
      </c>
      <c r="AZ115" s="49" t="s">
        <v>666</v>
      </c>
      <c r="BA115" s="49" t="s">
        <v>667</v>
      </c>
      <c r="BB115" s="246" t="s">
        <v>1693</v>
      </c>
      <c r="BC115" s="49" t="s">
        <v>4</v>
      </c>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100"/>
      <c r="EV115" s="91"/>
      <c r="EW115" s="91"/>
      <c r="EX115" s="91"/>
      <c r="EY115" s="91"/>
      <c r="EZ115" s="91"/>
      <c r="FA115" s="91"/>
      <c r="FB115" s="91"/>
      <c r="FC115" s="91"/>
      <c r="FD115" s="91"/>
      <c r="FE115" s="91"/>
      <c r="FF115" s="91"/>
      <c r="FG115" s="91"/>
      <c r="FH115" s="100"/>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c r="JX115" s="91"/>
      <c r="JY115" s="91"/>
      <c r="JZ115" s="91"/>
      <c r="KA115" s="91"/>
      <c r="KB115" s="91"/>
      <c r="KC115" s="91"/>
      <c r="KD115" s="91"/>
      <c r="KE115" s="91"/>
      <c r="KF115" s="91"/>
      <c r="KG115" s="91"/>
      <c r="KH115" s="91"/>
      <c r="KI115" s="91"/>
      <c r="KJ115" s="91"/>
      <c r="KK115" s="91"/>
      <c r="KL115" s="91"/>
      <c r="KM115" s="91"/>
      <c r="KN115" s="91"/>
      <c r="KO115" s="91"/>
      <c r="KP115" s="91"/>
      <c r="KQ115" s="91"/>
      <c r="KR115" s="91"/>
      <c r="KS115" s="91"/>
      <c r="KT115" s="91"/>
      <c r="KU115" s="91"/>
      <c r="KV115" s="91"/>
      <c r="KW115" s="91"/>
      <c r="KX115" s="91"/>
      <c r="KY115" s="91"/>
      <c r="KZ115" s="91"/>
      <c r="LA115" s="91"/>
      <c r="LB115" s="91"/>
      <c r="LC115" s="91"/>
      <c r="LD115" s="91"/>
      <c r="LE115" s="91"/>
      <c r="LF115" s="91"/>
      <c r="LG115" s="91"/>
      <c r="LH115" s="91"/>
      <c r="LI115" s="91"/>
      <c r="LJ115" s="91"/>
      <c r="LK115" s="91"/>
      <c r="LL115" s="91"/>
      <c r="LM115" s="91"/>
      <c r="LN115" s="91"/>
      <c r="LO115" s="91"/>
      <c r="LP115" s="91"/>
      <c r="LQ115" s="91"/>
      <c r="LR115" s="91"/>
      <c r="LS115" s="91"/>
      <c r="LT115" s="91"/>
      <c r="LU115" s="91"/>
      <c r="LV115" s="91"/>
      <c r="LW115" s="91"/>
      <c r="LX115" s="91"/>
      <c r="LY115" s="91"/>
      <c r="LZ115" s="91"/>
      <c r="MA115" s="91"/>
      <c r="MB115" s="91"/>
      <c r="MC115" s="91"/>
      <c r="MQ115" s="152">
        <f t="shared" si="43"/>
        <v>3</v>
      </c>
      <c r="MR115" s="143">
        <f>MAX(Q115,AD115,AQ115,BD115,BQ115,CD115,CQ115,DD115,DQ115,ED115,EQ115,FD115,FQ115,GD115,GQ115,HD115,HQ115,ID115,IQ115,JD115,JQ115,KD115,KQ115,LD115,LQ115,MD115)</f>
        <v>47.45</v>
      </c>
      <c r="MS115" s="143">
        <f>MIN(Q115,AD115,AQ115,BD115,BQ115,CD115,CQ115,DD115,DQ115,ED115,EQ115,FD115,FQ115,GD115,GQ115,HD115,HQ115,ID115,IQ115,JD115,JQ115,KD115,KQ115,LD115,LQ115,MD115)</f>
        <v>11.96</v>
      </c>
      <c r="MT115" s="143">
        <f>AVERAGE(Q115,AD115,AQ115,BD115,BQ115,CD115,CQ115,DD115,DQ115,ED115,EQ115,FD115,FQ115,GD115,GQ115,HD115,HQ115,ID115,IQ115,JD115,JQ115,KD115,KQ115,LD115,LQ115,MD115)</f>
        <v>26.47</v>
      </c>
      <c r="MU115" s="143">
        <f>STDEV(Q115,AD115,AQ115,BD115,BQ115,CD115,CQ115,DD115,DQ115,ED115,EQ115,FD115,FQ115,GD115,GQ115,HD115,HQ115,ID115,IQ115,JD115,JQ115,KD115,KQ115,LD115,LQ115,MD115)</f>
        <v>18.608618970788779</v>
      </c>
      <c r="MV115" s="234">
        <f>MQ115</f>
        <v>3</v>
      </c>
      <c r="MW115" s="236" t="s">
        <v>89</v>
      </c>
      <c r="MX115" s="144" t="s">
        <v>4</v>
      </c>
      <c r="MY115" s="144" t="s">
        <v>4</v>
      </c>
      <c r="MZ115" s="144" t="s">
        <v>4</v>
      </c>
      <c r="NA115" s="144" t="s">
        <v>4</v>
      </c>
      <c r="NB115" s="144" t="s">
        <v>4</v>
      </c>
      <c r="NC115" s="144" t="s">
        <v>4</v>
      </c>
      <c r="ND115" s="144" t="s">
        <v>4</v>
      </c>
      <c r="NE115" s="144" t="s">
        <v>4</v>
      </c>
      <c r="NF115" s="144" t="s">
        <v>4</v>
      </c>
      <c r="NG115" s="144" t="s">
        <v>4</v>
      </c>
      <c r="NH115" s="237" t="s">
        <v>4</v>
      </c>
      <c r="NI115" s="236" t="s">
        <v>22</v>
      </c>
      <c r="NJ115" s="161">
        <f t="shared" si="45"/>
        <v>0</v>
      </c>
      <c r="NK115" s="161">
        <f t="shared" si="46"/>
        <v>3</v>
      </c>
      <c r="NM115" s="288"/>
      <c r="NN115" s="88"/>
      <c r="NO115" s="741"/>
      <c r="NP115" s="741"/>
      <c r="NQ115" s="741"/>
      <c r="NR115" s="741"/>
      <c r="NS115" s="741"/>
      <c r="NT115" s="741"/>
      <c r="NU115" s="741"/>
      <c r="NV115" s="741"/>
      <c r="NW115" s="741"/>
      <c r="NX115" s="741"/>
      <c r="NY115" s="741"/>
      <c r="NZ115" s="741"/>
      <c r="OA115" s="741"/>
      <c r="OB115" s="741"/>
      <c r="OC115" s="741"/>
      <c r="OD115" s="741"/>
      <c r="OE115" s="741"/>
      <c r="OF115" s="741"/>
      <c r="OG115" s="741"/>
      <c r="OH115" s="741"/>
      <c r="OI115" s="741"/>
      <c r="OJ115" s="741"/>
      <c r="OK115" s="741"/>
      <c r="OL115" s="741"/>
      <c r="OM115" s="741"/>
      <c r="ON115" s="741"/>
      <c r="OO115" s="741"/>
      <c r="OP115" s="741"/>
      <c r="OQ115" s="741"/>
      <c r="OR115" s="741"/>
      <c r="OS115" s="741"/>
      <c r="OT115" s="741"/>
      <c r="OU115" s="741"/>
      <c r="OV115" s="741"/>
      <c r="OW115" s="741"/>
      <c r="OX115" s="741"/>
      <c r="OY115" s="741"/>
      <c r="OZ115" s="741"/>
      <c r="PA115" s="741"/>
      <c r="PB115" s="741"/>
      <c r="PC115" s="741"/>
      <c r="PD115" s="741"/>
      <c r="PE115" s="741"/>
      <c r="PF115" s="741"/>
      <c r="PG115" s="741"/>
      <c r="PH115" s="741"/>
      <c r="PI115" s="741"/>
    </row>
    <row r="116" spans="1:425" s="92" customFormat="1" ht="15" customHeight="1">
      <c r="A116" s="1"/>
      <c r="B116" s="88"/>
      <c r="C116" s="89" t="s">
        <v>433</v>
      </c>
      <c r="D116" s="89" t="s">
        <v>2313</v>
      </c>
      <c r="E116" s="89" t="s">
        <v>419</v>
      </c>
      <c r="F116" s="89" t="s">
        <v>428</v>
      </c>
      <c r="G116" s="160" t="str">
        <f>'G-6'!I128</f>
        <v>I-43</v>
      </c>
      <c r="H116" s="160" t="s">
        <v>89</v>
      </c>
      <c r="I116" s="160" t="s">
        <v>89</v>
      </c>
      <c r="J116" s="160" t="s">
        <v>4</v>
      </c>
      <c r="K116" s="160" t="s">
        <v>4</v>
      </c>
      <c r="L116" s="160" t="s">
        <v>4</v>
      </c>
      <c r="M116" s="89" t="s">
        <v>2136</v>
      </c>
      <c r="N116" s="89" t="s">
        <v>90</v>
      </c>
      <c r="O116" s="89" t="s">
        <v>540</v>
      </c>
      <c r="P116" s="89" t="s">
        <v>98</v>
      </c>
      <c r="Q116" s="135">
        <v>0</v>
      </c>
      <c r="R116" s="135" t="s">
        <v>4</v>
      </c>
      <c r="S116" s="135">
        <v>2017</v>
      </c>
      <c r="T116" s="135" t="s">
        <v>687</v>
      </c>
      <c r="U116" s="135" t="s">
        <v>677</v>
      </c>
      <c r="V116" s="135" t="s">
        <v>1678</v>
      </c>
      <c r="W116" s="135" t="s">
        <v>1679</v>
      </c>
      <c r="X116" s="135" t="s">
        <v>4</v>
      </c>
      <c r="Y116" s="135">
        <v>1332272</v>
      </c>
      <c r="Z116" s="49" t="s">
        <v>666</v>
      </c>
      <c r="AA116" s="49" t="s">
        <v>667</v>
      </c>
      <c r="AB116" s="246" t="s">
        <v>1693</v>
      </c>
      <c r="AC116" s="49" t="s">
        <v>4</v>
      </c>
      <c r="AD116" s="201">
        <v>0.06</v>
      </c>
      <c r="AE116" s="135" t="s">
        <v>4</v>
      </c>
      <c r="AF116" s="135">
        <v>2017</v>
      </c>
      <c r="AG116" s="135" t="s">
        <v>687</v>
      </c>
      <c r="AH116" s="135" t="s">
        <v>677</v>
      </c>
      <c r="AI116" s="135" t="s">
        <v>1678</v>
      </c>
      <c r="AJ116" s="135" t="s">
        <v>1694</v>
      </c>
      <c r="AK116" s="135" t="s">
        <v>4</v>
      </c>
      <c r="AL116" s="135">
        <v>589476</v>
      </c>
      <c r="AM116" s="49" t="s">
        <v>666</v>
      </c>
      <c r="AN116" s="49" t="s">
        <v>667</v>
      </c>
      <c r="AO116" s="246" t="s">
        <v>1693</v>
      </c>
      <c r="AP116" s="49" t="s">
        <v>4</v>
      </c>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c r="JX116" s="91"/>
      <c r="JY116" s="91"/>
      <c r="JZ116" s="91"/>
      <c r="KA116" s="91"/>
      <c r="KB116" s="91"/>
      <c r="KC116" s="91"/>
      <c r="KD116" s="91"/>
      <c r="KE116" s="91"/>
      <c r="KF116" s="91"/>
      <c r="KG116" s="91"/>
      <c r="KH116" s="91"/>
      <c r="KI116" s="91"/>
      <c r="KJ116" s="91"/>
      <c r="KK116" s="91"/>
      <c r="KL116" s="91"/>
      <c r="KM116" s="91"/>
      <c r="KN116" s="91"/>
      <c r="KO116" s="91"/>
      <c r="KP116" s="91"/>
      <c r="KQ116" s="91"/>
      <c r="KR116" s="91"/>
      <c r="KS116" s="91"/>
      <c r="KT116" s="91"/>
      <c r="KU116" s="91"/>
      <c r="KV116" s="91"/>
      <c r="KW116" s="91"/>
      <c r="KX116" s="91"/>
      <c r="KY116" s="91"/>
      <c r="KZ116" s="91"/>
      <c r="LA116" s="91"/>
      <c r="LB116" s="91"/>
      <c r="LC116" s="91"/>
      <c r="LD116" s="91"/>
      <c r="LE116" s="91"/>
      <c r="LF116" s="91"/>
      <c r="LG116" s="91"/>
      <c r="LH116" s="91"/>
      <c r="LI116" s="91"/>
      <c r="LJ116" s="91"/>
      <c r="LK116" s="91"/>
      <c r="LL116" s="91"/>
      <c r="LM116" s="91"/>
      <c r="LN116" s="91"/>
      <c r="LO116" s="91"/>
      <c r="LP116" s="91"/>
      <c r="LQ116" s="91"/>
      <c r="LR116" s="91"/>
      <c r="LS116" s="91"/>
      <c r="LT116" s="91"/>
      <c r="LU116" s="91"/>
      <c r="LV116" s="91"/>
      <c r="LW116" s="91"/>
      <c r="LX116" s="91"/>
      <c r="LY116" s="91"/>
      <c r="LZ116" s="91"/>
      <c r="MA116" s="91"/>
      <c r="MB116" s="91"/>
      <c r="MC116" s="91"/>
      <c r="MQ116" s="152">
        <f t="shared" ref="MQ116" si="48">COUNTA(Q116,AD116,AQ116,BD116,BQ116,CD116,CQ116,DD116,DQ116,ED116,EQ116,FD116,FQ116,GD116,GQ116,HD116,HQ116,ID116,IQ116,JD116,JQ116,KD116,KQ116,LD116,LQ116,MD116)</f>
        <v>2</v>
      </c>
      <c r="MR116" s="143">
        <f t="shared" ref="MR116" si="49">MAX(Q116,AD116,AQ116,BD116,BQ116,CD116,CQ116,DD116,DQ116,ED116,EQ116,FD116,FQ116,GD116,GQ116,HD116,HQ116,ID116,IQ116,JD116,JQ116,KD116,KQ116,LD116,LQ116,MD116)</f>
        <v>0.06</v>
      </c>
      <c r="MS116" s="143">
        <f t="shared" ref="MS116" si="50">MIN(Q116,AD116,AQ116,BD116,BQ116,CD116,CQ116,DD116,DQ116,ED116,EQ116,FD116,FQ116,GD116,GQ116,HD116,HQ116,ID116,IQ116,JD116,JQ116,KD116,KQ116,LD116,LQ116,MD116)</f>
        <v>0</v>
      </c>
      <c r="MT116" s="143">
        <f t="shared" ref="MT116" si="51">AVERAGE(Q116,AD116,AQ116,BD116,BQ116,CD116,CQ116,DD116,DQ116,ED116,EQ116,FD116,FQ116,GD116,GQ116,HD116,HQ116,ID116,IQ116,JD116,JQ116,KD116,KQ116,LD116,LQ116,MD116)</f>
        <v>0.03</v>
      </c>
      <c r="MU116" s="143">
        <f t="shared" ref="MU116" si="52">STDEV(Q116,AD116,AQ116,BD116,BQ116,CD116,CQ116,DD116,DQ116,ED116,EQ116,FD116,FQ116,GD116,GQ116,HD116,HQ116,ID116,IQ116,JD116,JQ116,KD116,KQ116,LD116,LQ116,MD116)</f>
        <v>4.2426406871192854E-2</v>
      </c>
      <c r="MV116" s="234">
        <f t="shared" ref="MV116" si="53">MQ116</f>
        <v>2</v>
      </c>
      <c r="MW116" s="236" t="s">
        <v>89</v>
      </c>
      <c r="MX116" s="144" t="s">
        <v>4</v>
      </c>
      <c r="MY116" s="144" t="s">
        <v>4</v>
      </c>
      <c r="MZ116" s="144" t="s">
        <v>4</v>
      </c>
      <c r="NA116" s="144" t="s">
        <v>4</v>
      </c>
      <c r="NB116" s="144" t="s">
        <v>4</v>
      </c>
      <c r="NC116" s="144" t="s">
        <v>4</v>
      </c>
      <c r="ND116" s="144" t="s">
        <v>4</v>
      </c>
      <c r="NE116" s="144" t="s">
        <v>4</v>
      </c>
      <c r="NF116" s="144" t="s">
        <v>4</v>
      </c>
      <c r="NG116" s="144" t="s">
        <v>4</v>
      </c>
      <c r="NH116" s="237" t="s">
        <v>4</v>
      </c>
      <c r="NI116" s="236" t="s">
        <v>22</v>
      </c>
      <c r="NJ116" s="161">
        <f t="shared" si="45"/>
        <v>0</v>
      </c>
      <c r="NK116" s="161">
        <f t="shared" si="46"/>
        <v>2</v>
      </c>
      <c r="NM116" s="288"/>
      <c r="NN116" s="88"/>
      <c r="NO116" s="741"/>
      <c r="NP116" s="741"/>
      <c r="NQ116" s="741"/>
      <c r="NR116" s="741"/>
      <c r="NS116" s="741"/>
      <c r="NT116" s="741"/>
      <c r="NU116" s="741"/>
      <c r="NV116" s="741"/>
      <c r="NW116" s="741"/>
      <c r="NX116" s="741"/>
      <c r="NY116" s="741"/>
      <c r="NZ116" s="741"/>
      <c r="OA116" s="741"/>
      <c r="OB116" s="741"/>
      <c r="OC116" s="741"/>
      <c r="OD116" s="741"/>
      <c r="OE116" s="741"/>
      <c r="OF116" s="741"/>
      <c r="OG116" s="741"/>
      <c r="OH116" s="741"/>
      <c r="OI116" s="741"/>
      <c r="OJ116" s="741"/>
      <c r="OK116" s="741"/>
      <c r="OL116" s="741"/>
      <c r="OM116" s="741"/>
      <c r="ON116" s="741"/>
      <c r="OO116" s="741"/>
      <c r="OP116" s="741"/>
      <c r="OQ116" s="741"/>
      <c r="OR116" s="741"/>
      <c r="OS116" s="741"/>
      <c r="OT116" s="741"/>
      <c r="OU116" s="741"/>
      <c r="OV116" s="741"/>
      <c r="OW116" s="741"/>
      <c r="OX116" s="741"/>
      <c r="OY116" s="741"/>
      <c r="OZ116" s="741"/>
      <c r="PA116" s="741"/>
      <c r="PB116" s="741"/>
      <c r="PC116" s="741"/>
      <c r="PD116" s="741"/>
      <c r="PE116" s="741"/>
      <c r="PF116" s="741"/>
      <c r="PG116" s="741"/>
      <c r="PH116" s="741"/>
      <c r="PI116" s="741"/>
    </row>
    <row r="117" spans="1:425" s="92" customFormat="1" ht="15" customHeight="1">
      <c r="A117" s="1"/>
      <c r="B117" s="88"/>
      <c r="C117" s="89" t="s">
        <v>2160</v>
      </c>
      <c r="D117" s="89" t="s">
        <v>519</v>
      </c>
      <c r="E117" s="89" t="s">
        <v>3</v>
      </c>
      <c r="F117" s="89" t="s">
        <v>2164</v>
      </c>
      <c r="G117" s="160" t="str">
        <f>'G-6'!I183</f>
        <v>I-74</v>
      </c>
      <c r="H117" s="160" t="s">
        <v>89</v>
      </c>
      <c r="I117" s="160" t="s">
        <v>89</v>
      </c>
      <c r="J117" s="160" t="s">
        <v>4</v>
      </c>
      <c r="K117" s="160" t="s">
        <v>4</v>
      </c>
      <c r="L117" s="160" t="s">
        <v>4</v>
      </c>
      <c r="M117" s="89" t="s">
        <v>545</v>
      </c>
      <c r="N117" s="89" t="s">
        <v>8</v>
      </c>
      <c r="O117" s="89" t="s">
        <v>546</v>
      </c>
      <c r="P117" s="89" t="s">
        <v>97</v>
      </c>
      <c r="Q117" s="231" t="s">
        <v>89</v>
      </c>
      <c r="R117" s="135" t="s">
        <v>4</v>
      </c>
      <c r="S117" s="135">
        <v>2017</v>
      </c>
      <c r="T117" s="135" t="s">
        <v>687</v>
      </c>
      <c r="U117" s="135" t="s">
        <v>677</v>
      </c>
      <c r="V117" s="135" t="s">
        <v>1678</v>
      </c>
      <c r="W117" s="135" t="s">
        <v>1679</v>
      </c>
      <c r="X117" s="135" t="s">
        <v>4</v>
      </c>
      <c r="Y117" s="135">
        <v>1332272</v>
      </c>
      <c r="Z117" s="49" t="s">
        <v>666</v>
      </c>
      <c r="AA117" s="49" t="s">
        <v>667</v>
      </c>
      <c r="AB117" s="246" t="s">
        <v>1693</v>
      </c>
      <c r="AC117" s="49" t="s">
        <v>4</v>
      </c>
      <c r="AD117" s="231" t="s">
        <v>89</v>
      </c>
      <c r="AE117" s="135" t="s">
        <v>4</v>
      </c>
      <c r="AF117" s="135">
        <v>2017</v>
      </c>
      <c r="AG117" s="135" t="s">
        <v>687</v>
      </c>
      <c r="AH117" s="135" t="s">
        <v>677</v>
      </c>
      <c r="AI117" s="135" t="s">
        <v>1678</v>
      </c>
      <c r="AJ117" s="135" t="s">
        <v>1694</v>
      </c>
      <c r="AK117" s="135" t="s">
        <v>4</v>
      </c>
      <c r="AL117" s="135">
        <v>589476</v>
      </c>
      <c r="AM117" s="49" t="s">
        <v>666</v>
      </c>
      <c r="AN117" s="49" t="s">
        <v>667</v>
      </c>
      <c r="AO117" s="246" t="s">
        <v>1693</v>
      </c>
      <c r="AP117" s="49" t="s">
        <v>4</v>
      </c>
      <c r="AQ117" s="332" t="s">
        <v>89</v>
      </c>
      <c r="AR117" s="336" t="s">
        <v>4</v>
      </c>
      <c r="AS117" s="149">
        <v>2018</v>
      </c>
      <c r="AT117" s="149" t="s">
        <v>687</v>
      </c>
      <c r="AU117" s="149" t="s">
        <v>677</v>
      </c>
      <c r="AV117" s="149" t="s">
        <v>1835</v>
      </c>
      <c r="AW117" s="149" t="s">
        <v>1836</v>
      </c>
      <c r="AX117" s="149" t="s">
        <v>4</v>
      </c>
      <c r="AY117" s="149">
        <v>71470</v>
      </c>
      <c r="AZ117" s="149" t="s">
        <v>666</v>
      </c>
      <c r="BA117" s="149" t="s">
        <v>667</v>
      </c>
      <c r="BB117" s="337" t="s">
        <v>1837</v>
      </c>
      <c r="BC117" s="149" t="s">
        <v>4</v>
      </c>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100"/>
      <c r="EV117" s="91"/>
      <c r="EW117" s="91"/>
      <c r="EX117" s="91"/>
      <c r="EY117" s="91"/>
      <c r="EZ117" s="91"/>
      <c r="FA117" s="91"/>
      <c r="FB117" s="91"/>
      <c r="FC117" s="91"/>
      <c r="FD117" s="91"/>
      <c r="FE117" s="91"/>
      <c r="FF117" s="91"/>
      <c r="FG117" s="91"/>
      <c r="FH117" s="100"/>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c r="JX117" s="91"/>
      <c r="JY117" s="91"/>
      <c r="JZ117" s="91"/>
      <c r="KA117" s="91"/>
      <c r="KB117" s="91"/>
      <c r="KC117" s="91"/>
      <c r="KD117" s="91"/>
      <c r="KE117" s="91"/>
      <c r="KF117" s="91"/>
      <c r="KG117" s="91"/>
      <c r="KH117" s="91"/>
      <c r="KI117" s="91"/>
      <c r="KJ117" s="91"/>
      <c r="KK117" s="91"/>
      <c r="KL117" s="91"/>
      <c r="KM117" s="91"/>
      <c r="KN117" s="91"/>
      <c r="KO117" s="91"/>
      <c r="KP117" s="91"/>
      <c r="KQ117" s="91"/>
      <c r="KR117" s="91"/>
      <c r="KS117" s="91"/>
      <c r="KT117" s="91"/>
      <c r="KU117" s="91"/>
      <c r="KV117" s="91"/>
      <c r="KW117" s="91"/>
      <c r="KX117" s="91"/>
      <c r="KY117" s="91"/>
      <c r="KZ117" s="91"/>
      <c r="LA117" s="91"/>
      <c r="LB117" s="91"/>
      <c r="LC117" s="91"/>
      <c r="LD117" s="91"/>
      <c r="LE117" s="91"/>
      <c r="LF117" s="91"/>
      <c r="LG117" s="91"/>
      <c r="LH117" s="91"/>
      <c r="LI117" s="91"/>
      <c r="LJ117" s="91"/>
      <c r="LK117" s="91"/>
      <c r="LL117" s="91"/>
      <c r="LM117" s="91"/>
      <c r="LN117" s="91"/>
      <c r="LO117" s="91"/>
      <c r="LP117" s="91"/>
      <c r="LQ117" s="91"/>
      <c r="LR117" s="91"/>
      <c r="LS117" s="91"/>
      <c r="LT117" s="91"/>
      <c r="LU117" s="91"/>
      <c r="LV117" s="91"/>
      <c r="LW117" s="91"/>
      <c r="LX117" s="91"/>
      <c r="LY117" s="91"/>
      <c r="LZ117" s="91"/>
      <c r="MA117" s="91"/>
      <c r="MB117" s="91"/>
      <c r="MC117" s="91"/>
      <c r="MQ117" s="152">
        <f t="shared" si="43"/>
        <v>3</v>
      </c>
      <c r="MR117" s="143" t="s">
        <v>4</v>
      </c>
      <c r="MS117" s="143" t="s">
        <v>4</v>
      </c>
      <c r="MT117" s="143" t="s">
        <v>4</v>
      </c>
      <c r="MU117" s="143" t="s">
        <v>4</v>
      </c>
      <c r="MV117" s="234" t="s">
        <v>4</v>
      </c>
      <c r="MW117" s="236" t="s">
        <v>22</v>
      </c>
      <c r="MX117" s="234">
        <f>COUNTIF(Q117:MP117,"Si")</f>
        <v>3</v>
      </c>
      <c r="MY117" s="234">
        <f>COUNTIF(Q117:MP117,"Parcialmente")</f>
        <v>0</v>
      </c>
      <c r="MZ117" s="234">
        <f>COUNTIF(Q$6:MP117,"Si, pero publicado por un nivel superior")+COUNTIF(Q117:MP117,"Si pero publicado por otra entidad")</f>
        <v>0</v>
      </c>
      <c r="NA117" s="234">
        <f>COUNTIF(Q117:MP117,"No")</f>
        <v>0</v>
      </c>
      <c r="NB117" s="234">
        <f>COUNTIF(Q117:MP117,"Satisfechos")</f>
        <v>0</v>
      </c>
      <c r="NC117" s="234">
        <f>COUNTIF(Q117:MP117,"No satisfechos")</f>
        <v>0</v>
      </c>
      <c r="ND117" s="234">
        <f>COUNTIF(Q117:MP117,"No se realiza encuesta")</f>
        <v>0</v>
      </c>
      <c r="NE117" s="234">
        <f>COUNTIF(Q117:MP117,"Clausurados o rehabilitados")</f>
        <v>0</v>
      </c>
      <c r="NF117" s="234">
        <f>COUNTIF(Q117:MP117,"En proceso")</f>
        <v>0</v>
      </c>
      <c r="NG117" s="234">
        <f t="shared" ref="NG117:NG118" si="54">COUNTIF(Q117:MP117,"No se realiza ninguna gestión")</f>
        <v>0</v>
      </c>
      <c r="NH117" s="237">
        <f>SUM(MX117:NG117)</f>
        <v>3</v>
      </c>
      <c r="NI117" s="236" t="s">
        <v>89</v>
      </c>
      <c r="NJ117" s="161">
        <f t="shared" si="45"/>
        <v>0</v>
      </c>
      <c r="NK117" s="161">
        <f t="shared" si="46"/>
        <v>3</v>
      </c>
      <c r="NM117" s="288"/>
      <c r="NN117" s="88"/>
      <c r="NO117" s="741"/>
      <c r="NP117" s="741"/>
      <c r="NQ117" s="741"/>
      <c r="NR117" s="741"/>
      <c r="NS117" s="741"/>
      <c r="NT117" s="741"/>
      <c r="NU117" s="741"/>
      <c r="NV117" s="741"/>
      <c r="NW117" s="741"/>
      <c r="NX117" s="741"/>
      <c r="NY117" s="741"/>
      <c r="NZ117" s="741"/>
      <c r="OA117" s="741"/>
      <c r="OB117" s="741"/>
      <c r="OC117" s="741"/>
      <c r="OD117" s="741"/>
      <c r="OE117" s="741"/>
      <c r="OF117" s="741"/>
      <c r="OG117" s="741"/>
      <c r="OH117" s="741"/>
      <c r="OI117" s="741"/>
      <c r="OJ117" s="741"/>
      <c r="OK117" s="741"/>
      <c r="OL117" s="741"/>
      <c r="OM117" s="741"/>
      <c r="ON117" s="741"/>
      <c r="OO117" s="741"/>
      <c r="OP117" s="741"/>
      <c r="OQ117" s="741"/>
      <c r="OR117" s="741"/>
      <c r="OS117" s="741"/>
      <c r="OT117" s="741"/>
      <c r="OU117" s="741"/>
      <c r="OV117" s="741"/>
      <c r="OW117" s="741"/>
      <c r="OX117" s="741"/>
      <c r="OY117" s="741"/>
      <c r="OZ117" s="741"/>
      <c r="PA117" s="741"/>
      <c r="PB117" s="741"/>
      <c r="PC117" s="741"/>
      <c r="PD117" s="741"/>
      <c r="PE117" s="741"/>
      <c r="PF117" s="741"/>
      <c r="PG117" s="741"/>
      <c r="PH117" s="741"/>
      <c r="PI117" s="741"/>
    </row>
    <row r="118" spans="1:425" s="92" customFormat="1" ht="15" customHeight="1">
      <c r="A118" s="1"/>
      <c r="B118" s="88"/>
      <c r="C118" s="89" t="s">
        <v>2160</v>
      </c>
      <c r="D118" s="89" t="s">
        <v>14</v>
      </c>
      <c r="E118" s="89" t="s">
        <v>3</v>
      </c>
      <c r="F118" s="89" t="s">
        <v>2164</v>
      </c>
      <c r="G118" s="160" t="str">
        <f>'G-6'!I184</f>
        <v>I-74</v>
      </c>
      <c r="H118" s="160" t="s">
        <v>89</v>
      </c>
      <c r="I118" s="160" t="s">
        <v>89</v>
      </c>
      <c r="J118" s="160" t="s">
        <v>4</v>
      </c>
      <c r="K118" s="160" t="s">
        <v>4</v>
      </c>
      <c r="L118" s="160" t="s">
        <v>4</v>
      </c>
      <c r="M118" s="89" t="s">
        <v>545</v>
      </c>
      <c r="N118" s="89" t="s">
        <v>8</v>
      </c>
      <c r="O118" s="89" t="s">
        <v>546</v>
      </c>
      <c r="P118" s="89" t="s">
        <v>97</v>
      </c>
      <c r="Q118" s="231" t="s">
        <v>89</v>
      </c>
      <c r="R118" s="135" t="s">
        <v>4</v>
      </c>
      <c r="S118" s="135">
        <v>2017</v>
      </c>
      <c r="T118" s="135" t="s">
        <v>687</v>
      </c>
      <c r="U118" s="135" t="s">
        <v>677</v>
      </c>
      <c r="V118" s="135" t="s">
        <v>1678</v>
      </c>
      <c r="W118" s="135" t="s">
        <v>1679</v>
      </c>
      <c r="X118" s="135" t="s">
        <v>4</v>
      </c>
      <c r="Y118" s="135">
        <v>1332272</v>
      </c>
      <c r="Z118" s="49" t="s">
        <v>666</v>
      </c>
      <c r="AA118" s="49" t="s">
        <v>667</v>
      </c>
      <c r="AB118" s="246" t="s">
        <v>1693</v>
      </c>
      <c r="AC118" s="49" t="s">
        <v>4</v>
      </c>
      <c r="AD118" s="231" t="s">
        <v>89</v>
      </c>
      <c r="AE118" s="135" t="s">
        <v>4</v>
      </c>
      <c r="AF118" s="135">
        <v>2017</v>
      </c>
      <c r="AG118" s="135" t="s">
        <v>687</v>
      </c>
      <c r="AH118" s="135" t="s">
        <v>677</v>
      </c>
      <c r="AI118" s="135" t="s">
        <v>1678</v>
      </c>
      <c r="AJ118" s="135" t="s">
        <v>1694</v>
      </c>
      <c r="AK118" s="135" t="s">
        <v>4</v>
      </c>
      <c r="AL118" s="135">
        <v>589476</v>
      </c>
      <c r="AM118" s="49" t="s">
        <v>666</v>
      </c>
      <c r="AN118" s="49" t="s">
        <v>667</v>
      </c>
      <c r="AO118" s="246" t="s">
        <v>1693</v>
      </c>
      <c r="AP118" s="49" t="s">
        <v>4</v>
      </c>
      <c r="AQ118" s="332" t="s">
        <v>89</v>
      </c>
      <c r="AR118" s="336" t="s">
        <v>4</v>
      </c>
      <c r="AS118" s="149">
        <v>2018</v>
      </c>
      <c r="AT118" s="149" t="s">
        <v>687</v>
      </c>
      <c r="AU118" s="149" t="s">
        <v>677</v>
      </c>
      <c r="AV118" s="149" t="s">
        <v>1835</v>
      </c>
      <c r="AW118" s="149" t="s">
        <v>1836</v>
      </c>
      <c r="AX118" s="149" t="s">
        <v>4</v>
      </c>
      <c r="AY118" s="149">
        <v>71470</v>
      </c>
      <c r="AZ118" s="149" t="s">
        <v>666</v>
      </c>
      <c r="BA118" s="149" t="s">
        <v>667</v>
      </c>
      <c r="BB118" s="337" t="s">
        <v>1837</v>
      </c>
      <c r="BC118" s="149" t="s">
        <v>4</v>
      </c>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100"/>
      <c r="EV118" s="91"/>
      <c r="EW118" s="91"/>
      <c r="EX118" s="91"/>
      <c r="EY118" s="91"/>
      <c r="EZ118" s="91"/>
      <c r="FA118" s="91"/>
      <c r="FB118" s="91"/>
      <c r="FC118" s="91"/>
      <c r="FD118" s="91"/>
      <c r="FE118" s="91"/>
      <c r="FF118" s="91"/>
      <c r="FG118" s="91"/>
      <c r="FH118" s="100"/>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c r="JX118" s="91"/>
      <c r="JY118" s="91"/>
      <c r="JZ118" s="91"/>
      <c r="KA118" s="91"/>
      <c r="KB118" s="91"/>
      <c r="KC118" s="91"/>
      <c r="KD118" s="91"/>
      <c r="KE118" s="91"/>
      <c r="KF118" s="91"/>
      <c r="KG118" s="91"/>
      <c r="KH118" s="91"/>
      <c r="KI118" s="91"/>
      <c r="KJ118" s="91"/>
      <c r="KK118" s="91"/>
      <c r="KL118" s="91"/>
      <c r="KM118" s="91"/>
      <c r="KN118" s="91"/>
      <c r="KO118" s="91"/>
      <c r="KP118" s="91"/>
      <c r="KQ118" s="91"/>
      <c r="KR118" s="91"/>
      <c r="KS118" s="91"/>
      <c r="KT118" s="91"/>
      <c r="KU118" s="91"/>
      <c r="KV118" s="91"/>
      <c r="KW118" s="91"/>
      <c r="KX118" s="91"/>
      <c r="KY118" s="91"/>
      <c r="KZ118" s="91"/>
      <c r="LA118" s="91"/>
      <c r="LB118" s="91"/>
      <c r="LC118" s="91"/>
      <c r="LD118" s="91"/>
      <c r="LE118" s="91"/>
      <c r="LF118" s="91"/>
      <c r="LG118" s="91"/>
      <c r="LH118" s="91"/>
      <c r="LI118" s="91"/>
      <c r="LJ118" s="91"/>
      <c r="LK118" s="91"/>
      <c r="LL118" s="91"/>
      <c r="LM118" s="91"/>
      <c r="LN118" s="91"/>
      <c r="LO118" s="91"/>
      <c r="LP118" s="91"/>
      <c r="LQ118" s="91"/>
      <c r="LR118" s="91"/>
      <c r="LS118" s="91"/>
      <c r="LT118" s="91"/>
      <c r="LU118" s="91"/>
      <c r="LV118" s="91"/>
      <c r="LW118" s="91"/>
      <c r="LX118" s="91"/>
      <c r="LY118" s="91"/>
      <c r="LZ118" s="91"/>
      <c r="MA118" s="91"/>
      <c r="MB118" s="91"/>
      <c r="MC118" s="91"/>
      <c r="MQ118" s="152">
        <f t="shared" si="43"/>
        <v>3</v>
      </c>
      <c r="MR118" s="143" t="s">
        <v>4</v>
      </c>
      <c r="MS118" s="143" t="s">
        <v>4</v>
      </c>
      <c r="MT118" s="143" t="s">
        <v>4</v>
      </c>
      <c r="MU118" s="143" t="s">
        <v>4</v>
      </c>
      <c r="MV118" s="234" t="s">
        <v>4</v>
      </c>
      <c r="MW118" s="236" t="s">
        <v>22</v>
      </c>
      <c r="MX118" s="234">
        <f>COUNTIF(Q118:MP118,"Si")</f>
        <v>3</v>
      </c>
      <c r="MY118" s="234">
        <f>COUNTIF(Q118:MP118,"Parcialmente")</f>
        <v>0</v>
      </c>
      <c r="MZ118" s="234">
        <f>COUNTIF(Q$6:MP118,"Si, pero publicado por un nivel superior")+COUNTIF(Q118:MP118,"Si pero publicado por otra entidad")</f>
        <v>0</v>
      </c>
      <c r="NA118" s="234">
        <f>COUNTIF(Q118:MP118,"No")</f>
        <v>0</v>
      </c>
      <c r="NB118" s="234">
        <f>COUNTIF(Q118:MP118,"Satisfechos")</f>
        <v>0</v>
      </c>
      <c r="NC118" s="234">
        <f>COUNTIF(Q118:MP118,"No satisfechos")</f>
        <v>0</v>
      </c>
      <c r="ND118" s="234">
        <f>COUNTIF(Q118:MP118,"No se realiza encuesta")</f>
        <v>0</v>
      </c>
      <c r="NE118" s="234">
        <f>COUNTIF(Q118:MP118,"Clausurados o rehabilitados")</f>
        <v>0</v>
      </c>
      <c r="NF118" s="234">
        <f>COUNTIF(Q118:MP118,"En proceso")</f>
        <v>0</v>
      </c>
      <c r="NG118" s="234">
        <f t="shared" si="54"/>
        <v>0</v>
      </c>
      <c r="NH118" s="237">
        <f>SUM(MX118:NG118)</f>
        <v>3</v>
      </c>
      <c r="NI118" s="236" t="s">
        <v>89</v>
      </c>
      <c r="NJ118" s="161">
        <f t="shared" si="45"/>
        <v>0</v>
      </c>
      <c r="NK118" s="161">
        <f t="shared" si="46"/>
        <v>3</v>
      </c>
      <c r="NM118" s="288"/>
      <c r="NN118" s="88"/>
      <c r="NO118" s="741"/>
      <c r="NP118" s="741"/>
      <c r="NQ118" s="741"/>
      <c r="NR118" s="741"/>
      <c r="NS118" s="741"/>
      <c r="NT118" s="741"/>
      <c r="NU118" s="741"/>
      <c r="NV118" s="741"/>
      <c r="NW118" s="741"/>
      <c r="NX118" s="741"/>
      <c r="NY118" s="741"/>
      <c r="NZ118" s="741"/>
      <c r="OA118" s="741"/>
      <c r="OB118" s="741"/>
      <c r="OC118" s="741"/>
      <c r="OD118" s="741"/>
      <c r="OE118" s="741"/>
      <c r="OF118" s="741"/>
      <c r="OG118" s="741"/>
      <c r="OH118" s="741"/>
      <c r="OI118" s="741"/>
      <c r="OJ118" s="741"/>
      <c r="OK118" s="741"/>
      <c r="OL118" s="741"/>
      <c r="OM118" s="741"/>
      <c r="ON118" s="741"/>
      <c r="OO118" s="741"/>
      <c r="OP118" s="741"/>
      <c r="OQ118" s="741"/>
      <c r="OR118" s="741"/>
      <c r="OS118" s="741"/>
      <c r="OT118" s="741"/>
      <c r="OU118" s="741"/>
      <c r="OV118" s="741"/>
      <c r="OW118" s="741"/>
      <c r="OX118" s="741"/>
      <c r="OY118" s="741"/>
      <c r="OZ118" s="741"/>
      <c r="PA118" s="741"/>
      <c r="PB118" s="741"/>
      <c r="PC118" s="741"/>
      <c r="PD118" s="741"/>
      <c r="PE118" s="741"/>
      <c r="PF118" s="741"/>
      <c r="PG118" s="741"/>
      <c r="PH118" s="741"/>
      <c r="PI118" s="741"/>
    </row>
    <row r="119" spans="1:425" s="92" customFormat="1" ht="15" customHeight="1">
      <c r="A119" s="1"/>
      <c r="B119" s="88"/>
      <c r="C119" s="89" t="s">
        <v>432</v>
      </c>
      <c r="D119" s="89" t="s">
        <v>519</v>
      </c>
      <c r="E119" s="89" t="s">
        <v>18</v>
      </c>
      <c r="F119" s="89" t="s">
        <v>1222</v>
      </c>
      <c r="G119" s="160" t="str">
        <f>'G-6'!I191</f>
        <v>I-75</v>
      </c>
      <c r="H119" s="160" t="s">
        <v>88</v>
      </c>
      <c r="I119" s="160" t="s">
        <v>88</v>
      </c>
      <c r="J119" s="160" t="s">
        <v>89</v>
      </c>
      <c r="K119" s="160" t="s">
        <v>4</v>
      </c>
      <c r="L119" s="160" t="s">
        <v>4</v>
      </c>
      <c r="M119" s="89" t="s">
        <v>2178</v>
      </c>
      <c r="N119" s="89" t="s">
        <v>36</v>
      </c>
      <c r="O119" s="89" t="s">
        <v>2891</v>
      </c>
      <c r="P119" s="89" t="s">
        <v>98</v>
      </c>
      <c r="Q119" s="91">
        <v>0.1</v>
      </c>
      <c r="R119" s="91" t="s">
        <v>744</v>
      </c>
      <c r="S119" s="100">
        <v>2016</v>
      </c>
      <c r="T119" s="100" t="s">
        <v>664</v>
      </c>
      <c r="U119" s="100" t="s">
        <v>665</v>
      </c>
      <c r="V119" s="100" t="s">
        <v>4</v>
      </c>
      <c r="W119" s="100" t="s">
        <v>752</v>
      </c>
      <c r="X119" s="100" t="s">
        <v>4</v>
      </c>
      <c r="Y119" s="117">
        <v>43539</v>
      </c>
      <c r="Z119" s="100" t="s">
        <v>666</v>
      </c>
      <c r="AA119" s="100" t="s">
        <v>667</v>
      </c>
      <c r="AB119" s="91" t="s">
        <v>753</v>
      </c>
      <c r="AC119" s="91" t="s">
        <v>4</v>
      </c>
      <c r="AD119" s="91">
        <v>0.5</v>
      </c>
      <c r="AE119" s="91" t="s">
        <v>725</v>
      </c>
      <c r="AF119" s="100">
        <v>2016</v>
      </c>
      <c r="AG119" s="100" t="s">
        <v>664</v>
      </c>
      <c r="AH119" s="100" t="s">
        <v>665</v>
      </c>
      <c r="AI119" s="100" t="s">
        <v>4</v>
      </c>
      <c r="AJ119" s="100" t="s">
        <v>752</v>
      </c>
      <c r="AK119" s="100" t="s">
        <v>4</v>
      </c>
      <c r="AL119" s="120">
        <v>43539</v>
      </c>
      <c r="AM119" s="100" t="s">
        <v>666</v>
      </c>
      <c r="AN119" s="100" t="s">
        <v>667</v>
      </c>
      <c r="AO119" s="91" t="s">
        <v>753</v>
      </c>
      <c r="AP119" s="91" t="s">
        <v>4</v>
      </c>
      <c r="AQ119" s="91">
        <v>0.6</v>
      </c>
      <c r="AR119" s="91" t="s">
        <v>745</v>
      </c>
      <c r="AS119" s="100">
        <v>2016</v>
      </c>
      <c r="AT119" s="100" t="s">
        <v>664</v>
      </c>
      <c r="AU119" s="100" t="s">
        <v>665</v>
      </c>
      <c r="AV119" s="100" t="s">
        <v>4</v>
      </c>
      <c r="AW119" s="100" t="s">
        <v>752</v>
      </c>
      <c r="AX119" s="100" t="s">
        <v>4</v>
      </c>
      <c r="AY119" s="120">
        <v>43539</v>
      </c>
      <c r="AZ119" s="100" t="s">
        <v>666</v>
      </c>
      <c r="BA119" s="100" t="s">
        <v>667</v>
      </c>
      <c r="BB119" s="91" t="s">
        <v>753</v>
      </c>
      <c r="BC119" s="91" t="s">
        <v>4</v>
      </c>
      <c r="BD119" s="91">
        <v>0.9</v>
      </c>
      <c r="BE119" s="91" t="s">
        <v>740</v>
      </c>
      <c r="BF119" s="100">
        <v>2016</v>
      </c>
      <c r="BG119" s="100" t="s">
        <v>664</v>
      </c>
      <c r="BH119" s="100" t="s">
        <v>665</v>
      </c>
      <c r="BI119" s="100" t="s">
        <v>4</v>
      </c>
      <c r="BJ119" s="100" t="s">
        <v>752</v>
      </c>
      <c r="BK119" s="100" t="s">
        <v>4</v>
      </c>
      <c r="BL119" s="120">
        <v>43539</v>
      </c>
      <c r="BM119" s="100" t="s">
        <v>666</v>
      </c>
      <c r="BN119" s="100" t="s">
        <v>667</v>
      </c>
      <c r="BO119" s="91" t="s">
        <v>753</v>
      </c>
      <c r="BP119" s="91" t="s">
        <v>4</v>
      </c>
      <c r="BQ119" s="91">
        <v>0.1</v>
      </c>
      <c r="BR119" s="91" t="s">
        <v>744</v>
      </c>
      <c r="BS119" s="100">
        <v>2016</v>
      </c>
      <c r="BT119" s="100" t="s">
        <v>664</v>
      </c>
      <c r="BU119" s="100" t="s">
        <v>665</v>
      </c>
      <c r="BV119" s="100" t="s">
        <v>4</v>
      </c>
      <c r="BW119" s="100" t="s">
        <v>755</v>
      </c>
      <c r="BX119" s="100" t="s">
        <v>4</v>
      </c>
      <c r="BY119" s="91">
        <v>63100</v>
      </c>
      <c r="BZ119" s="100" t="s">
        <v>666</v>
      </c>
      <c r="CA119" s="100" t="s">
        <v>667</v>
      </c>
      <c r="CB119" s="91" t="s">
        <v>753</v>
      </c>
      <c r="CC119" s="91" t="s">
        <v>4</v>
      </c>
      <c r="CD119" s="91">
        <v>0.4</v>
      </c>
      <c r="CE119" s="91" t="s">
        <v>725</v>
      </c>
      <c r="CF119" s="100">
        <v>2016</v>
      </c>
      <c r="CG119" s="100" t="s">
        <v>664</v>
      </c>
      <c r="CH119" s="100" t="s">
        <v>665</v>
      </c>
      <c r="CI119" s="100" t="s">
        <v>4</v>
      </c>
      <c r="CJ119" s="100" t="s">
        <v>755</v>
      </c>
      <c r="CK119" s="100" t="s">
        <v>4</v>
      </c>
      <c r="CL119" s="100">
        <v>63100</v>
      </c>
      <c r="CM119" s="100" t="s">
        <v>666</v>
      </c>
      <c r="CN119" s="100" t="s">
        <v>667</v>
      </c>
      <c r="CO119" s="91" t="s">
        <v>753</v>
      </c>
      <c r="CP119" s="91" t="s">
        <v>4</v>
      </c>
      <c r="CQ119" s="91">
        <v>0.5</v>
      </c>
      <c r="CR119" s="91" t="s">
        <v>745</v>
      </c>
      <c r="CS119" s="100">
        <v>2016</v>
      </c>
      <c r="CT119" s="100" t="s">
        <v>664</v>
      </c>
      <c r="CU119" s="100" t="s">
        <v>665</v>
      </c>
      <c r="CV119" s="100" t="s">
        <v>4</v>
      </c>
      <c r="CW119" s="100" t="s">
        <v>755</v>
      </c>
      <c r="CX119" s="100" t="s">
        <v>4</v>
      </c>
      <c r="CY119" s="100">
        <v>63100</v>
      </c>
      <c r="CZ119" s="100" t="s">
        <v>666</v>
      </c>
      <c r="DA119" s="100" t="s">
        <v>667</v>
      </c>
      <c r="DB119" s="91" t="s">
        <v>753</v>
      </c>
      <c r="DC119" s="91" t="s">
        <v>4</v>
      </c>
      <c r="DD119" s="91">
        <v>0.8</v>
      </c>
      <c r="DE119" s="91" t="s">
        <v>740</v>
      </c>
      <c r="DF119" s="100">
        <v>2016</v>
      </c>
      <c r="DG119" s="100" t="s">
        <v>664</v>
      </c>
      <c r="DH119" s="100" t="s">
        <v>665</v>
      </c>
      <c r="DI119" s="100" t="s">
        <v>4</v>
      </c>
      <c r="DJ119" s="100" t="s">
        <v>755</v>
      </c>
      <c r="DK119" s="100" t="s">
        <v>4</v>
      </c>
      <c r="DL119" s="100">
        <v>63100</v>
      </c>
      <c r="DM119" s="100" t="s">
        <v>666</v>
      </c>
      <c r="DN119" s="100" t="s">
        <v>667</v>
      </c>
      <c r="DO119" s="91" t="s">
        <v>753</v>
      </c>
      <c r="DP119" s="91" t="s">
        <v>4</v>
      </c>
      <c r="DQ119" s="91">
        <v>0.1</v>
      </c>
      <c r="DR119" s="91" t="s">
        <v>744</v>
      </c>
      <c r="DS119" s="100">
        <v>2016</v>
      </c>
      <c r="DT119" s="100" t="s">
        <v>664</v>
      </c>
      <c r="DU119" s="100" t="s">
        <v>665</v>
      </c>
      <c r="DV119" s="100" t="s">
        <v>4</v>
      </c>
      <c r="DW119" s="100" t="s">
        <v>756</v>
      </c>
      <c r="DX119" s="100" t="s">
        <v>4</v>
      </c>
      <c r="DY119" s="100">
        <v>138910</v>
      </c>
      <c r="DZ119" s="100" t="s">
        <v>666</v>
      </c>
      <c r="EA119" s="100" t="s">
        <v>667</v>
      </c>
      <c r="EB119" s="91" t="s">
        <v>753</v>
      </c>
      <c r="EC119" s="91" t="s">
        <v>4</v>
      </c>
      <c r="ED119" s="91">
        <v>0.4</v>
      </c>
      <c r="EE119" s="91" t="s">
        <v>725</v>
      </c>
      <c r="EF119" s="100">
        <v>2016</v>
      </c>
      <c r="EG119" s="100" t="s">
        <v>664</v>
      </c>
      <c r="EH119" s="100" t="s">
        <v>665</v>
      </c>
      <c r="EI119" s="100" t="s">
        <v>4</v>
      </c>
      <c r="EJ119" s="100" t="s">
        <v>756</v>
      </c>
      <c r="EK119" s="100" t="s">
        <v>4</v>
      </c>
      <c r="EL119" s="100">
        <v>138910</v>
      </c>
      <c r="EM119" s="100" t="s">
        <v>666</v>
      </c>
      <c r="EN119" s="100" t="s">
        <v>667</v>
      </c>
      <c r="EO119" s="91" t="s">
        <v>753</v>
      </c>
      <c r="EP119" s="91" t="s">
        <v>4</v>
      </c>
      <c r="EQ119" s="91">
        <v>1</v>
      </c>
      <c r="ER119" s="91" t="s">
        <v>745</v>
      </c>
      <c r="ES119" s="100">
        <v>2016</v>
      </c>
      <c r="ET119" s="100" t="s">
        <v>664</v>
      </c>
      <c r="EU119" s="100" t="s">
        <v>665</v>
      </c>
      <c r="EV119" s="100" t="s">
        <v>4</v>
      </c>
      <c r="EW119" s="100" t="s">
        <v>756</v>
      </c>
      <c r="EX119" s="100" t="s">
        <v>4</v>
      </c>
      <c r="EY119" s="100">
        <v>138910</v>
      </c>
      <c r="EZ119" s="100" t="s">
        <v>666</v>
      </c>
      <c r="FA119" s="100" t="s">
        <v>667</v>
      </c>
      <c r="FB119" s="91" t="s">
        <v>753</v>
      </c>
      <c r="FC119" s="91" t="s">
        <v>4</v>
      </c>
      <c r="FD119" s="91">
        <v>0.4</v>
      </c>
      <c r="FE119" s="91" t="s">
        <v>740</v>
      </c>
      <c r="FF119" s="100">
        <v>2016</v>
      </c>
      <c r="FG119" s="100" t="s">
        <v>664</v>
      </c>
      <c r="FH119" s="100" t="s">
        <v>665</v>
      </c>
      <c r="FI119" s="100" t="s">
        <v>4</v>
      </c>
      <c r="FJ119" s="100" t="s">
        <v>756</v>
      </c>
      <c r="FK119" s="100" t="s">
        <v>4</v>
      </c>
      <c r="FL119" s="100">
        <v>138910</v>
      </c>
      <c r="FM119" s="100" t="s">
        <v>666</v>
      </c>
      <c r="FN119" s="100" t="s">
        <v>667</v>
      </c>
      <c r="FO119" s="91" t="s">
        <v>753</v>
      </c>
      <c r="FP119" s="91" t="s">
        <v>4</v>
      </c>
      <c r="FQ119" s="91">
        <v>0.1</v>
      </c>
      <c r="FR119" s="91" t="s">
        <v>744</v>
      </c>
      <c r="FS119" s="100">
        <v>2016</v>
      </c>
      <c r="FT119" s="100" t="s">
        <v>664</v>
      </c>
      <c r="FU119" s="100" t="s">
        <v>665</v>
      </c>
      <c r="FV119" s="100" t="s">
        <v>4</v>
      </c>
      <c r="FW119" s="100" t="s">
        <v>757</v>
      </c>
      <c r="FX119" s="100" t="s">
        <v>4</v>
      </c>
      <c r="FY119" s="100">
        <v>595261</v>
      </c>
      <c r="FZ119" s="100" t="s">
        <v>666</v>
      </c>
      <c r="GA119" s="100" t="s">
        <v>667</v>
      </c>
      <c r="GB119" s="91" t="s">
        <v>753</v>
      </c>
      <c r="GC119" s="91" t="s">
        <v>4</v>
      </c>
      <c r="GD119" s="91">
        <v>0.4</v>
      </c>
      <c r="GE119" s="91" t="s">
        <v>725</v>
      </c>
      <c r="GF119" s="100">
        <v>2016</v>
      </c>
      <c r="GG119" s="100" t="s">
        <v>664</v>
      </c>
      <c r="GH119" s="100" t="s">
        <v>665</v>
      </c>
      <c r="GI119" s="100" t="s">
        <v>4</v>
      </c>
      <c r="GJ119" s="100" t="s">
        <v>757</v>
      </c>
      <c r="GK119" s="100" t="s">
        <v>4</v>
      </c>
      <c r="GL119" s="100">
        <v>595261</v>
      </c>
      <c r="GM119" s="100" t="s">
        <v>666</v>
      </c>
      <c r="GN119" s="100" t="s">
        <v>667</v>
      </c>
      <c r="GO119" s="91" t="s">
        <v>753</v>
      </c>
      <c r="GP119" s="91" t="s">
        <v>4</v>
      </c>
      <c r="GQ119" s="91">
        <v>0.7</v>
      </c>
      <c r="GR119" s="91" t="s">
        <v>745</v>
      </c>
      <c r="GS119" s="100">
        <v>2016</v>
      </c>
      <c r="GT119" s="100" t="s">
        <v>664</v>
      </c>
      <c r="GU119" s="100" t="s">
        <v>665</v>
      </c>
      <c r="GV119" s="100" t="s">
        <v>4</v>
      </c>
      <c r="GW119" s="100" t="s">
        <v>757</v>
      </c>
      <c r="GX119" s="100" t="s">
        <v>4</v>
      </c>
      <c r="GY119" s="100">
        <v>595261</v>
      </c>
      <c r="GZ119" s="100" t="s">
        <v>666</v>
      </c>
      <c r="HA119" s="100" t="s">
        <v>667</v>
      </c>
      <c r="HB119" s="91" t="s">
        <v>753</v>
      </c>
      <c r="HC119" s="91" t="s">
        <v>4</v>
      </c>
      <c r="HD119" s="91">
        <v>0.6</v>
      </c>
      <c r="HE119" s="91" t="s">
        <v>740</v>
      </c>
      <c r="HF119" s="100">
        <v>2016</v>
      </c>
      <c r="HG119" s="100" t="s">
        <v>664</v>
      </c>
      <c r="HH119" s="100" t="s">
        <v>665</v>
      </c>
      <c r="HI119" s="100" t="s">
        <v>4</v>
      </c>
      <c r="HJ119" s="100" t="s">
        <v>757</v>
      </c>
      <c r="HK119" s="100" t="s">
        <v>4</v>
      </c>
      <c r="HL119" s="100">
        <v>595261</v>
      </c>
      <c r="HM119" s="100" t="s">
        <v>666</v>
      </c>
      <c r="HN119" s="100" t="s">
        <v>667</v>
      </c>
      <c r="HO119" s="91" t="s">
        <v>753</v>
      </c>
      <c r="HP119" s="91" t="s">
        <v>4</v>
      </c>
      <c r="HQ119" s="91">
        <v>0.1</v>
      </c>
      <c r="HR119" s="91" t="s">
        <v>744</v>
      </c>
      <c r="HS119" s="100">
        <v>2016</v>
      </c>
      <c r="HT119" s="100" t="s">
        <v>664</v>
      </c>
      <c r="HU119" s="100" t="s">
        <v>665</v>
      </c>
      <c r="HV119" s="100" t="s">
        <v>4</v>
      </c>
      <c r="HW119" s="100" t="s">
        <v>758</v>
      </c>
      <c r="HX119" s="100" t="s">
        <v>4</v>
      </c>
      <c r="HY119" s="100">
        <v>140324</v>
      </c>
      <c r="HZ119" s="100" t="s">
        <v>666</v>
      </c>
      <c r="IA119" s="100" t="s">
        <v>667</v>
      </c>
      <c r="IB119" s="91" t="s">
        <v>753</v>
      </c>
      <c r="IC119" s="91" t="s">
        <v>4</v>
      </c>
      <c r="ID119" s="91">
        <v>0.3</v>
      </c>
      <c r="IE119" s="91" t="s">
        <v>759</v>
      </c>
      <c r="IF119" s="100">
        <v>2016</v>
      </c>
      <c r="IG119" s="100" t="s">
        <v>664</v>
      </c>
      <c r="IH119" s="100" t="s">
        <v>665</v>
      </c>
      <c r="II119" s="100" t="s">
        <v>4</v>
      </c>
      <c r="IJ119" s="100" t="s">
        <v>758</v>
      </c>
      <c r="IK119" s="100" t="s">
        <v>4</v>
      </c>
      <c r="IL119" s="100">
        <v>140324</v>
      </c>
      <c r="IM119" s="100" t="s">
        <v>666</v>
      </c>
      <c r="IN119" s="100" t="s">
        <v>667</v>
      </c>
      <c r="IO119" s="91" t="s">
        <v>753</v>
      </c>
      <c r="IP119" s="91" t="s">
        <v>4</v>
      </c>
      <c r="IQ119" s="91">
        <v>0.4</v>
      </c>
      <c r="IR119" s="91" t="s">
        <v>725</v>
      </c>
      <c r="IS119" s="100">
        <v>2016</v>
      </c>
      <c r="IT119" s="100" t="s">
        <v>664</v>
      </c>
      <c r="IU119" s="100" t="s">
        <v>665</v>
      </c>
      <c r="IV119" s="100" t="s">
        <v>4</v>
      </c>
      <c r="IW119" s="100" t="s">
        <v>758</v>
      </c>
      <c r="IX119" s="100" t="s">
        <v>4</v>
      </c>
      <c r="IY119" s="100">
        <v>140324</v>
      </c>
      <c r="IZ119" s="100" t="s">
        <v>666</v>
      </c>
      <c r="JA119" s="100" t="s">
        <v>667</v>
      </c>
      <c r="JB119" s="91" t="s">
        <v>753</v>
      </c>
      <c r="JC119" s="91" t="s">
        <v>4</v>
      </c>
      <c r="JD119" s="91">
        <v>0.7</v>
      </c>
      <c r="JE119" s="91" t="s">
        <v>745</v>
      </c>
      <c r="JF119" s="100">
        <v>2016</v>
      </c>
      <c r="JG119" s="100" t="s">
        <v>664</v>
      </c>
      <c r="JH119" s="100" t="s">
        <v>665</v>
      </c>
      <c r="JI119" s="100" t="s">
        <v>4</v>
      </c>
      <c r="JJ119" s="100" t="s">
        <v>758</v>
      </c>
      <c r="JK119" s="100" t="s">
        <v>4</v>
      </c>
      <c r="JL119" s="100">
        <v>140324</v>
      </c>
      <c r="JM119" s="100" t="s">
        <v>666</v>
      </c>
      <c r="JN119" s="100" t="s">
        <v>667</v>
      </c>
      <c r="JO119" s="91" t="s">
        <v>753</v>
      </c>
      <c r="JP119" s="91" t="s">
        <v>4</v>
      </c>
      <c r="JQ119" s="91">
        <v>0.6</v>
      </c>
      <c r="JR119" s="91" t="s">
        <v>740</v>
      </c>
      <c r="JS119" s="100">
        <v>2016</v>
      </c>
      <c r="JT119" s="100" t="s">
        <v>664</v>
      </c>
      <c r="JU119" s="100" t="s">
        <v>665</v>
      </c>
      <c r="JV119" s="100" t="s">
        <v>4</v>
      </c>
      <c r="JW119" s="100" t="s">
        <v>758</v>
      </c>
      <c r="JX119" s="100" t="s">
        <v>4</v>
      </c>
      <c r="JY119" s="100">
        <v>140324</v>
      </c>
      <c r="JZ119" s="100" t="s">
        <v>666</v>
      </c>
      <c r="KA119" s="100" t="s">
        <v>667</v>
      </c>
      <c r="KB119" s="91" t="s">
        <v>753</v>
      </c>
      <c r="KC119" s="91" t="s">
        <v>4</v>
      </c>
      <c r="KD119" s="395">
        <v>2.0557569319006975E-2</v>
      </c>
      <c r="KE119" s="135" t="s">
        <v>4</v>
      </c>
      <c r="KF119" s="135">
        <v>2017</v>
      </c>
      <c r="KG119" s="135" t="s">
        <v>687</v>
      </c>
      <c r="KH119" s="135" t="s">
        <v>677</v>
      </c>
      <c r="KI119" s="135" t="s">
        <v>1678</v>
      </c>
      <c r="KJ119" s="135" t="s">
        <v>1679</v>
      </c>
      <c r="KK119" s="135" t="s">
        <v>4</v>
      </c>
      <c r="KL119" s="135">
        <v>1332272</v>
      </c>
      <c r="KM119" s="49" t="s">
        <v>666</v>
      </c>
      <c r="KN119" s="49" t="s">
        <v>667</v>
      </c>
      <c r="KO119" s="246" t="s">
        <v>1693</v>
      </c>
      <c r="KP119" s="49" t="s">
        <v>4</v>
      </c>
      <c r="KQ119" s="395">
        <v>1.4265335235378032E-2</v>
      </c>
      <c r="KR119" s="135" t="s">
        <v>4</v>
      </c>
      <c r="KS119" s="135">
        <v>2017</v>
      </c>
      <c r="KT119" s="135" t="s">
        <v>687</v>
      </c>
      <c r="KU119" s="135" t="s">
        <v>677</v>
      </c>
      <c r="KV119" s="135" t="s">
        <v>1678</v>
      </c>
      <c r="KW119" s="135" t="s">
        <v>1694</v>
      </c>
      <c r="KX119" s="135" t="s">
        <v>4</v>
      </c>
      <c r="KY119" s="135">
        <v>589476</v>
      </c>
      <c r="KZ119" s="49" t="s">
        <v>666</v>
      </c>
      <c r="LA119" s="49" t="s">
        <v>667</v>
      </c>
      <c r="LB119" s="246" t="s">
        <v>1693</v>
      </c>
      <c r="LC119" s="49" t="s">
        <v>4</v>
      </c>
      <c r="LD119" s="91"/>
      <c r="LE119" s="91"/>
      <c r="LF119" s="91"/>
      <c r="LG119" s="91"/>
      <c r="LH119" s="91"/>
      <c r="LI119" s="91"/>
      <c r="LJ119" s="91"/>
      <c r="LK119" s="91"/>
      <c r="LL119" s="91"/>
      <c r="LM119" s="91"/>
      <c r="LN119" s="91"/>
      <c r="LO119" s="91"/>
      <c r="LP119" s="91"/>
      <c r="LQ119" s="91"/>
      <c r="LR119" s="91"/>
      <c r="LS119" s="91"/>
      <c r="LT119" s="91"/>
      <c r="LU119" s="91"/>
      <c r="LV119" s="91"/>
      <c r="LW119" s="91"/>
      <c r="LX119" s="91"/>
      <c r="LY119" s="91"/>
      <c r="LZ119" s="91"/>
      <c r="MA119" s="91"/>
      <c r="MB119" s="91"/>
      <c r="MC119" s="91"/>
      <c r="MQ119" s="152">
        <f t="shared" si="43"/>
        <v>23</v>
      </c>
      <c r="MR119" s="143">
        <f>MAX(Q119,AD119,AQ119,BD119,BQ119,CD119,CQ119,DD119,DQ119,ED119,EQ119,FD119,FQ119,GD119,GQ119,HD119,HQ119,ID119,IQ119,JD119,JQ119,KD119,KQ119,LD119,LQ119,MD119)</f>
        <v>1</v>
      </c>
      <c r="MS119" s="143">
        <f>MIN(Q119,AD119,AQ119,BD119,BQ119,CD119,CQ119,DD119,DQ119,ED119,EQ119,FD119,FQ119,GD119,GQ119,HD119,HQ119,ID119,IQ119,JD119,JQ119,KD119,KQ119,LD119,LQ119,MD119)</f>
        <v>1.4265335235378032E-2</v>
      </c>
      <c r="MT119" s="143">
        <f>AVERAGE(Q119,AD119,AQ119,BD119,BQ119,CD119,CQ119,DD119,DQ119,ED119,EQ119,FD119,FQ119,GD119,GQ119,HD119,HQ119,ID119,IQ119,JD119,JQ119,KD119,KQ119,LD119,LQ119,MD119)</f>
        <v>0.42325316976323402</v>
      </c>
      <c r="MU119" s="143">
        <f>STDEV(Q119,AD119,AQ119,BD119,BQ119,CD119,CQ119,DD119,DQ119,ED119,EQ119,FD119,FQ119,GD119,GQ119,HD119,HQ119,ID119,IQ119,JD119,JQ119,KD119,KQ119,LD119,LQ119,MD119)</f>
        <v>0.28843870169723546</v>
      </c>
      <c r="MV119" s="234">
        <f>MQ119</f>
        <v>23</v>
      </c>
      <c r="MW119" s="236" t="s">
        <v>89</v>
      </c>
      <c r="MX119" s="144" t="s">
        <v>4</v>
      </c>
      <c r="MY119" s="144" t="s">
        <v>4</v>
      </c>
      <c r="MZ119" s="144" t="s">
        <v>4</v>
      </c>
      <c r="NA119" s="144" t="s">
        <v>4</v>
      </c>
      <c r="NB119" s="144" t="s">
        <v>4</v>
      </c>
      <c r="NC119" s="144" t="s">
        <v>4</v>
      </c>
      <c r="ND119" s="144" t="s">
        <v>4</v>
      </c>
      <c r="NE119" s="144" t="s">
        <v>4</v>
      </c>
      <c r="NF119" s="144" t="s">
        <v>4</v>
      </c>
      <c r="NG119" s="144" t="s">
        <v>4</v>
      </c>
      <c r="NH119" s="237" t="s">
        <v>4</v>
      </c>
      <c r="NI119" s="236" t="s">
        <v>22</v>
      </c>
      <c r="NJ119" s="161">
        <f t="shared" si="45"/>
        <v>0</v>
      </c>
      <c r="NK119" s="161">
        <f t="shared" si="46"/>
        <v>23</v>
      </c>
      <c r="NM119" s="288"/>
      <c r="NN119" s="88"/>
      <c r="NO119" s="741"/>
      <c r="NP119" s="741"/>
      <c r="NQ119" s="741"/>
      <c r="NR119" s="741"/>
      <c r="NS119" s="741"/>
      <c r="NT119" s="741"/>
      <c r="NU119" s="741"/>
      <c r="NV119" s="741"/>
      <c r="NW119" s="741"/>
      <c r="NX119" s="741"/>
      <c r="NY119" s="741"/>
      <c r="NZ119" s="741"/>
      <c r="OA119" s="741"/>
      <c r="OB119" s="741"/>
      <c r="OC119" s="741"/>
      <c r="OD119" s="741"/>
      <c r="OE119" s="741"/>
      <c r="OF119" s="741"/>
      <c r="OG119" s="741"/>
      <c r="OH119" s="741"/>
      <c r="OI119" s="741"/>
      <c r="OJ119" s="741"/>
      <c r="OK119" s="741"/>
      <c r="OL119" s="741"/>
      <c r="OM119" s="741"/>
      <c r="ON119" s="741"/>
      <c r="OO119" s="741"/>
      <c r="OP119" s="741"/>
      <c r="OQ119" s="741"/>
      <c r="OR119" s="741"/>
      <c r="OS119" s="741"/>
      <c r="OT119" s="741"/>
      <c r="OU119" s="741"/>
      <c r="OV119" s="741"/>
      <c r="OW119" s="741"/>
      <c r="OX119" s="741"/>
      <c r="OY119" s="741"/>
      <c r="OZ119" s="741"/>
      <c r="PA119" s="741"/>
      <c r="PB119" s="741"/>
      <c r="PC119" s="741"/>
      <c r="PD119" s="741"/>
      <c r="PE119" s="741"/>
      <c r="PF119" s="741"/>
      <c r="PG119" s="741"/>
      <c r="PH119" s="741"/>
      <c r="PI119" s="741"/>
    </row>
    <row r="120" spans="1:425" s="92" customFormat="1" ht="15" customHeight="1">
      <c r="A120" s="1"/>
      <c r="B120" s="88"/>
      <c r="C120" s="89" t="s">
        <v>432</v>
      </c>
      <c r="D120" s="89" t="s">
        <v>14</v>
      </c>
      <c r="E120" s="89" t="s">
        <v>18</v>
      </c>
      <c r="F120" s="89" t="s">
        <v>1222</v>
      </c>
      <c r="G120" s="160" t="str">
        <f>'G-6'!I192</f>
        <v>I-75</v>
      </c>
      <c r="H120" s="160" t="s">
        <v>88</v>
      </c>
      <c r="I120" s="160" t="s">
        <v>88</v>
      </c>
      <c r="J120" s="160" t="s">
        <v>89</v>
      </c>
      <c r="K120" s="160" t="s">
        <v>4</v>
      </c>
      <c r="L120" s="160" t="s">
        <v>4</v>
      </c>
      <c r="M120" s="89" t="s">
        <v>2178</v>
      </c>
      <c r="N120" s="89" t="s">
        <v>36</v>
      </c>
      <c r="O120" s="89" t="s">
        <v>2891</v>
      </c>
      <c r="P120" s="89" t="s">
        <v>98</v>
      </c>
      <c r="Q120" s="91">
        <v>0.1</v>
      </c>
      <c r="R120" s="91" t="s">
        <v>744</v>
      </c>
      <c r="S120" s="100">
        <v>2016</v>
      </c>
      <c r="T120" s="100" t="s">
        <v>664</v>
      </c>
      <c r="U120" s="100" t="s">
        <v>665</v>
      </c>
      <c r="V120" s="100" t="s">
        <v>4</v>
      </c>
      <c r="W120" s="100" t="s">
        <v>752</v>
      </c>
      <c r="X120" s="100" t="s">
        <v>4</v>
      </c>
      <c r="Y120" s="117">
        <v>43539</v>
      </c>
      <c r="Z120" s="100" t="s">
        <v>666</v>
      </c>
      <c r="AA120" s="100" t="s">
        <v>667</v>
      </c>
      <c r="AB120" s="91" t="s">
        <v>753</v>
      </c>
      <c r="AC120" s="91" t="s">
        <v>4</v>
      </c>
      <c r="AD120" s="91">
        <v>0.5</v>
      </c>
      <c r="AE120" s="91" t="s">
        <v>725</v>
      </c>
      <c r="AF120" s="100">
        <v>2016</v>
      </c>
      <c r="AG120" s="100" t="s">
        <v>664</v>
      </c>
      <c r="AH120" s="100" t="s">
        <v>665</v>
      </c>
      <c r="AI120" s="100" t="s">
        <v>4</v>
      </c>
      <c r="AJ120" s="100" t="s">
        <v>752</v>
      </c>
      <c r="AK120" s="100" t="s">
        <v>4</v>
      </c>
      <c r="AL120" s="120">
        <v>43539</v>
      </c>
      <c r="AM120" s="100" t="s">
        <v>666</v>
      </c>
      <c r="AN120" s="100" t="s">
        <v>667</v>
      </c>
      <c r="AO120" s="91" t="s">
        <v>753</v>
      </c>
      <c r="AP120" s="91" t="s">
        <v>4</v>
      </c>
      <c r="AQ120" s="91">
        <v>0.6</v>
      </c>
      <c r="AR120" s="91" t="s">
        <v>745</v>
      </c>
      <c r="AS120" s="100">
        <v>2016</v>
      </c>
      <c r="AT120" s="100" t="s">
        <v>664</v>
      </c>
      <c r="AU120" s="100" t="s">
        <v>665</v>
      </c>
      <c r="AV120" s="100" t="s">
        <v>4</v>
      </c>
      <c r="AW120" s="100" t="s">
        <v>752</v>
      </c>
      <c r="AX120" s="100" t="s">
        <v>4</v>
      </c>
      <c r="AY120" s="120">
        <v>43539</v>
      </c>
      <c r="AZ120" s="100" t="s">
        <v>666</v>
      </c>
      <c r="BA120" s="100" t="s">
        <v>667</v>
      </c>
      <c r="BB120" s="91" t="s">
        <v>753</v>
      </c>
      <c r="BC120" s="91" t="s">
        <v>4</v>
      </c>
      <c r="BD120" s="91">
        <v>0.9</v>
      </c>
      <c r="BE120" s="91" t="s">
        <v>740</v>
      </c>
      <c r="BF120" s="100">
        <v>2016</v>
      </c>
      <c r="BG120" s="100" t="s">
        <v>664</v>
      </c>
      <c r="BH120" s="100" t="s">
        <v>665</v>
      </c>
      <c r="BI120" s="100" t="s">
        <v>4</v>
      </c>
      <c r="BJ120" s="100" t="s">
        <v>752</v>
      </c>
      <c r="BK120" s="100" t="s">
        <v>4</v>
      </c>
      <c r="BL120" s="120">
        <v>43539</v>
      </c>
      <c r="BM120" s="100" t="s">
        <v>666</v>
      </c>
      <c r="BN120" s="100" t="s">
        <v>667</v>
      </c>
      <c r="BO120" s="91" t="s">
        <v>753</v>
      </c>
      <c r="BP120" s="91" t="s">
        <v>4</v>
      </c>
      <c r="BQ120" s="91">
        <v>0.1</v>
      </c>
      <c r="BR120" s="91" t="s">
        <v>744</v>
      </c>
      <c r="BS120" s="100">
        <v>2016</v>
      </c>
      <c r="BT120" s="100" t="s">
        <v>664</v>
      </c>
      <c r="BU120" s="100" t="s">
        <v>665</v>
      </c>
      <c r="BV120" s="100" t="s">
        <v>4</v>
      </c>
      <c r="BW120" s="100" t="s">
        <v>755</v>
      </c>
      <c r="BX120" s="100" t="s">
        <v>4</v>
      </c>
      <c r="BY120" s="91">
        <v>63100</v>
      </c>
      <c r="BZ120" s="100" t="s">
        <v>666</v>
      </c>
      <c r="CA120" s="100" t="s">
        <v>667</v>
      </c>
      <c r="CB120" s="91" t="s">
        <v>753</v>
      </c>
      <c r="CC120" s="91" t="s">
        <v>4</v>
      </c>
      <c r="CD120" s="91">
        <v>0.4</v>
      </c>
      <c r="CE120" s="91" t="s">
        <v>725</v>
      </c>
      <c r="CF120" s="100">
        <v>2016</v>
      </c>
      <c r="CG120" s="100" t="s">
        <v>664</v>
      </c>
      <c r="CH120" s="100" t="s">
        <v>665</v>
      </c>
      <c r="CI120" s="100" t="s">
        <v>4</v>
      </c>
      <c r="CJ120" s="100" t="s">
        <v>755</v>
      </c>
      <c r="CK120" s="100" t="s">
        <v>4</v>
      </c>
      <c r="CL120" s="100">
        <v>63100</v>
      </c>
      <c r="CM120" s="100" t="s">
        <v>666</v>
      </c>
      <c r="CN120" s="100" t="s">
        <v>667</v>
      </c>
      <c r="CO120" s="91" t="s">
        <v>753</v>
      </c>
      <c r="CP120" s="91" t="s">
        <v>4</v>
      </c>
      <c r="CQ120" s="91">
        <v>0.5</v>
      </c>
      <c r="CR120" s="91" t="s">
        <v>745</v>
      </c>
      <c r="CS120" s="100">
        <v>2016</v>
      </c>
      <c r="CT120" s="100" t="s">
        <v>664</v>
      </c>
      <c r="CU120" s="100" t="s">
        <v>665</v>
      </c>
      <c r="CV120" s="100" t="s">
        <v>4</v>
      </c>
      <c r="CW120" s="100" t="s">
        <v>755</v>
      </c>
      <c r="CX120" s="100" t="s">
        <v>4</v>
      </c>
      <c r="CY120" s="100">
        <v>63100</v>
      </c>
      <c r="CZ120" s="100" t="s">
        <v>666</v>
      </c>
      <c r="DA120" s="100" t="s">
        <v>667</v>
      </c>
      <c r="DB120" s="91" t="s">
        <v>753</v>
      </c>
      <c r="DC120" s="91" t="s">
        <v>4</v>
      </c>
      <c r="DD120" s="91">
        <v>0.8</v>
      </c>
      <c r="DE120" s="91" t="s">
        <v>740</v>
      </c>
      <c r="DF120" s="100">
        <v>2016</v>
      </c>
      <c r="DG120" s="100" t="s">
        <v>664</v>
      </c>
      <c r="DH120" s="100" t="s">
        <v>665</v>
      </c>
      <c r="DI120" s="100" t="s">
        <v>4</v>
      </c>
      <c r="DJ120" s="100" t="s">
        <v>755</v>
      </c>
      <c r="DK120" s="100" t="s">
        <v>4</v>
      </c>
      <c r="DL120" s="100">
        <v>63100</v>
      </c>
      <c r="DM120" s="100" t="s">
        <v>666</v>
      </c>
      <c r="DN120" s="100" t="s">
        <v>667</v>
      </c>
      <c r="DO120" s="91" t="s">
        <v>753</v>
      </c>
      <c r="DP120" s="91" t="s">
        <v>4</v>
      </c>
      <c r="DQ120" s="91">
        <v>0.1</v>
      </c>
      <c r="DR120" s="91" t="s">
        <v>744</v>
      </c>
      <c r="DS120" s="100">
        <v>2016</v>
      </c>
      <c r="DT120" s="100" t="s">
        <v>664</v>
      </c>
      <c r="DU120" s="100" t="s">
        <v>665</v>
      </c>
      <c r="DV120" s="100" t="s">
        <v>4</v>
      </c>
      <c r="DW120" s="100" t="s">
        <v>756</v>
      </c>
      <c r="DX120" s="100" t="s">
        <v>4</v>
      </c>
      <c r="DY120" s="100">
        <v>138910</v>
      </c>
      <c r="DZ120" s="100" t="s">
        <v>666</v>
      </c>
      <c r="EA120" s="100" t="s">
        <v>667</v>
      </c>
      <c r="EB120" s="91" t="s">
        <v>753</v>
      </c>
      <c r="EC120" s="91" t="s">
        <v>4</v>
      </c>
      <c r="ED120" s="91">
        <v>0.4</v>
      </c>
      <c r="EE120" s="91" t="s">
        <v>725</v>
      </c>
      <c r="EF120" s="100">
        <v>2016</v>
      </c>
      <c r="EG120" s="100" t="s">
        <v>664</v>
      </c>
      <c r="EH120" s="100" t="s">
        <v>665</v>
      </c>
      <c r="EI120" s="100" t="s">
        <v>4</v>
      </c>
      <c r="EJ120" s="100" t="s">
        <v>756</v>
      </c>
      <c r="EK120" s="100" t="s">
        <v>4</v>
      </c>
      <c r="EL120" s="100">
        <v>138910</v>
      </c>
      <c r="EM120" s="100" t="s">
        <v>666</v>
      </c>
      <c r="EN120" s="100" t="s">
        <v>667</v>
      </c>
      <c r="EO120" s="91" t="s">
        <v>753</v>
      </c>
      <c r="EP120" s="91" t="s">
        <v>4</v>
      </c>
      <c r="EQ120" s="91">
        <v>1</v>
      </c>
      <c r="ER120" s="91" t="s">
        <v>745</v>
      </c>
      <c r="ES120" s="100">
        <v>2016</v>
      </c>
      <c r="ET120" s="100" t="s">
        <v>664</v>
      </c>
      <c r="EU120" s="100" t="s">
        <v>665</v>
      </c>
      <c r="EV120" s="100" t="s">
        <v>4</v>
      </c>
      <c r="EW120" s="100" t="s">
        <v>756</v>
      </c>
      <c r="EX120" s="100" t="s">
        <v>4</v>
      </c>
      <c r="EY120" s="100">
        <v>138910</v>
      </c>
      <c r="EZ120" s="100" t="s">
        <v>666</v>
      </c>
      <c r="FA120" s="100" t="s">
        <v>667</v>
      </c>
      <c r="FB120" s="91" t="s">
        <v>753</v>
      </c>
      <c r="FC120" s="91" t="s">
        <v>4</v>
      </c>
      <c r="FD120" s="91">
        <v>0.4</v>
      </c>
      <c r="FE120" s="91" t="s">
        <v>740</v>
      </c>
      <c r="FF120" s="100">
        <v>2016</v>
      </c>
      <c r="FG120" s="100" t="s">
        <v>664</v>
      </c>
      <c r="FH120" s="100" t="s">
        <v>665</v>
      </c>
      <c r="FI120" s="100" t="s">
        <v>4</v>
      </c>
      <c r="FJ120" s="100" t="s">
        <v>756</v>
      </c>
      <c r="FK120" s="100" t="s">
        <v>4</v>
      </c>
      <c r="FL120" s="100">
        <v>138910</v>
      </c>
      <c r="FM120" s="100" t="s">
        <v>666</v>
      </c>
      <c r="FN120" s="100" t="s">
        <v>667</v>
      </c>
      <c r="FO120" s="91" t="s">
        <v>753</v>
      </c>
      <c r="FP120" s="91" t="s">
        <v>4</v>
      </c>
      <c r="FQ120" s="91">
        <v>0.1</v>
      </c>
      <c r="FR120" s="91" t="s">
        <v>744</v>
      </c>
      <c r="FS120" s="100">
        <v>2016</v>
      </c>
      <c r="FT120" s="100" t="s">
        <v>664</v>
      </c>
      <c r="FU120" s="100" t="s">
        <v>665</v>
      </c>
      <c r="FV120" s="100" t="s">
        <v>4</v>
      </c>
      <c r="FW120" s="100" t="s">
        <v>757</v>
      </c>
      <c r="FX120" s="100" t="s">
        <v>4</v>
      </c>
      <c r="FY120" s="100">
        <v>595261</v>
      </c>
      <c r="FZ120" s="100" t="s">
        <v>666</v>
      </c>
      <c r="GA120" s="100" t="s">
        <v>667</v>
      </c>
      <c r="GB120" s="91" t="s">
        <v>753</v>
      </c>
      <c r="GC120" s="91" t="s">
        <v>4</v>
      </c>
      <c r="GD120" s="91">
        <v>0.4</v>
      </c>
      <c r="GE120" s="91" t="s">
        <v>725</v>
      </c>
      <c r="GF120" s="100">
        <v>2016</v>
      </c>
      <c r="GG120" s="100" t="s">
        <v>664</v>
      </c>
      <c r="GH120" s="100" t="s">
        <v>665</v>
      </c>
      <c r="GI120" s="100" t="s">
        <v>4</v>
      </c>
      <c r="GJ120" s="100" t="s">
        <v>757</v>
      </c>
      <c r="GK120" s="100" t="s">
        <v>4</v>
      </c>
      <c r="GL120" s="100">
        <v>595261</v>
      </c>
      <c r="GM120" s="100" t="s">
        <v>666</v>
      </c>
      <c r="GN120" s="100" t="s">
        <v>667</v>
      </c>
      <c r="GO120" s="91" t="s">
        <v>753</v>
      </c>
      <c r="GP120" s="91" t="s">
        <v>4</v>
      </c>
      <c r="GQ120" s="91">
        <v>0.7</v>
      </c>
      <c r="GR120" s="91" t="s">
        <v>745</v>
      </c>
      <c r="GS120" s="100">
        <v>2016</v>
      </c>
      <c r="GT120" s="100" t="s">
        <v>664</v>
      </c>
      <c r="GU120" s="100" t="s">
        <v>665</v>
      </c>
      <c r="GV120" s="100" t="s">
        <v>4</v>
      </c>
      <c r="GW120" s="100" t="s">
        <v>757</v>
      </c>
      <c r="GX120" s="100" t="s">
        <v>4</v>
      </c>
      <c r="GY120" s="100">
        <v>595261</v>
      </c>
      <c r="GZ120" s="100" t="s">
        <v>666</v>
      </c>
      <c r="HA120" s="100" t="s">
        <v>667</v>
      </c>
      <c r="HB120" s="91" t="s">
        <v>753</v>
      </c>
      <c r="HC120" s="91" t="s">
        <v>4</v>
      </c>
      <c r="HD120" s="91">
        <v>0.6</v>
      </c>
      <c r="HE120" s="91" t="s">
        <v>740</v>
      </c>
      <c r="HF120" s="100">
        <v>2016</v>
      </c>
      <c r="HG120" s="100" t="s">
        <v>664</v>
      </c>
      <c r="HH120" s="100" t="s">
        <v>665</v>
      </c>
      <c r="HI120" s="100" t="s">
        <v>4</v>
      </c>
      <c r="HJ120" s="100" t="s">
        <v>757</v>
      </c>
      <c r="HK120" s="100" t="s">
        <v>4</v>
      </c>
      <c r="HL120" s="100">
        <v>595261</v>
      </c>
      <c r="HM120" s="100" t="s">
        <v>666</v>
      </c>
      <c r="HN120" s="100" t="s">
        <v>667</v>
      </c>
      <c r="HO120" s="91" t="s">
        <v>753</v>
      </c>
      <c r="HP120" s="91" t="s">
        <v>4</v>
      </c>
      <c r="HQ120" s="91">
        <v>0.1</v>
      </c>
      <c r="HR120" s="91" t="s">
        <v>744</v>
      </c>
      <c r="HS120" s="100">
        <v>2016</v>
      </c>
      <c r="HT120" s="100" t="s">
        <v>664</v>
      </c>
      <c r="HU120" s="100" t="s">
        <v>665</v>
      </c>
      <c r="HV120" s="100" t="s">
        <v>4</v>
      </c>
      <c r="HW120" s="100" t="s">
        <v>758</v>
      </c>
      <c r="HX120" s="100" t="s">
        <v>4</v>
      </c>
      <c r="HY120" s="100">
        <v>140324</v>
      </c>
      <c r="HZ120" s="100" t="s">
        <v>666</v>
      </c>
      <c r="IA120" s="100" t="s">
        <v>667</v>
      </c>
      <c r="IB120" s="91" t="s">
        <v>753</v>
      </c>
      <c r="IC120" s="91" t="s">
        <v>4</v>
      </c>
      <c r="ID120" s="91">
        <v>0.3</v>
      </c>
      <c r="IE120" s="91" t="s">
        <v>759</v>
      </c>
      <c r="IF120" s="100">
        <v>2016</v>
      </c>
      <c r="IG120" s="100" t="s">
        <v>664</v>
      </c>
      <c r="IH120" s="100" t="s">
        <v>665</v>
      </c>
      <c r="II120" s="100" t="s">
        <v>4</v>
      </c>
      <c r="IJ120" s="100" t="s">
        <v>758</v>
      </c>
      <c r="IK120" s="100" t="s">
        <v>4</v>
      </c>
      <c r="IL120" s="100">
        <v>140324</v>
      </c>
      <c r="IM120" s="100" t="s">
        <v>666</v>
      </c>
      <c r="IN120" s="100" t="s">
        <v>667</v>
      </c>
      <c r="IO120" s="91" t="s">
        <v>753</v>
      </c>
      <c r="IP120" s="91" t="s">
        <v>4</v>
      </c>
      <c r="IQ120" s="91">
        <v>0.4</v>
      </c>
      <c r="IR120" s="91" t="s">
        <v>725</v>
      </c>
      <c r="IS120" s="100">
        <v>2016</v>
      </c>
      <c r="IT120" s="100" t="s">
        <v>664</v>
      </c>
      <c r="IU120" s="100" t="s">
        <v>665</v>
      </c>
      <c r="IV120" s="100" t="s">
        <v>4</v>
      </c>
      <c r="IW120" s="100" t="s">
        <v>758</v>
      </c>
      <c r="IX120" s="100" t="s">
        <v>4</v>
      </c>
      <c r="IY120" s="100">
        <v>140324</v>
      </c>
      <c r="IZ120" s="100" t="s">
        <v>666</v>
      </c>
      <c r="JA120" s="100" t="s">
        <v>667</v>
      </c>
      <c r="JB120" s="91" t="s">
        <v>753</v>
      </c>
      <c r="JC120" s="91" t="s">
        <v>4</v>
      </c>
      <c r="JD120" s="91">
        <v>0.7</v>
      </c>
      <c r="JE120" s="91" t="s">
        <v>745</v>
      </c>
      <c r="JF120" s="100">
        <v>2016</v>
      </c>
      <c r="JG120" s="100" t="s">
        <v>664</v>
      </c>
      <c r="JH120" s="100" t="s">
        <v>665</v>
      </c>
      <c r="JI120" s="100" t="s">
        <v>4</v>
      </c>
      <c r="JJ120" s="100" t="s">
        <v>758</v>
      </c>
      <c r="JK120" s="100" t="s">
        <v>4</v>
      </c>
      <c r="JL120" s="100">
        <v>140324</v>
      </c>
      <c r="JM120" s="100" t="s">
        <v>666</v>
      </c>
      <c r="JN120" s="100" t="s">
        <v>667</v>
      </c>
      <c r="JO120" s="91" t="s">
        <v>753</v>
      </c>
      <c r="JP120" s="91" t="s">
        <v>4</v>
      </c>
      <c r="JQ120" s="91">
        <v>0.6</v>
      </c>
      <c r="JR120" s="91" t="s">
        <v>740</v>
      </c>
      <c r="JS120" s="100">
        <v>2016</v>
      </c>
      <c r="JT120" s="100" t="s">
        <v>664</v>
      </c>
      <c r="JU120" s="100" t="s">
        <v>665</v>
      </c>
      <c r="JV120" s="100" t="s">
        <v>4</v>
      </c>
      <c r="JW120" s="100" t="s">
        <v>758</v>
      </c>
      <c r="JX120" s="100" t="s">
        <v>4</v>
      </c>
      <c r="JY120" s="100">
        <v>140324</v>
      </c>
      <c r="JZ120" s="100" t="s">
        <v>666</v>
      </c>
      <c r="KA120" s="100" t="s">
        <v>667</v>
      </c>
      <c r="KB120" s="91" t="s">
        <v>753</v>
      </c>
      <c r="KC120" s="91" t="s">
        <v>4</v>
      </c>
      <c r="KD120" s="395">
        <v>2.0557569319006975E-2</v>
      </c>
      <c r="KE120" s="135" t="s">
        <v>4</v>
      </c>
      <c r="KF120" s="135">
        <v>2017</v>
      </c>
      <c r="KG120" s="135" t="s">
        <v>687</v>
      </c>
      <c r="KH120" s="135" t="s">
        <v>677</v>
      </c>
      <c r="KI120" s="135" t="s">
        <v>1678</v>
      </c>
      <c r="KJ120" s="135" t="s">
        <v>1679</v>
      </c>
      <c r="KK120" s="135" t="s">
        <v>4</v>
      </c>
      <c r="KL120" s="135">
        <v>1332272</v>
      </c>
      <c r="KM120" s="49" t="s">
        <v>666</v>
      </c>
      <c r="KN120" s="49" t="s">
        <v>667</v>
      </c>
      <c r="KO120" s="246" t="s">
        <v>1693</v>
      </c>
      <c r="KP120" s="49" t="s">
        <v>4</v>
      </c>
      <c r="KQ120" s="395">
        <v>1.4265335235378032E-2</v>
      </c>
      <c r="KR120" s="135" t="s">
        <v>4</v>
      </c>
      <c r="KS120" s="135">
        <v>2017</v>
      </c>
      <c r="KT120" s="135" t="s">
        <v>687</v>
      </c>
      <c r="KU120" s="135" t="s">
        <v>677</v>
      </c>
      <c r="KV120" s="135" t="s">
        <v>1678</v>
      </c>
      <c r="KW120" s="135" t="s">
        <v>1694</v>
      </c>
      <c r="KX120" s="135" t="s">
        <v>4</v>
      </c>
      <c r="KY120" s="135">
        <v>589476</v>
      </c>
      <c r="KZ120" s="49" t="s">
        <v>666</v>
      </c>
      <c r="LA120" s="49" t="s">
        <v>667</v>
      </c>
      <c r="LB120" s="246" t="s">
        <v>1693</v>
      </c>
      <c r="LC120" s="49" t="s">
        <v>4</v>
      </c>
      <c r="LD120" s="91"/>
      <c r="LE120" s="91"/>
      <c r="LF120" s="91"/>
      <c r="LG120" s="91"/>
      <c r="LH120" s="91"/>
      <c r="LI120" s="91"/>
      <c r="LJ120" s="91"/>
      <c r="LK120" s="91"/>
      <c r="LL120" s="91"/>
      <c r="LM120" s="91"/>
      <c r="LN120" s="91"/>
      <c r="LO120" s="91"/>
      <c r="LP120" s="91"/>
      <c r="LQ120" s="91"/>
      <c r="LR120" s="91"/>
      <c r="LS120" s="91"/>
      <c r="LT120" s="91"/>
      <c r="LU120" s="91"/>
      <c r="LV120" s="91"/>
      <c r="LW120" s="91"/>
      <c r="LX120" s="91"/>
      <c r="LY120" s="91"/>
      <c r="LZ120" s="91"/>
      <c r="MA120" s="91"/>
      <c r="MB120" s="91"/>
      <c r="MC120" s="91"/>
      <c r="MQ120" s="152">
        <f t="shared" si="43"/>
        <v>23</v>
      </c>
      <c r="MR120" s="143">
        <f>MAX(Q120,AD120,AQ120,BD120,BQ120,CD120,CQ120,DD120,DQ120,ED120,EQ120,FD120,FQ120,GD120,GQ120,HD120,HQ120,ID120,IQ120,JD120,JQ120,KD120,KQ120,LD120,LQ120,MD120)</f>
        <v>1</v>
      </c>
      <c r="MS120" s="143">
        <f>MIN(Q120,AD120,AQ120,BD120,BQ120,CD120,CQ120,DD120,DQ120,ED120,EQ120,FD120,FQ120,GD120,GQ120,HD120,HQ120,ID120,IQ120,JD120,JQ120,KD120,KQ120,LD120,LQ120,MD120)</f>
        <v>1.4265335235378032E-2</v>
      </c>
      <c r="MT120" s="143">
        <f>AVERAGE(Q120,AD120,AQ120,BD120,BQ120,CD120,CQ120,DD120,DQ120,ED120,EQ120,FD120,FQ120,GD120,GQ120,HD120,HQ120,ID120,IQ120,JD120,JQ120,KD120,KQ120,LD120,LQ120,MD120)</f>
        <v>0.42325316976323402</v>
      </c>
      <c r="MU120" s="143">
        <f>STDEV(Q120,AD120,AQ120,BD120,BQ120,CD120,CQ120,DD120,DQ120,ED120,EQ120,FD120,FQ120,GD120,GQ120,HD120,HQ120,ID120,IQ120,JD120,JQ120,KD120,KQ120,LD120,LQ120,MD120)</f>
        <v>0.28843870169723546</v>
      </c>
      <c r="MV120" s="234">
        <f>MQ120</f>
        <v>23</v>
      </c>
      <c r="MW120" s="236" t="s">
        <v>89</v>
      </c>
      <c r="MX120" s="144" t="s">
        <v>4</v>
      </c>
      <c r="MY120" s="144" t="s">
        <v>4</v>
      </c>
      <c r="MZ120" s="144" t="s">
        <v>4</v>
      </c>
      <c r="NA120" s="144" t="s">
        <v>4</v>
      </c>
      <c r="NB120" s="144" t="s">
        <v>4</v>
      </c>
      <c r="NC120" s="144" t="s">
        <v>4</v>
      </c>
      <c r="ND120" s="144" t="s">
        <v>4</v>
      </c>
      <c r="NE120" s="144" t="s">
        <v>4</v>
      </c>
      <c r="NF120" s="144" t="s">
        <v>4</v>
      </c>
      <c r="NG120" s="144" t="s">
        <v>4</v>
      </c>
      <c r="NH120" s="237" t="s">
        <v>4</v>
      </c>
      <c r="NI120" s="236" t="s">
        <v>22</v>
      </c>
      <c r="NJ120" s="161">
        <f t="shared" ref="NJ120" si="55">COUNTIF(Q120:MP120,"Calculado")</f>
        <v>0</v>
      </c>
      <c r="NK120" s="161">
        <f t="shared" ref="NK120" si="56">COUNTIF(Q120:MP120,"Publicado")</f>
        <v>23</v>
      </c>
      <c r="NM120" s="288"/>
      <c r="NN120" s="88"/>
      <c r="NO120" s="741"/>
      <c r="NP120" s="741"/>
      <c r="NQ120" s="741"/>
      <c r="NR120" s="741"/>
      <c r="NS120" s="741"/>
      <c r="NT120" s="741"/>
      <c r="NU120" s="741"/>
      <c r="NV120" s="741"/>
      <c r="NW120" s="741"/>
      <c r="NX120" s="741"/>
      <c r="NY120" s="741"/>
      <c r="NZ120" s="741"/>
      <c r="OA120" s="741"/>
      <c r="OB120" s="741"/>
      <c r="OC120" s="741"/>
      <c r="OD120" s="741"/>
      <c r="OE120" s="741"/>
      <c r="OF120" s="741"/>
      <c r="OG120" s="741"/>
      <c r="OH120" s="741"/>
      <c r="OI120" s="741"/>
      <c r="OJ120" s="741"/>
      <c r="OK120" s="741"/>
      <c r="OL120" s="741"/>
      <c r="OM120" s="741"/>
      <c r="ON120" s="741"/>
      <c r="OO120" s="741"/>
      <c r="OP120" s="741"/>
      <c r="OQ120" s="741"/>
      <c r="OR120" s="741"/>
      <c r="OS120" s="741"/>
      <c r="OT120" s="741"/>
      <c r="OU120" s="741"/>
      <c r="OV120" s="741"/>
      <c r="OW120" s="741"/>
      <c r="OX120" s="741"/>
      <c r="OY120" s="741"/>
      <c r="OZ120" s="741"/>
      <c r="PA120" s="741"/>
      <c r="PB120" s="741"/>
      <c r="PC120" s="741"/>
      <c r="PD120" s="741"/>
      <c r="PE120" s="741"/>
      <c r="PF120" s="741"/>
      <c r="PG120" s="741"/>
      <c r="PH120" s="741"/>
      <c r="PI120" s="741"/>
    </row>
    <row r="121" spans="1:425" s="92" customFormat="1" ht="15" customHeight="1">
      <c r="A121" s="1"/>
      <c r="B121" s="88"/>
      <c r="C121" s="89" t="s">
        <v>432</v>
      </c>
      <c r="D121" s="89" t="s">
        <v>519</v>
      </c>
      <c r="E121" s="89" t="s">
        <v>18</v>
      </c>
      <c r="F121" s="89" t="s">
        <v>1223</v>
      </c>
      <c r="G121" s="160" t="str">
        <f>'G-6'!I199</f>
        <v>I-76</v>
      </c>
      <c r="H121" s="160" t="s">
        <v>88</v>
      </c>
      <c r="I121" s="160" t="s">
        <v>88</v>
      </c>
      <c r="J121" s="160" t="s">
        <v>89</v>
      </c>
      <c r="K121" s="160" t="s">
        <v>4</v>
      </c>
      <c r="L121" s="176" t="s">
        <v>3167</v>
      </c>
      <c r="M121" s="89" t="s">
        <v>2170</v>
      </c>
      <c r="N121" s="89" t="s">
        <v>37</v>
      </c>
      <c r="O121" s="89" t="s">
        <v>502</v>
      </c>
      <c r="P121" s="89" t="s">
        <v>98</v>
      </c>
      <c r="Q121" s="91">
        <v>12.2</v>
      </c>
      <c r="R121" s="91" t="s">
        <v>744</v>
      </c>
      <c r="S121" s="100">
        <v>2016</v>
      </c>
      <c r="T121" s="100" t="s">
        <v>664</v>
      </c>
      <c r="U121" s="100" t="s">
        <v>665</v>
      </c>
      <c r="V121" s="100" t="s">
        <v>4</v>
      </c>
      <c r="W121" s="100" t="s">
        <v>752</v>
      </c>
      <c r="X121" s="100" t="s">
        <v>4</v>
      </c>
      <c r="Y121" s="117">
        <v>43539</v>
      </c>
      <c r="Z121" s="100" t="s">
        <v>666</v>
      </c>
      <c r="AA121" s="100" t="s">
        <v>667</v>
      </c>
      <c r="AB121" s="91" t="s">
        <v>753</v>
      </c>
      <c r="AC121" s="91" t="s">
        <v>4</v>
      </c>
      <c r="AD121" s="91">
        <v>23.8</v>
      </c>
      <c r="AE121" s="91" t="s">
        <v>725</v>
      </c>
      <c r="AF121" s="100">
        <v>2016</v>
      </c>
      <c r="AG121" s="100" t="s">
        <v>664</v>
      </c>
      <c r="AH121" s="100" t="s">
        <v>665</v>
      </c>
      <c r="AI121" s="100" t="s">
        <v>4</v>
      </c>
      <c r="AJ121" s="100" t="s">
        <v>752</v>
      </c>
      <c r="AK121" s="100" t="s">
        <v>4</v>
      </c>
      <c r="AL121" s="120">
        <v>43539</v>
      </c>
      <c r="AM121" s="100" t="s">
        <v>666</v>
      </c>
      <c r="AN121" s="100" t="s">
        <v>667</v>
      </c>
      <c r="AO121" s="91" t="s">
        <v>753</v>
      </c>
      <c r="AP121" s="91" t="s">
        <v>4</v>
      </c>
      <c r="AQ121" s="91">
        <v>38.799999999999997</v>
      </c>
      <c r="AR121" s="91" t="s">
        <v>745</v>
      </c>
      <c r="AS121" s="100">
        <v>2016</v>
      </c>
      <c r="AT121" s="100" t="s">
        <v>664</v>
      </c>
      <c r="AU121" s="100" t="s">
        <v>665</v>
      </c>
      <c r="AV121" s="100" t="s">
        <v>4</v>
      </c>
      <c r="AW121" s="100" t="s">
        <v>752</v>
      </c>
      <c r="AX121" s="100" t="s">
        <v>4</v>
      </c>
      <c r="AY121" s="120">
        <v>43539</v>
      </c>
      <c r="AZ121" s="100" t="s">
        <v>666</v>
      </c>
      <c r="BA121" s="100" t="s">
        <v>667</v>
      </c>
      <c r="BB121" s="91" t="s">
        <v>753</v>
      </c>
      <c r="BC121" s="91" t="s">
        <v>4</v>
      </c>
      <c r="BD121" s="91">
        <v>54.5</v>
      </c>
      <c r="BE121" s="91" t="s">
        <v>740</v>
      </c>
      <c r="BF121" s="100">
        <v>2016</v>
      </c>
      <c r="BG121" s="100" t="s">
        <v>664</v>
      </c>
      <c r="BH121" s="100" t="s">
        <v>665</v>
      </c>
      <c r="BI121" s="100" t="s">
        <v>4</v>
      </c>
      <c r="BJ121" s="100" t="s">
        <v>752</v>
      </c>
      <c r="BK121" s="100" t="s">
        <v>4</v>
      </c>
      <c r="BL121" s="120">
        <v>43539</v>
      </c>
      <c r="BM121" s="100" t="s">
        <v>666</v>
      </c>
      <c r="BN121" s="100" t="s">
        <v>667</v>
      </c>
      <c r="BO121" s="91" t="s">
        <v>753</v>
      </c>
      <c r="BP121" s="91" t="s">
        <v>4</v>
      </c>
      <c r="BQ121" s="91">
        <v>36</v>
      </c>
      <c r="BR121" s="91" t="s">
        <v>744</v>
      </c>
      <c r="BS121" s="100">
        <v>2016</v>
      </c>
      <c r="BT121" s="100" t="s">
        <v>664</v>
      </c>
      <c r="BU121" s="100" t="s">
        <v>665</v>
      </c>
      <c r="BV121" s="100" t="s">
        <v>4</v>
      </c>
      <c r="BW121" s="100" t="s">
        <v>755</v>
      </c>
      <c r="BX121" s="100" t="s">
        <v>4</v>
      </c>
      <c r="BY121" s="91">
        <v>63100</v>
      </c>
      <c r="BZ121" s="100" t="s">
        <v>666</v>
      </c>
      <c r="CA121" s="100" t="s">
        <v>667</v>
      </c>
      <c r="CB121" s="91" t="s">
        <v>753</v>
      </c>
      <c r="CC121" s="91" t="s">
        <v>4</v>
      </c>
      <c r="CD121" s="167">
        <v>209</v>
      </c>
      <c r="CE121" s="91" t="s">
        <v>740</v>
      </c>
      <c r="CF121" s="100">
        <v>2016</v>
      </c>
      <c r="CG121" s="100" t="s">
        <v>664</v>
      </c>
      <c r="CH121" s="100" t="s">
        <v>665</v>
      </c>
      <c r="CI121" s="100" t="s">
        <v>4</v>
      </c>
      <c r="CJ121" s="100" t="s">
        <v>755</v>
      </c>
      <c r="CK121" s="100" t="s">
        <v>4</v>
      </c>
      <c r="CL121" s="100">
        <v>63100</v>
      </c>
      <c r="CM121" s="100" t="s">
        <v>666</v>
      </c>
      <c r="CN121" s="100" t="s">
        <v>667</v>
      </c>
      <c r="CO121" s="91" t="s">
        <v>753</v>
      </c>
      <c r="CP121" s="91" t="s">
        <v>4</v>
      </c>
      <c r="CQ121" s="91">
        <v>56.4</v>
      </c>
      <c r="CR121" s="91" t="s">
        <v>744</v>
      </c>
      <c r="CS121" s="100">
        <v>2016</v>
      </c>
      <c r="CT121" s="100" t="s">
        <v>664</v>
      </c>
      <c r="CU121" s="100" t="s">
        <v>665</v>
      </c>
      <c r="CV121" s="100" t="s">
        <v>4</v>
      </c>
      <c r="CW121" s="100" t="s">
        <v>756</v>
      </c>
      <c r="CX121" s="100" t="s">
        <v>4</v>
      </c>
      <c r="CY121" s="100">
        <v>138910</v>
      </c>
      <c r="CZ121" s="100" t="s">
        <v>666</v>
      </c>
      <c r="DA121" s="100" t="s">
        <v>667</v>
      </c>
      <c r="DB121" s="91" t="s">
        <v>753</v>
      </c>
      <c r="DC121" s="91" t="s">
        <v>4</v>
      </c>
      <c r="DD121" s="91">
        <v>196.2</v>
      </c>
      <c r="DE121" s="91" t="s">
        <v>725</v>
      </c>
      <c r="DF121" s="100">
        <v>2016</v>
      </c>
      <c r="DG121" s="100" t="s">
        <v>664</v>
      </c>
      <c r="DH121" s="100" t="s">
        <v>665</v>
      </c>
      <c r="DI121" s="100" t="s">
        <v>4</v>
      </c>
      <c r="DJ121" s="100" t="s">
        <v>756</v>
      </c>
      <c r="DK121" s="100" t="s">
        <v>4</v>
      </c>
      <c r="DL121" s="100">
        <v>138910</v>
      </c>
      <c r="DM121" s="100" t="s">
        <v>666</v>
      </c>
      <c r="DN121" s="100" t="s">
        <v>667</v>
      </c>
      <c r="DO121" s="91" t="s">
        <v>753</v>
      </c>
      <c r="DP121" s="91" t="s">
        <v>4</v>
      </c>
      <c r="DQ121" s="167">
        <v>274.10000000000002</v>
      </c>
      <c r="DR121" s="91" t="s">
        <v>745</v>
      </c>
      <c r="DS121" s="100">
        <v>2016</v>
      </c>
      <c r="DT121" s="100" t="s">
        <v>664</v>
      </c>
      <c r="DU121" s="100" t="s">
        <v>665</v>
      </c>
      <c r="DV121" s="100" t="s">
        <v>4</v>
      </c>
      <c r="DW121" s="100" t="s">
        <v>756</v>
      </c>
      <c r="DX121" s="100" t="s">
        <v>4</v>
      </c>
      <c r="DY121" s="100">
        <v>138910</v>
      </c>
      <c r="DZ121" s="100" t="s">
        <v>666</v>
      </c>
      <c r="EA121" s="100" t="s">
        <v>667</v>
      </c>
      <c r="EB121" s="91" t="s">
        <v>753</v>
      </c>
      <c r="EC121" s="91" t="s">
        <v>4</v>
      </c>
      <c r="ED121" s="167">
        <v>443.4</v>
      </c>
      <c r="EE121" s="91" t="s">
        <v>740</v>
      </c>
      <c r="EF121" s="100">
        <v>2016</v>
      </c>
      <c r="EG121" s="100" t="s">
        <v>664</v>
      </c>
      <c r="EH121" s="100" t="s">
        <v>665</v>
      </c>
      <c r="EI121" s="100" t="s">
        <v>4</v>
      </c>
      <c r="EJ121" s="100" t="s">
        <v>756</v>
      </c>
      <c r="EK121" s="100" t="s">
        <v>4</v>
      </c>
      <c r="EL121" s="100">
        <v>138910</v>
      </c>
      <c r="EM121" s="100" t="s">
        <v>666</v>
      </c>
      <c r="EN121" s="100" t="s">
        <v>667</v>
      </c>
      <c r="EO121" s="91" t="s">
        <v>753</v>
      </c>
      <c r="EP121" s="91" t="s">
        <v>4</v>
      </c>
      <c r="EQ121" s="91">
        <v>46.2</v>
      </c>
      <c r="ER121" s="91" t="s">
        <v>744</v>
      </c>
      <c r="ES121" s="100">
        <v>2016</v>
      </c>
      <c r="ET121" s="100" t="s">
        <v>664</v>
      </c>
      <c r="EU121" s="100" t="s">
        <v>665</v>
      </c>
      <c r="EV121" s="100" t="s">
        <v>4</v>
      </c>
      <c r="EW121" s="100" t="s">
        <v>757</v>
      </c>
      <c r="EX121" s="100" t="s">
        <v>4</v>
      </c>
      <c r="EY121" s="100">
        <v>595261</v>
      </c>
      <c r="EZ121" s="100" t="s">
        <v>666</v>
      </c>
      <c r="FA121" s="100" t="s">
        <v>667</v>
      </c>
      <c r="FB121" s="91" t="s">
        <v>753</v>
      </c>
      <c r="FC121" s="91" t="s">
        <v>4</v>
      </c>
      <c r="FD121" s="91">
        <v>117.3</v>
      </c>
      <c r="FE121" s="91" t="s">
        <v>725</v>
      </c>
      <c r="FF121" s="100">
        <v>2016</v>
      </c>
      <c r="FG121" s="100" t="s">
        <v>664</v>
      </c>
      <c r="FH121" s="100" t="s">
        <v>665</v>
      </c>
      <c r="FI121" s="100" t="s">
        <v>4</v>
      </c>
      <c r="FJ121" s="100" t="s">
        <v>757</v>
      </c>
      <c r="FK121" s="100" t="s">
        <v>4</v>
      </c>
      <c r="FL121" s="100">
        <v>595261</v>
      </c>
      <c r="FM121" s="100" t="s">
        <v>666</v>
      </c>
      <c r="FN121" s="100" t="s">
        <v>667</v>
      </c>
      <c r="FO121" s="91" t="s">
        <v>753</v>
      </c>
      <c r="FP121" s="91" t="s">
        <v>4</v>
      </c>
      <c r="FQ121" s="167">
        <v>324.2</v>
      </c>
      <c r="FR121" s="91" t="s">
        <v>740</v>
      </c>
      <c r="FS121" s="100">
        <v>2016</v>
      </c>
      <c r="FT121" s="100" t="s">
        <v>664</v>
      </c>
      <c r="FU121" s="100" t="s">
        <v>665</v>
      </c>
      <c r="FV121" s="100" t="s">
        <v>4</v>
      </c>
      <c r="FW121" s="100" t="s">
        <v>757</v>
      </c>
      <c r="FX121" s="100" t="s">
        <v>4</v>
      </c>
      <c r="FY121" s="100">
        <v>595261</v>
      </c>
      <c r="FZ121" s="100" t="s">
        <v>666</v>
      </c>
      <c r="GA121" s="100" t="s">
        <v>667</v>
      </c>
      <c r="GB121" s="91" t="s">
        <v>753</v>
      </c>
      <c r="GC121" s="91" t="s">
        <v>4</v>
      </c>
      <c r="GD121" s="167"/>
      <c r="GE121" s="40"/>
      <c r="GF121" s="251"/>
      <c r="GG121" s="167"/>
      <c r="GH121" s="167"/>
      <c r="GI121" s="167"/>
      <c r="GJ121" s="167"/>
      <c r="GK121" s="167"/>
      <c r="GL121" s="167"/>
      <c r="GM121" s="167"/>
      <c r="GN121" s="167"/>
      <c r="GO121" s="167"/>
      <c r="GP121" s="167"/>
      <c r="GQ121" s="167"/>
      <c r="GR121" s="167"/>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c r="JX121" s="91"/>
      <c r="JY121" s="91"/>
      <c r="JZ121" s="91"/>
      <c r="KA121" s="91"/>
      <c r="KB121" s="91"/>
      <c r="KC121" s="91"/>
      <c r="KD121" s="91"/>
      <c r="KE121" s="91"/>
      <c r="KF121" s="91"/>
      <c r="KG121" s="91"/>
      <c r="KH121" s="91"/>
      <c r="KI121" s="91"/>
      <c r="KJ121" s="91"/>
      <c r="KK121" s="91"/>
      <c r="KL121" s="91"/>
      <c r="KM121" s="91"/>
      <c r="KN121" s="91"/>
      <c r="KO121" s="91"/>
      <c r="KP121" s="91"/>
      <c r="KQ121" s="91"/>
      <c r="KR121" s="91"/>
      <c r="KS121" s="91"/>
      <c r="KT121" s="91"/>
      <c r="KU121" s="91"/>
      <c r="KV121" s="91"/>
      <c r="KW121" s="91"/>
      <c r="KX121" s="91"/>
      <c r="KY121" s="91"/>
      <c r="KZ121" s="91"/>
      <c r="LA121" s="91"/>
      <c r="LB121" s="91"/>
      <c r="LC121" s="91"/>
      <c r="LD121" s="91"/>
      <c r="LE121" s="91"/>
      <c r="LF121" s="91"/>
      <c r="LG121" s="91"/>
      <c r="LH121" s="91"/>
      <c r="LI121" s="91"/>
      <c r="LJ121" s="91"/>
      <c r="LK121" s="91"/>
      <c r="LL121" s="91"/>
      <c r="LM121" s="91"/>
      <c r="LN121" s="91"/>
      <c r="LO121" s="91"/>
      <c r="LP121" s="91"/>
      <c r="LQ121" s="91"/>
      <c r="LR121" s="91"/>
      <c r="LS121" s="91"/>
      <c r="LT121" s="91"/>
      <c r="LU121" s="91"/>
      <c r="LV121" s="91"/>
      <c r="LW121" s="91"/>
      <c r="LX121" s="91"/>
      <c r="LY121" s="91"/>
      <c r="LZ121" s="91"/>
      <c r="MA121" s="91"/>
      <c r="MB121" s="91"/>
      <c r="MC121" s="91"/>
      <c r="MQ121" s="152">
        <f t="shared" si="43"/>
        <v>13</v>
      </c>
      <c r="MR121" s="143">
        <f>MAX(Q121,AD121,AQ121,BD121,BQ121,CD121,CQ121,DD121,DQ121,ED121,EQ121,FD121,FQ121,GD121,GQ121,HD121,HQ121,ID121,IQ121,JD121,JQ121,KD121,KQ121,LD121,LQ121,MD121)</f>
        <v>443.4</v>
      </c>
      <c r="MS121" s="143">
        <f>MIN(Q121,AD121,AQ121,BD121,BQ121,CD121,CQ121,DD121,DQ121,ED121,EQ121,FD121,FQ121,GD121,GQ121,HD121,HQ121,ID121,IQ121,JD121,JQ121,KD121,KQ121,LD121,LQ121,MD121)</f>
        <v>12.2</v>
      </c>
      <c r="MT121" s="143">
        <f>AVERAGE(Q121,AD121,AQ121,BD121,BQ121,CD121,CQ121,DD121,DQ121,ED121,EQ121,FD121,FQ121,GD121,GQ121,HD121,HQ121,ID121,IQ121,JD121,JQ121,KD121,KQ121,LD121,LQ121,MD121)</f>
        <v>140.93076923076924</v>
      </c>
      <c r="MU121" s="143">
        <f>STDEV(Q121,AD121,AQ121,BD121,BQ121,CD121,CQ121,DD121,DQ121,ED121,EQ121,FD121,FQ121,GD121,GQ121,HD121,HQ121,ID121,IQ121,JD121,JQ121,KD121,KQ121,LD121,LQ121,MD121)</f>
        <v>137.34926516376282</v>
      </c>
      <c r="MV121" s="234">
        <f>MQ121</f>
        <v>13</v>
      </c>
      <c r="MW121" s="236" t="s">
        <v>89</v>
      </c>
      <c r="MX121" s="144" t="s">
        <v>4</v>
      </c>
      <c r="MY121" s="144" t="s">
        <v>4</v>
      </c>
      <c r="MZ121" s="144" t="s">
        <v>4</v>
      </c>
      <c r="NA121" s="144" t="s">
        <v>4</v>
      </c>
      <c r="NB121" s="144" t="s">
        <v>4</v>
      </c>
      <c r="NC121" s="144" t="s">
        <v>4</v>
      </c>
      <c r="ND121" s="144" t="s">
        <v>4</v>
      </c>
      <c r="NE121" s="144" t="s">
        <v>4</v>
      </c>
      <c r="NF121" s="144" t="s">
        <v>4</v>
      </c>
      <c r="NG121" s="144" t="s">
        <v>4</v>
      </c>
      <c r="NH121" s="237" t="s">
        <v>4</v>
      </c>
      <c r="NI121" s="236" t="s">
        <v>22</v>
      </c>
      <c r="NJ121" s="161">
        <f t="shared" si="45"/>
        <v>0</v>
      </c>
      <c r="NK121" s="161">
        <f t="shared" si="46"/>
        <v>13</v>
      </c>
      <c r="NM121" s="288"/>
      <c r="NN121" s="88"/>
      <c r="NO121" s="741"/>
      <c r="NP121" s="741"/>
      <c r="NQ121" s="741"/>
      <c r="NR121" s="741"/>
      <c r="NS121" s="741"/>
      <c r="NT121" s="741"/>
      <c r="NU121" s="741"/>
      <c r="NV121" s="741"/>
      <c r="NW121" s="741"/>
      <c r="NX121" s="741"/>
      <c r="NY121" s="741"/>
      <c r="NZ121" s="741"/>
      <c r="OA121" s="741"/>
      <c r="OB121" s="741"/>
      <c r="OC121" s="741"/>
      <c r="OD121" s="741"/>
      <c r="OE121" s="741"/>
      <c r="OF121" s="741"/>
      <c r="OG121" s="741"/>
      <c r="OH121" s="741"/>
      <c r="OI121" s="741"/>
      <c r="OJ121" s="741"/>
      <c r="OK121" s="741"/>
      <c r="OL121" s="741"/>
      <c r="OM121" s="741"/>
      <c r="ON121" s="741"/>
      <c r="OO121" s="741"/>
      <c r="OP121" s="741"/>
      <c r="OQ121" s="741"/>
      <c r="OR121" s="741"/>
      <c r="OS121" s="741"/>
      <c r="OT121" s="741"/>
      <c r="OU121" s="741"/>
      <c r="OV121" s="741"/>
      <c r="OW121" s="741"/>
      <c r="OX121" s="741"/>
      <c r="OY121" s="741"/>
      <c r="OZ121" s="741"/>
      <c r="PA121" s="741"/>
      <c r="PB121" s="741"/>
      <c r="PC121" s="741"/>
      <c r="PD121" s="741"/>
      <c r="PE121" s="741"/>
      <c r="PF121" s="741"/>
      <c r="PG121" s="741"/>
      <c r="PH121" s="741"/>
      <c r="PI121" s="741"/>
    </row>
    <row r="122" spans="1:425" s="92" customFormat="1" ht="15" customHeight="1">
      <c r="A122" s="1"/>
      <c r="B122" s="88"/>
      <c r="C122" s="89" t="s">
        <v>432</v>
      </c>
      <c r="D122" s="89" t="s">
        <v>14</v>
      </c>
      <c r="E122" s="89" t="s">
        <v>18</v>
      </c>
      <c r="F122" s="89" t="s">
        <v>1223</v>
      </c>
      <c r="G122" s="160" t="str">
        <f>'G-6'!I200</f>
        <v>I-76</v>
      </c>
      <c r="H122" s="160" t="s">
        <v>89</v>
      </c>
      <c r="I122" s="160" t="s">
        <v>89</v>
      </c>
      <c r="J122" s="160" t="s">
        <v>4</v>
      </c>
      <c r="K122" s="160" t="s">
        <v>4</v>
      </c>
      <c r="L122" s="160" t="s">
        <v>4</v>
      </c>
      <c r="M122" s="89" t="s">
        <v>2171</v>
      </c>
      <c r="N122" s="89" t="s">
        <v>37</v>
      </c>
      <c r="O122" s="89" t="s">
        <v>501</v>
      </c>
      <c r="P122" s="89" t="s">
        <v>98</v>
      </c>
      <c r="Q122" s="49">
        <v>26363.599999999999</v>
      </c>
      <c r="R122" s="135" t="s">
        <v>4</v>
      </c>
      <c r="S122" s="135">
        <v>2017</v>
      </c>
      <c r="T122" s="135" t="s">
        <v>687</v>
      </c>
      <c r="U122" s="135" t="s">
        <v>677</v>
      </c>
      <c r="V122" s="135" t="s">
        <v>1678</v>
      </c>
      <c r="W122" s="135" t="s">
        <v>1679</v>
      </c>
      <c r="X122" s="135" t="s">
        <v>4</v>
      </c>
      <c r="Y122" s="135">
        <v>1332272</v>
      </c>
      <c r="Z122" s="49" t="s">
        <v>666</v>
      </c>
      <c r="AA122" s="49" t="s">
        <v>667</v>
      </c>
      <c r="AB122" s="246" t="s">
        <v>1693</v>
      </c>
      <c r="AC122" s="49" t="s">
        <v>4</v>
      </c>
      <c r="AQ122" s="90"/>
      <c r="MQ122" s="382">
        <f t="shared" si="43"/>
        <v>1</v>
      </c>
      <c r="MR122" s="272">
        <f t="shared" ref="MR122" si="57">MAX(Q122,AD122,AQ122,BD122,BQ122,CD122,CQ122,DD122,DQ122,ED122,EQ122,FD122,FQ122,GD122,GQ122,HD122,HQ122,ID122,IQ122,JD122,JQ122,KD122,KQ122,LD122,LQ122,MD122)</f>
        <v>26363.599999999999</v>
      </c>
      <c r="MS122" s="272">
        <f t="shared" ref="MS122" si="58">MIN(Q122,AD122,AQ122,BD122,BQ122,CD122,CQ122,DD122,DQ122,ED122,EQ122,FD122,FQ122,GD122,GQ122,HD122,HQ122,ID122,IQ122,JD122,JQ122,KD122,KQ122,LD122,LQ122,MD122)</f>
        <v>26363.599999999999</v>
      </c>
      <c r="MT122" s="272">
        <f t="shared" ref="MT122" si="59">AVERAGE(Q122,AD122,AQ122,BD122,BQ122,CD122,CQ122,DD122,DQ122,ED122,EQ122,FD122,FQ122,GD122,GQ122,HD122,HQ122,ID122,IQ122,JD122,JQ122,KD122,KQ122,LD122,LQ122,MD122)</f>
        <v>26363.599999999999</v>
      </c>
      <c r="MU122" s="272" t="e">
        <f t="shared" ref="MU122" si="60">STDEV(Q122,AD122,AQ122,BD122,BQ122,CD122,CQ122,DD122,DQ122,ED122,EQ122,FD122,FQ122,GD122,GQ122,HD122,HQ122,ID122,IQ122,JD122,JQ122,KD122,KQ122,LD122,LQ122,MD122)</f>
        <v>#DIV/0!</v>
      </c>
      <c r="MV122" s="234">
        <f t="shared" ref="MV122" si="61">MQ122</f>
        <v>1</v>
      </c>
      <c r="MW122" s="236" t="s">
        <v>89</v>
      </c>
      <c r="MX122" s="144" t="s">
        <v>4</v>
      </c>
      <c r="MY122" s="144" t="s">
        <v>4</v>
      </c>
      <c r="MZ122" s="144" t="s">
        <v>4</v>
      </c>
      <c r="NA122" s="144" t="s">
        <v>4</v>
      </c>
      <c r="NB122" s="144" t="s">
        <v>4</v>
      </c>
      <c r="NC122" s="144" t="s">
        <v>4</v>
      </c>
      <c r="ND122" s="144" t="s">
        <v>4</v>
      </c>
      <c r="NE122" s="144" t="s">
        <v>4</v>
      </c>
      <c r="NF122" s="144" t="s">
        <v>4</v>
      </c>
      <c r="NG122" s="144" t="s">
        <v>4</v>
      </c>
      <c r="NH122" s="237" t="s">
        <v>4</v>
      </c>
      <c r="NI122" s="236" t="s">
        <v>22</v>
      </c>
      <c r="NJ122" s="161">
        <f t="shared" si="45"/>
        <v>0</v>
      </c>
      <c r="NK122" s="161">
        <f t="shared" si="46"/>
        <v>1</v>
      </c>
      <c r="NM122" s="288"/>
      <c r="NN122" s="88"/>
      <c r="NO122" s="741"/>
      <c r="NP122" s="741"/>
      <c r="NQ122" s="741"/>
      <c r="NR122" s="741"/>
      <c r="NS122" s="741"/>
      <c r="NT122" s="741"/>
      <c r="NU122" s="741"/>
      <c r="NV122" s="741"/>
      <c r="NW122" s="741"/>
      <c r="NX122" s="741"/>
      <c r="NY122" s="741"/>
      <c r="NZ122" s="741"/>
      <c r="OA122" s="741"/>
      <c r="OB122" s="741"/>
      <c r="OC122" s="741"/>
      <c r="OD122" s="741"/>
      <c r="OE122" s="741"/>
      <c r="OF122" s="741"/>
      <c r="OG122" s="741"/>
      <c r="OH122" s="741"/>
      <c r="OI122" s="741"/>
      <c r="OJ122" s="741"/>
      <c r="OK122" s="741"/>
      <c r="OL122" s="741"/>
      <c r="OM122" s="741"/>
      <c r="ON122" s="741"/>
      <c r="OO122" s="741"/>
      <c r="OP122" s="741"/>
      <c r="OQ122" s="741"/>
      <c r="OR122" s="741"/>
      <c r="OS122" s="741"/>
      <c r="OT122" s="741"/>
      <c r="OU122" s="741"/>
      <c r="OV122" s="741"/>
      <c r="OW122" s="741"/>
      <c r="OX122" s="741"/>
      <c r="OY122" s="741"/>
      <c r="OZ122" s="741"/>
      <c r="PA122" s="741"/>
      <c r="PB122" s="741"/>
      <c r="PC122" s="741"/>
      <c r="PD122" s="741"/>
      <c r="PE122" s="741"/>
      <c r="PF122" s="741"/>
      <c r="PG122" s="741"/>
      <c r="PH122" s="741"/>
      <c r="PI122" s="741"/>
    </row>
    <row r="123" spans="1:425" s="92" customFormat="1" ht="15" customHeight="1">
      <c r="A123" s="1"/>
      <c r="B123" s="88"/>
      <c r="C123" s="89" t="s">
        <v>432</v>
      </c>
      <c r="D123" s="89" t="s">
        <v>519</v>
      </c>
      <c r="E123" s="89" t="s">
        <v>18</v>
      </c>
      <c r="F123" s="89" t="s">
        <v>1224</v>
      </c>
      <c r="G123" s="160" t="str">
        <f>'G-6'!I135</f>
        <v>I-44</v>
      </c>
      <c r="H123" s="160" t="s">
        <v>88</v>
      </c>
      <c r="I123" s="160" t="s">
        <v>88</v>
      </c>
      <c r="J123" s="160" t="s">
        <v>89</v>
      </c>
      <c r="K123" s="160" t="s">
        <v>4</v>
      </c>
      <c r="L123" s="160" t="s">
        <v>4</v>
      </c>
      <c r="M123" s="89" t="s">
        <v>148</v>
      </c>
      <c r="N123" s="89" t="s">
        <v>38</v>
      </c>
      <c r="O123" s="89" t="s">
        <v>1519</v>
      </c>
      <c r="P123" s="89" t="s">
        <v>98</v>
      </c>
      <c r="Q123" s="167">
        <v>79.2</v>
      </c>
      <c r="R123" s="167" t="s">
        <v>744</v>
      </c>
      <c r="S123" s="192">
        <v>2016</v>
      </c>
      <c r="T123" s="192" t="s">
        <v>664</v>
      </c>
      <c r="U123" s="192" t="s">
        <v>665</v>
      </c>
      <c r="V123" s="192" t="s">
        <v>4</v>
      </c>
      <c r="W123" s="192" t="s">
        <v>752</v>
      </c>
      <c r="X123" s="192" t="s">
        <v>4</v>
      </c>
      <c r="Y123" s="193">
        <v>43539</v>
      </c>
      <c r="Z123" s="192" t="s">
        <v>666</v>
      </c>
      <c r="AA123" s="192" t="s">
        <v>667</v>
      </c>
      <c r="AB123" s="167" t="s">
        <v>753</v>
      </c>
      <c r="AC123" s="167" t="s">
        <v>4</v>
      </c>
      <c r="AD123" s="167">
        <v>235.2</v>
      </c>
      <c r="AE123" s="167" t="s">
        <v>725</v>
      </c>
      <c r="AF123" s="192">
        <v>2016</v>
      </c>
      <c r="AG123" s="192" t="s">
        <v>664</v>
      </c>
      <c r="AH123" s="192" t="s">
        <v>665</v>
      </c>
      <c r="AI123" s="192" t="s">
        <v>4</v>
      </c>
      <c r="AJ123" s="192" t="s">
        <v>752</v>
      </c>
      <c r="AK123" s="192" t="s">
        <v>4</v>
      </c>
      <c r="AL123" s="194">
        <v>43539</v>
      </c>
      <c r="AM123" s="192" t="s">
        <v>666</v>
      </c>
      <c r="AN123" s="192" t="s">
        <v>667</v>
      </c>
      <c r="AO123" s="167" t="s">
        <v>753</v>
      </c>
      <c r="AP123" s="167" t="s">
        <v>4</v>
      </c>
      <c r="AQ123" s="167">
        <v>83.4</v>
      </c>
      <c r="AR123" s="167" t="s">
        <v>745</v>
      </c>
      <c r="AS123" s="192">
        <v>2016</v>
      </c>
      <c r="AT123" s="192" t="s">
        <v>664</v>
      </c>
      <c r="AU123" s="192" t="s">
        <v>665</v>
      </c>
      <c r="AV123" s="192" t="s">
        <v>4</v>
      </c>
      <c r="AW123" s="192" t="s">
        <v>752</v>
      </c>
      <c r="AX123" s="192" t="s">
        <v>4</v>
      </c>
      <c r="AY123" s="194">
        <v>43539</v>
      </c>
      <c r="AZ123" s="192" t="s">
        <v>666</v>
      </c>
      <c r="BA123" s="192" t="s">
        <v>667</v>
      </c>
      <c r="BB123" s="167" t="s">
        <v>753</v>
      </c>
      <c r="BC123" s="167" t="s">
        <v>4</v>
      </c>
      <c r="BD123" s="167">
        <v>538.4</v>
      </c>
      <c r="BE123" s="167" t="s">
        <v>740</v>
      </c>
      <c r="BF123" s="192">
        <v>2016</v>
      </c>
      <c r="BG123" s="192" t="s">
        <v>664</v>
      </c>
      <c r="BH123" s="192" t="s">
        <v>665</v>
      </c>
      <c r="BI123" s="192" t="s">
        <v>4</v>
      </c>
      <c r="BJ123" s="192" t="s">
        <v>752</v>
      </c>
      <c r="BK123" s="192" t="s">
        <v>4</v>
      </c>
      <c r="BL123" s="194">
        <v>43539</v>
      </c>
      <c r="BM123" s="192" t="s">
        <v>666</v>
      </c>
      <c r="BN123" s="192" t="s">
        <v>667</v>
      </c>
      <c r="BO123" s="167" t="s">
        <v>753</v>
      </c>
      <c r="BP123" s="167" t="s">
        <v>4</v>
      </c>
      <c r="BQ123" s="167">
        <v>39.299999999999997</v>
      </c>
      <c r="BR123" s="167" t="s">
        <v>744</v>
      </c>
      <c r="BS123" s="192">
        <v>2016</v>
      </c>
      <c r="BT123" s="192" t="s">
        <v>664</v>
      </c>
      <c r="BU123" s="192" t="s">
        <v>665</v>
      </c>
      <c r="BV123" s="192" t="s">
        <v>4</v>
      </c>
      <c r="BW123" s="192" t="s">
        <v>755</v>
      </c>
      <c r="BX123" s="192" t="s">
        <v>4</v>
      </c>
      <c r="BY123" s="167">
        <v>63100</v>
      </c>
      <c r="BZ123" s="192" t="s">
        <v>666</v>
      </c>
      <c r="CA123" s="192" t="s">
        <v>667</v>
      </c>
      <c r="CB123" s="167" t="s">
        <v>753</v>
      </c>
      <c r="CC123" s="167" t="s">
        <v>4</v>
      </c>
      <c r="CD123" s="167">
        <v>136.1</v>
      </c>
      <c r="CE123" s="167" t="s">
        <v>725</v>
      </c>
      <c r="CF123" s="192">
        <v>2016</v>
      </c>
      <c r="CG123" s="192" t="s">
        <v>664</v>
      </c>
      <c r="CH123" s="192" t="s">
        <v>665</v>
      </c>
      <c r="CI123" s="192" t="s">
        <v>4</v>
      </c>
      <c r="CJ123" s="192" t="s">
        <v>755</v>
      </c>
      <c r="CK123" s="192" t="s">
        <v>4</v>
      </c>
      <c r="CL123" s="192">
        <v>63100</v>
      </c>
      <c r="CM123" s="192" t="s">
        <v>666</v>
      </c>
      <c r="CN123" s="192" t="s">
        <v>667</v>
      </c>
      <c r="CO123" s="167" t="s">
        <v>753</v>
      </c>
      <c r="CP123" s="167" t="s">
        <v>4</v>
      </c>
      <c r="CQ123" s="167">
        <v>177.3</v>
      </c>
      <c r="CR123" s="167" t="s">
        <v>740</v>
      </c>
      <c r="CS123" s="192">
        <v>2016</v>
      </c>
      <c r="CT123" s="192" t="s">
        <v>664</v>
      </c>
      <c r="CU123" s="192" t="s">
        <v>665</v>
      </c>
      <c r="CV123" s="192" t="s">
        <v>4</v>
      </c>
      <c r="CW123" s="192" t="s">
        <v>755</v>
      </c>
      <c r="CX123" s="192" t="s">
        <v>4</v>
      </c>
      <c r="CY123" s="192">
        <v>63100</v>
      </c>
      <c r="CZ123" s="192" t="s">
        <v>666</v>
      </c>
      <c r="DA123" s="192" t="s">
        <v>667</v>
      </c>
      <c r="DB123" s="167" t="s">
        <v>753</v>
      </c>
      <c r="DC123" s="167" t="s">
        <v>4</v>
      </c>
      <c r="DD123" s="167">
        <v>34.9</v>
      </c>
      <c r="DE123" s="167" t="s">
        <v>744</v>
      </c>
      <c r="DF123" s="192">
        <v>2016</v>
      </c>
      <c r="DG123" s="192" t="s">
        <v>664</v>
      </c>
      <c r="DH123" s="192" t="s">
        <v>665</v>
      </c>
      <c r="DI123" s="192" t="s">
        <v>4</v>
      </c>
      <c r="DJ123" s="192" t="s">
        <v>756</v>
      </c>
      <c r="DK123" s="192" t="s">
        <v>4</v>
      </c>
      <c r="DL123" s="192">
        <v>138910</v>
      </c>
      <c r="DM123" s="192" t="s">
        <v>666</v>
      </c>
      <c r="DN123" s="192" t="s">
        <v>667</v>
      </c>
      <c r="DO123" s="167" t="s">
        <v>753</v>
      </c>
      <c r="DP123" s="167" t="s">
        <v>4</v>
      </c>
      <c r="DQ123" s="167">
        <v>38</v>
      </c>
      <c r="DR123" s="167" t="s">
        <v>725</v>
      </c>
      <c r="DS123" s="192">
        <v>2016</v>
      </c>
      <c r="DT123" s="192" t="s">
        <v>664</v>
      </c>
      <c r="DU123" s="192" t="s">
        <v>665</v>
      </c>
      <c r="DV123" s="192" t="s">
        <v>4</v>
      </c>
      <c r="DW123" s="192" t="s">
        <v>756</v>
      </c>
      <c r="DX123" s="192" t="s">
        <v>4</v>
      </c>
      <c r="DY123" s="192">
        <v>138910</v>
      </c>
      <c r="DZ123" s="192" t="s">
        <v>666</v>
      </c>
      <c r="EA123" s="192" t="s">
        <v>667</v>
      </c>
      <c r="EB123" s="167" t="s">
        <v>753</v>
      </c>
      <c r="EC123" s="167" t="s">
        <v>4</v>
      </c>
      <c r="ED123" s="167">
        <v>34.4</v>
      </c>
      <c r="EE123" s="167" t="s">
        <v>745</v>
      </c>
      <c r="EF123" s="192">
        <v>2016</v>
      </c>
      <c r="EG123" s="192" t="s">
        <v>664</v>
      </c>
      <c r="EH123" s="192" t="s">
        <v>665</v>
      </c>
      <c r="EI123" s="192" t="s">
        <v>4</v>
      </c>
      <c r="EJ123" s="192" t="s">
        <v>756</v>
      </c>
      <c r="EK123" s="192" t="s">
        <v>4</v>
      </c>
      <c r="EL123" s="192">
        <v>138910</v>
      </c>
      <c r="EM123" s="192" t="s">
        <v>666</v>
      </c>
      <c r="EN123" s="192" t="s">
        <v>667</v>
      </c>
      <c r="EO123" s="167" t="s">
        <v>753</v>
      </c>
      <c r="EP123" s="167" t="s">
        <v>4</v>
      </c>
      <c r="EQ123" s="167">
        <v>74.5</v>
      </c>
      <c r="ER123" s="167" t="s">
        <v>740</v>
      </c>
      <c r="ES123" s="192">
        <v>2016</v>
      </c>
      <c r="ET123" s="192" t="s">
        <v>664</v>
      </c>
      <c r="EU123" s="192" t="s">
        <v>665</v>
      </c>
      <c r="EV123" s="192" t="s">
        <v>4</v>
      </c>
      <c r="EW123" s="192" t="s">
        <v>756</v>
      </c>
      <c r="EX123" s="192" t="s">
        <v>4</v>
      </c>
      <c r="EY123" s="192">
        <v>138910</v>
      </c>
      <c r="EZ123" s="192" t="s">
        <v>666</v>
      </c>
      <c r="FA123" s="192" t="s">
        <v>667</v>
      </c>
      <c r="FB123" s="167" t="s">
        <v>753</v>
      </c>
      <c r="FC123" s="167" t="s">
        <v>4</v>
      </c>
      <c r="FD123" s="167">
        <v>51.2</v>
      </c>
      <c r="FE123" s="167" t="s">
        <v>744</v>
      </c>
      <c r="FF123" s="192">
        <v>2016</v>
      </c>
      <c r="FG123" s="192" t="s">
        <v>664</v>
      </c>
      <c r="FH123" s="192" t="s">
        <v>665</v>
      </c>
      <c r="FI123" s="192" t="s">
        <v>4</v>
      </c>
      <c r="FJ123" s="192" t="s">
        <v>757</v>
      </c>
      <c r="FK123" s="192" t="s">
        <v>4</v>
      </c>
      <c r="FL123" s="192">
        <v>595261</v>
      </c>
      <c r="FM123" s="192" t="s">
        <v>666</v>
      </c>
      <c r="FN123" s="192" t="s">
        <v>667</v>
      </c>
      <c r="FO123" s="167" t="s">
        <v>753</v>
      </c>
      <c r="FP123" s="167" t="s">
        <v>4</v>
      </c>
      <c r="FQ123" s="167">
        <v>362.5</v>
      </c>
      <c r="FR123" s="167" t="s">
        <v>725</v>
      </c>
      <c r="FS123" s="192">
        <v>2016</v>
      </c>
      <c r="FT123" s="192" t="s">
        <v>664</v>
      </c>
      <c r="FU123" s="192" t="s">
        <v>665</v>
      </c>
      <c r="FV123" s="192" t="s">
        <v>4</v>
      </c>
      <c r="FW123" s="192" t="s">
        <v>757</v>
      </c>
      <c r="FX123" s="192" t="s">
        <v>4</v>
      </c>
      <c r="FY123" s="192">
        <v>595261</v>
      </c>
      <c r="FZ123" s="192" t="s">
        <v>666</v>
      </c>
      <c r="GA123" s="192" t="s">
        <v>667</v>
      </c>
      <c r="GB123" s="167" t="s">
        <v>753</v>
      </c>
      <c r="GC123" s="167" t="s">
        <v>4</v>
      </c>
      <c r="GD123" s="167">
        <v>196.4</v>
      </c>
      <c r="GE123" s="167" t="s">
        <v>745</v>
      </c>
      <c r="GF123" s="192">
        <v>2016</v>
      </c>
      <c r="GG123" s="192" t="s">
        <v>664</v>
      </c>
      <c r="GH123" s="192" t="s">
        <v>665</v>
      </c>
      <c r="GI123" s="192" t="s">
        <v>4</v>
      </c>
      <c r="GJ123" s="192" t="s">
        <v>757</v>
      </c>
      <c r="GK123" s="192" t="s">
        <v>4</v>
      </c>
      <c r="GL123" s="192">
        <v>595261</v>
      </c>
      <c r="GM123" s="192" t="s">
        <v>666</v>
      </c>
      <c r="GN123" s="192" t="s">
        <v>667</v>
      </c>
      <c r="GO123" s="167" t="s">
        <v>753</v>
      </c>
      <c r="GP123" s="167" t="s">
        <v>4</v>
      </c>
      <c r="GQ123" s="167">
        <v>580.29999999999995</v>
      </c>
      <c r="GR123" s="167" t="s">
        <v>740</v>
      </c>
      <c r="GS123" s="192">
        <v>2016</v>
      </c>
      <c r="GT123" s="192" t="s">
        <v>664</v>
      </c>
      <c r="GU123" s="192" t="s">
        <v>665</v>
      </c>
      <c r="GV123" s="192" t="s">
        <v>4</v>
      </c>
      <c r="GW123" s="192" t="s">
        <v>757</v>
      </c>
      <c r="GX123" s="192" t="s">
        <v>4</v>
      </c>
      <c r="GY123" s="192">
        <v>595261</v>
      </c>
      <c r="GZ123" s="192" t="s">
        <v>666</v>
      </c>
      <c r="HA123" s="192" t="s">
        <v>667</v>
      </c>
      <c r="HB123" s="167" t="s">
        <v>753</v>
      </c>
      <c r="HC123" s="91" t="s">
        <v>4</v>
      </c>
      <c r="HD123" s="201">
        <v>2.2612273290804596</v>
      </c>
      <c r="HE123" s="135" t="s">
        <v>4</v>
      </c>
      <c r="HF123" s="135">
        <v>2017</v>
      </c>
      <c r="HG123" s="135" t="s">
        <v>687</v>
      </c>
      <c r="HH123" s="135" t="s">
        <v>677</v>
      </c>
      <c r="HI123" s="135" t="s">
        <v>1678</v>
      </c>
      <c r="HJ123" s="135" t="s">
        <v>1694</v>
      </c>
      <c r="HK123" s="135" t="s">
        <v>4</v>
      </c>
      <c r="HL123" s="135">
        <v>589476</v>
      </c>
      <c r="HM123" s="49" t="s">
        <v>666</v>
      </c>
      <c r="HN123" s="49" t="s">
        <v>667</v>
      </c>
      <c r="HO123" s="246" t="s">
        <v>1693</v>
      </c>
      <c r="HP123" s="49" t="s">
        <v>4</v>
      </c>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c r="JX123" s="91"/>
      <c r="JY123" s="91"/>
      <c r="JZ123" s="91"/>
      <c r="KA123" s="91"/>
      <c r="KB123" s="91"/>
      <c r="KC123" s="91"/>
      <c r="KD123" s="91"/>
      <c r="KE123" s="91"/>
      <c r="KF123" s="91"/>
      <c r="KG123" s="91"/>
      <c r="KH123" s="91"/>
      <c r="KI123" s="91"/>
      <c r="KJ123" s="91"/>
      <c r="KK123" s="91"/>
      <c r="KL123" s="91"/>
      <c r="KM123" s="91"/>
      <c r="KN123" s="91"/>
      <c r="KO123" s="91"/>
      <c r="KP123" s="91"/>
      <c r="KQ123" s="91"/>
      <c r="KR123" s="91"/>
      <c r="KS123" s="91"/>
      <c r="KT123" s="91"/>
      <c r="KU123" s="91"/>
      <c r="KV123" s="91"/>
      <c r="KW123" s="91"/>
      <c r="KX123" s="91"/>
      <c r="KY123" s="91"/>
      <c r="KZ123" s="91"/>
      <c r="LA123" s="91"/>
      <c r="LB123" s="91"/>
      <c r="LC123" s="91"/>
      <c r="LD123" s="91"/>
      <c r="LE123" s="91"/>
      <c r="LF123" s="91"/>
      <c r="LG123" s="91"/>
      <c r="LH123" s="91"/>
      <c r="LI123" s="91"/>
      <c r="LJ123" s="91"/>
      <c r="LK123" s="91"/>
      <c r="LL123" s="91"/>
      <c r="LM123" s="91"/>
      <c r="LN123" s="91"/>
      <c r="LO123" s="91"/>
      <c r="LP123" s="91"/>
      <c r="LQ123" s="91"/>
      <c r="LR123" s="91"/>
      <c r="LS123" s="91"/>
      <c r="LT123" s="91"/>
      <c r="LU123" s="91"/>
      <c r="LV123" s="91"/>
      <c r="LW123" s="91"/>
      <c r="LX123" s="91"/>
      <c r="LY123" s="91"/>
      <c r="LZ123" s="91"/>
      <c r="MA123" s="91"/>
      <c r="MB123" s="91"/>
      <c r="MC123" s="91"/>
      <c r="MQ123" s="152">
        <f t="shared" si="43"/>
        <v>16</v>
      </c>
      <c r="MR123" s="143">
        <f>MAX(Q123,AD123,AQ123,BD123,BQ123,CD123,CQ123,DD123,DQ123,ED123,EQ123,FD123,FQ123,GD123,GQ123,HD123,HQ123,ID123,IQ123,JD123,JQ123,KD123,KQ123,LD123,LQ123,MD123)</f>
        <v>580.29999999999995</v>
      </c>
      <c r="MS123" s="143">
        <f>MIN(Q123,AD123,AQ123,BD123,BQ123,CD123,CQ123,DD123,DQ123,ED123,EQ123,FD123,FQ123,GD123,GQ123,HD123,HQ123,ID123,IQ123,JD123,JQ123,KD123,KQ123,LD123,LQ123,MD123)</f>
        <v>2.2612273290804596</v>
      </c>
      <c r="MT123" s="143">
        <f>AVERAGE(Q123,AD123,AQ123,BD123,BQ123,CD123,CQ123,DD123,DQ123,ED123,EQ123,FD123,FQ123,GD123,GQ123,HD123,HQ123,ID123,IQ123,JD123,JQ123,KD123,KQ123,LD123,LQ123,MD123)</f>
        <v>166.46007670806756</v>
      </c>
      <c r="MU123" s="143">
        <f>STDEV(Q123,AD123,AQ123,BD123,BQ123,CD123,CQ123,DD123,DQ123,ED123,EQ123,FD123,FQ123,GD123,GQ123,HD123,HQ123,ID123,IQ123,JD123,JQ123,KD123,KQ123,LD123,LQ123,MD123)</f>
        <v>179.87605898628124</v>
      </c>
      <c r="MV123" s="234">
        <f>MQ123</f>
        <v>16</v>
      </c>
      <c r="MW123" s="236" t="s">
        <v>89</v>
      </c>
      <c r="MX123" s="144" t="s">
        <v>4</v>
      </c>
      <c r="MY123" s="144" t="s">
        <v>4</v>
      </c>
      <c r="MZ123" s="144" t="s">
        <v>4</v>
      </c>
      <c r="NA123" s="144" t="s">
        <v>4</v>
      </c>
      <c r="NB123" s="144" t="s">
        <v>4</v>
      </c>
      <c r="NC123" s="144" t="s">
        <v>4</v>
      </c>
      <c r="ND123" s="144" t="s">
        <v>4</v>
      </c>
      <c r="NE123" s="144" t="s">
        <v>4</v>
      </c>
      <c r="NF123" s="144" t="s">
        <v>4</v>
      </c>
      <c r="NG123" s="144" t="s">
        <v>4</v>
      </c>
      <c r="NH123" s="237" t="s">
        <v>4</v>
      </c>
      <c r="NI123" s="236" t="s">
        <v>22</v>
      </c>
      <c r="NJ123" s="161">
        <f t="shared" si="45"/>
        <v>0</v>
      </c>
      <c r="NK123" s="161">
        <f t="shared" si="46"/>
        <v>16</v>
      </c>
      <c r="NM123" s="288"/>
      <c r="NN123" s="88"/>
      <c r="NO123" s="741"/>
      <c r="NP123" s="741"/>
      <c r="NQ123" s="741"/>
      <c r="NR123" s="741"/>
      <c r="NS123" s="741"/>
      <c r="NT123" s="741"/>
      <c r="NU123" s="741"/>
      <c r="NV123" s="741"/>
      <c r="NW123" s="741"/>
      <c r="NX123" s="741"/>
      <c r="NY123" s="741"/>
      <c r="NZ123" s="741"/>
      <c r="OA123" s="741"/>
      <c r="OB123" s="741"/>
      <c r="OC123" s="741"/>
      <c r="OD123" s="741"/>
      <c r="OE123" s="741"/>
      <c r="OF123" s="741"/>
      <c r="OG123" s="741"/>
      <c r="OH123" s="741"/>
      <c r="OI123" s="741"/>
      <c r="OJ123" s="741"/>
      <c r="OK123" s="741"/>
      <c r="OL123" s="741"/>
      <c r="OM123" s="741"/>
      <c r="ON123" s="741"/>
      <c r="OO123" s="741"/>
      <c r="OP123" s="741"/>
      <c r="OQ123" s="741"/>
      <c r="OR123" s="741"/>
      <c r="OS123" s="741"/>
      <c r="OT123" s="741"/>
      <c r="OU123" s="741"/>
      <c r="OV123" s="741"/>
      <c r="OW123" s="741"/>
      <c r="OX123" s="741"/>
      <c r="OY123" s="741"/>
      <c r="OZ123" s="741"/>
      <c r="PA123" s="741"/>
      <c r="PB123" s="741"/>
      <c r="PC123" s="741"/>
      <c r="PD123" s="741"/>
      <c r="PE123" s="741"/>
      <c r="PF123" s="741"/>
      <c r="PG123" s="741"/>
      <c r="PH123" s="741"/>
      <c r="PI123" s="741"/>
    </row>
    <row r="124" spans="1:425" s="92" customFormat="1" ht="15" customHeight="1">
      <c r="A124" s="1"/>
      <c r="B124" s="88"/>
      <c r="C124" s="89" t="s">
        <v>432</v>
      </c>
      <c r="D124" s="89" t="s">
        <v>519</v>
      </c>
      <c r="E124" s="89" t="s">
        <v>417</v>
      </c>
      <c r="F124" s="89" t="s">
        <v>1224</v>
      </c>
      <c r="G124" s="160" t="str">
        <f>'G-6'!I143</f>
        <v>I-45</v>
      </c>
      <c r="H124" s="160" t="s">
        <v>89</v>
      </c>
      <c r="I124" s="160" t="s">
        <v>89</v>
      </c>
      <c r="J124" s="160" t="s">
        <v>4</v>
      </c>
      <c r="K124" s="160" t="s">
        <v>3166</v>
      </c>
      <c r="L124" s="160" t="s">
        <v>3165</v>
      </c>
      <c r="M124" s="89" t="s">
        <v>149</v>
      </c>
      <c r="N124" s="89" t="s">
        <v>39</v>
      </c>
      <c r="O124" s="89" t="s">
        <v>315</v>
      </c>
      <c r="P124" s="89" t="s">
        <v>98</v>
      </c>
      <c r="Q124" s="91">
        <v>15.98</v>
      </c>
      <c r="R124" s="91" t="s">
        <v>4</v>
      </c>
      <c r="S124" s="91">
        <v>2013</v>
      </c>
      <c r="T124" s="91" t="s">
        <v>799</v>
      </c>
      <c r="U124" s="91" t="s">
        <v>665</v>
      </c>
      <c r="V124" s="91" t="s">
        <v>4</v>
      </c>
      <c r="W124" s="91" t="s">
        <v>800</v>
      </c>
      <c r="X124" s="91" t="s">
        <v>4</v>
      </c>
      <c r="Y124" s="91" t="s">
        <v>4</v>
      </c>
      <c r="Z124" s="91" t="s">
        <v>666</v>
      </c>
      <c r="AA124" s="91" t="s">
        <v>667</v>
      </c>
      <c r="AB124" s="91" t="s">
        <v>801</v>
      </c>
      <c r="AC124" s="91" t="s">
        <v>4</v>
      </c>
      <c r="AD124" s="135">
        <v>6.0679561104202571E-4</v>
      </c>
      <c r="AE124" s="135" t="s">
        <v>4</v>
      </c>
      <c r="AF124" s="135">
        <v>2017</v>
      </c>
      <c r="AG124" s="135" t="s">
        <v>687</v>
      </c>
      <c r="AH124" s="135" t="s">
        <v>677</v>
      </c>
      <c r="AI124" s="135" t="s">
        <v>1678</v>
      </c>
      <c r="AJ124" s="135" t="s">
        <v>1694</v>
      </c>
      <c r="AK124" s="135" t="s">
        <v>4</v>
      </c>
      <c r="AL124" s="135">
        <v>589476</v>
      </c>
      <c r="AM124" s="49" t="s">
        <v>666</v>
      </c>
      <c r="AN124" s="49" t="s">
        <v>667</v>
      </c>
      <c r="AO124" s="246" t="s">
        <v>1693</v>
      </c>
      <c r="AP124" s="49" t="s">
        <v>4</v>
      </c>
      <c r="AQ124" s="167"/>
      <c r="AR124" s="167"/>
      <c r="AS124" s="167"/>
      <c r="AT124" s="167"/>
      <c r="AU124" s="167"/>
      <c r="AV124" s="167"/>
      <c r="AW124" s="167"/>
      <c r="AX124" s="167"/>
      <c r="AY124" s="167"/>
      <c r="AZ124" s="173"/>
      <c r="BA124" s="173"/>
      <c r="BB124" s="173"/>
      <c r="BC124" s="173"/>
      <c r="BD124" s="167"/>
      <c r="BE124" s="167"/>
      <c r="BF124" s="167"/>
      <c r="BG124" s="167"/>
      <c r="BH124" s="167"/>
      <c r="BI124" s="167"/>
      <c r="BJ124" s="167"/>
      <c r="BK124" s="167"/>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c r="JX124" s="91"/>
      <c r="JY124" s="91"/>
      <c r="JZ124" s="91"/>
      <c r="KA124" s="91"/>
      <c r="KB124" s="91"/>
      <c r="KC124" s="91"/>
      <c r="KD124" s="91"/>
      <c r="KE124" s="91"/>
      <c r="KF124" s="91"/>
      <c r="KG124" s="91"/>
      <c r="KH124" s="91"/>
      <c r="KI124" s="91"/>
      <c r="KJ124" s="91"/>
      <c r="KK124" s="91"/>
      <c r="KL124" s="91"/>
      <c r="KM124" s="91"/>
      <c r="KN124" s="91"/>
      <c r="KO124" s="91"/>
      <c r="KP124" s="91"/>
      <c r="KQ124" s="91"/>
      <c r="KR124" s="91"/>
      <c r="KS124" s="91"/>
      <c r="KT124" s="91"/>
      <c r="KU124" s="91"/>
      <c r="KV124" s="91"/>
      <c r="KW124" s="91"/>
      <c r="KX124" s="91"/>
      <c r="KY124" s="91"/>
      <c r="KZ124" s="91"/>
      <c r="LA124" s="91"/>
      <c r="LB124" s="91"/>
      <c r="LC124" s="91"/>
      <c r="LD124" s="91"/>
      <c r="LE124" s="91"/>
      <c r="LF124" s="91"/>
      <c r="LG124" s="91"/>
      <c r="LH124" s="91"/>
      <c r="LI124" s="91"/>
      <c r="LJ124" s="91"/>
      <c r="LK124" s="91"/>
      <c r="LL124" s="91"/>
      <c r="LM124" s="91"/>
      <c r="LN124" s="91"/>
      <c r="LO124" s="91"/>
      <c r="LP124" s="91"/>
      <c r="LQ124" s="91"/>
      <c r="LR124" s="91"/>
      <c r="LS124" s="91"/>
      <c r="LT124" s="91"/>
      <c r="LU124" s="91"/>
      <c r="LV124" s="91"/>
      <c r="LW124" s="91"/>
      <c r="LX124" s="91"/>
      <c r="LY124" s="91"/>
      <c r="LZ124" s="91"/>
      <c r="MA124" s="91"/>
      <c r="MB124" s="91"/>
      <c r="MC124" s="91"/>
      <c r="MQ124" s="152">
        <f t="shared" si="43"/>
        <v>2</v>
      </c>
      <c r="MR124" s="143">
        <f>MAX(Q124,AD124,AQ124,BD124,BQ124,CD124,CQ124,DD124,DQ124,ED124,EQ124,FD124,FQ124,GD124,GQ124,HD124,HQ124,ID124,IQ124,JD124,JQ124,KD124,KQ124,LD124,LQ124,MD124)</f>
        <v>15.98</v>
      </c>
      <c r="MS124" s="143">
        <f>MIN(Q124,AD124,AQ124,BD124,BQ124,CD124,CQ124,DD124,DQ124,ED124,EQ124,FD124,FQ124,GD124,GQ124,HD124,HQ124,ID124,IQ124,JD124,JQ124,KD124,KQ124,LD124,LQ124,MD124)</f>
        <v>6.0679561104202571E-4</v>
      </c>
      <c r="MT124" s="143">
        <f>AVERAGE(Q124,AD124,AQ124,BD124,BQ124,CD124,CQ124,DD124,DQ124,ED124,EQ124,FD124,FQ124,GD124,GQ124,HD124,HQ124,ID124,IQ124,JD124,JQ124,KD124,KQ124,LD124,LQ124,MD124)</f>
        <v>7.9903033978055209</v>
      </c>
      <c r="MU124" s="143">
        <f>STDEV(Q124,AD124,AQ124,BD124,BQ124,CD124,CQ124,DD124,DQ124,ED124,EQ124,FD124,FQ124,GD124,GQ124,HD124,HQ124,ID124,IQ124,JD124,JQ124,KD124,KQ124,LD124,LQ124,MD124)</f>
        <v>11.299137294069668</v>
      </c>
      <c r="MV124" s="234">
        <f>MQ124</f>
        <v>2</v>
      </c>
      <c r="MW124" s="236" t="s">
        <v>89</v>
      </c>
      <c r="MX124" s="144" t="s">
        <v>4</v>
      </c>
      <c r="MY124" s="144" t="s">
        <v>4</v>
      </c>
      <c r="MZ124" s="144" t="s">
        <v>4</v>
      </c>
      <c r="NA124" s="144" t="s">
        <v>4</v>
      </c>
      <c r="NB124" s="144" t="s">
        <v>4</v>
      </c>
      <c r="NC124" s="144" t="s">
        <v>4</v>
      </c>
      <c r="ND124" s="144" t="s">
        <v>4</v>
      </c>
      <c r="NE124" s="144" t="s">
        <v>4</v>
      </c>
      <c r="NF124" s="144" t="s">
        <v>4</v>
      </c>
      <c r="NG124" s="144" t="s">
        <v>4</v>
      </c>
      <c r="NH124" s="237" t="s">
        <v>4</v>
      </c>
      <c r="NI124" s="236" t="s">
        <v>22</v>
      </c>
      <c r="NJ124" s="161">
        <f t="shared" si="45"/>
        <v>0</v>
      </c>
      <c r="NK124" s="161">
        <f t="shared" si="46"/>
        <v>2</v>
      </c>
      <c r="NM124" s="288"/>
      <c r="NN124" s="88"/>
      <c r="NO124" s="741"/>
      <c r="NP124" s="741"/>
      <c r="NQ124" s="741"/>
      <c r="NR124" s="741"/>
      <c r="NS124" s="741"/>
      <c r="NT124" s="741"/>
      <c r="NU124" s="741"/>
      <c r="NV124" s="741"/>
      <c r="NW124" s="741"/>
      <c r="NX124" s="741"/>
      <c r="NY124" s="741"/>
      <c r="NZ124" s="741"/>
      <c r="OA124" s="741"/>
      <c r="OB124" s="741"/>
      <c r="OC124" s="741"/>
      <c r="OD124" s="741"/>
      <c r="OE124" s="741"/>
      <c r="OF124" s="741"/>
      <c r="OG124" s="741"/>
      <c r="OH124" s="741"/>
      <c r="OI124" s="741"/>
      <c r="OJ124" s="741"/>
      <c r="OK124" s="741"/>
      <c r="OL124" s="741"/>
      <c r="OM124" s="741"/>
      <c r="ON124" s="741"/>
      <c r="OO124" s="741"/>
      <c r="OP124" s="741"/>
      <c r="OQ124" s="741"/>
      <c r="OR124" s="741"/>
      <c r="OS124" s="741"/>
      <c r="OT124" s="741"/>
      <c r="OU124" s="741"/>
      <c r="OV124" s="741"/>
      <c r="OW124" s="741"/>
      <c r="OX124" s="741"/>
      <c r="OY124" s="741"/>
      <c r="OZ124" s="741"/>
      <c r="PA124" s="741"/>
      <c r="PB124" s="741"/>
      <c r="PC124" s="741"/>
      <c r="PD124" s="741"/>
      <c r="PE124" s="741"/>
      <c r="PF124" s="741"/>
      <c r="PG124" s="741"/>
      <c r="PH124" s="741"/>
      <c r="PI124" s="741"/>
    </row>
    <row r="125" spans="1:425" s="92" customFormat="1" ht="15" customHeight="1">
      <c r="A125" s="1"/>
      <c r="B125" s="88"/>
      <c r="C125" s="89" t="s">
        <v>432</v>
      </c>
      <c r="D125" s="89" t="s">
        <v>519</v>
      </c>
      <c r="E125" s="89" t="s">
        <v>417</v>
      </c>
      <c r="F125" s="89" t="s">
        <v>2169</v>
      </c>
      <c r="G125" s="160" t="str">
        <f>'G-6'!I207</f>
        <v>I-77</v>
      </c>
      <c r="H125" s="160" t="s">
        <v>89</v>
      </c>
      <c r="I125" s="160" t="s">
        <v>89</v>
      </c>
      <c r="J125" s="160" t="s">
        <v>4</v>
      </c>
      <c r="K125" s="176" t="s">
        <v>3166</v>
      </c>
      <c r="L125" s="160" t="s">
        <v>4</v>
      </c>
      <c r="M125" s="89" t="s">
        <v>2140</v>
      </c>
      <c r="N125" s="89" t="s">
        <v>37</v>
      </c>
      <c r="O125" s="89" t="s">
        <v>552</v>
      </c>
      <c r="P125" s="89" t="s">
        <v>98</v>
      </c>
      <c r="Q125" s="135">
        <v>0.53</v>
      </c>
      <c r="R125" s="135" t="s">
        <v>4</v>
      </c>
      <c r="S125" s="135">
        <v>2017</v>
      </c>
      <c r="T125" s="135" t="s">
        <v>664</v>
      </c>
      <c r="U125" s="135" t="s">
        <v>665</v>
      </c>
      <c r="V125" s="135" t="s">
        <v>741</v>
      </c>
      <c r="W125" s="135" t="s">
        <v>746</v>
      </c>
      <c r="X125" s="135" t="s">
        <v>4</v>
      </c>
      <c r="Y125" s="135">
        <v>11276</v>
      </c>
      <c r="Z125" s="135" t="s">
        <v>666</v>
      </c>
      <c r="AA125" s="135" t="s">
        <v>667</v>
      </c>
      <c r="AB125" s="135" t="s">
        <v>1763</v>
      </c>
      <c r="AC125" s="135" t="s">
        <v>4</v>
      </c>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c r="JX125" s="91"/>
      <c r="JY125" s="91"/>
      <c r="JZ125" s="91"/>
      <c r="KA125" s="91"/>
      <c r="KB125" s="91"/>
      <c r="KC125" s="91"/>
      <c r="KD125" s="91"/>
      <c r="KE125" s="91"/>
      <c r="KF125" s="91"/>
      <c r="KG125" s="91"/>
      <c r="KH125" s="91"/>
      <c r="KI125" s="91"/>
      <c r="KJ125" s="91"/>
      <c r="KK125" s="91"/>
      <c r="KL125" s="91"/>
      <c r="KM125" s="91"/>
      <c r="KN125" s="91"/>
      <c r="KO125" s="91"/>
      <c r="KP125" s="91"/>
      <c r="KQ125" s="91"/>
      <c r="KR125" s="91"/>
      <c r="KS125" s="91"/>
      <c r="KT125" s="91"/>
      <c r="KU125" s="91"/>
      <c r="KV125" s="91"/>
      <c r="KW125" s="91"/>
      <c r="KX125" s="91"/>
      <c r="KY125" s="91"/>
      <c r="KZ125" s="91"/>
      <c r="LA125" s="91"/>
      <c r="LB125" s="91"/>
      <c r="LC125" s="91"/>
      <c r="LD125" s="91"/>
      <c r="LE125" s="91"/>
      <c r="LF125" s="91"/>
      <c r="LG125" s="91"/>
      <c r="LH125" s="91"/>
      <c r="LI125" s="91"/>
      <c r="LJ125" s="91"/>
      <c r="LK125" s="91"/>
      <c r="LL125" s="91"/>
      <c r="LM125" s="91"/>
      <c r="LN125" s="91"/>
      <c r="LO125" s="91"/>
      <c r="LP125" s="91"/>
      <c r="LQ125" s="91"/>
      <c r="LR125" s="91"/>
      <c r="LS125" s="91"/>
      <c r="LT125" s="91"/>
      <c r="LU125" s="91"/>
      <c r="LV125" s="91"/>
      <c r="LW125" s="91"/>
      <c r="LX125" s="91"/>
      <c r="LY125" s="91"/>
      <c r="LZ125" s="91"/>
      <c r="MA125" s="91"/>
      <c r="MB125" s="91"/>
      <c r="MC125" s="91"/>
      <c r="MQ125" s="152">
        <f t="shared" si="43"/>
        <v>1</v>
      </c>
      <c r="MR125" s="143">
        <f>MAX(Q125,AD125,AQ125,BD125,BQ125,CD125,CQ125,DD125,DQ125,ED125,EQ125,FD125,FQ125,GD125,GQ125,HD125,HQ125,ID125,IQ125,JD125,JQ125,KD125,KQ125,LD125,LQ125,MD125)</f>
        <v>0.53</v>
      </c>
      <c r="MS125" s="143">
        <f>MIN(Q125,AD125,AQ125,BD125,BQ125,CD125,CQ125,DD125,DQ125,ED125,EQ125,FD125,FQ125,GD125,GQ125,HD125,HQ125,ID125,IQ125,JD125,JQ125,KD125,KQ125,LD125,LQ125,MD125)</f>
        <v>0.53</v>
      </c>
      <c r="MT125" s="143">
        <f>AVERAGE(Q125,AD125,AQ125,BD125,BQ125,CD125,CQ125,DD125,DQ125,ED125,EQ125,FD125,FQ125,GD125,GQ125,HD125,HQ125,ID125,IQ125,JD125,JQ125,KD125,KQ125,LD125,LQ125,MD125)</f>
        <v>0.53</v>
      </c>
      <c r="MU125" s="143" t="e">
        <f>STDEV(Q125,AD125,AQ125,BD125,BQ125,CD125,CQ125,DD125,DQ125,ED125,EQ125,FD125,FQ125,GD125,GQ125,HD125,HQ125,ID125,IQ125,JD125,JQ125,KD125,KQ125,LD125,LQ125,MD125)</f>
        <v>#DIV/0!</v>
      </c>
      <c r="MV125" s="234">
        <f>MQ125</f>
        <v>1</v>
      </c>
      <c r="MW125" s="236" t="s">
        <v>89</v>
      </c>
      <c r="MX125" s="144" t="s">
        <v>4</v>
      </c>
      <c r="MY125" s="144" t="s">
        <v>4</v>
      </c>
      <c r="MZ125" s="144" t="s">
        <v>4</v>
      </c>
      <c r="NA125" s="144" t="s">
        <v>4</v>
      </c>
      <c r="NB125" s="144" t="s">
        <v>4</v>
      </c>
      <c r="NC125" s="144" t="s">
        <v>4</v>
      </c>
      <c r="ND125" s="144" t="s">
        <v>4</v>
      </c>
      <c r="NE125" s="144" t="s">
        <v>4</v>
      </c>
      <c r="NF125" s="144" t="s">
        <v>4</v>
      </c>
      <c r="NG125" s="144" t="s">
        <v>4</v>
      </c>
      <c r="NH125" s="237" t="s">
        <v>4</v>
      </c>
      <c r="NI125" s="236" t="s">
        <v>22</v>
      </c>
      <c r="NJ125" s="161">
        <f t="shared" si="45"/>
        <v>0</v>
      </c>
      <c r="NK125" s="161">
        <f t="shared" si="46"/>
        <v>1</v>
      </c>
      <c r="NM125" s="288"/>
      <c r="NN125" s="88"/>
      <c r="NO125" s="741"/>
      <c r="NP125" s="741"/>
      <c r="NQ125" s="741"/>
      <c r="NR125" s="741"/>
      <c r="NS125" s="741"/>
      <c r="NT125" s="741"/>
      <c r="NU125" s="741"/>
      <c r="NV125" s="741"/>
      <c r="NW125" s="741"/>
      <c r="NX125" s="741"/>
      <c r="NY125" s="741"/>
      <c r="NZ125" s="741"/>
      <c r="OA125" s="741"/>
      <c r="OB125" s="741"/>
      <c r="OC125" s="741"/>
      <c r="OD125" s="741"/>
      <c r="OE125" s="741"/>
      <c r="OF125" s="741"/>
      <c r="OG125" s="741"/>
      <c r="OH125" s="741"/>
      <c r="OI125" s="741"/>
      <c r="OJ125" s="741"/>
      <c r="OK125" s="741"/>
      <c r="OL125" s="741"/>
      <c r="OM125" s="741"/>
      <c r="ON125" s="741"/>
      <c r="OO125" s="741"/>
      <c r="OP125" s="741"/>
      <c r="OQ125" s="741"/>
      <c r="OR125" s="741"/>
      <c r="OS125" s="741"/>
      <c r="OT125" s="741"/>
      <c r="OU125" s="741"/>
      <c r="OV125" s="741"/>
      <c r="OW125" s="741"/>
      <c r="OX125" s="741"/>
      <c r="OY125" s="741"/>
      <c r="OZ125" s="741"/>
      <c r="PA125" s="741"/>
      <c r="PB125" s="741"/>
      <c r="PC125" s="741"/>
      <c r="PD125" s="741"/>
      <c r="PE125" s="741"/>
      <c r="PF125" s="741"/>
      <c r="PG125" s="741"/>
      <c r="PH125" s="741"/>
      <c r="PI125" s="741"/>
    </row>
    <row r="126" spans="1:425" s="92" customFormat="1" ht="15" customHeight="1">
      <c r="A126" s="1"/>
      <c r="B126" s="88"/>
      <c r="C126" s="89" t="s">
        <v>432</v>
      </c>
      <c r="D126" s="89" t="s">
        <v>14</v>
      </c>
      <c r="E126" s="89" t="s">
        <v>417</v>
      </c>
      <c r="F126" s="89" t="s">
        <v>2169</v>
      </c>
      <c r="G126" s="160" t="str">
        <f>'G-6'!I208</f>
        <v>I-77</v>
      </c>
      <c r="H126" s="160" t="s">
        <v>89</v>
      </c>
      <c r="I126" s="160" t="s">
        <v>89</v>
      </c>
      <c r="J126" s="160" t="s">
        <v>4</v>
      </c>
      <c r="K126" s="176" t="s">
        <v>3166</v>
      </c>
      <c r="L126" s="160" t="s">
        <v>4</v>
      </c>
      <c r="M126" s="89" t="s">
        <v>2140</v>
      </c>
      <c r="N126" s="89" t="s">
        <v>37</v>
      </c>
      <c r="O126" s="89" t="s">
        <v>552</v>
      </c>
      <c r="P126" s="89" t="s">
        <v>98</v>
      </c>
      <c r="Q126" s="135">
        <v>0.53</v>
      </c>
      <c r="R126" s="135" t="s">
        <v>4</v>
      </c>
      <c r="S126" s="135">
        <v>2017</v>
      </c>
      <c r="T126" s="135" t="s">
        <v>664</v>
      </c>
      <c r="U126" s="135" t="s">
        <v>665</v>
      </c>
      <c r="V126" s="135" t="s">
        <v>741</v>
      </c>
      <c r="W126" s="135" t="s">
        <v>746</v>
      </c>
      <c r="X126" s="135" t="s">
        <v>4</v>
      </c>
      <c r="Y126" s="135">
        <v>11276</v>
      </c>
      <c r="Z126" s="135" t="s">
        <v>666</v>
      </c>
      <c r="AA126" s="135" t="s">
        <v>667</v>
      </c>
      <c r="AB126" s="135" t="s">
        <v>1763</v>
      </c>
      <c r="AC126" s="135" t="s">
        <v>4</v>
      </c>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c r="JX126" s="91"/>
      <c r="JY126" s="91"/>
      <c r="JZ126" s="91"/>
      <c r="KA126" s="91"/>
      <c r="KB126" s="91"/>
      <c r="KC126" s="91"/>
      <c r="KD126" s="91"/>
      <c r="KE126" s="91"/>
      <c r="KF126" s="91"/>
      <c r="KG126" s="91"/>
      <c r="KH126" s="91"/>
      <c r="KI126" s="91"/>
      <c r="KJ126" s="91"/>
      <c r="KK126" s="91"/>
      <c r="KL126" s="91"/>
      <c r="KM126" s="91"/>
      <c r="KN126" s="91"/>
      <c r="KO126" s="91"/>
      <c r="KP126" s="91"/>
      <c r="KQ126" s="91"/>
      <c r="KR126" s="91"/>
      <c r="KS126" s="91"/>
      <c r="KT126" s="91"/>
      <c r="KU126" s="91"/>
      <c r="KV126" s="91"/>
      <c r="KW126" s="91"/>
      <c r="KX126" s="91"/>
      <c r="KY126" s="91"/>
      <c r="KZ126" s="91"/>
      <c r="LA126" s="91"/>
      <c r="LB126" s="91"/>
      <c r="LC126" s="91"/>
      <c r="LD126" s="91"/>
      <c r="LE126" s="91"/>
      <c r="LF126" s="91"/>
      <c r="LG126" s="91"/>
      <c r="LH126" s="91"/>
      <c r="LI126" s="91"/>
      <c r="LJ126" s="91"/>
      <c r="LK126" s="91"/>
      <c r="LL126" s="91"/>
      <c r="LM126" s="91"/>
      <c r="LN126" s="91"/>
      <c r="LO126" s="91"/>
      <c r="LP126" s="91"/>
      <c r="LQ126" s="91"/>
      <c r="LR126" s="91"/>
      <c r="LS126" s="91"/>
      <c r="LT126" s="91"/>
      <c r="LU126" s="91"/>
      <c r="LV126" s="91"/>
      <c r="LW126" s="91"/>
      <c r="LX126" s="91"/>
      <c r="LY126" s="91"/>
      <c r="LZ126" s="91"/>
      <c r="MA126" s="91"/>
      <c r="MB126" s="91"/>
      <c r="MC126" s="91"/>
      <c r="MQ126" s="152">
        <f t="shared" ref="MQ126" si="62">COUNTA(Q126,AD126,AQ126,BD126,BQ126,CD126,CQ126,DD126,DQ126,ED126,EQ126,FD126,FQ126,GD126,GQ126,HD126,HQ126,ID126,IQ126,JD126,JQ126,KD126,KQ126,LD126,LQ126,MD126)</f>
        <v>1</v>
      </c>
      <c r="MR126" s="143">
        <f>MAX(Q126,AD126,AQ126,BD126,BQ126,CD126,CQ126,DD126,DQ126,ED126,EQ126,FD126,FQ126,GD126,GQ126,HD126,HQ126,ID126,IQ126,JD126,JQ126,KD126,KQ126,LD126,LQ126,MD126)</f>
        <v>0.53</v>
      </c>
      <c r="MS126" s="143">
        <f>MIN(Q126,AD126,AQ126,BD126,BQ126,CD126,CQ126,DD126,DQ126,ED126,EQ126,FD126,FQ126,GD126,GQ126,HD126,HQ126,ID126,IQ126,JD126,JQ126,KD126,KQ126,LD126,LQ126,MD126)</f>
        <v>0.53</v>
      </c>
      <c r="MT126" s="143">
        <f>AVERAGE(Q126,AD126,AQ126,BD126,BQ126,CD126,CQ126,DD126,DQ126,ED126,EQ126,FD126,FQ126,GD126,GQ126,HD126,HQ126,ID126,IQ126,JD126,JQ126,KD126,KQ126,LD126,LQ126,MD126)</f>
        <v>0.53</v>
      </c>
      <c r="MU126" s="143" t="e">
        <f>STDEV(Q126,AD126,AQ126,BD126,BQ126,CD126,CQ126,DD126,DQ126,ED126,EQ126,FD126,FQ126,GD126,GQ126,HD126,HQ126,ID126,IQ126,JD126,JQ126,KD126,KQ126,LD126,LQ126,MD126)</f>
        <v>#DIV/0!</v>
      </c>
      <c r="MV126" s="234">
        <f>MQ126</f>
        <v>1</v>
      </c>
      <c r="MW126" s="236" t="s">
        <v>89</v>
      </c>
      <c r="MX126" s="144" t="s">
        <v>4</v>
      </c>
      <c r="MY126" s="144" t="s">
        <v>4</v>
      </c>
      <c r="MZ126" s="144" t="s">
        <v>4</v>
      </c>
      <c r="NA126" s="144" t="s">
        <v>4</v>
      </c>
      <c r="NB126" s="144" t="s">
        <v>4</v>
      </c>
      <c r="NC126" s="144" t="s">
        <v>4</v>
      </c>
      <c r="ND126" s="144" t="s">
        <v>4</v>
      </c>
      <c r="NE126" s="144" t="s">
        <v>4</v>
      </c>
      <c r="NF126" s="144" t="s">
        <v>4</v>
      </c>
      <c r="NG126" s="144" t="s">
        <v>4</v>
      </c>
      <c r="NH126" s="237" t="s">
        <v>4</v>
      </c>
      <c r="NI126" s="236" t="s">
        <v>22</v>
      </c>
      <c r="NJ126" s="161">
        <f t="shared" ref="NJ126" si="63">COUNTIF(Q126:MP126,"Calculado")</f>
        <v>0</v>
      </c>
      <c r="NK126" s="161">
        <f t="shared" ref="NK126" si="64">COUNTIF(Q126:MP126,"Publicado")</f>
        <v>1</v>
      </c>
      <c r="NM126" s="288"/>
      <c r="NN126" s="88"/>
      <c r="NO126" s="741"/>
      <c r="NP126" s="741"/>
      <c r="NQ126" s="741"/>
      <c r="NR126" s="741"/>
      <c r="NS126" s="741"/>
      <c r="NT126" s="741"/>
      <c r="NU126" s="741"/>
      <c r="NV126" s="741"/>
      <c r="NW126" s="741"/>
      <c r="NX126" s="741"/>
      <c r="NY126" s="741"/>
      <c r="NZ126" s="741"/>
      <c r="OA126" s="741"/>
      <c r="OB126" s="741"/>
      <c r="OC126" s="741"/>
      <c r="OD126" s="741"/>
      <c r="OE126" s="741"/>
      <c r="OF126" s="741"/>
      <c r="OG126" s="741"/>
      <c r="OH126" s="741"/>
      <c r="OI126" s="741"/>
      <c r="OJ126" s="741"/>
      <c r="OK126" s="741"/>
      <c r="OL126" s="741"/>
      <c r="OM126" s="741"/>
      <c r="ON126" s="741"/>
      <c r="OO126" s="741"/>
      <c r="OP126" s="741"/>
      <c r="OQ126" s="741"/>
      <c r="OR126" s="741"/>
      <c r="OS126" s="741"/>
      <c r="OT126" s="741"/>
      <c r="OU126" s="741"/>
      <c r="OV126" s="741"/>
      <c r="OW126" s="741"/>
      <c r="OX126" s="741"/>
      <c r="OY126" s="741"/>
      <c r="OZ126" s="741"/>
      <c r="PA126" s="741"/>
      <c r="PB126" s="741"/>
      <c r="PC126" s="741"/>
      <c r="PD126" s="741"/>
      <c r="PE126" s="741"/>
      <c r="PF126" s="741"/>
      <c r="PG126" s="741"/>
      <c r="PH126" s="741"/>
      <c r="PI126" s="741"/>
    </row>
    <row r="127" spans="1:425" s="92" customFormat="1" ht="15" customHeight="1">
      <c r="A127" s="1"/>
      <c r="B127" s="88"/>
      <c r="C127" s="89" t="s">
        <v>432</v>
      </c>
      <c r="D127" s="89" t="s">
        <v>519</v>
      </c>
      <c r="E127" s="89" t="s">
        <v>427</v>
      </c>
      <c r="F127" s="89" t="s">
        <v>2169</v>
      </c>
      <c r="G127" s="160" t="str">
        <f>'G-6'!I215</f>
        <v>I-78</v>
      </c>
      <c r="H127" s="160" t="s">
        <v>89</v>
      </c>
      <c r="I127" s="160" t="s">
        <v>89</v>
      </c>
      <c r="J127" s="160" t="s">
        <v>4</v>
      </c>
      <c r="K127" s="160" t="s">
        <v>4</v>
      </c>
      <c r="L127" s="160" t="s">
        <v>4</v>
      </c>
      <c r="M127" s="89" t="s">
        <v>2141</v>
      </c>
      <c r="N127" s="89" t="s">
        <v>8</v>
      </c>
      <c r="O127" s="89" t="s">
        <v>320</v>
      </c>
      <c r="P127" s="89" t="s">
        <v>97</v>
      </c>
      <c r="Q127" s="231" t="s">
        <v>88</v>
      </c>
      <c r="R127" s="135" t="s">
        <v>4</v>
      </c>
      <c r="S127" s="135">
        <v>2017</v>
      </c>
      <c r="T127" s="135" t="s">
        <v>687</v>
      </c>
      <c r="U127" s="135" t="s">
        <v>677</v>
      </c>
      <c r="V127" s="135" t="s">
        <v>1678</v>
      </c>
      <c r="W127" s="135" t="s">
        <v>1679</v>
      </c>
      <c r="X127" s="135" t="s">
        <v>4</v>
      </c>
      <c r="Y127" s="135">
        <v>1332272</v>
      </c>
      <c r="Z127" s="49" t="s">
        <v>666</v>
      </c>
      <c r="AA127" s="49" t="s">
        <v>667</v>
      </c>
      <c r="AB127" s="246" t="s">
        <v>1693</v>
      </c>
      <c r="AC127" s="49" t="s">
        <v>4</v>
      </c>
      <c r="AD127" s="231" t="s">
        <v>88</v>
      </c>
      <c r="AE127" s="135" t="s">
        <v>4</v>
      </c>
      <c r="AF127" s="135">
        <v>2017</v>
      </c>
      <c r="AG127" s="135" t="s">
        <v>687</v>
      </c>
      <c r="AH127" s="135" t="s">
        <v>677</v>
      </c>
      <c r="AI127" s="135" t="s">
        <v>1678</v>
      </c>
      <c r="AJ127" s="135" t="s">
        <v>1694</v>
      </c>
      <c r="AK127" s="135" t="s">
        <v>4</v>
      </c>
      <c r="AL127" s="135">
        <v>589476</v>
      </c>
      <c r="AM127" s="49" t="s">
        <v>666</v>
      </c>
      <c r="AN127" s="49" t="s">
        <v>667</v>
      </c>
      <c r="AO127" s="246" t="s">
        <v>1693</v>
      </c>
      <c r="AP127" s="49" t="s">
        <v>4</v>
      </c>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c r="JX127" s="91"/>
      <c r="JY127" s="91"/>
      <c r="JZ127" s="91"/>
      <c r="KA127" s="91"/>
      <c r="KB127" s="91"/>
      <c r="KC127" s="91"/>
      <c r="KD127" s="91"/>
      <c r="KE127" s="91"/>
      <c r="KF127" s="91"/>
      <c r="KG127" s="91"/>
      <c r="KH127" s="91"/>
      <c r="KI127" s="91"/>
      <c r="KJ127" s="91"/>
      <c r="KK127" s="91"/>
      <c r="KL127" s="91"/>
      <c r="KM127" s="91"/>
      <c r="KN127" s="91"/>
      <c r="KO127" s="91"/>
      <c r="KP127" s="91"/>
      <c r="KQ127" s="91"/>
      <c r="KR127" s="91"/>
      <c r="KS127" s="91"/>
      <c r="KT127" s="91"/>
      <c r="KU127" s="91"/>
      <c r="KV127" s="91"/>
      <c r="KW127" s="91"/>
      <c r="KX127" s="91"/>
      <c r="KY127" s="91"/>
      <c r="KZ127" s="91"/>
      <c r="LA127" s="91"/>
      <c r="LB127" s="91"/>
      <c r="LC127" s="91"/>
      <c r="LD127" s="91"/>
      <c r="LE127" s="91"/>
      <c r="LF127" s="91"/>
      <c r="LG127" s="91"/>
      <c r="LH127" s="91"/>
      <c r="LI127" s="91"/>
      <c r="LJ127" s="91"/>
      <c r="LK127" s="91"/>
      <c r="LL127" s="91"/>
      <c r="LM127" s="91"/>
      <c r="LN127" s="91"/>
      <c r="LO127" s="91"/>
      <c r="LP127" s="91"/>
      <c r="LQ127" s="91"/>
      <c r="LR127" s="91"/>
      <c r="LS127" s="91"/>
      <c r="LT127" s="91"/>
      <c r="LU127" s="91"/>
      <c r="LV127" s="91"/>
      <c r="LW127" s="91"/>
      <c r="LX127" s="91"/>
      <c r="LY127" s="91"/>
      <c r="LZ127" s="91"/>
      <c r="MA127" s="91"/>
      <c r="MB127" s="91"/>
      <c r="MC127" s="91"/>
      <c r="MQ127" s="152">
        <f t="shared" si="43"/>
        <v>2</v>
      </c>
      <c r="MR127" s="143" t="s">
        <v>4</v>
      </c>
      <c r="MS127" s="143" t="s">
        <v>4</v>
      </c>
      <c r="MT127" s="143" t="s">
        <v>4</v>
      </c>
      <c r="MU127" s="143" t="s">
        <v>4</v>
      </c>
      <c r="MV127" s="234" t="s">
        <v>4</v>
      </c>
      <c r="MW127" s="236" t="s">
        <v>22</v>
      </c>
      <c r="MX127" s="234">
        <f>COUNTIF(Q127:MP127,"Si")</f>
        <v>0</v>
      </c>
      <c r="MY127" s="234">
        <f>COUNTIF(Q127:MP127,"Parcialmente")</f>
        <v>0</v>
      </c>
      <c r="MZ127" s="234">
        <f>COUNTIF(Q$6:MP127,"Si, pero publicado por un nivel superior")+COUNTIF(Q127:MP127,"Si pero publicado por otra entidad")</f>
        <v>0</v>
      </c>
      <c r="NA127" s="234">
        <f>COUNTIF(Q127:MP127,"No")</f>
        <v>2</v>
      </c>
      <c r="NB127" s="234">
        <f>COUNTIF(Q127:MP127,"Satisfechos")</f>
        <v>0</v>
      </c>
      <c r="NC127" s="234">
        <f>COUNTIF(Q127:MP127,"No satisfechos")</f>
        <v>0</v>
      </c>
      <c r="ND127" s="234">
        <f>COUNTIF(Q127:MP127,"No se realiza encuesta")</f>
        <v>0</v>
      </c>
      <c r="NE127" s="234">
        <f>COUNTIF(Q127:MP127,"Clausurados o rehabilitados")</f>
        <v>0</v>
      </c>
      <c r="NF127" s="234">
        <f>COUNTIF(Q127:MP127,"En proceso")</f>
        <v>0</v>
      </c>
      <c r="NG127" s="234">
        <f t="shared" ref="NG127" si="65">COUNTIF(Q127:MP127,"No se realiza ninguna gestión")</f>
        <v>0</v>
      </c>
      <c r="NH127" s="237">
        <f>SUM(MX127:NG127)</f>
        <v>2</v>
      </c>
      <c r="NI127" s="236" t="s">
        <v>89</v>
      </c>
      <c r="NJ127" s="161">
        <f t="shared" si="45"/>
        <v>0</v>
      </c>
      <c r="NK127" s="161">
        <f t="shared" si="46"/>
        <v>2</v>
      </c>
      <c r="NM127" s="288"/>
      <c r="NN127" s="88"/>
      <c r="NO127" s="741"/>
      <c r="NP127" s="741"/>
      <c r="NQ127" s="741"/>
      <c r="NR127" s="741"/>
      <c r="NS127" s="741"/>
      <c r="NT127" s="741"/>
      <c r="NU127" s="741"/>
      <c r="NV127" s="741"/>
      <c r="NW127" s="741"/>
      <c r="NX127" s="741"/>
      <c r="NY127" s="741"/>
      <c r="NZ127" s="741"/>
      <c r="OA127" s="741"/>
      <c r="OB127" s="741"/>
      <c r="OC127" s="741"/>
      <c r="OD127" s="741"/>
      <c r="OE127" s="741"/>
      <c r="OF127" s="741"/>
      <c r="OG127" s="741"/>
      <c r="OH127" s="741"/>
      <c r="OI127" s="741"/>
      <c r="OJ127" s="741"/>
      <c r="OK127" s="741"/>
      <c r="OL127" s="741"/>
      <c r="OM127" s="741"/>
      <c r="ON127" s="741"/>
      <c r="OO127" s="741"/>
      <c r="OP127" s="741"/>
      <c r="OQ127" s="741"/>
      <c r="OR127" s="741"/>
      <c r="OS127" s="741"/>
      <c r="OT127" s="741"/>
      <c r="OU127" s="741"/>
      <c r="OV127" s="741"/>
      <c r="OW127" s="741"/>
      <c r="OX127" s="741"/>
      <c r="OY127" s="741"/>
      <c r="OZ127" s="741"/>
      <c r="PA127" s="741"/>
      <c r="PB127" s="741"/>
      <c r="PC127" s="741"/>
      <c r="PD127" s="741"/>
      <c r="PE127" s="741"/>
      <c r="PF127" s="741"/>
      <c r="PG127" s="741"/>
      <c r="PH127" s="741"/>
      <c r="PI127" s="741"/>
    </row>
    <row r="128" spans="1:425" s="92" customFormat="1" ht="15" customHeight="1">
      <c r="A128" s="1"/>
      <c r="B128" s="88"/>
      <c r="C128" s="89" t="s">
        <v>432</v>
      </c>
      <c r="D128" s="89" t="s">
        <v>519</v>
      </c>
      <c r="E128" s="89" t="s">
        <v>67</v>
      </c>
      <c r="F128" s="89" t="s">
        <v>1227</v>
      </c>
      <c r="G128" s="160" t="str">
        <f>'G-6'!I222</f>
        <v>I-79</v>
      </c>
      <c r="H128" s="160" t="s">
        <v>89</v>
      </c>
      <c r="I128" s="160" t="s">
        <v>89</v>
      </c>
      <c r="J128" s="160" t="s">
        <v>4</v>
      </c>
      <c r="K128" s="160" t="s">
        <v>4</v>
      </c>
      <c r="L128" s="160" t="s">
        <v>4</v>
      </c>
      <c r="M128" s="89" t="s">
        <v>1625</v>
      </c>
      <c r="N128" s="89" t="s">
        <v>8</v>
      </c>
      <c r="O128" s="89" t="s">
        <v>391</v>
      </c>
      <c r="P128" s="89" t="s">
        <v>97</v>
      </c>
      <c r="Q128" s="231" t="s">
        <v>89</v>
      </c>
      <c r="R128" s="135" t="s">
        <v>4</v>
      </c>
      <c r="S128" s="135">
        <v>2017</v>
      </c>
      <c r="T128" s="135" t="s">
        <v>687</v>
      </c>
      <c r="U128" s="135" t="s">
        <v>677</v>
      </c>
      <c r="V128" s="135" t="s">
        <v>1678</v>
      </c>
      <c r="W128" s="135" t="s">
        <v>1679</v>
      </c>
      <c r="X128" s="135" t="s">
        <v>4</v>
      </c>
      <c r="Y128" s="135">
        <v>1332272</v>
      </c>
      <c r="Z128" s="49" t="s">
        <v>666</v>
      </c>
      <c r="AA128" s="49" t="s">
        <v>667</v>
      </c>
      <c r="AB128" s="246" t="s">
        <v>1693</v>
      </c>
      <c r="AC128" s="49" t="s">
        <v>4</v>
      </c>
      <c r="AD128" s="231" t="s">
        <v>89</v>
      </c>
      <c r="AE128" s="135" t="s">
        <v>4</v>
      </c>
      <c r="AF128" s="135">
        <v>2017</v>
      </c>
      <c r="AG128" s="135" t="s">
        <v>687</v>
      </c>
      <c r="AH128" s="135" t="s">
        <v>677</v>
      </c>
      <c r="AI128" s="135" t="s">
        <v>1678</v>
      </c>
      <c r="AJ128" s="135" t="s">
        <v>1694</v>
      </c>
      <c r="AK128" s="135" t="s">
        <v>4</v>
      </c>
      <c r="AL128" s="135">
        <v>589476</v>
      </c>
      <c r="AM128" s="49" t="s">
        <v>666</v>
      </c>
      <c r="AN128" s="49" t="s">
        <v>667</v>
      </c>
      <c r="AO128" s="246" t="s">
        <v>1693</v>
      </c>
      <c r="AP128" s="49" t="s">
        <v>4</v>
      </c>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c r="JX128" s="91"/>
      <c r="JY128" s="91"/>
      <c r="JZ128" s="91"/>
      <c r="KA128" s="91"/>
      <c r="KB128" s="91"/>
      <c r="KC128" s="91"/>
      <c r="KD128" s="91"/>
      <c r="KE128" s="91"/>
      <c r="KF128" s="91"/>
      <c r="KG128" s="91"/>
      <c r="KH128" s="91"/>
      <c r="KI128" s="91"/>
      <c r="KJ128" s="91"/>
      <c r="KK128" s="91"/>
      <c r="KL128" s="91"/>
      <c r="KM128" s="91"/>
      <c r="KN128" s="91"/>
      <c r="KO128" s="91"/>
      <c r="KP128" s="91"/>
      <c r="KQ128" s="91"/>
      <c r="KR128" s="91"/>
      <c r="KS128" s="91"/>
      <c r="KT128" s="91"/>
      <c r="KU128" s="91"/>
      <c r="KV128" s="91"/>
      <c r="KW128" s="91"/>
      <c r="KX128" s="91"/>
      <c r="KY128" s="91"/>
      <c r="KZ128" s="91"/>
      <c r="LA128" s="91"/>
      <c r="LB128" s="91"/>
      <c r="LC128" s="91"/>
      <c r="LD128" s="91"/>
      <c r="LE128" s="91"/>
      <c r="LF128" s="91"/>
      <c r="LG128" s="91"/>
      <c r="LH128" s="91"/>
      <c r="LI128" s="91"/>
      <c r="LJ128" s="91"/>
      <c r="LK128" s="91"/>
      <c r="LL128" s="91"/>
      <c r="LM128" s="91"/>
      <c r="LN128" s="91"/>
      <c r="LO128" s="91"/>
      <c r="LP128" s="91"/>
      <c r="LQ128" s="91"/>
      <c r="LR128" s="91"/>
      <c r="LS128" s="91"/>
      <c r="LT128" s="91"/>
      <c r="LU128" s="91"/>
      <c r="LV128" s="91"/>
      <c r="LW128" s="91"/>
      <c r="LX128" s="91"/>
      <c r="LY128" s="91"/>
      <c r="LZ128" s="91"/>
      <c r="MA128" s="91"/>
      <c r="MB128" s="91"/>
      <c r="MC128" s="91"/>
      <c r="MQ128" s="152">
        <f t="shared" si="43"/>
        <v>2</v>
      </c>
      <c r="MR128" s="143" t="s">
        <v>4</v>
      </c>
      <c r="MS128" s="143" t="s">
        <v>4</v>
      </c>
      <c r="MT128" s="143" t="s">
        <v>4</v>
      </c>
      <c r="MU128" s="143" t="s">
        <v>4</v>
      </c>
      <c r="MV128" s="234" t="s">
        <v>4</v>
      </c>
      <c r="MW128" s="236" t="s">
        <v>22</v>
      </c>
      <c r="MX128" s="234">
        <f>COUNTIF(Q128:MP128,"Si")</f>
        <v>2</v>
      </c>
      <c r="MY128" s="234">
        <f>COUNTIF(Q128:MP128,"Parcialmente")</f>
        <v>0</v>
      </c>
      <c r="MZ128" s="234">
        <f>COUNTIF(Q$6:MP128,"Si, pero publicado por un nivel superior")+COUNTIF(Q128:MP128,"Si pero publicado por otra entidad")</f>
        <v>0</v>
      </c>
      <c r="NA128" s="234">
        <f>COUNTIF(Q128:MP128,"No")</f>
        <v>0</v>
      </c>
      <c r="NB128" s="234">
        <f>COUNTIF(Q128:MP128,"Satisfechos")</f>
        <v>0</v>
      </c>
      <c r="NC128" s="234">
        <f>COUNTIF(Q128:MP128,"No satisfechos")</f>
        <v>0</v>
      </c>
      <c r="ND128" s="234">
        <f>COUNTIF(Q128:MP128,"No se realiza encuesta")</f>
        <v>0</v>
      </c>
      <c r="NE128" s="234">
        <f>COUNTIF(Q128:MP128,"Clausurados o rehabilitados")</f>
        <v>0</v>
      </c>
      <c r="NF128" s="234">
        <f>COUNTIF(Q128:MP128,"En proceso")</f>
        <v>0</v>
      </c>
      <c r="NG128" s="234">
        <f t="shared" ref="NG128" si="66">COUNTIF(Q128:MP128,"No se realiza ninguna gestión")</f>
        <v>0</v>
      </c>
      <c r="NH128" s="237">
        <f>SUM(MX128:NG128)</f>
        <v>2</v>
      </c>
      <c r="NI128" s="236" t="s">
        <v>89</v>
      </c>
      <c r="NJ128" s="161">
        <f t="shared" si="45"/>
        <v>0</v>
      </c>
      <c r="NK128" s="161">
        <f t="shared" si="46"/>
        <v>2</v>
      </c>
      <c r="NM128" s="288"/>
      <c r="NN128" s="88"/>
      <c r="NO128" s="741"/>
      <c r="NP128" s="741"/>
      <c r="NQ128" s="741"/>
      <c r="NR128" s="741"/>
      <c r="NS128" s="741"/>
      <c r="NT128" s="741"/>
      <c r="NU128" s="741"/>
      <c r="NV128" s="741"/>
      <c r="NW128" s="741"/>
      <c r="NX128" s="741"/>
      <c r="NY128" s="741"/>
      <c r="NZ128" s="741"/>
      <c r="OA128" s="741"/>
      <c r="OB128" s="741"/>
      <c r="OC128" s="741"/>
      <c r="OD128" s="741"/>
      <c r="OE128" s="741"/>
      <c r="OF128" s="741"/>
      <c r="OG128" s="741"/>
      <c r="OH128" s="741"/>
      <c r="OI128" s="741"/>
      <c r="OJ128" s="741"/>
      <c r="OK128" s="741"/>
      <c r="OL128" s="741"/>
      <c r="OM128" s="741"/>
      <c r="ON128" s="741"/>
      <c r="OO128" s="741"/>
      <c r="OP128" s="741"/>
      <c r="OQ128" s="741"/>
      <c r="OR128" s="741"/>
      <c r="OS128" s="741"/>
      <c r="OT128" s="741"/>
      <c r="OU128" s="741"/>
      <c r="OV128" s="741"/>
      <c r="OW128" s="741"/>
      <c r="OX128" s="741"/>
      <c r="OY128" s="741"/>
      <c r="OZ128" s="741"/>
      <c r="PA128" s="741"/>
      <c r="PB128" s="741"/>
      <c r="PC128" s="741"/>
      <c r="PD128" s="741"/>
      <c r="PE128" s="741"/>
      <c r="PF128" s="741"/>
      <c r="PG128" s="741"/>
      <c r="PH128" s="741"/>
      <c r="PI128" s="741"/>
    </row>
    <row r="129" spans="1:425" s="92" customFormat="1" ht="15" customHeight="1">
      <c r="A129" s="1"/>
      <c r="B129" s="88"/>
      <c r="C129" s="89" t="s">
        <v>432</v>
      </c>
      <c r="D129" s="89" t="s">
        <v>14</v>
      </c>
      <c r="E129" s="89" t="s">
        <v>67</v>
      </c>
      <c r="F129" s="89" t="s">
        <v>1227</v>
      </c>
      <c r="G129" s="160" t="str">
        <f>'G-6'!I223</f>
        <v>I-79</v>
      </c>
      <c r="H129" s="160" t="s">
        <v>89</v>
      </c>
      <c r="I129" s="160" t="s">
        <v>89</v>
      </c>
      <c r="J129" s="160" t="s">
        <v>4</v>
      </c>
      <c r="K129" s="160" t="s">
        <v>4</v>
      </c>
      <c r="L129" s="160" t="s">
        <v>4</v>
      </c>
      <c r="M129" s="89" t="s">
        <v>1625</v>
      </c>
      <c r="N129" s="89" t="s">
        <v>8</v>
      </c>
      <c r="O129" s="89" t="s">
        <v>391</v>
      </c>
      <c r="P129" s="89" t="s">
        <v>97</v>
      </c>
      <c r="Q129" s="231" t="s">
        <v>89</v>
      </c>
      <c r="R129" s="135" t="s">
        <v>4</v>
      </c>
      <c r="S129" s="135">
        <v>2017</v>
      </c>
      <c r="T129" s="135" t="s">
        <v>687</v>
      </c>
      <c r="U129" s="135" t="s">
        <v>677</v>
      </c>
      <c r="V129" s="135" t="s">
        <v>1678</v>
      </c>
      <c r="W129" s="135" t="s">
        <v>1679</v>
      </c>
      <c r="X129" s="135" t="s">
        <v>4</v>
      </c>
      <c r="Y129" s="135">
        <v>1332272</v>
      </c>
      <c r="Z129" s="49" t="s">
        <v>666</v>
      </c>
      <c r="AA129" s="49" t="s">
        <v>667</v>
      </c>
      <c r="AB129" s="246" t="s">
        <v>1693</v>
      </c>
      <c r="AC129" s="49" t="s">
        <v>4</v>
      </c>
      <c r="AD129" s="231" t="s">
        <v>89</v>
      </c>
      <c r="AE129" s="135" t="s">
        <v>4</v>
      </c>
      <c r="AF129" s="135">
        <v>2017</v>
      </c>
      <c r="AG129" s="135" t="s">
        <v>687</v>
      </c>
      <c r="AH129" s="135" t="s">
        <v>677</v>
      </c>
      <c r="AI129" s="135" t="s">
        <v>1678</v>
      </c>
      <c r="AJ129" s="135" t="s">
        <v>1694</v>
      </c>
      <c r="AK129" s="135" t="s">
        <v>4</v>
      </c>
      <c r="AL129" s="135">
        <v>589476</v>
      </c>
      <c r="AM129" s="49" t="s">
        <v>666</v>
      </c>
      <c r="AN129" s="49" t="s">
        <v>667</v>
      </c>
      <c r="AO129" s="246" t="s">
        <v>1693</v>
      </c>
      <c r="AP129" s="49" t="s">
        <v>4</v>
      </c>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c r="JX129" s="91"/>
      <c r="JY129" s="91"/>
      <c r="JZ129" s="91"/>
      <c r="KA129" s="91"/>
      <c r="KB129" s="91"/>
      <c r="KC129" s="91"/>
      <c r="KD129" s="91"/>
      <c r="KE129" s="91"/>
      <c r="KF129" s="91"/>
      <c r="KG129" s="91"/>
      <c r="KH129" s="91"/>
      <c r="KI129" s="91"/>
      <c r="KJ129" s="91"/>
      <c r="KK129" s="91"/>
      <c r="KL129" s="91"/>
      <c r="KM129" s="91"/>
      <c r="KN129" s="91"/>
      <c r="KO129" s="91"/>
      <c r="KP129" s="91"/>
      <c r="KQ129" s="91"/>
      <c r="KR129" s="91"/>
      <c r="KS129" s="91"/>
      <c r="KT129" s="91"/>
      <c r="KU129" s="91"/>
      <c r="KV129" s="91"/>
      <c r="KW129" s="91"/>
      <c r="KX129" s="91"/>
      <c r="KY129" s="91"/>
      <c r="KZ129" s="91"/>
      <c r="LA129" s="91"/>
      <c r="LB129" s="91"/>
      <c r="LC129" s="91"/>
      <c r="LD129" s="91"/>
      <c r="LE129" s="91"/>
      <c r="LF129" s="91"/>
      <c r="LG129" s="91"/>
      <c r="LH129" s="91"/>
      <c r="LI129" s="91"/>
      <c r="LJ129" s="91"/>
      <c r="LK129" s="91"/>
      <c r="LL129" s="91"/>
      <c r="LM129" s="91"/>
      <c r="LN129" s="91"/>
      <c r="LO129" s="91"/>
      <c r="LP129" s="91"/>
      <c r="LQ129" s="91"/>
      <c r="LR129" s="91"/>
      <c r="LS129" s="91"/>
      <c r="LT129" s="91"/>
      <c r="LU129" s="91"/>
      <c r="LV129" s="91"/>
      <c r="LW129" s="91"/>
      <c r="LX129" s="91"/>
      <c r="LY129" s="91"/>
      <c r="LZ129" s="91"/>
      <c r="MA129" s="91"/>
      <c r="MB129" s="91"/>
      <c r="MC129" s="91"/>
      <c r="MQ129" s="152">
        <f t="shared" ref="MQ129" si="67">COUNTA(Q129,AD129,AQ129,BD129,BQ129,CD129,CQ129,DD129,DQ129,ED129,EQ129,FD129,FQ129,GD129,GQ129,HD129,HQ129,ID129,IQ129,JD129,JQ129,KD129,KQ129,LD129,LQ129,MD129)</f>
        <v>2</v>
      </c>
      <c r="MR129" s="143" t="s">
        <v>4</v>
      </c>
      <c r="MS129" s="143" t="s">
        <v>4</v>
      </c>
      <c r="MT129" s="143" t="s">
        <v>4</v>
      </c>
      <c r="MU129" s="143" t="s">
        <v>4</v>
      </c>
      <c r="MV129" s="234" t="s">
        <v>4</v>
      </c>
      <c r="MW129" s="236" t="s">
        <v>22</v>
      </c>
      <c r="MX129" s="234">
        <f>COUNTIF(Q129:MP129,"Si")</f>
        <v>2</v>
      </c>
      <c r="MY129" s="234">
        <f>COUNTIF(Q129:MP129,"Parcialmente")</f>
        <v>0</v>
      </c>
      <c r="MZ129" s="234">
        <f>COUNTIF(Q$6:MP129,"Si, pero publicado por un nivel superior")+COUNTIF(Q129:MP129,"Si pero publicado por otra entidad")</f>
        <v>0</v>
      </c>
      <c r="NA129" s="234">
        <f>COUNTIF(Q129:MP129,"No")</f>
        <v>0</v>
      </c>
      <c r="NB129" s="234">
        <f>COUNTIF(Q129:MP129,"Satisfechos")</f>
        <v>0</v>
      </c>
      <c r="NC129" s="234">
        <f>COUNTIF(Q129:MP129,"No satisfechos")</f>
        <v>0</v>
      </c>
      <c r="ND129" s="234">
        <f>COUNTIF(Q129:MP129,"No se realiza encuesta")</f>
        <v>0</v>
      </c>
      <c r="NE129" s="234">
        <f>COUNTIF(Q129:MP129,"Clausurados o rehabilitados")</f>
        <v>0</v>
      </c>
      <c r="NF129" s="234">
        <f>COUNTIF(Q129:MP129,"En proceso")</f>
        <v>0</v>
      </c>
      <c r="NG129" s="234">
        <f t="shared" ref="NG129" si="68">COUNTIF(Q129:MP129,"No se realiza ninguna gestión")</f>
        <v>0</v>
      </c>
      <c r="NH129" s="237">
        <f>SUM(MX129:NG129)</f>
        <v>2</v>
      </c>
      <c r="NI129" s="236" t="s">
        <v>89</v>
      </c>
      <c r="NJ129" s="161">
        <f t="shared" ref="NJ129" si="69">COUNTIF(Q129:MP129,"Calculado")</f>
        <v>0</v>
      </c>
      <c r="NK129" s="161">
        <f t="shared" ref="NK129" si="70">COUNTIF(Q129:MP129,"Publicado")</f>
        <v>2</v>
      </c>
      <c r="NM129" s="288"/>
      <c r="NN129" s="88"/>
      <c r="NO129" s="741"/>
      <c r="NP129" s="741"/>
      <c r="NQ129" s="741"/>
      <c r="NR129" s="741"/>
      <c r="NS129" s="741"/>
      <c r="NT129" s="741"/>
      <c r="NU129" s="741"/>
      <c r="NV129" s="741"/>
      <c r="NW129" s="741"/>
      <c r="NX129" s="741"/>
      <c r="NY129" s="741"/>
      <c r="NZ129" s="741"/>
      <c r="OA129" s="741"/>
      <c r="OB129" s="741"/>
      <c r="OC129" s="741"/>
      <c r="OD129" s="741"/>
      <c r="OE129" s="741"/>
      <c r="OF129" s="741"/>
      <c r="OG129" s="741"/>
      <c r="OH129" s="741"/>
      <c r="OI129" s="741"/>
      <c r="OJ129" s="741"/>
      <c r="OK129" s="741"/>
      <c r="OL129" s="741"/>
      <c r="OM129" s="741"/>
      <c r="ON129" s="741"/>
      <c r="OO129" s="741"/>
      <c r="OP129" s="741"/>
      <c r="OQ129" s="741"/>
      <c r="OR129" s="741"/>
      <c r="OS129" s="741"/>
      <c r="OT129" s="741"/>
      <c r="OU129" s="741"/>
      <c r="OV129" s="741"/>
      <c r="OW129" s="741"/>
      <c r="OX129" s="741"/>
      <c r="OY129" s="741"/>
      <c r="OZ129" s="741"/>
      <c r="PA129" s="741"/>
      <c r="PB129" s="741"/>
      <c r="PC129" s="741"/>
      <c r="PD129" s="741"/>
      <c r="PE129" s="741"/>
      <c r="PF129" s="741"/>
      <c r="PG129" s="741"/>
      <c r="PH129" s="741"/>
      <c r="PI129" s="741"/>
    </row>
    <row r="130" spans="1:425" s="92" customFormat="1" ht="15" customHeight="1">
      <c r="A130" s="1"/>
      <c r="B130" s="88"/>
      <c r="C130" s="89" t="s">
        <v>431</v>
      </c>
      <c r="D130" s="89" t="s">
        <v>2313</v>
      </c>
      <c r="E130" s="89" t="s">
        <v>1074</v>
      </c>
      <c r="F130" s="89" t="s">
        <v>2166</v>
      </c>
      <c r="G130" s="340" t="str">
        <f>'G-6'!I38</f>
        <v>I-30</v>
      </c>
      <c r="H130" s="340" t="s">
        <v>88</v>
      </c>
      <c r="I130" s="340" t="s">
        <v>88</v>
      </c>
      <c r="J130" s="160" t="s">
        <v>4</v>
      </c>
      <c r="K130" s="160" t="s">
        <v>4</v>
      </c>
      <c r="L130" s="160" t="s">
        <v>4</v>
      </c>
      <c r="M130" s="89" t="s">
        <v>1310</v>
      </c>
      <c r="N130" s="89" t="s">
        <v>63</v>
      </c>
      <c r="O130" s="89" t="s">
        <v>2886</v>
      </c>
      <c r="P130" s="89" t="s">
        <v>97</v>
      </c>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c r="JX130" s="91"/>
      <c r="JY130" s="91"/>
      <c r="JZ130" s="91"/>
      <c r="KA130" s="91"/>
      <c r="KB130" s="91"/>
      <c r="KC130" s="91"/>
      <c r="KD130" s="91"/>
      <c r="KE130" s="91"/>
      <c r="KF130" s="91"/>
      <c r="KG130" s="91"/>
      <c r="KH130" s="91"/>
      <c r="KI130" s="91"/>
      <c r="KJ130" s="91"/>
      <c r="KK130" s="91"/>
      <c r="KL130" s="91"/>
      <c r="KM130" s="91"/>
      <c r="KN130" s="91"/>
      <c r="KO130" s="91"/>
      <c r="KP130" s="91"/>
      <c r="KQ130" s="91"/>
      <c r="KR130" s="91"/>
      <c r="KS130" s="91"/>
      <c r="KT130" s="91"/>
      <c r="KU130" s="91"/>
      <c r="KV130" s="91"/>
      <c r="KW130" s="91"/>
      <c r="KX130" s="91"/>
      <c r="KY130" s="91"/>
      <c r="KZ130" s="91"/>
      <c r="LA130" s="91"/>
      <c r="LB130" s="91"/>
      <c r="LC130" s="91"/>
      <c r="LD130" s="91"/>
      <c r="LE130" s="91"/>
      <c r="LF130" s="91"/>
      <c r="LG130" s="91"/>
      <c r="LH130" s="91"/>
      <c r="LI130" s="91"/>
      <c r="LJ130" s="91"/>
      <c r="LK130" s="91"/>
      <c r="LL130" s="91"/>
      <c r="LM130" s="91"/>
      <c r="LN130" s="91"/>
      <c r="LO130" s="91"/>
      <c r="LP130" s="91"/>
      <c r="LQ130" s="91"/>
      <c r="LR130" s="91"/>
      <c r="LS130" s="91"/>
      <c r="LT130" s="91"/>
      <c r="LU130" s="91"/>
      <c r="LV130" s="91"/>
      <c r="LW130" s="91"/>
      <c r="LX130" s="91"/>
      <c r="LY130" s="91"/>
      <c r="LZ130" s="91"/>
      <c r="MA130" s="91"/>
      <c r="MB130" s="91"/>
      <c r="MC130" s="91"/>
      <c r="MQ130" s="152">
        <f t="shared" si="43"/>
        <v>0</v>
      </c>
      <c r="MR130" s="143" t="s">
        <v>4</v>
      </c>
      <c r="MS130" s="143" t="s">
        <v>4</v>
      </c>
      <c r="MT130" s="143" t="s">
        <v>4</v>
      </c>
      <c r="MU130" s="143" t="s">
        <v>4</v>
      </c>
      <c r="MV130" s="234" t="s">
        <v>4</v>
      </c>
      <c r="MW130" s="236" t="s">
        <v>22</v>
      </c>
      <c r="MX130" s="234">
        <f>COUNTIF(Q130:MP130,"Si")</f>
        <v>0</v>
      </c>
      <c r="MY130" s="234">
        <f>COUNTIF(Q130:MP130,"Parcialmente")</f>
        <v>0</v>
      </c>
      <c r="MZ130" s="234">
        <f>COUNTIF(Q$6:MP130,"Si, pero publicado por un nivel superior")+COUNTIF(Q130:MP130,"Si pero publicado por otra entidad")</f>
        <v>0</v>
      </c>
      <c r="NA130" s="234">
        <f>COUNTIF(Q130:MP130,"No")</f>
        <v>0</v>
      </c>
      <c r="NB130" s="234">
        <f>COUNTIF(Q130:MP130,"Satisfechos")</f>
        <v>0</v>
      </c>
      <c r="NC130" s="234">
        <f>COUNTIF(Q130:MP130,"No satisfechos")</f>
        <v>0</v>
      </c>
      <c r="ND130" s="234">
        <f>COUNTIF(Q130:MP130,"No se realiza encuesta")</f>
        <v>0</v>
      </c>
      <c r="NE130" s="234">
        <f>COUNTIF(Q130:MP130,"Clausurados o rehabilitados")</f>
        <v>0</v>
      </c>
      <c r="NF130" s="234">
        <f>COUNTIF(Q130:MP130,"En proceso")</f>
        <v>0</v>
      </c>
      <c r="NG130" s="234">
        <f t="shared" ref="NG130" si="71">COUNTIF(Q130:MP130,"No se realiza ninguna gestión")</f>
        <v>0</v>
      </c>
      <c r="NH130" s="237">
        <f>SUM(MX130:NG130)</f>
        <v>0</v>
      </c>
      <c r="NI130" s="236" t="s">
        <v>89</v>
      </c>
      <c r="NJ130" s="161">
        <f t="shared" si="45"/>
        <v>0</v>
      </c>
      <c r="NK130" s="161">
        <f t="shared" si="46"/>
        <v>0</v>
      </c>
      <c r="NM130" s="288"/>
      <c r="NN130" s="88"/>
      <c r="NO130" s="741"/>
      <c r="NP130" s="741"/>
      <c r="NQ130" s="741"/>
      <c r="NR130" s="741"/>
      <c r="NS130" s="741"/>
      <c r="NT130" s="741"/>
      <c r="NU130" s="741"/>
      <c r="NV130" s="741"/>
      <c r="NW130" s="741"/>
      <c r="NX130" s="741"/>
      <c r="NY130" s="741"/>
      <c r="NZ130" s="741"/>
      <c r="OA130" s="741"/>
      <c r="OB130" s="741"/>
      <c r="OC130" s="741"/>
      <c r="OD130" s="741"/>
      <c r="OE130" s="741"/>
      <c r="OF130" s="741"/>
      <c r="OG130" s="741"/>
      <c r="OH130" s="741"/>
      <c r="OI130" s="741"/>
      <c r="OJ130" s="741"/>
      <c r="OK130" s="741"/>
      <c r="OL130" s="741"/>
      <c r="OM130" s="741"/>
      <c r="ON130" s="741"/>
      <c r="OO130" s="741"/>
      <c r="OP130" s="741"/>
      <c r="OQ130" s="741"/>
      <c r="OR130" s="741"/>
      <c r="OS130" s="741"/>
      <c r="OT130" s="741"/>
      <c r="OU130" s="741"/>
      <c r="OV130" s="741"/>
      <c r="OW130" s="741"/>
      <c r="OX130" s="741"/>
      <c r="OY130" s="741"/>
      <c r="OZ130" s="741"/>
      <c r="PA130" s="741"/>
      <c r="PB130" s="741"/>
      <c r="PC130" s="741"/>
      <c r="PD130" s="741"/>
      <c r="PE130" s="741"/>
      <c r="PF130" s="741"/>
      <c r="PG130" s="741"/>
      <c r="PH130" s="741"/>
      <c r="PI130" s="741"/>
    </row>
    <row r="131" spans="1:425" s="92" customFormat="1" ht="15" customHeight="1">
      <c r="A131" s="1"/>
      <c r="B131" s="88"/>
      <c r="C131" s="89" t="s">
        <v>431</v>
      </c>
      <c r="D131" s="89" t="s">
        <v>2313</v>
      </c>
      <c r="E131" s="89" t="s">
        <v>1220</v>
      </c>
      <c r="F131" s="89" t="s">
        <v>2165</v>
      </c>
      <c r="G131" s="340" t="str">
        <f>'G-6'!I46</f>
        <v>I-31</v>
      </c>
      <c r="H131" s="340" t="s">
        <v>88</v>
      </c>
      <c r="I131" s="340" t="s">
        <v>88</v>
      </c>
      <c r="J131" s="160" t="s">
        <v>4</v>
      </c>
      <c r="K131" s="160" t="s">
        <v>4</v>
      </c>
      <c r="L131" s="160" t="s">
        <v>4</v>
      </c>
      <c r="M131" s="89" t="s">
        <v>1318</v>
      </c>
      <c r="N131" s="89" t="s">
        <v>6</v>
      </c>
      <c r="O131" s="89" t="s">
        <v>77</v>
      </c>
      <c r="P131" s="89" t="s">
        <v>98</v>
      </c>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c r="JX131" s="91"/>
      <c r="JY131" s="91"/>
      <c r="JZ131" s="91"/>
      <c r="KA131" s="91"/>
      <c r="KB131" s="91"/>
      <c r="KC131" s="91"/>
      <c r="KD131" s="91"/>
      <c r="KE131" s="91"/>
      <c r="KF131" s="91"/>
      <c r="KG131" s="91"/>
      <c r="KH131" s="91"/>
      <c r="KI131" s="91"/>
      <c r="KJ131" s="91"/>
      <c r="KK131" s="91"/>
      <c r="KL131" s="91"/>
      <c r="KM131" s="91"/>
      <c r="KN131" s="91"/>
      <c r="KO131" s="91"/>
      <c r="KP131" s="91"/>
      <c r="KQ131" s="91"/>
      <c r="KR131" s="91"/>
      <c r="KS131" s="91"/>
      <c r="KT131" s="91"/>
      <c r="KU131" s="91"/>
      <c r="KV131" s="91"/>
      <c r="KW131" s="91"/>
      <c r="KX131" s="91"/>
      <c r="KY131" s="91"/>
      <c r="KZ131" s="91"/>
      <c r="LA131" s="91"/>
      <c r="LB131" s="91"/>
      <c r="LC131" s="91"/>
      <c r="LD131" s="91"/>
      <c r="LE131" s="91"/>
      <c r="LF131" s="91"/>
      <c r="LG131" s="91"/>
      <c r="LH131" s="91"/>
      <c r="LI131" s="91"/>
      <c r="LJ131" s="91"/>
      <c r="LK131" s="91"/>
      <c r="LL131" s="91"/>
      <c r="LM131" s="91"/>
      <c r="LN131" s="91"/>
      <c r="LO131" s="91"/>
      <c r="LP131" s="91"/>
      <c r="LQ131" s="91"/>
      <c r="LR131" s="91"/>
      <c r="LS131" s="91"/>
      <c r="LT131" s="91"/>
      <c r="LU131" s="91"/>
      <c r="LV131" s="91"/>
      <c r="LW131" s="91"/>
      <c r="LX131" s="91"/>
      <c r="LY131" s="91"/>
      <c r="LZ131" s="91"/>
      <c r="MA131" s="91"/>
      <c r="MB131" s="91"/>
      <c r="MC131" s="91"/>
      <c r="MQ131" s="152">
        <f t="shared" si="43"/>
        <v>0</v>
      </c>
      <c r="MR131" s="143">
        <f t="shared" ref="MR131" si="72">MAX(Q131,AD131,AQ131,BD131,BQ131,CD131,CQ131,DD131,DQ131,ED131,EQ131,FD131,FQ131,GD131,GQ131,HD131,HQ131,ID131,IQ131,JD131,JQ131,KD131,KQ131,LD131,LQ131,MD131)</f>
        <v>0</v>
      </c>
      <c r="MS131" s="143">
        <f t="shared" ref="MS131" si="73">MIN(Q131,AD131,AQ131,BD131,BQ131,CD131,CQ131,DD131,DQ131,ED131,EQ131,FD131,FQ131,GD131,GQ131,HD131,HQ131,ID131,IQ131,JD131,JQ131,KD131,KQ131,LD131,LQ131,MD131)</f>
        <v>0</v>
      </c>
      <c r="MT131" s="143" t="e">
        <f t="shared" ref="MT131" si="74">AVERAGE(Q131,AD131,AQ131,BD131,BQ131,CD131,CQ131,DD131,DQ131,ED131,EQ131,FD131,FQ131,GD131,GQ131,HD131,HQ131,ID131,IQ131,JD131,JQ131,KD131,KQ131,LD131,LQ131,MD131)</f>
        <v>#DIV/0!</v>
      </c>
      <c r="MU131" s="143" t="e">
        <f t="shared" ref="MU131" si="75">STDEV(Q131,AD131,AQ131,BD131,BQ131,CD131,CQ131,DD131,DQ131,ED131,EQ131,FD131,FQ131,GD131,GQ131,HD131,HQ131,ID131,IQ131,JD131,JQ131,KD131,KQ131,LD131,LQ131,MD131)</f>
        <v>#DIV/0!</v>
      </c>
      <c r="MV131" s="234">
        <f>MQ131</f>
        <v>0</v>
      </c>
      <c r="MW131" s="236" t="s">
        <v>89</v>
      </c>
      <c r="MX131" s="144" t="s">
        <v>4</v>
      </c>
      <c r="MY131" s="144" t="s">
        <v>4</v>
      </c>
      <c r="MZ131" s="144" t="s">
        <v>4</v>
      </c>
      <c r="NA131" s="144" t="s">
        <v>4</v>
      </c>
      <c r="NB131" s="144" t="s">
        <v>4</v>
      </c>
      <c r="NC131" s="144" t="s">
        <v>4</v>
      </c>
      <c r="ND131" s="144" t="s">
        <v>4</v>
      </c>
      <c r="NE131" s="144" t="s">
        <v>4</v>
      </c>
      <c r="NF131" s="144" t="s">
        <v>4</v>
      </c>
      <c r="NG131" s="144" t="s">
        <v>4</v>
      </c>
      <c r="NH131" s="237" t="s">
        <v>4</v>
      </c>
      <c r="NI131" s="236" t="s">
        <v>22</v>
      </c>
      <c r="NJ131" s="161">
        <f t="shared" si="45"/>
        <v>0</v>
      </c>
      <c r="NK131" s="161">
        <f t="shared" si="46"/>
        <v>0</v>
      </c>
      <c r="NM131" s="288"/>
      <c r="NN131" s="88"/>
      <c r="NO131" s="741"/>
      <c r="NP131" s="741"/>
      <c r="NQ131" s="741"/>
      <c r="NR131" s="741"/>
      <c r="NS131" s="741"/>
      <c r="NT131" s="741"/>
      <c r="NU131" s="741"/>
      <c r="NV131" s="741"/>
      <c r="NW131" s="741"/>
      <c r="NX131" s="741"/>
      <c r="NY131" s="741"/>
      <c r="NZ131" s="741"/>
      <c r="OA131" s="741"/>
      <c r="OB131" s="741"/>
      <c r="OC131" s="741"/>
      <c r="OD131" s="741"/>
      <c r="OE131" s="741"/>
      <c r="OF131" s="741"/>
      <c r="OG131" s="741"/>
      <c r="OH131" s="741"/>
      <c r="OI131" s="741"/>
      <c r="OJ131" s="741"/>
      <c r="OK131" s="741"/>
      <c r="OL131" s="741"/>
      <c r="OM131" s="741"/>
      <c r="ON131" s="741"/>
      <c r="OO131" s="741"/>
      <c r="OP131" s="741"/>
      <c r="OQ131" s="741"/>
      <c r="OR131" s="741"/>
      <c r="OS131" s="741"/>
      <c r="OT131" s="741"/>
      <c r="OU131" s="741"/>
      <c r="OV131" s="741"/>
      <c r="OW131" s="741"/>
      <c r="OX131" s="741"/>
      <c r="OY131" s="741"/>
      <c r="OZ131" s="741"/>
      <c r="PA131" s="741"/>
      <c r="PB131" s="741"/>
      <c r="PC131" s="741"/>
      <c r="PD131" s="741"/>
      <c r="PE131" s="741"/>
      <c r="PF131" s="741"/>
      <c r="PG131" s="741"/>
      <c r="PH131" s="741"/>
      <c r="PI131" s="741"/>
    </row>
    <row r="132" spans="1:425" s="92" customFormat="1" ht="15" customHeight="1">
      <c r="A132" s="1"/>
      <c r="B132" s="88"/>
      <c r="C132" s="89" t="s">
        <v>2160</v>
      </c>
      <c r="D132" s="89" t="s">
        <v>2313</v>
      </c>
      <c r="E132" s="89" t="s">
        <v>16</v>
      </c>
      <c r="F132" s="89" t="s">
        <v>2163</v>
      </c>
      <c r="G132" s="160" t="str">
        <f>'G-6'!I174</f>
        <v>I-69</v>
      </c>
      <c r="H132" s="160" t="s">
        <v>89</v>
      </c>
      <c r="I132" s="160" t="s">
        <v>89</v>
      </c>
      <c r="J132" s="160" t="s">
        <v>4</v>
      </c>
      <c r="K132" s="160" t="s">
        <v>4</v>
      </c>
      <c r="L132" s="160" t="s">
        <v>4</v>
      </c>
      <c r="M132" s="89" t="s">
        <v>150</v>
      </c>
      <c r="N132" s="89" t="s">
        <v>6</v>
      </c>
      <c r="O132" s="89" t="s">
        <v>319</v>
      </c>
      <c r="P132" s="89" t="s">
        <v>98</v>
      </c>
      <c r="Q132" s="231">
        <v>1.464</v>
      </c>
      <c r="R132" s="135" t="s">
        <v>4</v>
      </c>
      <c r="S132" s="135">
        <v>2017</v>
      </c>
      <c r="T132" s="135" t="s">
        <v>687</v>
      </c>
      <c r="U132" s="135" t="s">
        <v>677</v>
      </c>
      <c r="V132" s="135" t="s">
        <v>1678</v>
      </c>
      <c r="W132" s="135" t="s">
        <v>1679</v>
      </c>
      <c r="X132" s="135" t="s">
        <v>4</v>
      </c>
      <c r="Y132" s="135">
        <v>1332272</v>
      </c>
      <c r="Z132" s="49" t="s">
        <v>666</v>
      </c>
      <c r="AA132" s="49" t="s">
        <v>667</v>
      </c>
      <c r="AB132" s="246" t="s">
        <v>1693</v>
      </c>
      <c r="AC132" s="49" t="s">
        <v>4</v>
      </c>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c r="JX132" s="91"/>
      <c r="JY132" s="91"/>
      <c r="JZ132" s="91"/>
      <c r="KA132" s="91"/>
      <c r="KB132" s="91"/>
      <c r="KC132" s="91"/>
      <c r="KD132" s="91"/>
      <c r="KE132" s="91"/>
      <c r="KF132" s="91"/>
      <c r="KG132" s="91"/>
      <c r="KH132" s="91"/>
      <c r="KI132" s="91"/>
      <c r="KJ132" s="91"/>
      <c r="KK132" s="91"/>
      <c r="KL132" s="91"/>
      <c r="KM132" s="91"/>
      <c r="KN132" s="91"/>
      <c r="KO132" s="91"/>
      <c r="KP132" s="91"/>
      <c r="KQ132" s="91"/>
      <c r="KR132" s="91"/>
      <c r="KS132" s="91"/>
      <c r="KT132" s="91"/>
      <c r="KU132" s="91"/>
      <c r="KV132" s="91"/>
      <c r="KW132" s="91"/>
      <c r="KX132" s="91"/>
      <c r="KY132" s="91"/>
      <c r="KZ132" s="91"/>
      <c r="LA132" s="91"/>
      <c r="LB132" s="91"/>
      <c r="LC132" s="91"/>
      <c r="LD132" s="91"/>
      <c r="LE132" s="91"/>
      <c r="LF132" s="91"/>
      <c r="LG132" s="91"/>
      <c r="LH132" s="91"/>
      <c r="LI132" s="91"/>
      <c r="LJ132" s="91"/>
      <c r="LK132" s="91"/>
      <c r="LL132" s="91"/>
      <c r="LM132" s="91"/>
      <c r="LN132" s="91"/>
      <c r="LO132" s="91"/>
      <c r="LP132" s="91"/>
      <c r="LQ132" s="91"/>
      <c r="LR132" s="91"/>
      <c r="LS132" s="91"/>
      <c r="LT132" s="91"/>
      <c r="LU132" s="91"/>
      <c r="LV132" s="91"/>
      <c r="LW132" s="91"/>
      <c r="LX132" s="91"/>
      <c r="LY132" s="91"/>
      <c r="LZ132" s="91"/>
      <c r="MA132" s="91"/>
      <c r="MB132" s="91"/>
      <c r="MC132" s="91"/>
      <c r="MQ132" s="152">
        <f t="shared" si="43"/>
        <v>1</v>
      </c>
      <c r="MR132" s="143">
        <f t="shared" ref="MR132:MR148" si="76">MAX(Q132,AD132,AQ132,BD132,BQ132,CD132,CQ132,DD132,DQ132,ED132,EQ132,FD132,FQ132,GD132,GQ132,HD132,HQ132,ID132,IQ132,JD132,JQ132,KD132,KQ132,LD132,LQ132,MD132)</f>
        <v>1.464</v>
      </c>
      <c r="MS132" s="143">
        <f t="shared" ref="MS132:MS148" si="77">MIN(Q132,AD132,AQ132,BD132,BQ132,CD132,CQ132,DD132,DQ132,ED132,EQ132,FD132,FQ132,GD132,GQ132,HD132,HQ132,ID132,IQ132,JD132,JQ132,KD132,KQ132,LD132,LQ132,MD132)</f>
        <v>1.464</v>
      </c>
      <c r="MT132" s="143">
        <f t="shared" ref="MT132:MT148" si="78">AVERAGE(Q132,AD132,AQ132,BD132,BQ132,CD132,CQ132,DD132,DQ132,ED132,EQ132,FD132,FQ132,GD132,GQ132,HD132,HQ132,ID132,IQ132,JD132,JQ132,KD132,KQ132,LD132,LQ132,MD132)</f>
        <v>1.464</v>
      </c>
      <c r="MU132" s="143" t="e">
        <f t="shared" ref="MU132:MU148" si="79">STDEV(Q132,AD132,AQ132,BD132,BQ132,CD132,CQ132,DD132,DQ132,ED132,EQ132,FD132,FQ132,GD132,GQ132,HD132,HQ132,ID132,IQ132,JD132,JQ132,KD132,KQ132,LD132,LQ132,MD132)</f>
        <v>#DIV/0!</v>
      </c>
      <c r="MV132" s="234">
        <f>MQ132</f>
        <v>1</v>
      </c>
      <c r="MW132" s="236" t="s">
        <v>89</v>
      </c>
      <c r="MX132" s="144" t="s">
        <v>4</v>
      </c>
      <c r="MY132" s="144" t="s">
        <v>4</v>
      </c>
      <c r="MZ132" s="144" t="s">
        <v>4</v>
      </c>
      <c r="NA132" s="144" t="s">
        <v>4</v>
      </c>
      <c r="NB132" s="144" t="s">
        <v>4</v>
      </c>
      <c r="NC132" s="144" t="s">
        <v>4</v>
      </c>
      <c r="ND132" s="144" t="s">
        <v>4</v>
      </c>
      <c r="NE132" s="144" t="s">
        <v>4</v>
      </c>
      <c r="NF132" s="144" t="s">
        <v>4</v>
      </c>
      <c r="NG132" s="144" t="s">
        <v>4</v>
      </c>
      <c r="NH132" s="237" t="s">
        <v>4</v>
      </c>
      <c r="NI132" s="236" t="s">
        <v>22</v>
      </c>
      <c r="NJ132" s="161">
        <f t="shared" si="45"/>
        <v>0</v>
      </c>
      <c r="NK132" s="161">
        <f t="shared" si="46"/>
        <v>1</v>
      </c>
      <c r="NM132" s="288"/>
      <c r="NN132" s="88"/>
      <c r="NO132" s="741"/>
      <c r="NP132" s="741"/>
      <c r="NQ132" s="741"/>
      <c r="NR132" s="741"/>
      <c r="NS132" s="741"/>
      <c r="NT132" s="741"/>
      <c r="NU132" s="741"/>
      <c r="NV132" s="741"/>
      <c r="NW132" s="741"/>
      <c r="NX132" s="741"/>
      <c r="NY132" s="741"/>
      <c r="NZ132" s="741"/>
      <c r="OA132" s="741"/>
      <c r="OB132" s="741"/>
      <c r="OC132" s="741"/>
      <c r="OD132" s="741"/>
      <c r="OE132" s="741"/>
      <c r="OF132" s="741"/>
      <c r="OG132" s="741"/>
      <c r="OH132" s="741"/>
      <c r="OI132" s="741"/>
      <c r="OJ132" s="741"/>
      <c r="OK132" s="741"/>
      <c r="OL132" s="741"/>
      <c r="OM132" s="741"/>
      <c r="ON132" s="741"/>
      <c r="OO132" s="741"/>
      <c r="OP132" s="741"/>
      <c r="OQ132" s="741"/>
      <c r="OR132" s="741"/>
      <c r="OS132" s="741"/>
      <c r="OT132" s="741"/>
      <c r="OU132" s="741"/>
      <c r="OV132" s="741"/>
      <c r="OW132" s="741"/>
      <c r="OX132" s="741"/>
      <c r="OY132" s="741"/>
      <c r="OZ132" s="741"/>
      <c r="PA132" s="741"/>
      <c r="PB132" s="741"/>
      <c r="PC132" s="741"/>
      <c r="PD132" s="741"/>
      <c r="PE132" s="741"/>
      <c r="PF132" s="741"/>
      <c r="PG132" s="741"/>
      <c r="PH132" s="741"/>
      <c r="PI132" s="741"/>
    </row>
    <row r="133" spans="1:425" s="92" customFormat="1" ht="15" customHeight="1">
      <c r="A133" s="1"/>
      <c r="B133" s="88"/>
      <c r="C133" s="89" t="s">
        <v>2160</v>
      </c>
      <c r="D133" s="89" t="s">
        <v>2313</v>
      </c>
      <c r="E133" s="89" t="s">
        <v>16</v>
      </c>
      <c r="F133" s="89" t="s">
        <v>2163</v>
      </c>
      <c r="G133" s="160" t="str">
        <f>'G-6'!I178</f>
        <v>I-70</v>
      </c>
      <c r="H133" s="160" t="s">
        <v>89</v>
      </c>
      <c r="I133" s="160" t="s">
        <v>89</v>
      </c>
      <c r="J133" s="160" t="s">
        <v>4</v>
      </c>
      <c r="K133" s="160" t="s">
        <v>4</v>
      </c>
      <c r="L133" s="160" t="s">
        <v>4</v>
      </c>
      <c r="M133" s="89" t="s">
        <v>151</v>
      </c>
      <c r="N133" s="89" t="s">
        <v>298</v>
      </c>
      <c r="O133" s="89" t="s">
        <v>49</v>
      </c>
      <c r="P133" s="89" t="s">
        <v>98</v>
      </c>
      <c r="Q133" s="261">
        <v>2.63</v>
      </c>
      <c r="R133" s="261" t="s">
        <v>4</v>
      </c>
      <c r="S133" s="261">
        <v>2017</v>
      </c>
      <c r="T133" s="261" t="s">
        <v>664</v>
      </c>
      <c r="U133" s="261" t="s">
        <v>665</v>
      </c>
      <c r="V133" s="261" t="s">
        <v>741</v>
      </c>
      <c r="W133" s="261" t="s">
        <v>742</v>
      </c>
      <c r="X133" s="261" t="s">
        <v>4</v>
      </c>
      <c r="Y133" s="261">
        <v>10211</v>
      </c>
      <c r="Z133" s="261" t="s">
        <v>666</v>
      </c>
      <c r="AA133" s="261" t="s">
        <v>667</v>
      </c>
      <c r="AB133" s="261" t="s">
        <v>694</v>
      </c>
      <c r="AC133" s="261" t="s">
        <v>1764</v>
      </c>
      <c r="AD133" s="317">
        <v>2.1</v>
      </c>
      <c r="AE133" s="135" t="s">
        <v>4</v>
      </c>
      <c r="AF133" s="135">
        <v>2017</v>
      </c>
      <c r="AG133" s="135" t="s">
        <v>687</v>
      </c>
      <c r="AH133" s="135" t="s">
        <v>677</v>
      </c>
      <c r="AI133" s="135" t="s">
        <v>1678</v>
      </c>
      <c r="AJ133" s="135" t="s">
        <v>1679</v>
      </c>
      <c r="AK133" s="135" t="s">
        <v>4</v>
      </c>
      <c r="AL133" s="135">
        <v>1332272</v>
      </c>
      <c r="AM133" s="49" t="s">
        <v>666</v>
      </c>
      <c r="AN133" s="49" t="s">
        <v>667</v>
      </c>
      <c r="AO133" s="246" t="s">
        <v>1693</v>
      </c>
      <c r="AP133" s="49" t="s">
        <v>4</v>
      </c>
      <c r="AQ133" s="167"/>
      <c r="AR133" s="167"/>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c r="JX133" s="91"/>
      <c r="JY133" s="91"/>
      <c r="JZ133" s="91"/>
      <c r="KA133" s="91"/>
      <c r="KB133" s="91"/>
      <c r="KC133" s="91"/>
      <c r="KD133" s="91"/>
      <c r="KE133" s="91"/>
      <c r="KF133" s="91"/>
      <c r="KG133" s="91"/>
      <c r="KH133" s="91"/>
      <c r="KI133" s="91"/>
      <c r="KJ133" s="91"/>
      <c r="KK133" s="91"/>
      <c r="KL133" s="91"/>
      <c r="KM133" s="91"/>
      <c r="KN133" s="91"/>
      <c r="KO133" s="91"/>
      <c r="KP133" s="91"/>
      <c r="KQ133" s="91"/>
      <c r="KR133" s="91"/>
      <c r="KS133" s="91"/>
      <c r="KT133" s="91"/>
      <c r="KU133" s="91"/>
      <c r="KV133" s="91"/>
      <c r="KW133" s="91"/>
      <c r="KX133" s="91"/>
      <c r="KY133" s="91"/>
      <c r="KZ133" s="91"/>
      <c r="LA133" s="91"/>
      <c r="LB133" s="91"/>
      <c r="LC133" s="91"/>
      <c r="LD133" s="91"/>
      <c r="LE133" s="91"/>
      <c r="LF133" s="91"/>
      <c r="LG133" s="91"/>
      <c r="LH133" s="91"/>
      <c r="LI133" s="91"/>
      <c r="LJ133" s="91"/>
      <c r="LK133" s="91"/>
      <c r="LL133" s="91"/>
      <c r="LM133" s="91"/>
      <c r="LN133" s="91"/>
      <c r="LO133" s="91"/>
      <c r="LP133" s="91"/>
      <c r="LQ133" s="91"/>
      <c r="LR133" s="91"/>
      <c r="LS133" s="91"/>
      <c r="LT133" s="91"/>
      <c r="LU133" s="91"/>
      <c r="LV133" s="91"/>
      <c r="LW133" s="91"/>
      <c r="LX133" s="91"/>
      <c r="LY133" s="91"/>
      <c r="LZ133" s="91"/>
      <c r="MA133" s="91"/>
      <c r="MB133" s="91"/>
      <c r="MC133" s="91"/>
      <c r="MQ133" s="152">
        <f t="shared" si="43"/>
        <v>2</v>
      </c>
      <c r="MR133" s="143">
        <f t="shared" si="76"/>
        <v>2.63</v>
      </c>
      <c r="MS133" s="143">
        <f t="shared" si="77"/>
        <v>2.1</v>
      </c>
      <c r="MT133" s="143">
        <f t="shared" si="78"/>
        <v>2.3650000000000002</v>
      </c>
      <c r="MU133" s="143">
        <f t="shared" si="79"/>
        <v>0.37476659402886481</v>
      </c>
      <c r="MV133" s="234">
        <f t="shared" ref="MV133:MV165" si="80">MQ133</f>
        <v>2</v>
      </c>
      <c r="MW133" s="236" t="s">
        <v>89</v>
      </c>
      <c r="MX133" s="144" t="s">
        <v>4</v>
      </c>
      <c r="MY133" s="144" t="s">
        <v>4</v>
      </c>
      <c r="MZ133" s="144" t="s">
        <v>4</v>
      </c>
      <c r="NA133" s="144" t="s">
        <v>4</v>
      </c>
      <c r="NB133" s="144" t="s">
        <v>4</v>
      </c>
      <c r="NC133" s="144" t="s">
        <v>4</v>
      </c>
      <c r="ND133" s="144" t="s">
        <v>4</v>
      </c>
      <c r="NE133" s="144" t="s">
        <v>4</v>
      </c>
      <c r="NF133" s="144" t="s">
        <v>4</v>
      </c>
      <c r="NG133" s="144" t="s">
        <v>4</v>
      </c>
      <c r="NH133" s="237" t="s">
        <v>4</v>
      </c>
      <c r="NI133" s="236" t="s">
        <v>22</v>
      </c>
      <c r="NJ133" s="161">
        <f t="shared" si="45"/>
        <v>0</v>
      </c>
      <c r="NK133" s="161">
        <f t="shared" si="46"/>
        <v>2</v>
      </c>
      <c r="NM133" s="288"/>
      <c r="NN133" s="88"/>
      <c r="NO133" s="741"/>
      <c r="NP133" s="741"/>
      <c r="NQ133" s="741"/>
      <c r="NR133" s="741"/>
      <c r="NS133" s="741"/>
      <c r="NT133" s="741"/>
      <c r="NU133" s="741"/>
      <c r="NV133" s="741"/>
      <c r="NW133" s="741"/>
      <c r="NX133" s="741"/>
      <c r="NY133" s="741"/>
      <c r="NZ133" s="741"/>
      <c r="OA133" s="741"/>
      <c r="OB133" s="741"/>
      <c r="OC133" s="741"/>
      <c r="OD133" s="741"/>
      <c r="OE133" s="741"/>
      <c r="OF133" s="741"/>
      <c r="OG133" s="741"/>
      <c r="OH133" s="741"/>
      <c r="OI133" s="741"/>
      <c r="OJ133" s="741"/>
      <c r="OK133" s="741"/>
      <c r="OL133" s="741"/>
      <c r="OM133" s="741"/>
      <c r="ON133" s="741"/>
      <c r="OO133" s="741"/>
      <c r="OP133" s="741"/>
      <c r="OQ133" s="741"/>
      <c r="OR133" s="741"/>
      <c r="OS133" s="741"/>
      <c r="OT133" s="741"/>
      <c r="OU133" s="741"/>
      <c r="OV133" s="741"/>
      <c r="OW133" s="741"/>
      <c r="OX133" s="741"/>
      <c r="OY133" s="741"/>
      <c r="OZ133" s="741"/>
      <c r="PA133" s="741"/>
      <c r="PB133" s="741"/>
      <c r="PC133" s="741"/>
      <c r="PD133" s="741"/>
      <c r="PE133" s="741"/>
      <c r="PF133" s="741"/>
      <c r="PG133" s="741"/>
      <c r="PH133" s="741"/>
      <c r="PI133" s="741"/>
    </row>
    <row r="134" spans="1:425" s="92" customFormat="1" ht="15" customHeight="1">
      <c r="A134" s="1"/>
      <c r="B134" s="88"/>
      <c r="C134" s="89" t="s">
        <v>2160</v>
      </c>
      <c r="D134" s="89" t="s">
        <v>2313</v>
      </c>
      <c r="E134" s="89" t="s">
        <v>16</v>
      </c>
      <c r="F134" s="89" t="s">
        <v>2163</v>
      </c>
      <c r="G134" s="160" t="str">
        <f>'G-6'!I55</f>
        <v>I-33</v>
      </c>
      <c r="H134" s="160" t="s">
        <v>89</v>
      </c>
      <c r="I134" s="160" t="s">
        <v>89</v>
      </c>
      <c r="J134" s="160" t="s">
        <v>4</v>
      </c>
      <c r="K134" s="160" t="s">
        <v>4</v>
      </c>
      <c r="L134" s="160" t="s">
        <v>4</v>
      </c>
      <c r="M134" s="89" t="s">
        <v>152</v>
      </c>
      <c r="N134" s="89" t="s">
        <v>6</v>
      </c>
      <c r="O134" s="89" t="s">
        <v>567</v>
      </c>
      <c r="P134" s="89" t="s">
        <v>98</v>
      </c>
      <c r="Q134" s="318">
        <v>1</v>
      </c>
      <c r="R134" s="135" t="s">
        <v>4</v>
      </c>
      <c r="S134" s="135">
        <v>2017</v>
      </c>
      <c r="T134" s="135" t="s">
        <v>687</v>
      </c>
      <c r="U134" s="135" t="s">
        <v>677</v>
      </c>
      <c r="V134" s="135" t="s">
        <v>1678</v>
      </c>
      <c r="W134" s="135" t="s">
        <v>1679</v>
      </c>
      <c r="X134" s="135" t="s">
        <v>4</v>
      </c>
      <c r="Y134" s="135">
        <v>1332272</v>
      </c>
      <c r="Z134" s="49" t="s">
        <v>666</v>
      </c>
      <c r="AA134" s="49" t="s">
        <v>667</v>
      </c>
      <c r="AB134" s="246" t="s">
        <v>1693</v>
      </c>
      <c r="AC134" s="49" t="s">
        <v>4</v>
      </c>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c r="JX134" s="91"/>
      <c r="JY134" s="91"/>
      <c r="JZ134" s="91"/>
      <c r="KA134" s="91"/>
      <c r="KB134" s="91"/>
      <c r="KC134" s="91"/>
      <c r="KD134" s="91"/>
      <c r="KE134" s="91"/>
      <c r="KF134" s="91"/>
      <c r="KG134" s="91"/>
      <c r="KH134" s="91"/>
      <c r="KI134" s="91"/>
      <c r="KJ134" s="91"/>
      <c r="KK134" s="91"/>
      <c r="KL134" s="91"/>
      <c r="KM134" s="91"/>
      <c r="KN134" s="91"/>
      <c r="KO134" s="91"/>
      <c r="KP134" s="91"/>
      <c r="KQ134" s="91"/>
      <c r="KR134" s="91"/>
      <c r="KS134" s="91"/>
      <c r="KT134" s="91"/>
      <c r="KU134" s="91"/>
      <c r="KV134" s="91"/>
      <c r="KW134" s="91"/>
      <c r="KX134" s="91"/>
      <c r="KY134" s="91"/>
      <c r="KZ134" s="91"/>
      <c r="LA134" s="91"/>
      <c r="LB134" s="91"/>
      <c r="LC134" s="91"/>
      <c r="LD134" s="91"/>
      <c r="LE134" s="91"/>
      <c r="LF134" s="91"/>
      <c r="LG134" s="91"/>
      <c r="LH134" s="91"/>
      <c r="LI134" s="91"/>
      <c r="LJ134" s="91"/>
      <c r="LK134" s="91"/>
      <c r="LL134" s="91"/>
      <c r="LM134" s="91"/>
      <c r="LN134" s="91"/>
      <c r="LO134" s="91"/>
      <c r="LP134" s="91"/>
      <c r="LQ134" s="91"/>
      <c r="LR134" s="91"/>
      <c r="LS134" s="91"/>
      <c r="LT134" s="91"/>
      <c r="LU134" s="91"/>
      <c r="LV134" s="91"/>
      <c r="LW134" s="91"/>
      <c r="LX134" s="91"/>
      <c r="LY134" s="91"/>
      <c r="LZ134" s="91"/>
      <c r="MA134" s="91"/>
      <c r="MB134" s="91"/>
      <c r="MC134" s="91"/>
      <c r="MQ134" s="152">
        <f t="shared" si="43"/>
        <v>1</v>
      </c>
      <c r="MR134" s="143">
        <f t="shared" si="76"/>
        <v>1</v>
      </c>
      <c r="MS134" s="143">
        <f t="shared" si="77"/>
        <v>1</v>
      </c>
      <c r="MT134" s="143">
        <f t="shared" si="78"/>
        <v>1</v>
      </c>
      <c r="MU134" s="143" t="e">
        <f t="shared" si="79"/>
        <v>#DIV/0!</v>
      </c>
      <c r="MV134" s="234">
        <f t="shared" si="80"/>
        <v>1</v>
      </c>
      <c r="MW134" s="236" t="s">
        <v>89</v>
      </c>
      <c r="MX134" s="144" t="s">
        <v>4</v>
      </c>
      <c r="MY134" s="144" t="s">
        <v>4</v>
      </c>
      <c r="MZ134" s="144" t="s">
        <v>4</v>
      </c>
      <c r="NA134" s="144" t="s">
        <v>4</v>
      </c>
      <c r="NB134" s="144" t="s">
        <v>4</v>
      </c>
      <c r="NC134" s="144" t="s">
        <v>4</v>
      </c>
      <c r="ND134" s="144" t="s">
        <v>4</v>
      </c>
      <c r="NE134" s="144" t="s">
        <v>4</v>
      </c>
      <c r="NF134" s="144" t="s">
        <v>4</v>
      </c>
      <c r="NG134" s="144" t="s">
        <v>4</v>
      </c>
      <c r="NH134" s="237" t="s">
        <v>4</v>
      </c>
      <c r="NI134" s="236" t="s">
        <v>22</v>
      </c>
      <c r="NJ134" s="161">
        <f t="shared" si="45"/>
        <v>0</v>
      </c>
      <c r="NK134" s="161">
        <f t="shared" si="46"/>
        <v>1</v>
      </c>
      <c r="NM134" s="288"/>
      <c r="NN134" s="88"/>
      <c r="NO134" s="741"/>
      <c r="NP134" s="741"/>
      <c r="NQ134" s="741"/>
      <c r="NR134" s="741"/>
      <c r="NS134" s="741"/>
      <c r="NT134" s="741"/>
      <c r="NU134" s="741"/>
      <c r="NV134" s="741"/>
      <c r="NW134" s="741"/>
      <c r="NX134" s="741"/>
      <c r="NY134" s="741"/>
      <c r="NZ134" s="741"/>
      <c r="OA134" s="741"/>
      <c r="OB134" s="741"/>
      <c r="OC134" s="741"/>
      <c r="OD134" s="741"/>
      <c r="OE134" s="741"/>
      <c r="OF134" s="741"/>
      <c r="OG134" s="741"/>
      <c r="OH134" s="741"/>
      <c r="OI134" s="741"/>
      <c r="OJ134" s="741"/>
      <c r="OK134" s="741"/>
      <c r="OL134" s="741"/>
      <c r="OM134" s="741"/>
      <c r="ON134" s="741"/>
      <c r="OO134" s="741"/>
      <c r="OP134" s="741"/>
      <c r="OQ134" s="741"/>
      <c r="OR134" s="741"/>
      <c r="OS134" s="741"/>
      <c r="OT134" s="741"/>
      <c r="OU134" s="741"/>
      <c r="OV134" s="741"/>
      <c r="OW134" s="741"/>
      <c r="OX134" s="741"/>
      <c r="OY134" s="741"/>
      <c r="OZ134" s="741"/>
      <c r="PA134" s="741"/>
      <c r="PB134" s="741"/>
      <c r="PC134" s="741"/>
      <c r="PD134" s="741"/>
      <c r="PE134" s="741"/>
      <c r="PF134" s="741"/>
      <c r="PG134" s="741"/>
      <c r="PH134" s="741"/>
      <c r="PI134" s="741"/>
    </row>
    <row r="135" spans="1:425" s="92" customFormat="1" ht="15" customHeight="1">
      <c r="A135" s="1"/>
      <c r="B135" s="88"/>
      <c r="C135" s="89" t="s">
        <v>431</v>
      </c>
      <c r="D135" s="89" t="s">
        <v>2313</v>
      </c>
      <c r="E135" s="89" t="s">
        <v>1220</v>
      </c>
      <c r="F135" s="89" t="s">
        <v>101</v>
      </c>
      <c r="G135" s="160" t="str">
        <f>'G-6'!I63</f>
        <v>I-34 B</v>
      </c>
      <c r="H135" s="160" t="s">
        <v>89</v>
      </c>
      <c r="I135" s="160" t="s">
        <v>89</v>
      </c>
      <c r="J135" s="160" t="s">
        <v>4</v>
      </c>
      <c r="K135" s="160" t="s">
        <v>4</v>
      </c>
      <c r="L135" s="160" t="s">
        <v>4</v>
      </c>
      <c r="M135" s="89" t="s">
        <v>178</v>
      </c>
      <c r="N135" s="89" t="s">
        <v>177</v>
      </c>
      <c r="O135" s="89" t="s">
        <v>569</v>
      </c>
      <c r="P135" s="89" t="s">
        <v>98</v>
      </c>
      <c r="Q135" s="317">
        <v>0.21</v>
      </c>
      <c r="R135" s="135" t="s">
        <v>4</v>
      </c>
      <c r="S135" s="135">
        <v>2017</v>
      </c>
      <c r="T135" s="135" t="s">
        <v>687</v>
      </c>
      <c r="U135" s="135" t="s">
        <v>677</v>
      </c>
      <c r="V135" s="135" t="s">
        <v>1678</v>
      </c>
      <c r="W135" s="135" t="s">
        <v>1679</v>
      </c>
      <c r="X135" s="135" t="s">
        <v>4</v>
      </c>
      <c r="Y135" s="135">
        <v>1332272</v>
      </c>
      <c r="Z135" s="49" t="s">
        <v>666</v>
      </c>
      <c r="AA135" s="49" t="s">
        <v>667</v>
      </c>
      <c r="AB135" s="246" t="s">
        <v>1693</v>
      </c>
      <c r="AC135" s="49" t="s">
        <v>4</v>
      </c>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Q135" s="152">
        <f t="shared" si="43"/>
        <v>1</v>
      </c>
      <c r="MR135" s="143">
        <f t="shared" si="76"/>
        <v>0.21</v>
      </c>
      <c r="MS135" s="143">
        <f t="shared" si="77"/>
        <v>0.21</v>
      </c>
      <c r="MT135" s="143">
        <f t="shared" si="78"/>
        <v>0.21</v>
      </c>
      <c r="MU135" s="143" t="e">
        <f t="shared" si="79"/>
        <v>#DIV/0!</v>
      </c>
      <c r="MV135" s="234">
        <f t="shared" si="80"/>
        <v>1</v>
      </c>
      <c r="MW135" s="236" t="s">
        <v>89</v>
      </c>
      <c r="MX135" s="144" t="s">
        <v>4</v>
      </c>
      <c r="MY135" s="144" t="s">
        <v>4</v>
      </c>
      <c r="MZ135" s="144" t="s">
        <v>4</v>
      </c>
      <c r="NA135" s="144" t="s">
        <v>4</v>
      </c>
      <c r="NB135" s="144" t="s">
        <v>4</v>
      </c>
      <c r="NC135" s="144" t="s">
        <v>4</v>
      </c>
      <c r="ND135" s="144" t="s">
        <v>4</v>
      </c>
      <c r="NE135" s="144" t="s">
        <v>4</v>
      </c>
      <c r="NF135" s="144" t="s">
        <v>4</v>
      </c>
      <c r="NG135" s="144" t="s">
        <v>4</v>
      </c>
      <c r="NH135" s="237" t="s">
        <v>4</v>
      </c>
      <c r="NI135" s="236" t="s">
        <v>22</v>
      </c>
      <c r="NJ135" s="161">
        <f t="shared" si="45"/>
        <v>0</v>
      </c>
      <c r="NK135" s="161">
        <f t="shared" si="46"/>
        <v>1</v>
      </c>
      <c r="NM135" s="288"/>
      <c r="NN135" s="88"/>
      <c r="NO135" s="741"/>
      <c r="NP135" s="741"/>
      <c r="NQ135" s="741"/>
      <c r="NR135" s="741"/>
      <c r="NS135" s="741"/>
      <c r="NT135" s="741"/>
      <c r="NU135" s="741"/>
      <c r="NV135" s="741"/>
      <c r="NW135" s="741"/>
      <c r="NX135" s="741"/>
      <c r="NY135" s="741"/>
      <c r="NZ135" s="741"/>
      <c r="OA135" s="741"/>
      <c r="OB135" s="741"/>
      <c r="OC135" s="741"/>
      <c r="OD135" s="741"/>
      <c r="OE135" s="741"/>
      <c r="OF135" s="741"/>
      <c r="OG135" s="741"/>
      <c r="OH135" s="741"/>
      <c r="OI135" s="741"/>
      <c r="OJ135" s="741"/>
      <c r="OK135" s="741"/>
      <c r="OL135" s="741"/>
      <c r="OM135" s="741"/>
      <c r="ON135" s="741"/>
      <c r="OO135" s="741"/>
      <c r="OP135" s="741"/>
      <c r="OQ135" s="741"/>
      <c r="OR135" s="741"/>
      <c r="OS135" s="741"/>
      <c r="OT135" s="741"/>
      <c r="OU135" s="741"/>
      <c r="OV135" s="741"/>
      <c r="OW135" s="741"/>
      <c r="OX135" s="741"/>
      <c r="OY135" s="741"/>
      <c r="OZ135" s="741"/>
      <c r="PA135" s="741"/>
      <c r="PB135" s="741"/>
      <c r="PC135" s="741"/>
      <c r="PD135" s="741"/>
      <c r="PE135" s="741"/>
      <c r="PF135" s="741"/>
      <c r="PG135" s="741"/>
      <c r="PH135" s="741"/>
      <c r="PI135" s="741"/>
    </row>
    <row r="136" spans="1:425" s="92" customFormat="1" ht="15" customHeight="1">
      <c r="A136" s="1"/>
      <c r="B136" s="88"/>
      <c r="C136" s="89" t="s">
        <v>2160</v>
      </c>
      <c r="D136" s="89" t="s">
        <v>2313</v>
      </c>
      <c r="E136" s="89" t="s">
        <v>16</v>
      </c>
      <c r="F136" s="89" t="s">
        <v>2163</v>
      </c>
      <c r="G136" s="160" t="str">
        <f>'G-6'!I71</f>
        <v>I-35 B</v>
      </c>
      <c r="H136" s="160" t="s">
        <v>89</v>
      </c>
      <c r="I136" s="160" t="s">
        <v>89</v>
      </c>
      <c r="J136" s="160" t="s">
        <v>4</v>
      </c>
      <c r="K136" s="160" t="s">
        <v>4</v>
      </c>
      <c r="L136" s="160" t="s">
        <v>4</v>
      </c>
      <c r="M136" s="89" t="s">
        <v>153</v>
      </c>
      <c r="N136" s="89" t="s">
        <v>179</v>
      </c>
      <c r="O136" s="89" t="s">
        <v>185</v>
      </c>
      <c r="P136" s="89" t="s">
        <v>98</v>
      </c>
      <c r="Q136" s="91">
        <v>60</v>
      </c>
      <c r="R136" s="91" t="s">
        <v>4</v>
      </c>
      <c r="S136" s="91">
        <v>2012</v>
      </c>
      <c r="T136" s="91" t="s">
        <v>803</v>
      </c>
      <c r="U136" s="91" t="s">
        <v>673</v>
      </c>
      <c r="V136" s="91" t="s">
        <v>4</v>
      </c>
      <c r="W136" s="91" t="s">
        <v>4</v>
      </c>
      <c r="X136" s="91" t="s">
        <v>4</v>
      </c>
      <c r="Y136" s="117">
        <v>120000000</v>
      </c>
      <c r="Z136" s="91" t="s">
        <v>674</v>
      </c>
      <c r="AA136" s="91" t="s">
        <v>667</v>
      </c>
      <c r="AB136" s="91" t="s">
        <v>804</v>
      </c>
      <c r="AC136" s="91" t="s">
        <v>4</v>
      </c>
      <c r="AD136" s="317">
        <v>24.7</v>
      </c>
      <c r="AE136" s="135" t="s">
        <v>4</v>
      </c>
      <c r="AF136" s="135">
        <v>2017</v>
      </c>
      <c r="AG136" s="135" t="s">
        <v>687</v>
      </c>
      <c r="AH136" s="135" t="s">
        <v>677</v>
      </c>
      <c r="AI136" s="135" t="s">
        <v>1678</v>
      </c>
      <c r="AJ136" s="135" t="s">
        <v>1679</v>
      </c>
      <c r="AK136" s="135" t="s">
        <v>4</v>
      </c>
      <c r="AL136" s="135">
        <v>1332272</v>
      </c>
      <c r="AM136" s="49" t="s">
        <v>666</v>
      </c>
      <c r="AN136" s="49" t="s">
        <v>667</v>
      </c>
      <c r="AO136" s="246" t="s">
        <v>1693</v>
      </c>
      <c r="AP136" s="49" t="s">
        <v>4</v>
      </c>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Q136" s="152">
        <f t="shared" si="43"/>
        <v>2</v>
      </c>
      <c r="MR136" s="143">
        <f t="shared" si="76"/>
        <v>60</v>
      </c>
      <c r="MS136" s="143">
        <f t="shared" si="77"/>
        <v>24.7</v>
      </c>
      <c r="MT136" s="143">
        <f t="shared" si="78"/>
        <v>42.35</v>
      </c>
      <c r="MU136" s="143">
        <f t="shared" si="79"/>
        <v>24.960869375885128</v>
      </c>
      <c r="MV136" s="234">
        <f t="shared" si="80"/>
        <v>2</v>
      </c>
      <c r="MW136" s="236" t="s">
        <v>89</v>
      </c>
      <c r="MX136" s="144" t="s">
        <v>4</v>
      </c>
      <c r="MY136" s="144" t="s">
        <v>4</v>
      </c>
      <c r="MZ136" s="144" t="s">
        <v>4</v>
      </c>
      <c r="NA136" s="144" t="s">
        <v>4</v>
      </c>
      <c r="NB136" s="144" t="s">
        <v>4</v>
      </c>
      <c r="NC136" s="144" t="s">
        <v>4</v>
      </c>
      <c r="ND136" s="144" t="s">
        <v>4</v>
      </c>
      <c r="NE136" s="144" t="s">
        <v>4</v>
      </c>
      <c r="NF136" s="144" t="s">
        <v>4</v>
      </c>
      <c r="NG136" s="144" t="s">
        <v>4</v>
      </c>
      <c r="NH136" s="237" t="s">
        <v>4</v>
      </c>
      <c r="NI136" s="236" t="s">
        <v>22</v>
      </c>
      <c r="NJ136" s="161">
        <f t="shared" ref="NJ136:NJ157" si="81">COUNTIF(Q136:MP136,"Calculado")</f>
        <v>0</v>
      </c>
      <c r="NK136" s="161">
        <f t="shared" ref="NK136:NK157" si="82">COUNTIF(Q136:MP136,"Publicado")</f>
        <v>2</v>
      </c>
      <c r="NM136" s="288"/>
      <c r="NN136" s="88"/>
      <c r="NO136" s="741"/>
      <c r="NP136" s="741"/>
      <c r="NQ136" s="741"/>
      <c r="NR136" s="741"/>
      <c r="NS136" s="741"/>
      <c r="NT136" s="741"/>
      <c r="NU136" s="741"/>
      <c r="NV136" s="741"/>
      <c r="NW136" s="741"/>
      <c r="NX136" s="741"/>
      <c r="NY136" s="741"/>
      <c r="NZ136" s="741"/>
      <c r="OA136" s="741"/>
      <c r="OB136" s="741"/>
      <c r="OC136" s="741"/>
      <c r="OD136" s="741"/>
      <c r="OE136" s="741"/>
      <c r="OF136" s="741"/>
      <c r="OG136" s="741"/>
      <c r="OH136" s="741"/>
      <c r="OI136" s="741"/>
      <c r="OJ136" s="741"/>
      <c r="OK136" s="741"/>
      <c r="OL136" s="741"/>
      <c r="OM136" s="741"/>
      <c r="ON136" s="741"/>
      <c r="OO136" s="741"/>
      <c r="OP136" s="741"/>
      <c r="OQ136" s="741"/>
      <c r="OR136" s="741"/>
      <c r="OS136" s="741"/>
      <c r="OT136" s="741"/>
      <c r="OU136" s="741"/>
      <c r="OV136" s="741"/>
      <c r="OW136" s="741"/>
      <c r="OX136" s="741"/>
      <c r="OY136" s="741"/>
      <c r="OZ136" s="741"/>
      <c r="PA136" s="741"/>
      <c r="PB136" s="741"/>
      <c r="PC136" s="741"/>
      <c r="PD136" s="741"/>
      <c r="PE136" s="741"/>
      <c r="PF136" s="741"/>
      <c r="PG136" s="741"/>
      <c r="PH136" s="741"/>
      <c r="PI136" s="741"/>
    </row>
    <row r="137" spans="1:425" s="92" customFormat="1" ht="15" customHeight="1">
      <c r="A137" s="1"/>
      <c r="B137" s="88"/>
      <c r="C137" s="89" t="s">
        <v>431</v>
      </c>
      <c r="D137" s="89" t="s">
        <v>2313</v>
      </c>
      <c r="E137" s="89" t="s">
        <v>1220</v>
      </c>
      <c r="F137" s="89" t="s">
        <v>1221</v>
      </c>
      <c r="G137" s="160" t="str">
        <f>'G-6'!I79</f>
        <v>I-36</v>
      </c>
      <c r="H137" s="160" t="s">
        <v>89</v>
      </c>
      <c r="I137" s="160" t="s">
        <v>89</v>
      </c>
      <c r="J137" s="160" t="s">
        <v>4</v>
      </c>
      <c r="K137" s="160" t="s">
        <v>4</v>
      </c>
      <c r="L137" s="160" t="s">
        <v>4</v>
      </c>
      <c r="M137" s="89" t="s">
        <v>301</v>
      </c>
      <c r="N137" s="89" t="s">
        <v>6</v>
      </c>
      <c r="O137" s="89" t="s">
        <v>1210</v>
      </c>
      <c r="P137" s="89" t="s">
        <v>98</v>
      </c>
      <c r="Q137" s="318">
        <v>3.16</v>
      </c>
      <c r="R137" s="135" t="s">
        <v>4</v>
      </c>
      <c r="S137" s="135">
        <v>2017</v>
      </c>
      <c r="T137" s="135" t="s">
        <v>687</v>
      </c>
      <c r="U137" s="135" t="s">
        <v>677</v>
      </c>
      <c r="V137" s="135" t="s">
        <v>1678</v>
      </c>
      <c r="W137" s="135" t="s">
        <v>1679</v>
      </c>
      <c r="X137" s="135" t="s">
        <v>4</v>
      </c>
      <c r="Y137" s="135">
        <v>1332272</v>
      </c>
      <c r="Z137" s="49" t="s">
        <v>666</v>
      </c>
      <c r="AA137" s="49" t="s">
        <v>667</v>
      </c>
      <c r="AB137" s="246" t="s">
        <v>1693</v>
      </c>
      <c r="AC137" s="49" t="s">
        <v>4</v>
      </c>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c r="KM137" s="91"/>
      <c r="KN137" s="91"/>
      <c r="KO137" s="91"/>
      <c r="KP137" s="91"/>
      <c r="KQ137" s="91"/>
      <c r="KR137" s="91"/>
      <c r="KS137" s="91"/>
      <c r="KT137" s="91"/>
      <c r="KU137" s="91"/>
      <c r="KV137" s="91"/>
      <c r="KW137" s="91"/>
      <c r="KX137" s="91"/>
      <c r="KY137" s="91"/>
      <c r="KZ137" s="91"/>
      <c r="LA137" s="91"/>
      <c r="LB137" s="91"/>
      <c r="LC137" s="91"/>
      <c r="LD137" s="91"/>
      <c r="LE137" s="91"/>
      <c r="LF137" s="91"/>
      <c r="LG137" s="91"/>
      <c r="LH137" s="91"/>
      <c r="LI137" s="91"/>
      <c r="LJ137" s="91"/>
      <c r="LK137" s="91"/>
      <c r="LL137" s="91"/>
      <c r="LM137" s="91"/>
      <c r="LN137" s="91"/>
      <c r="LO137" s="91"/>
      <c r="LP137" s="91"/>
      <c r="LQ137" s="91"/>
      <c r="LR137" s="91"/>
      <c r="LS137" s="91"/>
      <c r="LT137" s="91"/>
      <c r="LU137" s="91"/>
      <c r="LV137" s="91"/>
      <c r="LW137" s="91"/>
      <c r="LX137" s="91"/>
      <c r="LY137" s="91"/>
      <c r="LZ137" s="91"/>
      <c r="MA137" s="91"/>
      <c r="MB137" s="91"/>
      <c r="MC137" s="91"/>
      <c r="MQ137" s="152">
        <f t="shared" si="43"/>
        <v>1</v>
      </c>
      <c r="MR137" s="143">
        <f t="shared" si="76"/>
        <v>3.16</v>
      </c>
      <c r="MS137" s="143">
        <f t="shared" si="77"/>
        <v>3.16</v>
      </c>
      <c r="MT137" s="143">
        <f t="shared" si="78"/>
        <v>3.16</v>
      </c>
      <c r="MU137" s="143" t="e">
        <f t="shared" si="79"/>
        <v>#DIV/0!</v>
      </c>
      <c r="MV137" s="234">
        <f t="shared" si="80"/>
        <v>1</v>
      </c>
      <c r="MW137" s="236" t="s">
        <v>89</v>
      </c>
      <c r="MX137" s="144" t="s">
        <v>4</v>
      </c>
      <c r="MY137" s="144" t="s">
        <v>4</v>
      </c>
      <c r="MZ137" s="144" t="s">
        <v>4</v>
      </c>
      <c r="NA137" s="144" t="s">
        <v>4</v>
      </c>
      <c r="NB137" s="144" t="s">
        <v>4</v>
      </c>
      <c r="NC137" s="144" t="s">
        <v>4</v>
      </c>
      <c r="ND137" s="144" t="s">
        <v>4</v>
      </c>
      <c r="NE137" s="144" t="s">
        <v>4</v>
      </c>
      <c r="NF137" s="144" t="s">
        <v>4</v>
      </c>
      <c r="NG137" s="144" t="s">
        <v>4</v>
      </c>
      <c r="NH137" s="237" t="s">
        <v>4</v>
      </c>
      <c r="NI137" s="236" t="s">
        <v>22</v>
      </c>
      <c r="NJ137" s="161">
        <f t="shared" si="81"/>
        <v>0</v>
      </c>
      <c r="NK137" s="161">
        <f t="shared" si="82"/>
        <v>1</v>
      </c>
      <c r="NM137" s="288"/>
      <c r="NN137" s="88"/>
      <c r="NO137" s="741"/>
      <c r="NP137" s="741"/>
      <c r="NQ137" s="741"/>
      <c r="NR137" s="741"/>
      <c r="NS137" s="741"/>
      <c r="NT137" s="741"/>
      <c r="NU137" s="741"/>
      <c r="NV137" s="741"/>
      <c r="NW137" s="741"/>
      <c r="NX137" s="741"/>
      <c r="NY137" s="741"/>
      <c r="NZ137" s="741"/>
      <c r="OA137" s="741"/>
      <c r="OB137" s="741"/>
      <c r="OC137" s="741"/>
      <c r="OD137" s="741"/>
      <c r="OE137" s="741"/>
      <c r="OF137" s="741"/>
      <c r="OG137" s="741"/>
      <c r="OH137" s="741"/>
      <c r="OI137" s="741"/>
      <c r="OJ137" s="741"/>
      <c r="OK137" s="741"/>
      <c r="OL137" s="741"/>
      <c r="OM137" s="741"/>
      <c r="ON137" s="741"/>
      <c r="OO137" s="741"/>
      <c r="OP137" s="741"/>
      <c r="OQ137" s="741"/>
      <c r="OR137" s="741"/>
      <c r="OS137" s="741"/>
      <c r="OT137" s="741"/>
      <c r="OU137" s="741"/>
      <c r="OV137" s="741"/>
      <c r="OW137" s="741"/>
      <c r="OX137" s="741"/>
      <c r="OY137" s="741"/>
      <c r="OZ137" s="741"/>
      <c r="PA137" s="741"/>
      <c r="PB137" s="741"/>
      <c r="PC137" s="741"/>
      <c r="PD137" s="741"/>
      <c r="PE137" s="741"/>
      <c r="PF137" s="741"/>
      <c r="PG137" s="741"/>
      <c r="PH137" s="741"/>
      <c r="PI137" s="741"/>
    </row>
    <row r="138" spans="1:425" s="92" customFormat="1" ht="15" customHeight="1">
      <c r="A138" s="1"/>
      <c r="B138" s="88"/>
      <c r="C138" s="89" t="s">
        <v>431</v>
      </c>
      <c r="D138" s="89" t="s">
        <v>2313</v>
      </c>
      <c r="E138" s="89" t="s">
        <v>1220</v>
      </c>
      <c r="F138" s="89" t="s">
        <v>1221</v>
      </c>
      <c r="G138" s="160" t="str">
        <f>'G-6'!I87</f>
        <v>I-37</v>
      </c>
      <c r="H138" s="160" t="s">
        <v>89</v>
      </c>
      <c r="I138" s="160" t="s">
        <v>89</v>
      </c>
      <c r="J138" s="160" t="s">
        <v>4</v>
      </c>
      <c r="K138" s="160" t="s">
        <v>4</v>
      </c>
      <c r="L138" s="160" t="s">
        <v>4</v>
      </c>
      <c r="M138" s="89" t="s">
        <v>154</v>
      </c>
      <c r="N138" s="89" t="s">
        <v>6</v>
      </c>
      <c r="O138" s="89" t="s">
        <v>525</v>
      </c>
      <c r="P138" s="89" t="s">
        <v>98</v>
      </c>
      <c r="Q138" s="318">
        <v>1</v>
      </c>
      <c r="R138" s="135" t="s">
        <v>4</v>
      </c>
      <c r="S138" s="135">
        <v>2017</v>
      </c>
      <c r="T138" s="135" t="s">
        <v>687</v>
      </c>
      <c r="U138" s="135" t="s">
        <v>677</v>
      </c>
      <c r="V138" s="135" t="s">
        <v>1678</v>
      </c>
      <c r="W138" s="135" t="s">
        <v>1679</v>
      </c>
      <c r="X138" s="135" t="s">
        <v>4</v>
      </c>
      <c r="Y138" s="135">
        <v>1332272</v>
      </c>
      <c r="Z138" s="49" t="s">
        <v>666</v>
      </c>
      <c r="AA138" s="49" t="s">
        <v>667</v>
      </c>
      <c r="AB138" s="246" t="s">
        <v>1693</v>
      </c>
      <c r="AC138" s="49" t="s">
        <v>4</v>
      </c>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c r="JX138" s="91"/>
      <c r="JY138" s="91"/>
      <c r="JZ138" s="91"/>
      <c r="KA138" s="91"/>
      <c r="KB138" s="91"/>
      <c r="KC138" s="91"/>
      <c r="KD138" s="91"/>
      <c r="KE138" s="91"/>
      <c r="KF138" s="91"/>
      <c r="KG138" s="91"/>
      <c r="KH138" s="91"/>
      <c r="KI138" s="91"/>
      <c r="KJ138" s="91"/>
      <c r="KK138" s="91"/>
      <c r="KL138" s="91"/>
      <c r="KM138" s="91"/>
      <c r="KN138" s="91"/>
      <c r="KO138" s="91"/>
      <c r="KP138" s="91"/>
      <c r="KQ138" s="91"/>
      <c r="KR138" s="91"/>
      <c r="KS138" s="91"/>
      <c r="KT138" s="91"/>
      <c r="KU138" s="91"/>
      <c r="KV138" s="91"/>
      <c r="KW138" s="91"/>
      <c r="KX138" s="91"/>
      <c r="KY138" s="91"/>
      <c r="KZ138" s="91"/>
      <c r="LA138" s="91"/>
      <c r="LB138" s="91"/>
      <c r="LC138" s="91"/>
      <c r="LD138" s="91"/>
      <c r="LE138" s="91"/>
      <c r="LF138" s="91"/>
      <c r="LG138" s="91"/>
      <c r="LH138" s="91"/>
      <c r="LI138" s="91"/>
      <c r="LJ138" s="91"/>
      <c r="LK138" s="91"/>
      <c r="LL138" s="91"/>
      <c r="LM138" s="91"/>
      <c r="LN138" s="91"/>
      <c r="LO138" s="91"/>
      <c r="LP138" s="91"/>
      <c r="LQ138" s="91"/>
      <c r="LR138" s="91"/>
      <c r="LS138" s="91"/>
      <c r="LT138" s="91"/>
      <c r="LU138" s="91"/>
      <c r="LV138" s="91"/>
      <c r="LW138" s="91"/>
      <c r="LX138" s="91"/>
      <c r="LY138" s="91"/>
      <c r="LZ138" s="91"/>
      <c r="MA138" s="91"/>
      <c r="MB138" s="91"/>
      <c r="MC138" s="91"/>
      <c r="MQ138" s="152">
        <f t="shared" si="43"/>
        <v>1</v>
      </c>
      <c r="MR138" s="143">
        <f t="shared" si="76"/>
        <v>1</v>
      </c>
      <c r="MS138" s="143">
        <f t="shared" si="77"/>
        <v>1</v>
      </c>
      <c r="MT138" s="143">
        <f t="shared" si="78"/>
        <v>1</v>
      </c>
      <c r="MU138" s="143" t="e">
        <f t="shared" si="79"/>
        <v>#DIV/0!</v>
      </c>
      <c r="MV138" s="234">
        <f t="shared" si="80"/>
        <v>1</v>
      </c>
      <c r="MW138" s="236" t="s">
        <v>89</v>
      </c>
      <c r="MX138" s="144" t="s">
        <v>4</v>
      </c>
      <c r="MY138" s="144" t="s">
        <v>4</v>
      </c>
      <c r="MZ138" s="144" t="s">
        <v>4</v>
      </c>
      <c r="NA138" s="144" t="s">
        <v>4</v>
      </c>
      <c r="NB138" s="144" t="s">
        <v>4</v>
      </c>
      <c r="NC138" s="144" t="s">
        <v>4</v>
      </c>
      <c r="ND138" s="144" t="s">
        <v>4</v>
      </c>
      <c r="NE138" s="144" t="s">
        <v>4</v>
      </c>
      <c r="NF138" s="144" t="s">
        <v>4</v>
      </c>
      <c r="NG138" s="144" t="s">
        <v>4</v>
      </c>
      <c r="NH138" s="237" t="s">
        <v>4</v>
      </c>
      <c r="NI138" s="236" t="s">
        <v>22</v>
      </c>
      <c r="NJ138" s="161">
        <f t="shared" si="81"/>
        <v>0</v>
      </c>
      <c r="NK138" s="161">
        <f t="shared" si="82"/>
        <v>1</v>
      </c>
      <c r="NM138" s="288"/>
      <c r="NN138" s="88"/>
      <c r="NO138" s="741"/>
      <c r="NP138" s="741"/>
      <c r="NQ138" s="741"/>
      <c r="NR138" s="741"/>
      <c r="NS138" s="741"/>
      <c r="NT138" s="741"/>
      <c r="NU138" s="741"/>
      <c r="NV138" s="741"/>
      <c r="NW138" s="741"/>
      <c r="NX138" s="741"/>
      <c r="NY138" s="741"/>
      <c r="NZ138" s="741"/>
      <c r="OA138" s="741"/>
      <c r="OB138" s="741"/>
      <c r="OC138" s="741"/>
      <c r="OD138" s="741"/>
      <c r="OE138" s="741"/>
      <c r="OF138" s="741"/>
      <c r="OG138" s="741"/>
      <c r="OH138" s="741"/>
      <c r="OI138" s="741"/>
      <c r="OJ138" s="741"/>
      <c r="OK138" s="741"/>
      <c r="OL138" s="741"/>
      <c r="OM138" s="741"/>
      <c r="ON138" s="741"/>
      <c r="OO138" s="741"/>
      <c r="OP138" s="741"/>
      <c r="OQ138" s="741"/>
      <c r="OR138" s="741"/>
      <c r="OS138" s="741"/>
      <c r="OT138" s="741"/>
      <c r="OU138" s="741"/>
      <c r="OV138" s="741"/>
      <c r="OW138" s="741"/>
      <c r="OX138" s="741"/>
      <c r="OY138" s="741"/>
      <c r="OZ138" s="741"/>
      <c r="PA138" s="741"/>
      <c r="PB138" s="741"/>
      <c r="PC138" s="741"/>
      <c r="PD138" s="741"/>
      <c r="PE138" s="741"/>
      <c r="PF138" s="741"/>
      <c r="PG138" s="741"/>
      <c r="PH138" s="741"/>
      <c r="PI138" s="741"/>
    </row>
    <row r="139" spans="1:425" s="92" customFormat="1" ht="15" customHeight="1">
      <c r="A139" s="1"/>
      <c r="B139" s="88"/>
      <c r="C139" s="89" t="s">
        <v>431</v>
      </c>
      <c r="D139" s="89" t="s">
        <v>2313</v>
      </c>
      <c r="E139" s="89" t="s">
        <v>1220</v>
      </c>
      <c r="F139" s="89" t="s">
        <v>2165</v>
      </c>
      <c r="G139" s="160" t="str">
        <f>'G-6'!I95</f>
        <v>I-38</v>
      </c>
      <c r="H139" s="160" t="s">
        <v>89</v>
      </c>
      <c r="I139" s="160" t="s">
        <v>89</v>
      </c>
      <c r="J139" s="160" t="s">
        <v>4</v>
      </c>
      <c r="K139" s="160" t="s">
        <v>4</v>
      </c>
      <c r="L139" s="160" t="s">
        <v>4</v>
      </c>
      <c r="M139" s="89" t="s">
        <v>1100</v>
      </c>
      <c r="N139" s="89" t="s">
        <v>63</v>
      </c>
      <c r="O139" s="89" t="s">
        <v>1108</v>
      </c>
      <c r="P139" s="89" t="s">
        <v>97</v>
      </c>
      <c r="Q139" s="231" t="s">
        <v>89</v>
      </c>
      <c r="R139" s="135" t="s">
        <v>4</v>
      </c>
      <c r="S139" s="135">
        <v>2017</v>
      </c>
      <c r="T139" s="135" t="s">
        <v>687</v>
      </c>
      <c r="U139" s="135" t="s">
        <v>677</v>
      </c>
      <c r="V139" s="135" t="s">
        <v>1678</v>
      </c>
      <c r="W139" s="135" t="s">
        <v>1679</v>
      </c>
      <c r="X139" s="135" t="s">
        <v>4</v>
      </c>
      <c r="Y139" s="135">
        <v>1332272</v>
      </c>
      <c r="Z139" s="49" t="s">
        <v>666</v>
      </c>
      <c r="AA139" s="49" t="s">
        <v>667</v>
      </c>
      <c r="AB139" s="246" t="s">
        <v>1693</v>
      </c>
      <c r="AC139" s="49" t="s">
        <v>4</v>
      </c>
      <c r="AD139" s="231" t="s">
        <v>89</v>
      </c>
      <c r="AE139" s="135" t="s">
        <v>4</v>
      </c>
      <c r="AF139" s="135">
        <v>2017</v>
      </c>
      <c r="AG139" s="135" t="s">
        <v>687</v>
      </c>
      <c r="AH139" s="135" t="s">
        <v>677</v>
      </c>
      <c r="AI139" s="135" t="s">
        <v>1678</v>
      </c>
      <c r="AJ139" s="135" t="s">
        <v>1694</v>
      </c>
      <c r="AK139" s="135" t="s">
        <v>4</v>
      </c>
      <c r="AL139" s="135">
        <v>589476</v>
      </c>
      <c r="AM139" s="49" t="s">
        <v>666</v>
      </c>
      <c r="AN139" s="49" t="s">
        <v>667</v>
      </c>
      <c r="AO139" s="246" t="s">
        <v>1693</v>
      </c>
      <c r="AP139" s="49" t="s">
        <v>4</v>
      </c>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c r="JX139" s="91"/>
      <c r="JY139" s="91"/>
      <c r="JZ139" s="91"/>
      <c r="KA139" s="91"/>
      <c r="KB139" s="91"/>
      <c r="KC139" s="91"/>
      <c r="KD139" s="91"/>
      <c r="KE139" s="91"/>
      <c r="KF139" s="91"/>
      <c r="KG139" s="91"/>
      <c r="KH139" s="91"/>
      <c r="KI139" s="91"/>
      <c r="KJ139" s="91"/>
      <c r="KK139" s="91"/>
      <c r="KL139" s="91"/>
      <c r="KM139" s="91"/>
      <c r="KN139" s="91"/>
      <c r="KO139" s="91"/>
      <c r="KP139" s="91"/>
      <c r="KQ139" s="91"/>
      <c r="KR139" s="91"/>
      <c r="KS139" s="91"/>
      <c r="KT139" s="91"/>
      <c r="KU139" s="91"/>
      <c r="KV139" s="91"/>
      <c r="KW139" s="91"/>
      <c r="KX139" s="91"/>
      <c r="KY139" s="91"/>
      <c r="KZ139" s="91"/>
      <c r="LA139" s="91"/>
      <c r="LB139" s="91"/>
      <c r="LC139" s="91"/>
      <c r="LD139" s="91"/>
      <c r="LE139" s="91"/>
      <c r="LF139" s="91"/>
      <c r="LG139" s="91"/>
      <c r="LH139" s="91"/>
      <c r="LI139" s="91"/>
      <c r="LJ139" s="91"/>
      <c r="LK139" s="91"/>
      <c r="LL139" s="91"/>
      <c r="LM139" s="91"/>
      <c r="LN139" s="91"/>
      <c r="LO139" s="91"/>
      <c r="LP139" s="91"/>
      <c r="LQ139" s="91"/>
      <c r="LR139" s="91"/>
      <c r="LS139" s="91"/>
      <c r="LT139" s="91"/>
      <c r="LU139" s="91"/>
      <c r="LV139" s="91"/>
      <c r="LW139" s="91"/>
      <c r="LX139" s="91"/>
      <c r="LY139" s="91"/>
      <c r="LZ139" s="91"/>
      <c r="MA139" s="91"/>
      <c r="MB139" s="91"/>
      <c r="MC139" s="91"/>
      <c r="MQ139" s="152">
        <f t="shared" si="43"/>
        <v>2</v>
      </c>
      <c r="MR139" s="143" t="s">
        <v>4</v>
      </c>
      <c r="MS139" s="143" t="s">
        <v>4</v>
      </c>
      <c r="MT139" s="143" t="s">
        <v>4</v>
      </c>
      <c r="MU139" s="143" t="s">
        <v>4</v>
      </c>
      <c r="MV139" s="234" t="s">
        <v>4</v>
      </c>
      <c r="MW139" s="236" t="s">
        <v>22</v>
      </c>
      <c r="MX139" s="234">
        <f>COUNTIF(Q139:MP139,"Si")</f>
        <v>2</v>
      </c>
      <c r="MY139" s="234">
        <f>COUNTIF(Q139:MP139,"Parcialmente")</f>
        <v>0</v>
      </c>
      <c r="MZ139" s="234">
        <f>COUNTIF(Q$6:MP139,"Si, pero publicado por un nivel superior")+COUNTIF(Q139:MP139,"Si pero publicado por otra entidad")</f>
        <v>0</v>
      </c>
      <c r="NA139" s="234">
        <f>COUNTIF(Q139:MP139,"No")</f>
        <v>0</v>
      </c>
      <c r="NB139" s="234">
        <f>COUNTIF(Q139:MP139,"Satisfechos")</f>
        <v>0</v>
      </c>
      <c r="NC139" s="234">
        <f>COUNTIF(Q139:MP139,"No satisfechos")</f>
        <v>0</v>
      </c>
      <c r="ND139" s="234">
        <f>COUNTIF(Q139:MP139,"No se realiza encuesta")</f>
        <v>0</v>
      </c>
      <c r="NE139" s="234">
        <f>COUNTIF(Q139:MP139,"Clausurados o rehabilitados")</f>
        <v>0</v>
      </c>
      <c r="NF139" s="234">
        <f>COUNTIF(Q139:MP139,"En proceso")</f>
        <v>0</v>
      </c>
      <c r="NG139" s="234">
        <f t="shared" ref="NG139" si="83">COUNTIF(Q139:MP139,"No se realiza ninguna gestión")</f>
        <v>0</v>
      </c>
      <c r="NH139" s="237">
        <f>SUM(MX139:NG139)</f>
        <v>2</v>
      </c>
      <c r="NI139" s="236" t="s">
        <v>89</v>
      </c>
      <c r="NJ139" s="161">
        <f t="shared" si="81"/>
        <v>0</v>
      </c>
      <c r="NK139" s="161">
        <f t="shared" si="82"/>
        <v>2</v>
      </c>
      <c r="NM139" s="288"/>
      <c r="NN139" s="88"/>
      <c r="NO139" s="741"/>
      <c r="NP139" s="741"/>
      <c r="NQ139" s="741"/>
      <c r="NR139" s="741"/>
      <c r="NS139" s="741"/>
      <c r="NT139" s="741"/>
      <c r="NU139" s="741"/>
      <c r="NV139" s="741"/>
      <c r="NW139" s="741"/>
      <c r="NX139" s="741"/>
      <c r="NY139" s="741"/>
      <c r="NZ139" s="741"/>
      <c r="OA139" s="741"/>
      <c r="OB139" s="741"/>
      <c r="OC139" s="741"/>
      <c r="OD139" s="741"/>
      <c r="OE139" s="741"/>
      <c r="OF139" s="741"/>
      <c r="OG139" s="741"/>
      <c r="OH139" s="741"/>
      <c r="OI139" s="741"/>
      <c r="OJ139" s="741"/>
      <c r="OK139" s="741"/>
      <c r="OL139" s="741"/>
      <c r="OM139" s="741"/>
      <c r="ON139" s="741"/>
      <c r="OO139" s="741"/>
      <c r="OP139" s="741"/>
      <c r="OQ139" s="741"/>
      <c r="OR139" s="741"/>
      <c r="OS139" s="741"/>
      <c r="OT139" s="741"/>
      <c r="OU139" s="741"/>
      <c r="OV139" s="741"/>
      <c r="OW139" s="741"/>
      <c r="OX139" s="741"/>
      <c r="OY139" s="741"/>
      <c r="OZ139" s="741"/>
      <c r="PA139" s="741"/>
      <c r="PB139" s="741"/>
      <c r="PC139" s="741"/>
      <c r="PD139" s="741"/>
      <c r="PE139" s="741"/>
      <c r="PF139" s="741"/>
      <c r="PG139" s="741"/>
      <c r="PH139" s="741"/>
      <c r="PI139" s="741"/>
    </row>
    <row r="140" spans="1:425" s="92" customFormat="1" ht="15" customHeight="1">
      <c r="A140" s="1"/>
      <c r="B140" s="88"/>
      <c r="C140" s="89" t="s">
        <v>431</v>
      </c>
      <c r="D140" s="89" t="s">
        <v>2313</v>
      </c>
      <c r="E140" s="89" t="s">
        <v>1220</v>
      </c>
      <c r="F140" s="89" t="s">
        <v>102</v>
      </c>
      <c r="G140" s="340" t="str">
        <f>'G-6'!I103</f>
        <v>I-39</v>
      </c>
      <c r="H140" s="340" t="s">
        <v>88</v>
      </c>
      <c r="I140" s="340" t="s">
        <v>88</v>
      </c>
      <c r="J140" s="160" t="s">
        <v>4</v>
      </c>
      <c r="K140" s="160" t="s">
        <v>4</v>
      </c>
      <c r="L140" s="160" t="s">
        <v>4</v>
      </c>
      <c r="M140" s="89" t="s">
        <v>425</v>
      </c>
      <c r="N140" s="89" t="s">
        <v>6</v>
      </c>
      <c r="O140" s="89" t="s">
        <v>529</v>
      </c>
      <c r="P140" s="89" t="s">
        <v>98</v>
      </c>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c r="JX140" s="91"/>
      <c r="JY140" s="91"/>
      <c r="JZ140" s="91"/>
      <c r="KA140" s="91"/>
      <c r="KB140" s="91"/>
      <c r="KC140" s="91"/>
      <c r="KD140" s="91"/>
      <c r="KE140" s="91"/>
      <c r="KF140" s="91"/>
      <c r="KG140" s="91"/>
      <c r="KH140" s="91"/>
      <c r="KI140" s="91"/>
      <c r="KJ140" s="91"/>
      <c r="KK140" s="91"/>
      <c r="KL140" s="91"/>
      <c r="KM140" s="91"/>
      <c r="KN140" s="91"/>
      <c r="KO140" s="91"/>
      <c r="KP140" s="91"/>
      <c r="KQ140" s="91"/>
      <c r="KR140" s="91"/>
      <c r="KS140" s="91"/>
      <c r="KT140" s="91"/>
      <c r="KU140" s="91"/>
      <c r="KV140" s="91"/>
      <c r="KW140" s="91"/>
      <c r="KX140" s="91"/>
      <c r="KY140" s="91"/>
      <c r="KZ140" s="91"/>
      <c r="LA140" s="91"/>
      <c r="LB140" s="91"/>
      <c r="LC140" s="91"/>
      <c r="LD140" s="91"/>
      <c r="LE140" s="91"/>
      <c r="LF140" s="91"/>
      <c r="LG140" s="91"/>
      <c r="LH140" s="91"/>
      <c r="LI140" s="91"/>
      <c r="LJ140" s="91"/>
      <c r="LK140" s="91"/>
      <c r="LL140" s="91"/>
      <c r="LM140" s="91"/>
      <c r="LN140" s="91"/>
      <c r="LO140" s="91"/>
      <c r="LP140" s="91"/>
      <c r="LQ140" s="91"/>
      <c r="LR140" s="91"/>
      <c r="LS140" s="91"/>
      <c r="LT140" s="91"/>
      <c r="LU140" s="91"/>
      <c r="LV140" s="91"/>
      <c r="LW140" s="91"/>
      <c r="LX140" s="91"/>
      <c r="LY140" s="91"/>
      <c r="LZ140" s="91"/>
      <c r="MA140" s="91"/>
      <c r="MB140" s="91"/>
      <c r="MC140" s="91"/>
      <c r="MQ140" s="152">
        <f t="shared" si="43"/>
        <v>0</v>
      </c>
      <c r="MR140" s="143">
        <f t="shared" si="76"/>
        <v>0</v>
      </c>
      <c r="MS140" s="143">
        <f t="shared" si="77"/>
        <v>0</v>
      </c>
      <c r="MT140" s="143" t="e">
        <f t="shared" si="78"/>
        <v>#DIV/0!</v>
      </c>
      <c r="MU140" s="143" t="e">
        <f t="shared" si="79"/>
        <v>#DIV/0!</v>
      </c>
      <c r="MV140" s="234">
        <f t="shared" si="80"/>
        <v>0</v>
      </c>
      <c r="MW140" s="236" t="s">
        <v>89</v>
      </c>
      <c r="MX140" s="144" t="s">
        <v>4</v>
      </c>
      <c r="MY140" s="144" t="s">
        <v>4</v>
      </c>
      <c r="MZ140" s="144" t="s">
        <v>4</v>
      </c>
      <c r="NA140" s="144" t="s">
        <v>4</v>
      </c>
      <c r="NB140" s="144" t="s">
        <v>4</v>
      </c>
      <c r="NC140" s="144" t="s">
        <v>4</v>
      </c>
      <c r="ND140" s="144" t="s">
        <v>4</v>
      </c>
      <c r="NE140" s="144" t="s">
        <v>4</v>
      </c>
      <c r="NF140" s="144" t="s">
        <v>4</v>
      </c>
      <c r="NG140" s="144" t="s">
        <v>4</v>
      </c>
      <c r="NH140" s="237" t="s">
        <v>4</v>
      </c>
      <c r="NI140" s="236" t="s">
        <v>22</v>
      </c>
      <c r="NJ140" s="161">
        <f t="shared" si="81"/>
        <v>0</v>
      </c>
      <c r="NK140" s="161">
        <f t="shared" si="82"/>
        <v>0</v>
      </c>
      <c r="NM140" s="288"/>
      <c r="NN140" s="88"/>
      <c r="NO140" s="741"/>
      <c r="NP140" s="741"/>
      <c r="NQ140" s="741"/>
      <c r="NR140" s="741"/>
      <c r="NS140" s="741"/>
      <c r="NT140" s="741"/>
      <c r="NU140" s="741"/>
      <c r="NV140" s="741"/>
      <c r="NW140" s="741"/>
      <c r="NX140" s="741"/>
      <c r="NY140" s="741"/>
      <c r="NZ140" s="741"/>
      <c r="OA140" s="741"/>
      <c r="OB140" s="741"/>
      <c r="OC140" s="741"/>
      <c r="OD140" s="741"/>
      <c r="OE140" s="741"/>
      <c r="OF140" s="741"/>
      <c r="OG140" s="741"/>
      <c r="OH140" s="741"/>
      <c r="OI140" s="741"/>
      <c r="OJ140" s="741"/>
      <c r="OK140" s="741"/>
      <c r="OL140" s="741"/>
      <c r="OM140" s="741"/>
      <c r="ON140" s="741"/>
      <c r="OO140" s="741"/>
      <c r="OP140" s="741"/>
      <c r="OQ140" s="741"/>
      <c r="OR140" s="741"/>
      <c r="OS140" s="741"/>
      <c r="OT140" s="741"/>
      <c r="OU140" s="741"/>
      <c r="OV140" s="741"/>
      <c r="OW140" s="741"/>
      <c r="OX140" s="741"/>
      <c r="OY140" s="741"/>
      <c r="OZ140" s="741"/>
      <c r="PA140" s="741"/>
      <c r="PB140" s="741"/>
      <c r="PC140" s="741"/>
      <c r="PD140" s="741"/>
      <c r="PE140" s="741"/>
      <c r="PF140" s="741"/>
      <c r="PG140" s="741"/>
      <c r="PH140" s="741"/>
      <c r="PI140" s="741"/>
    </row>
    <row r="141" spans="1:425" s="92" customFormat="1" ht="15" customHeight="1">
      <c r="A141" s="1"/>
      <c r="B141" s="88"/>
      <c r="C141" s="89" t="s">
        <v>431</v>
      </c>
      <c r="D141" s="89" t="s">
        <v>2313</v>
      </c>
      <c r="E141" s="89" t="s">
        <v>1220</v>
      </c>
      <c r="F141" s="89" t="s">
        <v>2</v>
      </c>
      <c r="G141" s="160" t="str">
        <f>'G-6'!I111</f>
        <v>I-40</v>
      </c>
      <c r="H141" s="160" t="s">
        <v>89</v>
      </c>
      <c r="I141" s="160" t="s">
        <v>89</v>
      </c>
      <c r="J141" s="160" t="s">
        <v>4</v>
      </c>
      <c r="K141" s="160" t="s">
        <v>4</v>
      </c>
      <c r="L141" s="160" t="s">
        <v>4</v>
      </c>
      <c r="M141" s="89" t="s">
        <v>155</v>
      </c>
      <c r="N141" s="89" t="s">
        <v>63</v>
      </c>
      <c r="O141" s="89" t="s">
        <v>273</v>
      </c>
      <c r="P141" s="89" t="s">
        <v>97</v>
      </c>
      <c r="Q141" s="231" t="s">
        <v>493</v>
      </c>
      <c r="R141" s="135" t="s">
        <v>4</v>
      </c>
      <c r="S141" s="135">
        <v>2017</v>
      </c>
      <c r="T141" s="135" t="s">
        <v>687</v>
      </c>
      <c r="U141" s="135" t="s">
        <v>677</v>
      </c>
      <c r="V141" s="135" t="s">
        <v>1678</v>
      </c>
      <c r="W141" s="135" t="s">
        <v>1679</v>
      </c>
      <c r="X141" s="135" t="s">
        <v>4</v>
      </c>
      <c r="Y141" s="135">
        <v>1332272</v>
      </c>
      <c r="Z141" s="49" t="s">
        <v>666</v>
      </c>
      <c r="AA141" s="49" t="s">
        <v>667</v>
      </c>
      <c r="AB141" s="246" t="s">
        <v>1693</v>
      </c>
      <c r="AC141" s="49" t="s">
        <v>4</v>
      </c>
      <c r="AD141" s="231" t="s">
        <v>89</v>
      </c>
      <c r="AE141" s="135" t="s">
        <v>4</v>
      </c>
      <c r="AF141" s="135">
        <v>2017</v>
      </c>
      <c r="AG141" s="135" t="s">
        <v>687</v>
      </c>
      <c r="AH141" s="135" t="s">
        <v>677</v>
      </c>
      <c r="AI141" s="135" t="s">
        <v>1678</v>
      </c>
      <c r="AJ141" s="135" t="s">
        <v>1694</v>
      </c>
      <c r="AK141" s="135" t="s">
        <v>4</v>
      </c>
      <c r="AL141" s="135">
        <v>589476</v>
      </c>
      <c r="AM141" s="49" t="s">
        <v>666</v>
      </c>
      <c r="AN141" s="49" t="s">
        <v>667</v>
      </c>
      <c r="AO141" s="246" t="s">
        <v>1693</v>
      </c>
      <c r="AP141" s="49" t="s">
        <v>4</v>
      </c>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D141" s="91"/>
      <c r="KE141" s="91"/>
      <c r="KF141" s="91"/>
      <c r="KG141" s="91"/>
      <c r="KH141" s="91"/>
      <c r="KI141" s="91"/>
      <c r="KJ141" s="91"/>
      <c r="KK141" s="91"/>
      <c r="KL141" s="91"/>
      <c r="KM141" s="91"/>
      <c r="KN141" s="91"/>
      <c r="KO141" s="91"/>
      <c r="KP141" s="91"/>
      <c r="KQ141" s="91"/>
      <c r="KR141" s="91"/>
      <c r="KS141" s="91"/>
      <c r="KT141" s="91"/>
      <c r="KU141" s="91"/>
      <c r="KV141" s="91"/>
      <c r="KW141" s="91"/>
      <c r="KX141" s="91"/>
      <c r="KY141" s="91"/>
      <c r="KZ141" s="91"/>
      <c r="LA141" s="91"/>
      <c r="LB141" s="91"/>
      <c r="LC141" s="91"/>
      <c r="LD141" s="91"/>
      <c r="LE141" s="91"/>
      <c r="LF141" s="91"/>
      <c r="LG141" s="91"/>
      <c r="LH141" s="91"/>
      <c r="LI141" s="91"/>
      <c r="LJ141" s="91"/>
      <c r="LK141" s="91"/>
      <c r="LL141" s="91"/>
      <c r="LM141" s="91"/>
      <c r="LN141" s="91"/>
      <c r="LO141" s="91"/>
      <c r="LP141" s="91"/>
      <c r="LQ141" s="91"/>
      <c r="LR141" s="91"/>
      <c r="LS141" s="91"/>
      <c r="LT141" s="91"/>
      <c r="LU141" s="91"/>
      <c r="LV141" s="91"/>
      <c r="LW141" s="91"/>
      <c r="LX141" s="91"/>
      <c r="LY141" s="91"/>
      <c r="LZ141" s="91"/>
      <c r="MA141" s="91"/>
      <c r="MB141" s="91"/>
      <c r="MC141" s="91"/>
      <c r="MQ141" s="152">
        <f t="shared" si="43"/>
        <v>2</v>
      </c>
      <c r="MR141" s="143" t="s">
        <v>4</v>
      </c>
      <c r="MS141" s="143" t="s">
        <v>4</v>
      </c>
      <c r="MT141" s="143" t="s">
        <v>4</v>
      </c>
      <c r="MU141" s="143" t="s">
        <v>4</v>
      </c>
      <c r="MV141" s="234" t="s">
        <v>4</v>
      </c>
      <c r="MW141" s="236" t="s">
        <v>22</v>
      </c>
      <c r="MX141" s="234">
        <f>COUNTIF(Q141:MP141,"Si")</f>
        <v>1</v>
      </c>
      <c r="MY141" s="234">
        <f>COUNTIF(Q141:MP141,"Parcialmente")</f>
        <v>1</v>
      </c>
      <c r="MZ141" s="234">
        <f>COUNTIF(Q$6:MP141,"Si, pero publicado por un nivel superior")+COUNTIF(Q141:MP141,"Si pero publicado por otra entidad")</f>
        <v>0</v>
      </c>
      <c r="NA141" s="234">
        <f>COUNTIF(Q141:MP141,"No")</f>
        <v>0</v>
      </c>
      <c r="NB141" s="234">
        <f>COUNTIF(Q141:MP141,"Satisfechos")</f>
        <v>0</v>
      </c>
      <c r="NC141" s="234">
        <f>COUNTIF(Q141:MP141,"No satisfechos")</f>
        <v>0</v>
      </c>
      <c r="ND141" s="234">
        <f>COUNTIF(Q141:MP141,"No se realiza encuesta")</f>
        <v>0</v>
      </c>
      <c r="NE141" s="234">
        <f>COUNTIF(Q141:MP141,"Clausurados o rehabilitados")</f>
        <v>0</v>
      </c>
      <c r="NF141" s="234">
        <f>COUNTIF(Q141:MP141,"En proceso")</f>
        <v>0</v>
      </c>
      <c r="NG141" s="234">
        <f t="shared" ref="NG141" si="84">COUNTIF(Q141:MP141,"No se realiza ninguna gestión")</f>
        <v>0</v>
      </c>
      <c r="NH141" s="237">
        <f>SUM(MX141:NG141)</f>
        <v>2</v>
      </c>
      <c r="NI141" s="236" t="s">
        <v>89</v>
      </c>
      <c r="NJ141" s="161">
        <f t="shared" si="81"/>
        <v>0</v>
      </c>
      <c r="NK141" s="161">
        <f t="shared" si="82"/>
        <v>2</v>
      </c>
      <c r="NM141" s="288"/>
      <c r="NN141" s="88"/>
      <c r="NO141" s="741"/>
      <c r="NP141" s="741"/>
      <c r="NQ141" s="741"/>
      <c r="NR141" s="741"/>
      <c r="NS141" s="741"/>
      <c r="NT141" s="741"/>
      <c r="NU141" s="741"/>
      <c r="NV141" s="741"/>
      <c r="NW141" s="741"/>
      <c r="NX141" s="741"/>
      <c r="NY141" s="741"/>
      <c r="NZ141" s="741"/>
      <c r="OA141" s="741"/>
      <c r="OB141" s="741"/>
      <c r="OC141" s="741"/>
      <c r="OD141" s="741"/>
      <c r="OE141" s="741"/>
      <c r="OF141" s="741"/>
      <c r="OG141" s="741"/>
      <c r="OH141" s="741"/>
      <c r="OI141" s="741"/>
      <c r="OJ141" s="741"/>
      <c r="OK141" s="741"/>
      <c r="OL141" s="741"/>
      <c r="OM141" s="741"/>
      <c r="ON141" s="741"/>
      <c r="OO141" s="741"/>
      <c r="OP141" s="741"/>
      <c r="OQ141" s="741"/>
      <c r="OR141" s="741"/>
      <c r="OS141" s="741"/>
      <c r="OT141" s="741"/>
      <c r="OU141" s="741"/>
      <c r="OV141" s="741"/>
      <c r="OW141" s="741"/>
      <c r="OX141" s="741"/>
      <c r="OY141" s="741"/>
      <c r="OZ141" s="741"/>
      <c r="PA141" s="741"/>
      <c r="PB141" s="741"/>
      <c r="PC141" s="741"/>
      <c r="PD141" s="741"/>
      <c r="PE141" s="741"/>
      <c r="PF141" s="741"/>
      <c r="PG141" s="741"/>
      <c r="PH141" s="741"/>
      <c r="PI141" s="741"/>
    </row>
    <row r="142" spans="1:425" s="92" customFormat="1" ht="15" customHeight="1">
      <c r="A142" s="1"/>
      <c r="B142" s="88"/>
      <c r="C142" s="89" t="s">
        <v>433</v>
      </c>
      <c r="D142" s="89" t="s">
        <v>2313</v>
      </c>
      <c r="E142" s="89" t="s">
        <v>418</v>
      </c>
      <c r="F142" s="89" t="s">
        <v>428</v>
      </c>
      <c r="G142" s="160" t="str">
        <f>'G-6'!I120</f>
        <v>I-42 B</v>
      </c>
      <c r="H142" s="160" t="s">
        <v>88</v>
      </c>
      <c r="I142" s="160" t="s">
        <v>88</v>
      </c>
      <c r="J142" s="160" t="s">
        <v>4</v>
      </c>
      <c r="K142" s="160" t="s">
        <v>4</v>
      </c>
      <c r="L142" s="160" t="s">
        <v>4</v>
      </c>
      <c r="M142" s="89" t="s">
        <v>50</v>
      </c>
      <c r="N142" s="89" t="s">
        <v>90</v>
      </c>
      <c r="O142" s="89" t="s">
        <v>275</v>
      </c>
      <c r="P142" s="89" t="s">
        <v>98</v>
      </c>
      <c r="Q142" s="91">
        <v>20</v>
      </c>
      <c r="R142" s="91" t="s">
        <v>4</v>
      </c>
      <c r="S142" s="91">
        <v>1992</v>
      </c>
      <c r="T142" s="91" t="s">
        <v>266</v>
      </c>
      <c r="U142" s="91" t="s">
        <v>4</v>
      </c>
      <c r="V142" s="91" t="s">
        <v>4</v>
      </c>
      <c r="W142" s="91" t="s">
        <v>4</v>
      </c>
      <c r="X142" s="91" t="s">
        <v>4</v>
      </c>
      <c r="Y142" s="91" t="s">
        <v>4</v>
      </c>
      <c r="Z142" s="167" t="s">
        <v>4</v>
      </c>
      <c r="AA142" s="91" t="s">
        <v>667</v>
      </c>
      <c r="AB142" s="92" t="s">
        <v>805</v>
      </c>
      <c r="AC142" s="91" t="s">
        <v>1765</v>
      </c>
      <c r="AD142" s="319">
        <v>17</v>
      </c>
      <c r="AE142" s="121" t="s">
        <v>4</v>
      </c>
      <c r="AF142" s="91">
        <v>1997</v>
      </c>
      <c r="AG142" s="91" t="s">
        <v>266</v>
      </c>
      <c r="AH142" s="91" t="s">
        <v>677</v>
      </c>
      <c r="AI142" s="91" t="s">
        <v>4</v>
      </c>
      <c r="AJ142" s="91" t="s">
        <v>4</v>
      </c>
      <c r="AK142" s="91" t="s">
        <v>4</v>
      </c>
      <c r="AL142" s="91" t="s">
        <v>4</v>
      </c>
      <c r="AM142" s="167" t="s">
        <v>4</v>
      </c>
      <c r="AN142" s="91" t="s">
        <v>667</v>
      </c>
      <c r="AO142" s="91" t="s">
        <v>802</v>
      </c>
      <c r="AP142" s="91" t="s">
        <v>1716</v>
      </c>
      <c r="AQ142" s="91">
        <v>30.72</v>
      </c>
      <c r="AR142" s="91" t="s">
        <v>4</v>
      </c>
      <c r="AS142" s="91">
        <v>2016</v>
      </c>
      <c r="AT142" s="91" t="s">
        <v>266</v>
      </c>
      <c r="AU142" s="91" t="s">
        <v>677</v>
      </c>
      <c r="AV142" s="91" t="s">
        <v>4</v>
      </c>
      <c r="AW142" s="91" t="s">
        <v>4</v>
      </c>
      <c r="AX142" s="91" t="s">
        <v>4</v>
      </c>
      <c r="AY142" s="91" t="s">
        <v>4</v>
      </c>
      <c r="AZ142" s="167" t="s">
        <v>4</v>
      </c>
      <c r="BA142" s="91" t="s">
        <v>667</v>
      </c>
      <c r="BB142" s="91" t="s">
        <v>806</v>
      </c>
      <c r="BC142" s="167" t="s">
        <v>1716</v>
      </c>
      <c r="BD142" s="91">
        <v>3</v>
      </c>
      <c r="BE142" s="91" t="s">
        <v>4</v>
      </c>
      <c r="BF142" s="91">
        <v>1992</v>
      </c>
      <c r="BG142" s="91" t="s">
        <v>266</v>
      </c>
      <c r="BH142" s="91" t="s">
        <v>4</v>
      </c>
      <c r="BI142" s="91" t="s">
        <v>4</v>
      </c>
      <c r="BJ142" s="91" t="s">
        <v>4</v>
      </c>
      <c r="BK142" s="91" t="s">
        <v>4</v>
      </c>
      <c r="BL142" s="91" t="s">
        <v>4</v>
      </c>
      <c r="BM142" s="167" t="s">
        <v>4</v>
      </c>
      <c r="BN142" s="91" t="s">
        <v>667</v>
      </c>
      <c r="BO142" s="92" t="s">
        <v>805</v>
      </c>
      <c r="BP142" s="91" t="s">
        <v>1766</v>
      </c>
      <c r="BQ142" s="91">
        <v>5</v>
      </c>
      <c r="BR142" s="121" t="s">
        <v>4</v>
      </c>
      <c r="BS142" s="91">
        <v>1997</v>
      </c>
      <c r="BT142" s="91" t="s">
        <v>266</v>
      </c>
      <c r="BU142" s="91" t="s">
        <v>677</v>
      </c>
      <c r="BV142" s="91" t="s">
        <v>4</v>
      </c>
      <c r="BW142" s="91" t="s">
        <v>4</v>
      </c>
      <c r="BX142" s="91" t="s">
        <v>4</v>
      </c>
      <c r="BY142" s="91" t="s">
        <v>4</v>
      </c>
      <c r="BZ142" s="167" t="s">
        <v>4</v>
      </c>
      <c r="CA142" s="91" t="s">
        <v>667</v>
      </c>
      <c r="CB142" s="91" t="s">
        <v>802</v>
      </c>
      <c r="CC142" s="91" t="s">
        <v>1715</v>
      </c>
      <c r="CD142" s="91">
        <v>14.68</v>
      </c>
      <c r="CE142" s="91" t="s">
        <v>4</v>
      </c>
      <c r="CF142" s="91">
        <v>2016</v>
      </c>
      <c r="CG142" s="91" t="s">
        <v>266</v>
      </c>
      <c r="CH142" s="91" t="s">
        <v>677</v>
      </c>
      <c r="CI142" s="91" t="s">
        <v>4</v>
      </c>
      <c r="CJ142" s="91" t="s">
        <v>4</v>
      </c>
      <c r="CK142" s="91" t="s">
        <v>4</v>
      </c>
      <c r="CL142" s="91" t="s">
        <v>4</v>
      </c>
      <c r="CM142" s="167" t="s">
        <v>4</v>
      </c>
      <c r="CN142" s="91" t="s">
        <v>667</v>
      </c>
      <c r="CO142" s="91" t="s">
        <v>806</v>
      </c>
      <c r="CP142" s="167" t="s">
        <v>1715</v>
      </c>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c r="JX142" s="91"/>
      <c r="JY142" s="91"/>
      <c r="JZ142" s="91"/>
      <c r="KA142" s="91"/>
      <c r="KB142" s="91"/>
      <c r="KC142" s="91"/>
      <c r="KD142" s="91"/>
      <c r="KE142" s="91"/>
      <c r="KF142" s="91"/>
      <c r="KG142" s="91"/>
      <c r="KH142" s="91"/>
      <c r="KI142" s="91"/>
      <c r="KJ142" s="91"/>
      <c r="KK142" s="91"/>
      <c r="KL142" s="91"/>
      <c r="KM142" s="91"/>
      <c r="KN142" s="91"/>
      <c r="KO142" s="91"/>
      <c r="KP142" s="91"/>
      <c r="KQ142" s="91"/>
      <c r="KR142" s="91"/>
      <c r="KS142" s="91"/>
      <c r="KT142" s="91"/>
      <c r="KU142" s="91"/>
      <c r="KV142" s="91"/>
      <c r="KW142" s="91"/>
      <c r="KX142" s="91"/>
      <c r="KY142" s="91"/>
      <c r="KZ142" s="91"/>
      <c r="LA142" s="91"/>
      <c r="LB142" s="91"/>
      <c r="LC142" s="91"/>
      <c r="LD142" s="91"/>
      <c r="LE142" s="91"/>
      <c r="LF142" s="91"/>
      <c r="LG142" s="91"/>
      <c r="LH142" s="91"/>
      <c r="LI142" s="91"/>
      <c r="LJ142" s="91"/>
      <c r="LK142" s="91"/>
      <c r="LL142" s="91"/>
      <c r="LM142" s="91"/>
      <c r="LN142" s="91"/>
      <c r="LO142" s="91"/>
      <c r="LP142" s="91"/>
      <c r="LQ142" s="91"/>
      <c r="LR142" s="91"/>
      <c r="LS142" s="91"/>
      <c r="LT142" s="91"/>
      <c r="LU142" s="91"/>
      <c r="LV142" s="91"/>
      <c r="LW142" s="91"/>
      <c r="LX142" s="91"/>
      <c r="LY142" s="91"/>
      <c r="LZ142" s="91"/>
      <c r="MA142" s="91"/>
      <c r="MB142" s="91"/>
      <c r="MC142" s="91"/>
      <c r="MQ142" s="152">
        <f t="shared" si="43"/>
        <v>6</v>
      </c>
      <c r="MR142" s="143">
        <f t="shared" si="76"/>
        <v>30.72</v>
      </c>
      <c r="MS142" s="143">
        <f t="shared" si="77"/>
        <v>3</v>
      </c>
      <c r="MT142" s="143">
        <f t="shared" si="78"/>
        <v>15.066666666666668</v>
      </c>
      <c r="MU142" s="143">
        <f t="shared" si="79"/>
        <v>10.199942483497965</v>
      </c>
      <c r="MV142" s="234">
        <f t="shared" si="80"/>
        <v>6</v>
      </c>
      <c r="MW142" s="236" t="s">
        <v>89</v>
      </c>
      <c r="MX142" s="144" t="s">
        <v>4</v>
      </c>
      <c r="MY142" s="144" t="s">
        <v>4</v>
      </c>
      <c r="MZ142" s="144" t="s">
        <v>4</v>
      </c>
      <c r="NA142" s="144" t="s">
        <v>4</v>
      </c>
      <c r="NB142" s="144" t="s">
        <v>4</v>
      </c>
      <c r="NC142" s="144" t="s">
        <v>4</v>
      </c>
      <c r="ND142" s="144" t="s">
        <v>4</v>
      </c>
      <c r="NE142" s="144" t="s">
        <v>4</v>
      </c>
      <c r="NF142" s="144" t="s">
        <v>4</v>
      </c>
      <c r="NG142" s="144" t="s">
        <v>4</v>
      </c>
      <c r="NH142" s="237" t="s">
        <v>4</v>
      </c>
      <c r="NI142" s="236" t="s">
        <v>22</v>
      </c>
      <c r="NJ142" s="161">
        <f t="shared" si="81"/>
        <v>0</v>
      </c>
      <c r="NK142" s="161">
        <f t="shared" si="82"/>
        <v>6</v>
      </c>
      <c r="NM142" s="288"/>
      <c r="NN142" s="88"/>
      <c r="NO142" s="741"/>
      <c r="NP142" s="741"/>
      <c r="NQ142" s="741"/>
      <c r="NR142" s="741"/>
      <c r="NS142" s="741"/>
      <c r="NT142" s="741"/>
      <c r="NU142" s="741"/>
      <c r="NV142" s="741"/>
      <c r="NW142" s="741"/>
      <c r="NX142" s="741"/>
      <c r="NY142" s="741"/>
      <c r="NZ142" s="741"/>
      <c r="OA142" s="741"/>
      <c r="OB142" s="741"/>
      <c r="OC142" s="741"/>
      <c r="OD142" s="741"/>
      <c r="OE142" s="741"/>
      <c r="OF142" s="741"/>
      <c r="OG142" s="741"/>
      <c r="OH142" s="741"/>
      <c r="OI142" s="741"/>
      <c r="OJ142" s="741"/>
      <c r="OK142" s="741"/>
      <c r="OL142" s="741"/>
      <c r="OM142" s="741"/>
      <c r="ON142" s="741"/>
      <c r="OO142" s="741"/>
      <c r="OP142" s="741"/>
      <c r="OQ142" s="741"/>
      <c r="OR142" s="741"/>
      <c r="OS142" s="741"/>
      <c r="OT142" s="741"/>
      <c r="OU142" s="741"/>
      <c r="OV142" s="741"/>
      <c r="OW142" s="741"/>
      <c r="OX142" s="741"/>
      <c r="OY142" s="741"/>
      <c r="OZ142" s="741"/>
      <c r="PA142" s="741"/>
      <c r="PB142" s="741"/>
      <c r="PC142" s="741"/>
      <c r="PD142" s="741"/>
      <c r="PE142" s="741"/>
      <c r="PF142" s="741"/>
      <c r="PG142" s="741"/>
      <c r="PH142" s="741"/>
      <c r="PI142" s="741"/>
    </row>
    <row r="143" spans="1:425" s="92" customFormat="1" ht="15" customHeight="1">
      <c r="A143" s="1"/>
      <c r="B143" s="88"/>
      <c r="C143" s="89" t="s">
        <v>2160</v>
      </c>
      <c r="D143" s="89" t="s">
        <v>2313</v>
      </c>
      <c r="E143" s="89" t="s">
        <v>3</v>
      </c>
      <c r="F143" s="89" t="s">
        <v>2164</v>
      </c>
      <c r="G143" s="160" t="str">
        <f>'G-6'!I185</f>
        <v>I-74</v>
      </c>
      <c r="H143" s="160" t="s">
        <v>89</v>
      </c>
      <c r="I143" s="160" t="s">
        <v>89</v>
      </c>
      <c r="J143" s="160" t="s">
        <v>4</v>
      </c>
      <c r="K143" s="160" t="s">
        <v>4</v>
      </c>
      <c r="L143" s="160" t="s">
        <v>4</v>
      </c>
      <c r="M143" s="89" t="s">
        <v>328</v>
      </c>
      <c r="N143" s="89" t="s">
        <v>8</v>
      </c>
      <c r="O143" s="89" t="s">
        <v>329</v>
      </c>
      <c r="P143" s="89" t="s">
        <v>97</v>
      </c>
      <c r="Q143" s="91" t="s">
        <v>89</v>
      </c>
      <c r="R143" s="91" t="s">
        <v>4</v>
      </c>
      <c r="S143" s="100">
        <v>2017</v>
      </c>
      <c r="T143" s="100" t="s">
        <v>664</v>
      </c>
      <c r="U143" s="100" t="s">
        <v>4</v>
      </c>
      <c r="V143" s="100" t="s">
        <v>741</v>
      </c>
      <c r="W143" s="100" t="s">
        <v>266</v>
      </c>
      <c r="X143" s="100" t="s">
        <v>4</v>
      </c>
      <c r="Y143" s="118" t="s">
        <v>4</v>
      </c>
      <c r="Z143" s="100" t="s">
        <v>666</v>
      </c>
      <c r="AA143" s="100" t="s">
        <v>667</v>
      </c>
      <c r="AB143" s="91" t="s">
        <v>694</v>
      </c>
      <c r="AC143" s="91" t="s">
        <v>807</v>
      </c>
      <c r="AD143" s="231" t="s">
        <v>89</v>
      </c>
      <c r="AE143" s="135" t="s">
        <v>4</v>
      </c>
      <c r="AF143" s="135">
        <v>2017</v>
      </c>
      <c r="AG143" s="135" t="s">
        <v>687</v>
      </c>
      <c r="AH143" s="135" t="s">
        <v>677</v>
      </c>
      <c r="AI143" s="135" t="s">
        <v>1678</v>
      </c>
      <c r="AJ143" s="135" t="s">
        <v>1679</v>
      </c>
      <c r="AK143" s="135" t="s">
        <v>4</v>
      </c>
      <c r="AL143" s="135">
        <v>1332272</v>
      </c>
      <c r="AM143" s="49" t="s">
        <v>666</v>
      </c>
      <c r="AN143" s="49" t="s">
        <v>667</v>
      </c>
      <c r="AO143" s="246" t="s">
        <v>1693</v>
      </c>
      <c r="AP143" s="49" t="s">
        <v>4</v>
      </c>
      <c r="AQ143" s="231" t="s">
        <v>89</v>
      </c>
      <c r="AR143" s="135" t="s">
        <v>4</v>
      </c>
      <c r="AS143" s="135">
        <v>2017</v>
      </c>
      <c r="AT143" s="135" t="s">
        <v>687</v>
      </c>
      <c r="AU143" s="135" t="s">
        <v>677</v>
      </c>
      <c r="AV143" s="135" t="s">
        <v>1678</v>
      </c>
      <c r="AW143" s="135" t="s">
        <v>1694</v>
      </c>
      <c r="AX143" s="135" t="s">
        <v>4</v>
      </c>
      <c r="AY143" s="135">
        <v>589476</v>
      </c>
      <c r="AZ143" s="49" t="s">
        <v>666</v>
      </c>
      <c r="BA143" s="49" t="s">
        <v>667</v>
      </c>
      <c r="BB143" s="246" t="s">
        <v>1693</v>
      </c>
      <c r="BC143" s="49" t="s">
        <v>4</v>
      </c>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c r="JX143" s="91"/>
      <c r="JY143" s="91"/>
      <c r="JZ143" s="91"/>
      <c r="KA143" s="91"/>
      <c r="KB143" s="91"/>
      <c r="KC143" s="91"/>
      <c r="KD143" s="91"/>
      <c r="KE143" s="91"/>
      <c r="KF143" s="91"/>
      <c r="KG143" s="91"/>
      <c r="KH143" s="91"/>
      <c r="KI143" s="91"/>
      <c r="KJ143" s="91"/>
      <c r="KK143" s="91"/>
      <c r="KL143" s="91"/>
      <c r="KM143" s="91"/>
      <c r="KN143" s="91"/>
      <c r="KO143" s="91"/>
      <c r="KP143" s="91"/>
      <c r="KQ143" s="91"/>
      <c r="KR143" s="91"/>
      <c r="KS143" s="91"/>
      <c r="KT143" s="91"/>
      <c r="KU143" s="91"/>
      <c r="KV143" s="91"/>
      <c r="KW143" s="91"/>
      <c r="KX143" s="91"/>
      <c r="KY143" s="91"/>
      <c r="KZ143" s="91"/>
      <c r="LA143" s="91"/>
      <c r="LB143" s="91"/>
      <c r="LC143" s="91"/>
      <c r="LD143" s="91"/>
      <c r="LE143" s="91"/>
      <c r="LF143" s="91"/>
      <c r="LG143" s="91"/>
      <c r="LH143" s="91"/>
      <c r="LI143" s="91"/>
      <c r="LJ143" s="91"/>
      <c r="LK143" s="91"/>
      <c r="LL143" s="91"/>
      <c r="LM143" s="91"/>
      <c r="LN143" s="91"/>
      <c r="LO143" s="91"/>
      <c r="LP143" s="91"/>
      <c r="LQ143" s="91"/>
      <c r="LR143" s="91"/>
      <c r="LS143" s="91"/>
      <c r="LT143" s="91"/>
      <c r="LU143" s="91"/>
      <c r="LV143" s="91"/>
      <c r="LW143" s="91"/>
      <c r="LX143" s="91"/>
      <c r="LY143" s="91"/>
      <c r="LZ143" s="91"/>
      <c r="MA143" s="91"/>
      <c r="MB143" s="91"/>
      <c r="MC143" s="91"/>
      <c r="MQ143" s="152">
        <f t="shared" si="43"/>
        <v>3</v>
      </c>
      <c r="MR143" s="143" t="s">
        <v>4</v>
      </c>
      <c r="MS143" s="143" t="s">
        <v>4</v>
      </c>
      <c r="MT143" s="143" t="s">
        <v>4</v>
      </c>
      <c r="MU143" s="143" t="s">
        <v>4</v>
      </c>
      <c r="MV143" s="234" t="s">
        <v>4</v>
      </c>
      <c r="MW143" s="236" t="s">
        <v>22</v>
      </c>
      <c r="MX143" s="234">
        <f>COUNTIF(Q143:MP143,"Si")</f>
        <v>3</v>
      </c>
      <c r="MY143" s="234">
        <f>COUNTIF(Q143:MP143,"Parcialmente")</f>
        <v>0</v>
      </c>
      <c r="MZ143" s="234">
        <f>COUNTIF(Q$6:MP143,"Si, pero publicado por un nivel superior")+COUNTIF(Q143:MP143,"Si pero publicado por otra entidad")</f>
        <v>0</v>
      </c>
      <c r="NA143" s="234">
        <f>COUNTIF(Q143:MP143,"No")</f>
        <v>0</v>
      </c>
      <c r="NB143" s="234">
        <f>COUNTIF(Q143:MP143,"Satisfechos")</f>
        <v>0</v>
      </c>
      <c r="NC143" s="234">
        <f>COUNTIF(Q143:MP143,"No satisfechos")</f>
        <v>0</v>
      </c>
      <c r="ND143" s="234">
        <f>COUNTIF(Q143:MP143,"No se realiza encuesta")</f>
        <v>0</v>
      </c>
      <c r="NE143" s="234">
        <f>COUNTIF(Q143:MP143,"Clausurados o rehabilitados")</f>
        <v>0</v>
      </c>
      <c r="NF143" s="234">
        <f>COUNTIF(Q143:MP143,"En proceso")</f>
        <v>0</v>
      </c>
      <c r="NG143" s="234">
        <f t="shared" ref="NG143" si="85">COUNTIF(Q143:MP143,"No se realiza ninguna gestión")</f>
        <v>0</v>
      </c>
      <c r="NH143" s="237">
        <f>SUM(MX143:NG143)</f>
        <v>3</v>
      </c>
      <c r="NI143" s="236" t="s">
        <v>89</v>
      </c>
      <c r="NJ143" s="161">
        <f t="shared" si="81"/>
        <v>0</v>
      </c>
      <c r="NK143" s="161">
        <f t="shared" si="82"/>
        <v>3</v>
      </c>
      <c r="NM143" s="288"/>
      <c r="NN143" s="88"/>
      <c r="NO143" s="741"/>
      <c r="NP143" s="741"/>
      <c r="NQ143" s="741"/>
      <c r="NR143" s="741"/>
      <c r="NS143" s="741"/>
      <c r="NT143" s="741"/>
      <c r="NU143" s="741"/>
      <c r="NV143" s="741"/>
      <c r="NW143" s="741"/>
      <c r="NX143" s="741"/>
      <c r="NY143" s="741"/>
      <c r="NZ143" s="741"/>
      <c r="OA143" s="741"/>
      <c r="OB143" s="741"/>
      <c r="OC143" s="741"/>
      <c r="OD143" s="741"/>
      <c r="OE143" s="741"/>
      <c r="OF143" s="741"/>
      <c r="OG143" s="741"/>
      <c r="OH143" s="741"/>
      <c r="OI143" s="741"/>
      <c r="OJ143" s="741"/>
      <c r="OK143" s="741"/>
      <c r="OL143" s="741"/>
      <c r="OM143" s="741"/>
      <c r="ON143" s="741"/>
      <c r="OO143" s="741"/>
      <c r="OP143" s="741"/>
      <c r="OQ143" s="741"/>
      <c r="OR143" s="741"/>
      <c r="OS143" s="741"/>
      <c r="OT143" s="741"/>
      <c r="OU143" s="741"/>
      <c r="OV143" s="741"/>
      <c r="OW143" s="741"/>
      <c r="OX143" s="741"/>
      <c r="OY143" s="741"/>
      <c r="OZ143" s="741"/>
      <c r="PA143" s="741"/>
      <c r="PB143" s="741"/>
      <c r="PC143" s="741"/>
      <c r="PD143" s="741"/>
      <c r="PE143" s="741"/>
      <c r="PF143" s="741"/>
      <c r="PG143" s="741"/>
      <c r="PH143" s="741"/>
      <c r="PI143" s="741"/>
    </row>
    <row r="144" spans="1:425" s="92" customFormat="1" ht="15" customHeight="1">
      <c r="A144" s="1"/>
      <c r="B144" s="88"/>
      <c r="C144" s="89" t="s">
        <v>432</v>
      </c>
      <c r="D144" s="89" t="s">
        <v>2313</v>
      </c>
      <c r="E144" s="89" t="s">
        <v>18</v>
      </c>
      <c r="F144" s="89" t="s">
        <v>1222</v>
      </c>
      <c r="G144" s="160" t="str">
        <f>'G-6'!I193</f>
        <v>I-75</v>
      </c>
      <c r="H144" s="160" t="s">
        <v>89</v>
      </c>
      <c r="I144" s="160" t="s">
        <v>89</v>
      </c>
      <c r="J144" s="160" t="s">
        <v>4</v>
      </c>
      <c r="K144" s="160" t="s">
        <v>4</v>
      </c>
      <c r="L144" s="160" t="s">
        <v>4</v>
      </c>
      <c r="M144" s="89" t="s">
        <v>2179</v>
      </c>
      <c r="N144" s="89" t="s">
        <v>36</v>
      </c>
      <c r="O144" s="89" t="s">
        <v>2892</v>
      </c>
      <c r="P144" s="89" t="s">
        <v>98</v>
      </c>
      <c r="Q144" s="91">
        <v>2.5000000000000001E-2</v>
      </c>
      <c r="R144" s="91" t="s">
        <v>4</v>
      </c>
      <c r="S144" s="91">
        <v>2017</v>
      </c>
      <c r="T144" s="91" t="s">
        <v>664</v>
      </c>
      <c r="U144" s="91" t="s">
        <v>4</v>
      </c>
      <c r="V144" s="91" t="s">
        <v>741</v>
      </c>
      <c r="W144" s="91" t="s">
        <v>742</v>
      </c>
      <c r="X144" s="91" t="s">
        <v>4</v>
      </c>
      <c r="Y144" s="91">
        <v>10211</v>
      </c>
      <c r="Z144" s="91" t="s">
        <v>666</v>
      </c>
      <c r="AA144" s="91" t="s">
        <v>667</v>
      </c>
      <c r="AB144" s="91" t="s">
        <v>694</v>
      </c>
      <c r="AC144" s="91" t="s">
        <v>4</v>
      </c>
      <c r="AD144" s="91">
        <v>4.9000000000000002E-2</v>
      </c>
      <c r="AE144" s="91" t="s">
        <v>744</v>
      </c>
      <c r="AF144" s="91">
        <v>2017</v>
      </c>
      <c r="AG144" s="91" t="s">
        <v>664</v>
      </c>
      <c r="AH144" s="91" t="s">
        <v>665</v>
      </c>
      <c r="AI144" s="91" t="s">
        <v>741</v>
      </c>
      <c r="AJ144" s="91" t="s">
        <v>751</v>
      </c>
      <c r="AK144" s="91" t="s">
        <v>4</v>
      </c>
      <c r="AL144" s="100">
        <v>24057</v>
      </c>
      <c r="AM144" s="91" t="s">
        <v>666</v>
      </c>
      <c r="AN144" s="91" t="s">
        <v>667</v>
      </c>
      <c r="AO144" s="91" t="s">
        <v>694</v>
      </c>
      <c r="AP144" s="91" t="s">
        <v>4</v>
      </c>
      <c r="AQ144" s="248">
        <v>0.35</v>
      </c>
      <c r="AR144" s="135" t="s">
        <v>4</v>
      </c>
      <c r="AS144" s="135">
        <v>2017</v>
      </c>
      <c r="AT144" s="135" t="s">
        <v>687</v>
      </c>
      <c r="AU144" s="135" t="s">
        <v>677</v>
      </c>
      <c r="AV144" s="135" t="s">
        <v>1678</v>
      </c>
      <c r="AW144" s="135" t="s">
        <v>1679</v>
      </c>
      <c r="AX144" s="135" t="s">
        <v>4</v>
      </c>
      <c r="AY144" s="135">
        <v>1332272</v>
      </c>
      <c r="AZ144" s="49" t="s">
        <v>666</v>
      </c>
      <c r="BA144" s="49" t="s">
        <v>667</v>
      </c>
      <c r="BB144" s="246" t="s">
        <v>1693</v>
      </c>
      <c r="BC144" s="49" t="s">
        <v>4</v>
      </c>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c r="JX144" s="91"/>
      <c r="JY144" s="91"/>
      <c r="JZ144" s="91"/>
      <c r="KA144" s="91"/>
      <c r="KB144" s="91"/>
      <c r="KC144" s="91"/>
      <c r="KD144" s="91"/>
      <c r="KE144" s="91"/>
      <c r="KF144" s="91"/>
      <c r="KG144" s="91"/>
      <c r="KH144" s="91"/>
      <c r="KI144" s="91"/>
      <c r="KJ144" s="91"/>
      <c r="KK144" s="91"/>
      <c r="KL144" s="91"/>
      <c r="KM144" s="91"/>
      <c r="KN144" s="91"/>
      <c r="KO144" s="91"/>
      <c r="KP144" s="91"/>
      <c r="KQ144" s="91"/>
      <c r="KR144" s="91"/>
      <c r="KS144" s="91"/>
      <c r="KT144" s="91"/>
      <c r="KU144" s="91"/>
      <c r="KV144" s="91"/>
      <c r="KW144" s="91"/>
      <c r="KX144" s="91"/>
      <c r="KY144" s="91"/>
      <c r="KZ144" s="91"/>
      <c r="LA144" s="91"/>
      <c r="LB144" s="91"/>
      <c r="LC144" s="91"/>
      <c r="LD144" s="91"/>
      <c r="LE144" s="91"/>
      <c r="LF144" s="91"/>
      <c r="LG144" s="91"/>
      <c r="LH144" s="91"/>
      <c r="LI144" s="91"/>
      <c r="LJ144" s="91"/>
      <c r="LK144" s="91"/>
      <c r="LL144" s="91"/>
      <c r="LM144" s="91"/>
      <c r="LN144" s="91"/>
      <c r="LO144" s="91"/>
      <c r="LP144" s="91"/>
      <c r="LQ144" s="91"/>
      <c r="LR144" s="91"/>
      <c r="LS144" s="91"/>
      <c r="LT144" s="91"/>
      <c r="LU144" s="91"/>
      <c r="LV144" s="91"/>
      <c r="LW144" s="91"/>
      <c r="LX144" s="91"/>
      <c r="LY144" s="91"/>
      <c r="LZ144" s="91"/>
      <c r="MA144" s="91"/>
      <c r="MB144" s="91"/>
      <c r="MC144" s="91"/>
      <c r="MQ144" s="152">
        <f t="shared" si="43"/>
        <v>3</v>
      </c>
      <c r="MR144" s="143">
        <f t="shared" si="76"/>
        <v>0.35</v>
      </c>
      <c r="MS144" s="143">
        <f t="shared" si="77"/>
        <v>2.5000000000000001E-2</v>
      </c>
      <c r="MT144" s="143">
        <f t="shared" si="78"/>
        <v>0.14133333333333334</v>
      </c>
      <c r="MU144" s="143">
        <f t="shared" si="79"/>
        <v>0.18110862302312752</v>
      </c>
      <c r="MV144" s="234">
        <f t="shared" si="80"/>
        <v>3</v>
      </c>
      <c r="MW144" s="236" t="s">
        <v>89</v>
      </c>
      <c r="MX144" s="144" t="s">
        <v>4</v>
      </c>
      <c r="MY144" s="144" t="s">
        <v>4</v>
      </c>
      <c r="MZ144" s="144" t="s">
        <v>4</v>
      </c>
      <c r="NA144" s="144" t="s">
        <v>4</v>
      </c>
      <c r="NB144" s="144" t="s">
        <v>4</v>
      </c>
      <c r="NC144" s="144" t="s">
        <v>4</v>
      </c>
      <c r="ND144" s="144" t="s">
        <v>4</v>
      </c>
      <c r="NE144" s="144" t="s">
        <v>4</v>
      </c>
      <c r="NF144" s="144" t="s">
        <v>4</v>
      </c>
      <c r="NG144" s="144" t="s">
        <v>4</v>
      </c>
      <c r="NH144" s="237" t="s">
        <v>4</v>
      </c>
      <c r="NI144" s="236" t="s">
        <v>22</v>
      </c>
      <c r="NJ144" s="161">
        <f t="shared" si="81"/>
        <v>0</v>
      </c>
      <c r="NK144" s="161">
        <f t="shared" si="82"/>
        <v>3</v>
      </c>
      <c r="NM144" s="288"/>
      <c r="NN144" s="88"/>
      <c r="NO144" s="741"/>
      <c r="NP144" s="741"/>
      <c r="NQ144" s="741"/>
      <c r="NR144" s="741"/>
      <c r="NS144" s="741"/>
      <c r="NT144" s="741"/>
      <c r="NU144" s="741"/>
      <c r="NV144" s="741"/>
      <c r="NW144" s="741"/>
      <c r="NX144" s="741"/>
      <c r="NY144" s="741"/>
      <c r="NZ144" s="741"/>
      <c r="OA144" s="741"/>
      <c r="OB144" s="741"/>
      <c r="OC144" s="741"/>
      <c r="OD144" s="741"/>
      <c r="OE144" s="741"/>
      <c r="OF144" s="741"/>
      <c r="OG144" s="741"/>
      <c r="OH144" s="741"/>
      <c r="OI144" s="741"/>
      <c r="OJ144" s="741"/>
      <c r="OK144" s="741"/>
      <c r="OL144" s="741"/>
      <c r="OM144" s="741"/>
      <c r="ON144" s="741"/>
      <c r="OO144" s="741"/>
      <c r="OP144" s="741"/>
      <c r="OQ144" s="741"/>
      <c r="OR144" s="741"/>
      <c r="OS144" s="741"/>
      <c r="OT144" s="741"/>
      <c r="OU144" s="741"/>
      <c r="OV144" s="741"/>
      <c r="OW144" s="741"/>
      <c r="OX144" s="741"/>
      <c r="OY144" s="741"/>
      <c r="OZ144" s="741"/>
      <c r="PA144" s="741"/>
      <c r="PB144" s="741"/>
      <c r="PC144" s="741"/>
      <c r="PD144" s="741"/>
      <c r="PE144" s="741"/>
      <c r="PF144" s="741"/>
      <c r="PG144" s="741"/>
      <c r="PH144" s="741"/>
      <c r="PI144" s="741"/>
    </row>
    <row r="145" spans="1:425" s="92" customFormat="1" ht="15" customHeight="1">
      <c r="A145" s="1"/>
      <c r="B145" s="88"/>
      <c r="C145" s="89" t="s">
        <v>432</v>
      </c>
      <c r="D145" s="89" t="s">
        <v>2313</v>
      </c>
      <c r="E145" s="89" t="s">
        <v>18</v>
      </c>
      <c r="F145" s="89" t="s">
        <v>1223</v>
      </c>
      <c r="G145" s="340" t="str">
        <f>'G-6'!I201</f>
        <v>I-76</v>
      </c>
      <c r="H145" s="340" t="s">
        <v>88</v>
      </c>
      <c r="I145" s="340" t="s">
        <v>88</v>
      </c>
      <c r="J145" s="160" t="s">
        <v>4</v>
      </c>
      <c r="K145" s="160" t="s">
        <v>4</v>
      </c>
      <c r="L145" s="160" t="s">
        <v>4</v>
      </c>
      <c r="M145" s="89" t="s">
        <v>2172</v>
      </c>
      <c r="N145" s="89" t="s">
        <v>37</v>
      </c>
      <c r="O145" s="89" t="s">
        <v>503</v>
      </c>
      <c r="P145" s="89" t="s">
        <v>98</v>
      </c>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c r="JX145" s="91"/>
      <c r="JY145" s="91"/>
      <c r="JZ145" s="91"/>
      <c r="KA145" s="91"/>
      <c r="KB145" s="91"/>
      <c r="KC145" s="91"/>
      <c r="KD145" s="91"/>
      <c r="KE145" s="91"/>
      <c r="KF145" s="91"/>
      <c r="KG145" s="91"/>
      <c r="KH145" s="91"/>
      <c r="KI145" s="91"/>
      <c r="KJ145" s="91"/>
      <c r="KK145" s="91"/>
      <c r="KL145" s="91"/>
      <c r="KM145" s="91"/>
      <c r="KN145" s="91"/>
      <c r="KO145" s="91"/>
      <c r="KP145" s="91"/>
      <c r="KQ145" s="91"/>
      <c r="KR145" s="91"/>
      <c r="KS145" s="91"/>
      <c r="KT145" s="91"/>
      <c r="KU145" s="91"/>
      <c r="KV145" s="91"/>
      <c r="KW145" s="91"/>
      <c r="KX145" s="91"/>
      <c r="KY145" s="91"/>
      <c r="KZ145" s="91"/>
      <c r="LA145" s="91"/>
      <c r="LB145" s="91"/>
      <c r="LC145" s="91"/>
      <c r="LD145" s="91"/>
      <c r="LE145" s="91"/>
      <c r="LF145" s="91"/>
      <c r="LG145" s="91"/>
      <c r="LH145" s="91"/>
      <c r="LI145" s="91"/>
      <c r="LJ145" s="91"/>
      <c r="LK145" s="91"/>
      <c r="LL145" s="91"/>
      <c r="LM145" s="91"/>
      <c r="LN145" s="91"/>
      <c r="LO145" s="91"/>
      <c r="LP145" s="91"/>
      <c r="LQ145" s="91"/>
      <c r="LR145" s="91"/>
      <c r="LS145" s="91"/>
      <c r="LT145" s="91"/>
      <c r="LU145" s="91"/>
      <c r="LV145" s="91"/>
      <c r="LW145" s="91"/>
      <c r="LX145" s="91"/>
      <c r="LY145" s="91"/>
      <c r="LZ145" s="91"/>
      <c r="MA145" s="91"/>
      <c r="MB145" s="91"/>
      <c r="MC145" s="91"/>
      <c r="MQ145" s="152">
        <f t="shared" si="43"/>
        <v>0</v>
      </c>
      <c r="MR145" s="143">
        <f t="shared" si="76"/>
        <v>0</v>
      </c>
      <c r="MS145" s="143">
        <f t="shared" si="77"/>
        <v>0</v>
      </c>
      <c r="MT145" s="143" t="e">
        <f t="shared" si="78"/>
        <v>#DIV/0!</v>
      </c>
      <c r="MU145" s="143" t="e">
        <f t="shared" si="79"/>
        <v>#DIV/0!</v>
      </c>
      <c r="MV145" s="234">
        <f t="shared" si="80"/>
        <v>0</v>
      </c>
      <c r="MW145" s="236" t="s">
        <v>89</v>
      </c>
      <c r="MX145" s="144" t="s">
        <v>4</v>
      </c>
      <c r="MY145" s="144" t="s">
        <v>4</v>
      </c>
      <c r="MZ145" s="144" t="s">
        <v>4</v>
      </c>
      <c r="NA145" s="144" t="s">
        <v>4</v>
      </c>
      <c r="NB145" s="144" t="s">
        <v>4</v>
      </c>
      <c r="NC145" s="144" t="s">
        <v>4</v>
      </c>
      <c r="ND145" s="144" t="s">
        <v>4</v>
      </c>
      <c r="NE145" s="144" t="s">
        <v>4</v>
      </c>
      <c r="NF145" s="144" t="s">
        <v>4</v>
      </c>
      <c r="NG145" s="144" t="s">
        <v>4</v>
      </c>
      <c r="NH145" s="237" t="s">
        <v>4</v>
      </c>
      <c r="NI145" s="236" t="s">
        <v>22</v>
      </c>
      <c r="NJ145" s="161">
        <f t="shared" si="81"/>
        <v>0</v>
      </c>
      <c r="NK145" s="161">
        <f t="shared" si="82"/>
        <v>0</v>
      </c>
      <c r="NM145" s="288"/>
      <c r="NN145" s="88"/>
      <c r="NO145" s="741"/>
      <c r="NP145" s="741"/>
      <c r="NQ145" s="741"/>
      <c r="NR145" s="741"/>
      <c r="NS145" s="741"/>
      <c r="NT145" s="741"/>
      <c r="NU145" s="741"/>
      <c r="NV145" s="741"/>
      <c r="NW145" s="741"/>
      <c r="NX145" s="741"/>
      <c r="NY145" s="741"/>
      <c r="NZ145" s="741"/>
      <c r="OA145" s="741"/>
      <c r="OB145" s="741"/>
      <c r="OC145" s="741"/>
      <c r="OD145" s="741"/>
      <c r="OE145" s="741"/>
      <c r="OF145" s="741"/>
      <c r="OG145" s="741"/>
      <c r="OH145" s="741"/>
      <c r="OI145" s="741"/>
      <c r="OJ145" s="741"/>
      <c r="OK145" s="741"/>
      <c r="OL145" s="741"/>
      <c r="OM145" s="741"/>
      <c r="ON145" s="741"/>
      <c r="OO145" s="741"/>
      <c r="OP145" s="741"/>
      <c r="OQ145" s="741"/>
      <c r="OR145" s="741"/>
      <c r="OS145" s="741"/>
      <c r="OT145" s="741"/>
      <c r="OU145" s="741"/>
      <c r="OV145" s="741"/>
      <c r="OW145" s="741"/>
      <c r="OX145" s="741"/>
      <c r="OY145" s="741"/>
      <c r="OZ145" s="741"/>
      <c r="PA145" s="741"/>
      <c r="PB145" s="741"/>
      <c r="PC145" s="741"/>
      <c r="PD145" s="741"/>
      <c r="PE145" s="741"/>
      <c r="PF145" s="741"/>
      <c r="PG145" s="741"/>
      <c r="PH145" s="741"/>
      <c r="PI145" s="741"/>
    </row>
    <row r="146" spans="1:425" s="92" customFormat="1" ht="15" customHeight="1">
      <c r="A146" s="1"/>
      <c r="B146" s="88"/>
      <c r="C146" s="89" t="s">
        <v>432</v>
      </c>
      <c r="D146" s="89" t="s">
        <v>2313</v>
      </c>
      <c r="E146" s="89" t="s">
        <v>18</v>
      </c>
      <c r="F146" s="89" t="s">
        <v>1224</v>
      </c>
      <c r="G146" s="340" t="str">
        <f>'G-6'!I136</f>
        <v>I-44</v>
      </c>
      <c r="H146" s="340" t="s">
        <v>88</v>
      </c>
      <c r="I146" s="340" t="s">
        <v>88</v>
      </c>
      <c r="J146" s="160" t="s">
        <v>4</v>
      </c>
      <c r="K146" s="160" t="s">
        <v>4</v>
      </c>
      <c r="L146" s="160" t="s">
        <v>4</v>
      </c>
      <c r="M146" s="89" t="s">
        <v>261</v>
      </c>
      <c r="N146" s="89" t="s">
        <v>38</v>
      </c>
      <c r="O146" s="89" t="s">
        <v>1520</v>
      </c>
      <c r="P146" s="89" t="s">
        <v>98</v>
      </c>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c r="JX146" s="91"/>
      <c r="JY146" s="91"/>
      <c r="JZ146" s="91"/>
      <c r="KA146" s="91"/>
      <c r="KB146" s="91"/>
      <c r="KC146" s="91"/>
      <c r="KD146" s="91"/>
      <c r="KE146" s="91"/>
      <c r="KF146" s="91"/>
      <c r="KG146" s="91"/>
      <c r="KH146" s="91"/>
      <c r="KI146" s="91"/>
      <c r="KJ146" s="91"/>
      <c r="KK146" s="91"/>
      <c r="KL146" s="91"/>
      <c r="KM146" s="91"/>
      <c r="KN146" s="91"/>
      <c r="KO146" s="91"/>
      <c r="KP146" s="91"/>
      <c r="KQ146" s="91"/>
      <c r="KR146" s="91"/>
      <c r="KS146" s="91"/>
      <c r="KT146" s="91"/>
      <c r="KU146" s="91"/>
      <c r="KV146" s="91"/>
      <c r="KW146" s="91"/>
      <c r="KX146" s="91"/>
      <c r="KY146" s="91"/>
      <c r="KZ146" s="91"/>
      <c r="LA146" s="91"/>
      <c r="LB146" s="91"/>
      <c r="LC146" s="91"/>
      <c r="LD146" s="91"/>
      <c r="LE146" s="91"/>
      <c r="LF146" s="91"/>
      <c r="LG146" s="91"/>
      <c r="LH146" s="91"/>
      <c r="LI146" s="91"/>
      <c r="LJ146" s="91"/>
      <c r="LK146" s="91"/>
      <c r="LL146" s="91"/>
      <c r="LM146" s="91"/>
      <c r="LN146" s="91"/>
      <c r="LO146" s="91"/>
      <c r="LP146" s="91"/>
      <c r="LQ146" s="91"/>
      <c r="LR146" s="91"/>
      <c r="LS146" s="91"/>
      <c r="LT146" s="91"/>
      <c r="LU146" s="91"/>
      <c r="LV146" s="91"/>
      <c r="LW146" s="91"/>
      <c r="LX146" s="91"/>
      <c r="LY146" s="91"/>
      <c r="LZ146" s="91"/>
      <c r="MA146" s="91"/>
      <c r="MB146" s="91"/>
      <c r="MC146" s="91"/>
      <c r="MQ146" s="152">
        <f t="shared" si="43"/>
        <v>0</v>
      </c>
      <c r="MR146" s="143">
        <f t="shared" si="76"/>
        <v>0</v>
      </c>
      <c r="MS146" s="143">
        <f t="shared" si="77"/>
        <v>0</v>
      </c>
      <c r="MT146" s="143" t="e">
        <f t="shared" si="78"/>
        <v>#DIV/0!</v>
      </c>
      <c r="MU146" s="143" t="e">
        <f t="shared" si="79"/>
        <v>#DIV/0!</v>
      </c>
      <c r="MV146" s="234">
        <f t="shared" si="80"/>
        <v>0</v>
      </c>
      <c r="MW146" s="236" t="s">
        <v>89</v>
      </c>
      <c r="MX146" s="144" t="s">
        <v>4</v>
      </c>
      <c r="MY146" s="144" t="s">
        <v>4</v>
      </c>
      <c r="MZ146" s="144" t="s">
        <v>4</v>
      </c>
      <c r="NA146" s="144" t="s">
        <v>4</v>
      </c>
      <c r="NB146" s="144" t="s">
        <v>4</v>
      </c>
      <c r="NC146" s="144" t="s">
        <v>4</v>
      </c>
      <c r="ND146" s="144" t="s">
        <v>4</v>
      </c>
      <c r="NE146" s="144" t="s">
        <v>4</v>
      </c>
      <c r="NF146" s="144" t="s">
        <v>4</v>
      </c>
      <c r="NG146" s="144" t="s">
        <v>4</v>
      </c>
      <c r="NH146" s="237" t="s">
        <v>4</v>
      </c>
      <c r="NI146" s="236" t="s">
        <v>22</v>
      </c>
      <c r="NJ146" s="161">
        <f t="shared" si="81"/>
        <v>0</v>
      </c>
      <c r="NK146" s="161">
        <f t="shared" si="82"/>
        <v>0</v>
      </c>
      <c r="NM146" s="288"/>
      <c r="NN146" s="88"/>
      <c r="NO146" s="741"/>
      <c r="NP146" s="741"/>
      <c r="NQ146" s="741"/>
      <c r="NR146" s="741"/>
      <c r="NS146" s="741"/>
      <c r="NT146" s="741"/>
      <c r="NU146" s="741"/>
      <c r="NV146" s="741"/>
      <c r="NW146" s="741"/>
      <c r="NX146" s="741"/>
      <c r="NY146" s="741"/>
      <c r="NZ146" s="741"/>
      <c r="OA146" s="741"/>
      <c r="OB146" s="741"/>
      <c r="OC146" s="741"/>
      <c r="OD146" s="741"/>
      <c r="OE146" s="741"/>
      <c r="OF146" s="741"/>
      <c r="OG146" s="741"/>
      <c r="OH146" s="741"/>
      <c r="OI146" s="741"/>
      <c r="OJ146" s="741"/>
      <c r="OK146" s="741"/>
      <c r="OL146" s="741"/>
      <c r="OM146" s="741"/>
      <c r="ON146" s="741"/>
      <c r="OO146" s="741"/>
      <c r="OP146" s="741"/>
      <c r="OQ146" s="741"/>
      <c r="OR146" s="741"/>
      <c r="OS146" s="741"/>
      <c r="OT146" s="741"/>
      <c r="OU146" s="741"/>
      <c r="OV146" s="741"/>
      <c r="OW146" s="741"/>
      <c r="OX146" s="741"/>
      <c r="OY146" s="741"/>
      <c r="OZ146" s="741"/>
      <c r="PA146" s="741"/>
      <c r="PB146" s="741"/>
      <c r="PC146" s="741"/>
      <c r="PD146" s="741"/>
      <c r="PE146" s="741"/>
      <c r="PF146" s="741"/>
      <c r="PG146" s="741"/>
      <c r="PH146" s="741"/>
      <c r="PI146" s="741"/>
    </row>
    <row r="147" spans="1:425" s="92" customFormat="1" ht="15" customHeight="1">
      <c r="A147" s="1"/>
      <c r="B147" s="88"/>
      <c r="C147" s="89" t="s">
        <v>432</v>
      </c>
      <c r="D147" s="89" t="s">
        <v>2313</v>
      </c>
      <c r="E147" s="89" t="s">
        <v>417</v>
      </c>
      <c r="F147" s="89" t="s">
        <v>1224</v>
      </c>
      <c r="G147" s="340" t="str">
        <f>'G-6'!I144</f>
        <v>I-45</v>
      </c>
      <c r="H147" s="340" t="s">
        <v>88</v>
      </c>
      <c r="I147" s="340" t="s">
        <v>88</v>
      </c>
      <c r="J147" s="160" t="s">
        <v>4</v>
      </c>
      <c r="K147" s="160" t="s">
        <v>4</v>
      </c>
      <c r="L147" s="160" t="s">
        <v>4</v>
      </c>
      <c r="M147" s="89" t="s">
        <v>260</v>
      </c>
      <c r="N147" s="89" t="s">
        <v>39</v>
      </c>
      <c r="O147" s="89" t="s">
        <v>308</v>
      </c>
      <c r="P147" s="89" t="s">
        <v>98</v>
      </c>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c r="JX147" s="91"/>
      <c r="JY147" s="91"/>
      <c r="JZ147" s="91"/>
      <c r="KA147" s="91"/>
      <c r="KB147" s="91"/>
      <c r="KC147" s="91"/>
      <c r="KD147" s="91"/>
      <c r="KE147" s="91"/>
      <c r="KF147" s="91"/>
      <c r="KG147" s="91"/>
      <c r="KH147" s="91"/>
      <c r="KI147" s="91"/>
      <c r="KJ147" s="91"/>
      <c r="KK147" s="91"/>
      <c r="KL147" s="91"/>
      <c r="KM147" s="91"/>
      <c r="KN147" s="91"/>
      <c r="KO147" s="91"/>
      <c r="KP147" s="91"/>
      <c r="KQ147" s="91"/>
      <c r="KR147" s="91"/>
      <c r="KS147" s="91"/>
      <c r="KT147" s="91"/>
      <c r="KU147" s="91"/>
      <c r="KV147" s="91"/>
      <c r="KW147" s="91"/>
      <c r="KX147" s="91"/>
      <c r="KY147" s="91"/>
      <c r="KZ147" s="91"/>
      <c r="LA147" s="91"/>
      <c r="LB147" s="91"/>
      <c r="LC147" s="91"/>
      <c r="LD147" s="91"/>
      <c r="LE147" s="91"/>
      <c r="LF147" s="91"/>
      <c r="LG147" s="91"/>
      <c r="LH147" s="91"/>
      <c r="LI147" s="91"/>
      <c r="LJ147" s="91"/>
      <c r="LK147" s="91"/>
      <c r="LL147" s="91"/>
      <c r="LM147" s="91"/>
      <c r="LN147" s="91"/>
      <c r="LO147" s="91"/>
      <c r="LP147" s="91"/>
      <c r="LQ147" s="91"/>
      <c r="LR147" s="91"/>
      <c r="LS147" s="91"/>
      <c r="LT147" s="91"/>
      <c r="LU147" s="91"/>
      <c r="LV147" s="91"/>
      <c r="LW147" s="91"/>
      <c r="LX147" s="91"/>
      <c r="LY147" s="91"/>
      <c r="LZ147" s="91"/>
      <c r="MA147" s="91"/>
      <c r="MB147" s="91"/>
      <c r="MC147" s="91"/>
      <c r="MQ147" s="152">
        <f t="shared" si="43"/>
        <v>0</v>
      </c>
      <c r="MR147" s="143">
        <f t="shared" si="76"/>
        <v>0</v>
      </c>
      <c r="MS147" s="143">
        <f t="shared" si="77"/>
        <v>0</v>
      </c>
      <c r="MT147" s="143" t="e">
        <f t="shared" si="78"/>
        <v>#DIV/0!</v>
      </c>
      <c r="MU147" s="143" t="e">
        <f t="shared" si="79"/>
        <v>#DIV/0!</v>
      </c>
      <c r="MV147" s="234">
        <f t="shared" si="80"/>
        <v>0</v>
      </c>
      <c r="MW147" s="236" t="s">
        <v>89</v>
      </c>
      <c r="MX147" s="144" t="s">
        <v>4</v>
      </c>
      <c r="MY147" s="144" t="s">
        <v>4</v>
      </c>
      <c r="MZ147" s="144" t="s">
        <v>4</v>
      </c>
      <c r="NA147" s="144" t="s">
        <v>4</v>
      </c>
      <c r="NB147" s="144" t="s">
        <v>4</v>
      </c>
      <c r="NC147" s="144" t="s">
        <v>4</v>
      </c>
      <c r="ND147" s="144" t="s">
        <v>4</v>
      </c>
      <c r="NE147" s="144" t="s">
        <v>4</v>
      </c>
      <c r="NF147" s="144" t="s">
        <v>4</v>
      </c>
      <c r="NG147" s="144" t="s">
        <v>4</v>
      </c>
      <c r="NH147" s="237" t="s">
        <v>4</v>
      </c>
      <c r="NI147" s="236" t="s">
        <v>22</v>
      </c>
      <c r="NJ147" s="161">
        <f t="shared" si="81"/>
        <v>0</v>
      </c>
      <c r="NK147" s="161">
        <f t="shared" si="82"/>
        <v>0</v>
      </c>
      <c r="NM147" s="288"/>
      <c r="NN147" s="88"/>
      <c r="NO147" s="741"/>
      <c r="NP147" s="741"/>
      <c r="NQ147" s="741"/>
      <c r="NR147" s="741"/>
      <c r="NS147" s="741"/>
      <c r="NT147" s="741"/>
      <c r="NU147" s="741"/>
      <c r="NV147" s="741"/>
      <c r="NW147" s="741"/>
      <c r="NX147" s="741"/>
      <c r="NY147" s="741"/>
      <c r="NZ147" s="741"/>
      <c r="OA147" s="741"/>
      <c r="OB147" s="741"/>
      <c r="OC147" s="741"/>
      <c r="OD147" s="741"/>
      <c r="OE147" s="741"/>
      <c r="OF147" s="741"/>
      <c r="OG147" s="741"/>
      <c r="OH147" s="741"/>
      <c r="OI147" s="741"/>
      <c r="OJ147" s="741"/>
      <c r="OK147" s="741"/>
      <c r="OL147" s="741"/>
      <c r="OM147" s="741"/>
      <c r="ON147" s="741"/>
      <c r="OO147" s="741"/>
      <c r="OP147" s="741"/>
      <c r="OQ147" s="741"/>
      <c r="OR147" s="741"/>
      <c r="OS147" s="741"/>
      <c r="OT147" s="741"/>
      <c r="OU147" s="741"/>
      <c r="OV147" s="741"/>
      <c r="OW147" s="741"/>
      <c r="OX147" s="741"/>
      <c r="OY147" s="741"/>
      <c r="OZ147" s="741"/>
      <c r="PA147" s="741"/>
      <c r="PB147" s="741"/>
      <c r="PC147" s="741"/>
      <c r="PD147" s="741"/>
      <c r="PE147" s="741"/>
      <c r="PF147" s="741"/>
      <c r="PG147" s="741"/>
      <c r="PH147" s="741"/>
      <c r="PI147" s="741"/>
    </row>
    <row r="148" spans="1:425" s="92" customFormat="1" ht="15" customHeight="1">
      <c r="A148" s="1"/>
      <c r="B148" s="88"/>
      <c r="C148" s="89" t="s">
        <v>432</v>
      </c>
      <c r="D148" s="89" t="s">
        <v>2313</v>
      </c>
      <c r="E148" s="89" t="s">
        <v>417</v>
      </c>
      <c r="F148" s="89" t="s">
        <v>2169</v>
      </c>
      <c r="G148" s="340" t="str">
        <f>'G-6'!I209</f>
        <v>I-77</v>
      </c>
      <c r="H148" s="340" t="s">
        <v>88</v>
      </c>
      <c r="I148" s="340" t="s">
        <v>88</v>
      </c>
      <c r="J148" s="160" t="s">
        <v>4</v>
      </c>
      <c r="K148" s="160" t="s">
        <v>4</v>
      </c>
      <c r="L148" s="160" t="s">
        <v>4</v>
      </c>
      <c r="M148" s="89" t="s">
        <v>2142</v>
      </c>
      <c r="N148" s="89" t="s">
        <v>37</v>
      </c>
      <c r="O148" s="89" t="s">
        <v>156</v>
      </c>
      <c r="P148" s="89" t="s">
        <v>98</v>
      </c>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c r="JX148" s="91"/>
      <c r="JY148" s="91"/>
      <c r="JZ148" s="91"/>
      <c r="KA148" s="91"/>
      <c r="KB148" s="91"/>
      <c r="KC148" s="91"/>
      <c r="KD148" s="91"/>
      <c r="KE148" s="91"/>
      <c r="KF148" s="91"/>
      <c r="KG148" s="91"/>
      <c r="KH148" s="91"/>
      <c r="KI148" s="91"/>
      <c r="KJ148" s="91"/>
      <c r="KK148" s="91"/>
      <c r="KL148" s="91"/>
      <c r="KM148" s="91"/>
      <c r="KN148" s="91"/>
      <c r="KO148" s="91"/>
      <c r="KP148" s="91"/>
      <c r="KQ148" s="91"/>
      <c r="KR148" s="91"/>
      <c r="KS148" s="91"/>
      <c r="KT148" s="91"/>
      <c r="KU148" s="91"/>
      <c r="KV148" s="91"/>
      <c r="KW148" s="91"/>
      <c r="KX148" s="91"/>
      <c r="KY148" s="91"/>
      <c r="KZ148" s="91"/>
      <c r="LA148" s="91"/>
      <c r="LB148" s="91"/>
      <c r="LC148" s="91"/>
      <c r="LD148" s="91"/>
      <c r="LE148" s="91"/>
      <c r="LF148" s="91"/>
      <c r="LG148" s="91"/>
      <c r="LH148" s="91"/>
      <c r="LI148" s="91"/>
      <c r="LJ148" s="91"/>
      <c r="LK148" s="91"/>
      <c r="LL148" s="91"/>
      <c r="LM148" s="91"/>
      <c r="LN148" s="91"/>
      <c r="LO148" s="91"/>
      <c r="LP148" s="91"/>
      <c r="LQ148" s="91"/>
      <c r="LR148" s="91"/>
      <c r="LS148" s="91"/>
      <c r="LT148" s="91"/>
      <c r="LU148" s="91"/>
      <c r="LV148" s="91"/>
      <c r="LW148" s="91"/>
      <c r="LX148" s="91"/>
      <c r="LY148" s="91"/>
      <c r="LZ148" s="91"/>
      <c r="MA148" s="91"/>
      <c r="MB148" s="91"/>
      <c r="MC148" s="91"/>
      <c r="MQ148" s="152">
        <f t="shared" si="43"/>
        <v>0</v>
      </c>
      <c r="MR148" s="143">
        <f t="shared" si="76"/>
        <v>0</v>
      </c>
      <c r="MS148" s="143">
        <f t="shared" si="77"/>
        <v>0</v>
      </c>
      <c r="MT148" s="143" t="e">
        <f t="shared" si="78"/>
        <v>#DIV/0!</v>
      </c>
      <c r="MU148" s="143" t="e">
        <f t="shared" si="79"/>
        <v>#DIV/0!</v>
      </c>
      <c r="MV148" s="234">
        <f t="shared" si="80"/>
        <v>0</v>
      </c>
      <c r="MW148" s="236" t="s">
        <v>89</v>
      </c>
      <c r="MX148" s="144" t="s">
        <v>4</v>
      </c>
      <c r="MY148" s="144" t="s">
        <v>4</v>
      </c>
      <c r="MZ148" s="144" t="s">
        <v>4</v>
      </c>
      <c r="NA148" s="144" t="s">
        <v>4</v>
      </c>
      <c r="NB148" s="144" t="s">
        <v>4</v>
      </c>
      <c r="NC148" s="144" t="s">
        <v>4</v>
      </c>
      <c r="ND148" s="144" t="s">
        <v>4</v>
      </c>
      <c r="NE148" s="144" t="s">
        <v>4</v>
      </c>
      <c r="NF148" s="144" t="s">
        <v>4</v>
      </c>
      <c r="NG148" s="144" t="s">
        <v>4</v>
      </c>
      <c r="NH148" s="237" t="s">
        <v>4</v>
      </c>
      <c r="NI148" s="236" t="s">
        <v>22</v>
      </c>
      <c r="NJ148" s="161">
        <f t="shared" si="81"/>
        <v>0</v>
      </c>
      <c r="NK148" s="161">
        <f t="shared" si="82"/>
        <v>0</v>
      </c>
      <c r="NM148" s="288"/>
      <c r="NN148" s="88"/>
      <c r="NO148" s="741"/>
      <c r="NP148" s="741"/>
      <c r="NQ148" s="741"/>
      <c r="NR148" s="741"/>
      <c r="NS148" s="741"/>
      <c r="NT148" s="741"/>
      <c r="NU148" s="741"/>
      <c r="NV148" s="741"/>
      <c r="NW148" s="741"/>
      <c r="NX148" s="741"/>
      <c r="NY148" s="741"/>
      <c r="NZ148" s="741"/>
      <c r="OA148" s="741"/>
      <c r="OB148" s="741"/>
      <c r="OC148" s="741"/>
      <c r="OD148" s="741"/>
      <c r="OE148" s="741"/>
      <c r="OF148" s="741"/>
      <c r="OG148" s="741"/>
      <c r="OH148" s="741"/>
      <c r="OI148" s="741"/>
      <c r="OJ148" s="741"/>
      <c r="OK148" s="741"/>
      <c r="OL148" s="741"/>
      <c r="OM148" s="741"/>
      <c r="ON148" s="741"/>
      <c r="OO148" s="741"/>
      <c r="OP148" s="741"/>
      <c r="OQ148" s="741"/>
      <c r="OR148" s="741"/>
      <c r="OS148" s="741"/>
      <c r="OT148" s="741"/>
      <c r="OU148" s="741"/>
      <c r="OV148" s="741"/>
      <c r="OW148" s="741"/>
      <c r="OX148" s="741"/>
      <c r="OY148" s="741"/>
      <c r="OZ148" s="741"/>
      <c r="PA148" s="741"/>
      <c r="PB148" s="741"/>
      <c r="PC148" s="741"/>
      <c r="PD148" s="741"/>
      <c r="PE148" s="741"/>
      <c r="PF148" s="741"/>
      <c r="PG148" s="741"/>
      <c r="PH148" s="741"/>
      <c r="PI148" s="741"/>
    </row>
    <row r="149" spans="1:425" s="92" customFormat="1" ht="15" customHeight="1">
      <c r="A149" s="1"/>
      <c r="B149" s="88"/>
      <c r="C149" s="89" t="s">
        <v>432</v>
      </c>
      <c r="D149" s="89" t="s">
        <v>2313</v>
      </c>
      <c r="E149" s="89" t="s">
        <v>427</v>
      </c>
      <c r="F149" s="89" t="s">
        <v>2169</v>
      </c>
      <c r="G149" s="160" t="str">
        <f>'G-6'!I216</f>
        <v>I-78</v>
      </c>
      <c r="H149" s="160" t="s">
        <v>89</v>
      </c>
      <c r="I149" s="160" t="s">
        <v>89</v>
      </c>
      <c r="J149" s="160" t="s">
        <v>4</v>
      </c>
      <c r="K149" s="160" t="s">
        <v>4</v>
      </c>
      <c r="L149" s="160" t="s">
        <v>4</v>
      </c>
      <c r="M149" s="89" t="s">
        <v>2143</v>
      </c>
      <c r="N149" s="89" t="s">
        <v>8</v>
      </c>
      <c r="O149" s="89" t="s">
        <v>320</v>
      </c>
      <c r="P149" s="89" t="s">
        <v>97</v>
      </c>
      <c r="Q149" s="231" t="s">
        <v>88</v>
      </c>
      <c r="R149" s="135" t="s">
        <v>4</v>
      </c>
      <c r="S149" s="135">
        <v>2017</v>
      </c>
      <c r="T149" s="135" t="s">
        <v>687</v>
      </c>
      <c r="U149" s="135" t="s">
        <v>677</v>
      </c>
      <c r="V149" s="135" t="s">
        <v>1678</v>
      </c>
      <c r="W149" s="135" t="s">
        <v>1679</v>
      </c>
      <c r="X149" s="135" t="s">
        <v>4</v>
      </c>
      <c r="Y149" s="135">
        <v>1332272</v>
      </c>
      <c r="Z149" s="49" t="s">
        <v>666</v>
      </c>
      <c r="AA149" s="49" t="s">
        <v>667</v>
      </c>
      <c r="AB149" s="246" t="s">
        <v>1693</v>
      </c>
      <c r="AC149" s="49" t="s">
        <v>4</v>
      </c>
      <c r="AD149" s="231" t="s">
        <v>88</v>
      </c>
      <c r="AE149" s="135" t="s">
        <v>4</v>
      </c>
      <c r="AF149" s="135">
        <v>2017</v>
      </c>
      <c r="AG149" s="135" t="s">
        <v>687</v>
      </c>
      <c r="AH149" s="135" t="s">
        <v>677</v>
      </c>
      <c r="AI149" s="135" t="s">
        <v>1678</v>
      </c>
      <c r="AJ149" s="135" t="s">
        <v>1694</v>
      </c>
      <c r="AK149" s="135" t="s">
        <v>4</v>
      </c>
      <c r="AL149" s="135">
        <v>589476</v>
      </c>
      <c r="AM149" s="49" t="s">
        <v>666</v>
      </c>
      <c r="AN149" s="49" t="s">
        <v>667</v>
      </c>
      <c r="AO149" s="246" t="s">
        <v>1693</v>
      </c>
      <c r="AP149" s="49" t="s">
        <v>4</v>
      </c>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c r="JX149" s="91"/>
      <c r="JY149" s="91"/>
      <c r="JZ149" s="91"/>
      <c r="KA149" s="91"/>
      <c r="KB149" s="91"/>
      <c r="KC149" s="91"/>
      <c r="KD149" s="91"/>
      <c r="KE149" s="91"/>
      <c r="KF149" s="91"/>
      <c r="KG149" s="91"/>
      <c r="KH149" s="91"/>
      <c r="KI149" s="91"/>
      <c r="KJ149" s="91"/>
      <c r="KK149" s="91"/>
      <c r="KL149" s="91"/>
      <c r="KM149" s="91"/>
      <c r="KN149" s="91"/>
      <c r="KO149" s="91"/>
      <c r="KP149" s="91"/>
      <c r="KQ149" s="91"/>
      <c r="KR149" s="91"/>
      <c r="KS149" s="91"/>
      <c r="KT149" s="91"/>
      <c r="KU149" s="91"/>
      <c r="KV149" s="91"/>
      <c r="KW149" s="91"/>
      <c r="KX149" s="91"/>
      <c r="KY149" s="91"/>
      <c r="KZ149" s="91"/>
      <c r="LA149" s="91"/>
      <c r="LB149" s="91"/>
      <c r="LC149" s="91"/>
      <c r="LD149" s="91"/>
      <c r="LE149" s="91"/>
      <c r="LF149" s="91"/>
      <c r="LG149" s="91"/>
      <c r="LH149" s="91"/>
      <c r="LI149" s="91"/>
      <c r="LJ149" s="91"/>
      <c r="LK149" s="91"/>
      <c r="LL149" s="91"/>
      <c r="LM149" s="91"/>
      <c r="LN149" s="91"/>
      <c r="LO149" s="91"/>
      <c r="LP149" s="91"/>
      <c r="LQ149" s="91"/>
      <c r="LR149" s="91"/>
      <c r="LS149" s="91"/>
      <c r="LT149" s="91"/>
      <c r="LU149" s="91"/>
      <c r="LV149" s="91"/>
      <c r="LW149" s="91"/>
      <c r="LX149" s="91"/>
      <c r="LY149" s="91"/>
      <c r="LZ149" s="91"/>
      <c r="MA149" s="91"/>
      <c r="MB149" s="91"/>
      <c r="MC149" s="91"/>
      <c r="MQ149" s="152">
        <f t="shared" si="43"/>
        <v>2</v>
      </c>
      <c r="MR149" s="143" t="s">
        <v>4</v>
      </c>
      <c r="MS149" s="143" t="s">
        <v>4</v>
      </c>
      <c r="MT149" s="143" t="s">
        <v>4</v>
      </c>
      <c r="MU149" s="143" t="s">
        <v>4</v>
      </c>
      <c r="MV149" s="234" t="s">
        <v>4</v>
      </c>
      <c r="MW149" s="236" t="s">
        <v>22</v>
      </c>
      <c r="MX149" s="234">
        <f t="shared" ref="MX149:MX155" si="86">COUNTIF(Q149:MP149,"Si")</f>
        <v>0</v>
      </c>
      <c r="MY149" s="234">
        <f t="shared" ref="MY149:MY155" si="87">COUNTIF(Q149:MP149,"Parcialmente")</f>
        <v>0</v>
      </c>
      <c r="MZ149" s="234">
        <f>COUNTIF(Q$6:MP149,"Si, pero publicado por un nivel superior")+COUNTIF(Q149:MP149,"Si pero publicado por otra entidad")</f>
        <v>0</v>
      </c>
      <c r="NA149" s="234">
        <f t="shared" ref="NA149:NA155" si="88">COUNTIF(Q149:MP149,"No")</f>
        <v>2</v>
      </c>
      <c r="NB149" s="234">
        <f t="shared" ref="NB149:NB155" si="89">COUNTIF(Q149:MP149,"Satisfechos")</f>
        <v>0</v>
      </c>
      <c r="NC149" s="234">
        <f t="shared" ref="NC149:NC155" si="90">COUNTIF(Q149:MP149,"No satisfechos")</f>
        <v>0</v>
      </c>
      <c r="ND149" s="234">
        <f t="shared" ref="ND149:ND155" si="91">COUNTIF(Q149:MP149,"No se realiza encuesta")</f>
        <v>0</v>
      </c>
      <c r="NE149" s="234">
        <f t="shared" ref="NE149:NE155" si="92">COUNTIF(Q149:MP149,"Clausurados o rehabilitados")</f>
        <v>0</v>
      </c>
      <c r="NF149" s="234">
        <f t="shared" ref="NF149:NF155" si="93">COUNTIF(Q149:MP149,"En proceso")</f>
        <v>0</v>
      </c>
      <c r="NG149" s="234">
        <f t="shared" ref="NG149" si="94">COUNTIF(Q149:MP149,"No se realiza ninguna gestión")</f>
        <v>0</v>
      </c>
      <c r="NH149" s="237">
        <f t="shared" ref="NH149:NH155" si="95">SUM(MX149:NG149)</f>
        <v>2</v>
      </c>
      <c r="NI149" s="236" t="s">
        <v>89</v>
      </c>
      <c r="NJ149" s="161">
        <f t="shared" si="81"/>
        <v>0</v>
      </c>
      <c r="NK149" s="161">
        <f t="shared" si="82"/>
        <v>2</v>
      </c>
      <c r="NM149" s="288"/>
      <c r="NN149" s="88"/>
      <c r="NO149" s="741"/>
      <c r="NP149" s="741"/>
      <c r="NQ149" s="741"/>
      <c r="NR149" s="741"/>
      <c r="NS149" s="741"/>
      <c r="NT149" s="741"/>
      <c r="NU149" s="741"/>
      <c r="NV149" s="741"/>
      <c r="NW149" s="741"/>
      <c r="NX149" s="741"/>
      <c r="NY149" s="741"/>
      <c r="NZ149" s="741"/>
      <c r="OA149" s="741"/>
      <c r="OB149" s="741"/>
      <c r="OC149" s="741"/>
      <c r="OD149" s="741"/>
      <c r="OE149" s="741"/>
      <c r="OF149" s="741"/>
      <c r="OG149" s="741"/>
      <c r="OH149" s="741"/>
      <c r="OI149" s="741"/>
      <c r="OJ149" s="741"/>
      <c r="OK149" s="741"/>
      <c r="OL149" s="741"/>
      <c r="OM149" s="741"/>
      <c r="ON149" s="741"/>
      <c r="OO149" s="741"/>
      <c r="OP149" s="741"/>
      <c r="OQ149" s="741"/>
      <c r="OR149" s="741"/>
      <c r="OS149" s="741"/>
      <c r="OT149" s="741"/>
      <c r="OU149" s="741"/>
      <c r="OV149" s="741"/>
      <c r="OW149" s="741"/>
      <c r="OX149" s="741"/>
      <c r="OY149" s="741"/>
      <c r="OZ149" s="741"/>
      <c r="PA149" s="741"/>
      <c r="PB149" s="741"/>
      <c r="PC149" s="741"/>
      <c r="PD149" s="741"/>
      <c r="PE149" s="741"/>
      <c r="PF149" s="741"/>
      <c r="PG149" s="741"/>
      <c r="PH149" s="741"/>
      <c r="PI149" s="741"/>
    </row>
    <row r="150" spans="1:425" s="92" customFormat="1" ht="15" customHeight="1">
      <c r="A150" s="1"/>
      <c r="B150" s="88"/>
      <c r="C150" s="89" t="s">
        <v>432</v>
      </c>
      <c r="D150" s="89" t="s">
        <v>2313</v>
      </c>
      <c r="E150" s="89" t="s">
        <v>417</v>
      </c>
      <c r="F150" s="89" t="s">
        <v>1222</v>
      </c>
      <c r="G150" s="160" t="str">
        <f>'G-6'!I230</f>
        <v>I-80</v>
      </c>
      <c r="H150" s="160" t="s">
        <v>89</v>
      </c>
      <c r="I150" s="160" t="s">
        <v>89</v>
      </c>
      <c r="J150" s="160" t="s">
        <v>4</v>
      </c>
      <c r="K150" s="160" t="s">
        <v>4</v>
      </c>
      <c r="L150" s="160" t="s">
        <v>4</v>
      </c>
      <c r="M150" s="89" t="s">
        <v>157</v>
      </c>
      <c r="N150" s="89" t="s">
        <v>8</v>
      </c>
      <c r="O150" s="89" t="s">
        <v>367</v>
      </c>
      <c r="P150" s="89" t="s">
        <v>97</v>
      </c>
      <c r="Q150" s="231" t="s">
        <v>88</v>
      </c>
      <c r="R150" s="135" t="s">
        <v>4</v>
      </c>
      <c r="S150" s="135">
        <v>2017</v>
      </c>
      <c r="T150" s="135" t="s">
        <v>687</v>
      </c>
      <c r="U150" s="135" t="s">
        <v>677</v>
      </c>
      <c r="V150" s="135" t="s">
        <v>1678</v>
      </c>
      <c r="W150" s="135" t="s">
        <v>1679</v>
      </c>
      <c r="X150" s="135" t="s">
        <v>4</v>
      </c>
      <c r="Y150" s="135">
        <v>1332272</v>
      </c>
      <c r="Z150" s="49" t="s">
        <v>666</v>
      </c>
      <c r="AA150" s="49" t="s">
        <v>667</v>
      </c>
      <c r="AB150" s="246" t="s">
        <v>1693</v>
      </c>
      <c r="AC150" s="49" t="s">
        <v>4</v>
      </c>
      <c r="AD150" s="231" t="s">
        <v>88</v>
      </c>
      <c r="AE150" s="135" t="s">
        <v>4</v>
      </c>
      <c r="AF150" s="135">
        <v>2017</v>
      </c>
      <c r="AG150" s="135" t="s">
        <v>687</v>
      </c>
      <c r="AH150" s="135" t="s">
        <v>677</v>
      </c>
      <c r="AI150" s="135" t="s">
        <v>1678</v>
      </c>
      <c r="AJ150" s="135" t="s">
        <v>1694</v>
      </c>
      <c r="AK150" s="135" t="s">
        <v>4</v>
      </c>
      <c r="AL150" s="135">
        <v>589476</v>
      </c>
      <c r="AM150" s="49" t="s">
        <v>666</v>
      </c>
      <c r="AN150" s="49" t="s">
        <v>667</v>
      </c>
      <c r="AO150" s="246" t="s">
        <v>1693</v>
      </c>
      <c r="AP150" s="49" t="s">
        <v>4</v>
      </c>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c r="JX150" s="91"/>
      <c r="JY150" s="91"/>
      <c r="JZ150" s="91"/>
      <c r="KA150" s="91"/>
      <c r="KB150" s="91"/>
      <c r="KC150" s="91"/>
      <c r="KD150" s="91"/>
      <c r="KE150" s="91"/>
      <c r="KF150" s="91"/>
      <c r="KG150" s="91"/>
      <c r="KH150" s="91"/>
      <c r="KI150" s="91"/>
      <c r="KJ150" s="91"/>
      <c r="KK150" s="91"/>
      <c r="KL150" s="91"/>
      <c r="KM150" s="91"/>
      <c r="KN150" s="91"/>
      <c r="KO150" s="91"/>
      <c r="KP150" s="91"/>
      <c r="KQ150" s="91"/>
      <c r="KR150" s="91"/>
      <c r="KS150" s="91"/>
      <c r="KT150" s="91"/>
      <c r="KU150" s="91"/>
      <c r="KV150" s="91"/>
      <c r="KW150" s="91"/>
      <c r="KX150" s="91"/>
      <c r="KY150" s="91"/>
      <c r="KZ150" s="91"/>
      <c r="LA150" s="91"/>
      <c r="LB150" s="91"/>
      <c r="LC150" s="91"/>
      <c r="LD150" s="91"/>
      <c r="LE150" s="91"/>
      <c r="LF150" s="91"/>
      <c r="LG150" s="91"/>
      <c r="LH150" s="91"/>
      <c r="LI150" s="91"/>
      <c r="LJ150" s="91"/>
      <c r="LK150" s="91"/>
      <c r="LL150" s="91"/>
      <c r="LM150" s="91"/>
      <c r="LN150" s="91"/>
      <c r="LO150" s="91"/>
      <c r="LP150" s="91"/>
      <c r="LQ150" s="91"/>
      <c r="LR150" s="91"/>
      <c r="LS150" s="91"/>
      <c r="LT150" s="91"/>
      <c r="LU150" s="91"/>
      <c r="LV150" s="91"/>
      <c r="LW150" s="91"/>
      <c r="LX150" s="91"/>
      <c r="LY150" s="91"/>
      <c r="LZ150" s="91"/>
      <c r="MA150" s="91"/>
      <c r="MB150" s="91"/>
      <c r="MC150" s="91"/>
      <c r="MQ150" s="152">
        <f t="shared" si="43"/>
        <v>2</v>
      </c>
      <c r="MR150" s="143" t="s">
        <v>4</v>
      </c>
      <c r="MS150" s="143" t="s">
        <v>4</v>
      </c>
      <c r="MT150" s="143" t="s">
        <v>4</v>
      </c>
      <c r="MU150" s="143" t="s">
        <v>4</v>
      </c>
      <c r="MV150" s="234" t="s">
        <v>4</v>
      </c>
      <c r="MW150" s="236" t="s">
        <v>22</v>
      </c>
      <c r="MX150" s="234">
        <f t="shared" si="86"/>
        <v>0</v>
      </c>
      <c r="MY150" s="234">
        <f t="shared" si="87"/>
        <v>0</v>
      </c>
      <c r="MZ150" s="234">
        <f>COUNTIF(Q$6:MP150,"Si, pero publicado por un nivel superior")+COUNTIF(Q150:MP150,"Si pero publicado por otra entidad")</f>
        <v>0</v>
      </c>
      <c r="NA150" s="234">
        <f t="shared" si="88"/>
        <v>2</v>
      </c>
      <c r="NB150" s="234">
        <f t="shared" si="89"/>
        <v>0</v>
      </c>
      <c r="NC150" s="234">
        <f t="shared" si="90"/>
        <v>0</v>
      </c>
      <c r="ND150" s="234">
        <f t="shared" si="91"/>
        <v>0</v>
      </c>
      <c r="NE150" s="234">
        <f t="shared" si="92"/>
        <v>0</v>
      </c>
      <c r="NF150" s="234">
        <f t="shared" si="93"/>
        <v>0</v>
      </c>
      <c r="NG150" s="234">
        <f t="shared" ref="NG150:NG152" si="96">COUNTIF(Q150:MP150,"No se realiza ninguna gestión")</f>
        <v>0</v>
      </c>
      <c r="NH150" s="237">
        <f t="shared" si="95"/>
        <v>2</v>
      </c>
      <c r="NI150" s="236" t="s">
        <v>89</v>
      </c>
      <c r="NJ150" s="161">
        <f t="shared" si="81"/>
        <v>0</v>
      </c>
      <c r="NK150" s="161">
        <f t="shared" si="82"/>
        <v>2</v>
      </c>
      <c r="NM150" s="288"/>
      <c r="NN150" s="88"/>
      <c r="NO150" s="741"/>
      <c r="NP150" s="741"/>
      <c r="NQ150" s="741"/>
      <c r="NR150" s="741"/>
      <c r="NS150" s="741"/>
      <c r="NT150" s="741"/>
      <c r="NU150" s="741"/>
      <c r="NV150" s="741"/>
      <c r="NW150" s="741"/>
      <c r="NX150" s="741"/>
      <c r="NY150" s="741"/>
      <c r="NZ150" s="741"/>
      <c r="OA150" s="741"/>
      <c r="OB150" s="741"/>
      <c r="OC150" s="741"/>
      <c r="OD150" s="741"/>
      <c r="OE150" s="741"/>
      <c r="OF150" s="741"/>
      <c r="OG150" s="741"/>
      <c r="OH150" s="741"/>
      <c r="OI150" s="741"/>
      <c r="OJ150" s="741"/>
      <c r="OK150" s="741"/>
      <c r="OL150" s="741"/>
      <c r="OM150" s="741"/>
      <c r="ON150" s="741"/>
      <c r="OO150" s="741"/>
      <c r="OP150" s="741"/>
      <c r="OQ150" s="741"/>
      <c r="OR150" s="741"/>
      <c r="OS150" s="741"/>
      <c r="OT150" s="741"/>
      <c r="OU150" s="741"/>
      <c r="OV150" s="741"/>
      <c r="OW150" s="741"/>
      <c r="OX150" s="741"/>
      <c r="OY150" s="741"/>
      <c r="OZ150" s="741"/>
      <c r="PA150" s="741"/>
      <c r="PB150" s="741"/>
      <c r="PC150" s="741"/>
      <c r="PD150" s="741"/>
      <c r="PE150" s="741"/>
      <c r="PF150" s="741"/>
      <c r="PG150" s="741"/>
      <c r="PH150" s="741"/>
      <c r="PI150" s="741"/>
    </row>
    <row r="151" spans="1:425" s="92" customFormat="1" ht="15" customHeight="1">
      <c r="A151" s="1"/>
      <c r="B151" s="88"/>
      <c r="C151" s="89" t="s">
        <v>432</v>
      </c>
      <c r="D151" s="89" t="s">
        <v>2313</v>
      </c>
      <c r="E151" s="89" t="s">
        <v>417</v>
      </c>
      <c r="F151" s="89" t="s">
        <v>1225</v>
      </c>
      <c r="G151" s="160" t="str">
        <f>'G-6'!I236</f>
        <v>I-81</v>
      </c>
      <c r="H151" s="160" t="s">
        <v>89</v>
      </c>
      <c r="I151" s="160" t="s">
        <v>89</v>
      </c>
      <c r="J151" s="160" t="s">
        <v>4</v>
      </c>
      <c r="K151" s="160" t="s">
        <v>4</v>
      </c>
      <c r="L151" s="160" t="s">
        <v>4</v>
      </c>
      <c r="M151" s="89" t="s">
        <v>158</v>
      </c>
      <c r="N151" s="89" t="s">
        <v>8</v>
      </c>
      <c r="O151" s="89" t="s">
        <v>159</v>
      </c>
      <c r="P151" s="89" t="s">
        <v>97</v>
      </c>
      <c r="Q151" s="231" t="s">
        <v>88</v>
      </c>
      <c r="R151" s="135" t="s">
        <v>4</v>
      </c>
      <c r="S151" s="135">
        <v>2017</v>
      </c>
      <c r="T151" s="135" t="s">
        <v>687</v>
      </c>
      <c r="U151" s="135" t="s">
        <v>677</v>
      </c>
      <c r="V151" s="135" t="s">
        <v>1678</v>
      </c>
      <c r="W151" s="135" t="s">
        <v>1679</v>
      </c>
      <c r="X151" s="135" t="s">
        <v>4</v>
      </c>
      <c r="Y151" s="135">
        <v>1332272</v>
      </c>
      <c r="Z151" s="49" t="s">
        <v>666</v>
      </c>
      <c r="AA151" s="49" t="s">
        <v>667</v>
      </c>
      <c r="AB151" s="246" t="s">
        <v>1693</v>
      </c>
      <c r="AC151" s="49" t="s">
        <v>4</v>
      </c>
      <c r="AD151" s="231" t="s">
        <v>88</v>
      </c>
      <c r="AE151" s="135" t="s">
        <v>4</v>
      </c>
      <c r="AF151" s="135">
        <v>2017</v>
      </c>
      <c r="AG151" s="135" t="s">
        <v>687</v>
      </c>
      <c r="AH151" s="135" t="s">
        <v>677</v>
      </c>
      <c r="AI151" s="135" t="s">
        <v>1678</v>
      </c>
      <c r="AJ151" s="135" t="s">
        <v>1694</v>
      </c>
      <c r="AK151" s="135" t="s">
        <v>4</v>
      </c>
      <c r="AL151" s="135">
        <v>589476</v>
      </c>
      <c r="AM151" s="49" t="s">
        <v>666</v>
      </c>
      <c r="AN151" s="49" t="s">
        <v>667</v>
      </c>
      <c r="AO151" s="246" t="s">
        <v>1693</v>
      </c>
      <c r="AP151" s="49" t="s">
        <v>4</v>
      </c>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c r="JX151" s="91"/>
      <c r="JY151" s="91"/>
      <c r="JZ151" s="91"/>
      <c r="KA151" s="91"/>
      <c r="KB151" s="91"/>
      <c r="KC151" s="91"/>
      <c r="KD151" s="91"/>
      <c r="KE151" s="91"/>
      <c r="KF151" s="91"/>
      <c r="KG151" s="91"/>
      <c r="KH151" s="91"/>
      <c r="KI151" s="91"/>
      <c r="KJ151" s="91"/>
      <c r="KK151" s="91"/>
      <c r="KL151" s="91"/>
      <c r="KM151" s="91"/>
      <c r="KN151" s="91"/>
      <c r="KO151" s="91"/>
      <c r="KP151" s="91"/>
      <c r="KQ151" s="91"/>
      <c r="KR151" s="91"/>
      <c r="KS151" s="91"/>
      <c r="KT151" s="91"/>
      <c r="KU151" s="91"/>
      <c r="KV151" s="91"/>
      <c r="KW151" s="91"/>
      <c r="KX151" s="91"/>
      <c r="KY151" s="91"/>
      <c r="KZ151" s="91"/>
      <c r="LA151" s="91"/>
      <c r="LB151" s="91"/>
      <c r="LC151" s="91"/>
      <c r="LD151" s="91"/>
      <c r="LE151" s="91"/>
      <c r="LF151" s="91"/>
      <c r="LG151" s="91"/>
      <c r="LH151" s="91"/>
      <c r="LI151" s="91"/>
      <c r="LJ151" s="91"/>
      <c r="LK151" s="91"/>
      <c r="LL151" s="91"/>
      <c r="LM151" s="91"/>
      <c r="LN151" s="91"/>
      <c r="LO151" s="91"/>
      <c r="LP151" s="91"/>
      <c r="LQ151" s="91"/>
      <c r="LR151" s="91"/>
      <c r="LS151" s="91"/>
      <c r="LT151" s="91"/>
      <c r="LU151" s="91"/>
      <c r="LV151" s="91"/>
      <c r="LW151" s="91"/>
      <c r="LX151" s="91"/>
      <c r="LY151" s="91"/>
      <c r="LZ151" s="91"/>
      <c r="MA151" s="91"/>
      <c r="MB151" s="91"/>
      <c r="MC151" s="91"/>
      <c r="MQ151" s="152">
        <f t="shared" si="43"/>
        <v>2</v>
      </c>
      <c r="MR151" s="143" t="s">
        <v>4</v>
      </c>
      <c r="MS151" s="143" t="s">
        <v>4</v>
      </c>
      <c r="MT151" s="143" t="s">
        <v>4</v>
      </c>
      <c r="MU151" s="143" t="s">
        <v>4</v>
      </c>
      <c r="MV151" s="234" t="s">
        <v>4</v>
      </c>
      <c r="MW151" s="236" t="s">
        <v>22</v>
      </c>
      <c r="MX151" s="234">
        <f t="shared" si="86"/>
        <v>0</v>
      </c>
      <c r="MY151" s="234">
        <f t="shared" si="87"/>
        <v>0</v>
      </c>
      <c r="MZ151" s="234">
        <f>COUNTIF(Q$6:MP151,"Si, pero publicado por un nivel superior")+COUNTIF(Q151:MP151,"Si pero publicado por otra entidad")</f>
        <v>0</v>
      </c>
      <c r="NA151" s="234">
        <f t="shared" si="88"/>
        <v>2</v>
      </c>
      <c r="NB151" s="234">
        <f t="shared" si="89"/>
        <v>0</v>
      </c>
      <c r="NC151" s="234">
        <f t="shared" si="90"/>
        <v>0</v>
      </c>
      <c r="ND151" s="234">
        <f t="shared" si="91"/>
        <v>0</v>
      </c>
      <c r="NE151" s="234">
        <f t="shared" si="92"/>
        <v>0</v>
      </c>
      <c r="NF151" s="234">
        <f t="shared" si="93"/>
        <v>0</v>
      </c>
      <c r="NG151" s="234">
        <f t="shared" si="96"/>
        <v>0</v>
      </c>
      <c r="NH151" s="237">
        <f t="shared" si="95"/>
        <v>2</v>
      </c>
      <c r="NI151" s="236" t="s">
        <v>89</v>
      </c>
      <c r="NJ151" s="161">
        <f t="shared" si="81"/>
        <v>0</v>
      </c>
      <c r="NK151" s="161">
        <f t="shared" si="82"/>
        <v>2</v>
      </c>
      <c r="NM151" s="288"/>
      <c r="NN151" s="88"/>
      <c r="NO151" s="741"/>
      <c r="NP151" s="741"/>
      <c r="NQ151" s="741"/>
      <c r="NR151" s="741"/>
      <c r="NS151" s="741"/>
      <c r="NT151" s="741"/>
      <c r="NU151" s="741"/>
      <c r="NV151" s="741"/>
      <c r="NW151" s="741"/>
      <c r="NX151" s="741"/>
      <c r="NY151" s="741"/>
      <c r="NZ151" s="741"/>
      <c r="OA151" s="741"/>
      <c r="OB151" s="741"/>
      <c r="OC151" s="741"/>
      <c r="OD151" s="741"/>
      <c r="OE151" s="741"/>
      <c r="OF151" s="741"/>
      <c r="OG151" s="741"/>
      <c r="OH151" s="741"/>
      <c r="OI151" s="741"/>
      <c r="OJ151" s="741"/>
      <c r="OK151" s="741"/>
      <c r="OL151" s="741"/>
      <c r="OM151" s="741"/>
      <c r="ON151" s="741"/>
      <c r="OO151" s="741"/>
      <c r="OP151" s="741"/>
      <c r="OQ151" s="741"/>
      <c r="OR151" s="741"/>
      <c r="OS151" s="741"/>
      <c r="OT151" s="741"/>
      <c r="OU151" s="741"/>
      <c r="OV151" s="741"/>
      <c r="OW151" s="741"/>
      <c r="OX151" s="741"/>
      <c r="OY151" s="741"/>
      <c r="OZ151" s="741"/>
      <c r="PA151" s="741"/>
      <c r="PB151" s="741"/>
      <c r="PC151" s="741"/>
      <c r="PD151" s="741"/>
      <c r="PE151" s="741"/>
      <c r="PF151" s="741"/>
      <c r="PG151" s="741"/>
      <c r="PH151" s="741"/>
      <c r="PI151" s="741"/>
    </row>
    <row r="152" spans="1:425" s="92" customFormat="1" ht="15" customHeight="1">
      <c r="A152" s="1"/>
      <c r="B152" s="88"/>
      <c r="C152" s="89" t="s">
        <v>432</v>
      </c>
      <c r="D152" s="89" t="s">
        <v>2313</v>
      </c>
      <c r="E152" s="89" t="s">
        <v>417</v>
      </c>
      <c r="F152" s="89" t="s">
        <v>1226</v>
      </c>
      <c r="G152" s="160" t="str">
        <f>'G-6'!I242</f>
        <v>I-82</v>
      </c>
      <c r="H152" s="160" t="s">
        <v>89</v>
      </c>
      <c r="I152" s="160" t="s">
        <v>89</v>
      </c>
      <c r="J152" s="160" t="s">
        <v>4</v>
      </c>
      <c r="K152" s="160" t="s">
        <v>4</v>
      </c>
      <c r="L152" s="160" t="s">
        <v>4</v>
      </c>
      <c r="M152" s="89" t="s">
        <v>161</v>
      </c>
      <c r="N152" s="89" t="s">
        <v>8</v>
      </c>
      <c r="O152" s="89" t="s">
        <v>160</v>
      </c>
      <c r="P152" s="89" t="s">
        <v>97</v>
      </c>
      <c r="Q152" s="231" t="s">
        <v>89</v>
      </c>
      <c r="R152" s="135" t="s">
        <v>4</v>
      </c>
      <c r="S152" s="135">
        <v>2017</v>
      </c>
      <c r="T152" s="135" t="s">
        <v>687</v>
      </c>
      <c r="U152" s="135" t="s">
        <v>677</v>
      </c>
      <c r="V152" s="135" t="s">
        <v>1678</v>
      </c>
      <c r="W152" s="135" t="s">
        <v>1679</v>
      </c>
      <c r="X152" s="135" t="s">
        <v>4</v>
      </c>
      <c r="Y152" s="135">
        <v>1332272</v>
      </c>
      <c r="Z152" s="49" t="s">
        <v>666</v>
      </c>
      <c r="AA152" s="49" t="s">
        <v>667</v>
      </c>
      <c r="AB152" s="246" t="s">
        <v>1693</v>
      </c>
      <c r="AC152" s="49" t="s">
        <v>4</v>
      </c>
      <c r="AD152" s="231" t="s">
        <v>89</v>
      </c>
      <c r="AE152" s="135" t="s">
        <v>4</v>
      </c>
      <c r="AF152" s="135">
        <v>2017</v>
      </c>
      <c r="AG152" s="135" t="s">
        <v>687</v>
      </c>
      <c r="AH152" s="135" t="s">
        <v>677</v>
      </c>
      <c r="AI152" s="135" t="s">
        <v>1678</v>
      </c>
      <c r="AJ152" s="135" t="s">
        <v>1694</v>
      </c>
      <c r="AK152" s="135" t="s">
        <v>4</v>
      </c>
      <c r="AL152" s="135">
        <v>589476</v>
      </c>
      <c r="AM152" s="49" t="s">
        <v>666</v>
      </c>
      <c r="AN152" s="49" t="s">
        <v>667</v>
      </c>
      <c r="AO152" s="246" t="s">
        <v>1693</v>
      </c>
      <c r="AP152" s="49" t="s">
        <v>4</v>
      </c>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c r="JX152" s="91"/>
      <c r="JY152" s="91"/>
      <c r="JZ152" s="91"/>
      <c r="KA152" s="91"/>
      <c r="KB152" s="91"/>
      <c r="KC152" s="91"/>
      <c r="KD152" s="91"/>
      <c r="KE152" s="91"/>
      <c r="KF152" s="91"/>
      <c r="KG152" s="91"/>
      <c r="KH152" s="91"/>
      <c r="KI152" s="91"/>
      <c r="KJ152" s="91"/>
      <c r="KK152" s="91"/>
      <c r="KL152" s="91"/>
      <c r="KM152" s="91"/>
      <c r="KN152" s="91"/>
      <c r="KO152" s="91"/>
      <c r="KP152" s="91"/>
      <c r="KQ152" s="91"/>
      <c r="KR152" s="91"/>
      <c r="KS152" s="91"/>
      <c r="KT152" s="91"/>
      <c r="KU152" s="91"/>
      <c r="KV152" s="91"/>
      <c r="KW152" s="91"/>
      <c r="KX152" s="91"/>
      <c r="KY152" s="91"/>
      <c r="KZ152" s="91"/>
      <c r="LA152" s="91"/>
      <c r="LB152" s="91"/>
      <c r="LC152" s="91"/>
      <c r="LD152" s="91"/>
      <c r="LE152" s="91"/>
      <c r="LF152" s="91"/>
      <c r="LG152" s="91"/>
      <c r="LH152" s="91"/>
      <c r="LI152" s="91"/>
      <c r="LJ152" s="91"/>
      <c r="LK152" s="91"/>
      <c r="LL152" s="91"/>
      <c r="LM152" s="91"/>
      <c r="LN152" s="91"/>
      <c r="LO152" s="91"/>
      <c r="LP152" s="91"/>
      <c r="LQ152" s="91"/>
      <c r="LR152" s="91"/>
      <c r="LS152" s="91"/>
      <c r="LT152" s="91"/>
      <c r="LU152" s="91"/>
      <c r="LV152" s="91"/>
      <c r="LW152" s="91"/>
      <c r="LX152" s="91"/>
      <c r="LY152" s="91"/>
      <c r="LZ152" s="91"/>
      <c r="MA152" s="91"/>
      <c r="MB152" s="91"/>
      <c r="MC152" s="91"/>
      <c r="MQ152" s="152">
        <f t="shared" si="43"/>
        <v>2</v>
      </c>
      <c r="MR152" s="143" t="s">
        <v>4</v>
      </c>
      <c r="MS152" s="143" t="s">
        <v>4</v>
      </c>
      <c r="MT152" s="143" t="s">
        <v>4</v>
      </c>
      <c r="MU152" s="143" t="s">
        <v>4</v>
      </c>
      <c r="MV152" s="234" t="s">
        <v>4</v>
      </c>
      <c r="MW152" s="236" t="s">
        <v>22</v>
      </c>
      <c r="MX152" s="234">
        <f t="shared" si="86"/>
        <v>2</v>
      </c>
      <c r="MY152" s="234">
        <f t="shared" si="87"/>
        <v>0</v>
      </c>
      <c r="MZ152" s="234">
        <f>COUNTIF(Q$6:MP152,"Si, pero publicado por un nivel superior")+COUNTIF(Q152:MP152,"Si pero publicado por otra entidad")</f>
        <v>0</v>
      </c>
      <c r="NA152" s="234">
        <f t="shared" si="88"/>
        <v>0</v>
      </c>
      <c r="NB152" s="234">
        <f t="shared" si="89"/>
        <v>0</v>
      </c>
      <c r="NC152" s="234">
        <f t="shared" si="90"/>
        <v>0</v>
      </c>
      <c r="ND152" s="234">
        <f t="shared" si="91"/>
        <v>0</v>
      </c>
      <c r="NE152" s="234">
        <f t="shared" si="92"/>
        <v>0</v>
      </c>
      <c r="NF152" s="234">
        <f t="shared" si="93"/>
        <v>0</v>
      </c>
      <c r="NG152" s="234">
        <f t="shared" si="96"/>
        <v>0</v>
      </c>
      <c r="NH152" s="237">
        <f t="shared" si="95"/>
        <v>2</v>
      </c>
      <c r="NI152" s="236" t="s">
        <v>89</v>
      </c>
      <c r="NJ152" s="161">
        <f t="shared" si="81"/>
        <v>0</v>
      </c>
      <c r="NK152" s="161">
        <f t="shared" si="82"/>
        <v>2</v>
      </c>
      <c r="NM152" s="288"/>
      <c r="NN152" s="88"/>
      <c r="NO152" s="741"/>
      <c r="NP152" s="741"/>
      <c r="NQ152" s="741"/>
      <c r="NR152" s="741"/>
      <c r="NS152" s="741"/>
      <c r="NT152" s="741"/>
      <c r="NU152" s="741"/>
      <c r="NV152" s="741"/>
      <c r="NW152" s="741"/>
      <c r="NX152" s="741"/>
      <c r="NY152" s="741"/>
      <c r="NZ152" s="741"/>
      <c r="OA152" s="741"/>
      <c r="OB152" s="741"/>
      <c r="OC152" s="741"/>
      <c r="OD152" s="741"/>
      <c r="OE152" s="741"/>
      <c r="OF152" s="741"/>
      <c r="OG152" s="741"/>
      <c r="OH152" s="741"/>
      <c r="OI152" s="741"/>
      <c r="OJ152" s="741"/>
      <c r="OK152" s="741"/>
      <c r="OL152" s="741"/>
      <c r="OM152" s="741"/>
      <c r="ON152" s="741"/>
      <c r="OO152" s="741"/>
      <c r="OP152" s="741"/>
      <c r="OQ152" s="741"/>
      <c r="OR152" s="741"/>
      <c r="OS152" s="741"/>
      <c r="OT152" s="741"/>
      <c r="OU152" s="741"/>
      <c r="OV152" s="741"/>
      <c r="OW152" s="741"/>
      <c r="OX152" s="741"/>
      <c r="OY152" s="741"/>
      <c r="OZ152" s="741"/>
      <c r="PA152" s="741"/>
      <c r="PB152" s="741"/>
      <c r="PC152" s="741"/>
      <c r="PD152" s="741"/>
      <c r="PE152" s="741"/>
      <c r="PF152" s="741"/>
      <c r="PG152" s="741"/>
      <c r="PH152" s="741"/>
      <c r="PI152" s="741"/>
    </row>
    <row r="153" spans="1:425" s="92" customFormat="1" ht="15" customHeight="1">
      <c r="A153" s="1"/>
      <c r="B153" s="88"/>
      <c r="C153" s="89" t="s">
        <v>432</v>
      </c>
      <c r="D153" s="89" t="s">
        <v>2313</v>
      </c>
      <c r="E153" s="89" t="s">
        <v>67</v>
      </c>
      <c r="F153" s="89" t="s">
        <v>1227</v>
      </c>
      <c r="G153" s="160" t="str">
        <f>'G-6'!I224</f>
        <v>I-79</v>
      </c>
      <c r="H153" s="160" t="s">
        <v>89</v>
      </c>
      <c r="I153" s="160" t="s">
        <v>89</v>
      </c>
      <c r="J153" s="160" t="s">
        <v>4</v>
      </c>
      <c r="K153" s="160" t="s">
        <v>4</v>
      </c>
      <c r="L153" s="160" t="s">
        <v>4</v>
      </c>
      <c r="M153" s="89" t="s">
        <v>390</v>
      </c>
      <c r="N153" s="89" t="s">
        <v>8</v>
      </c>
      <c r="O153" s="89" t="s">
        <v>391</v>
      </c>
      <c r="P153" s="89" t="s">
        <v>97</v>
      </c>
      <c r="Q153" s="91" t="s">
        <v>88</v>
      </c>
      <c r="R153" s="91" t="s">
        <v>4</v>
      </c>
      <c r="S153" s="91">
        <v>2017</v>
      </c>
      <c r="T153" s="91" t="s">
        <v>664</v>
      </c>
      <c r="U153" s="91" t="s">
        <v>4</v>
      </c>
      <c r="V153" s="91" t="s">
        <v>741</v>
      </c>
      <c r="W153" s="91" t="s">
        <v>266</v>
      </c>
      <c r="X153" s="91" t="s">
        <v>4</v>
      </c>
      <c r="Y153" s="91" t="s">
        <v>4</v>
      </c>
      <c r="Z153" s="91" t="s">
        <v>666</v>
      </c>
      <c r="AA153" s="91" t="s">
        <v>667</v>
      </c>
      <c r="AB153" s="91" t="s">
        <v>694</v>
      </c>
      <c r="AC153" s="91" t="s">
        <v>808</v>
      </c>
      <c r="AD153" s="231" t="s">
        <v>89</v>
      </c>
      <c r="AE153" s="135" t="s">
        <v>4</v>
      </c>
      <c r="AF153" s="135">
        <v>2017</v>
      </c>
      <c r="AG153" s="135" t="s">
        <v>687</v>
      </c>
      <c r="AH153" s="135" t="s">
        <v>677</v>
      </c>
      <c r="AI153" s="135" t="s">
        <v>1678</v>
      </c>
      <c r="AJ153" s="135" t="s">
        <v>1679</v>
      </c>
      <c r="AK153" s="135" t="s">
        <v>4</v>
      </c>
      <c r="AL153" s="135">
        <v>1332272</v>
      </c>
      <c r="AM153" s="49" t="s">
        <v>666</v>
      </c>
      <c r="AN153" s="49" t="s">
        <v>667</v>
      </c>
      <c r="AO153" s="246" t="s">
        <v>1693</v>
      </c>
      <c r="AP153" s="49" t="s">
        <v>4</v>
      </c>
      <c r="AQ153" s="231" t="s">
        <v>89</v>
      </c>
      <c r="AR153" s="135" t="s">
        <v>4</v>
      </c>
      <c r="AS153" s="135">
        <v>2017</v>
      </c>
      <c r="AT153" s="135" t="s">
        <v>687</v>
      </c>
      <c r="AU153" s="135" t="s">
        <v>677</v>
      </c>
      <c r="AV153" s="135" t="s">
        <v>1678</v>
      </c>
      <c r="AW153" s="135" t="s">
        <v>1694</v>
      </c>
      <c r="AX153" s="135" t="s">
        <v>4</v>
      </c>
      <c r="AY153" s="135">
        <v>589476</v>
      </c>
      <c r="AZ153" s="49" t="s">
        <v>666</v>
      </c>
      <c r="BA153" s="49" t="s">
        <v>667</v>
      </c>
      <c r="BB153" s="246" t="s">
        <v>1693</v>
      </c>
      <c r="BC153" s="49" t="s">
        <v>4</v>
      </c>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c r="JX153" s="91"/>
      <c r="JY153" s="91"/>
      <c r="JZ153" s="91"/>
      <c r="KA153" s="91"/>
      <c r="KB153" s="91"/>
      <c r="KC153" s="91"/>
      <c r="KD153" s="91"/>
      <c r="KE153" s="91"/>
      <c r="KF153" s="91"/>
      <c r="KG153" s="91"/>
      <c r="KH153" s="91"/>
      <c r="KI153" s="91"/>
      <c r="KJ153" s="91"/>
      <c r="KK153" s="91"/>
      <c r="KL153" s="91"/>
      <c r="KM153" s="91"/>
      <c r="KN153" s="91"/>
      <c r="KO153" s="91"/>
      <c r="KP153" s="91"/>
      <c r="KQ153" s="91"/>
      <c r="KR153" s="91"/>
      <c r="KS153" s="91"/>
      <c r="KT153" s="91"/>
      <c r="KU153" s="91"/>
      <c r="KV153" s="91"/>
      <c r="KW153" s="91"/>
      <c r="KX153" s="91"/>
      <c r="KY153" s="91"/>
      <c r="KZ153" s="91"/>
      <c r="LA153" s="91"/>
      <c r="LB153" s="91"/>
      <c r="LC153" s="91"/>
      <c r="LD153" s="91"/>
      <c r="LE153" s="91"/>
      <c r="LF153" s="91"/>
      <c r="LG153" s="91"/>
      <c r="LH153" s="91"/>
      <c r="LI153" s="91"/>
      <c r="LJ153" s="91"/>
      <c r="LK153" s="91"/>
      <c r="LL153" s="91"/>
      <c r="LM153" s="91"/>
      <c r="LN153" s="91"/>
      <c r="LO153" s="91"/>
      <c r="LP153" s="91"/>
      <c r="LQ153" s="91"/>
      <c r="LR153" s="91"/>
      <c r="LS153" s="91"/>
      <c r="LT153" s="91"/>
      <c r="LU153" s="91"/>
      <c r="LV153" s="91"/>
      <c r="LW153" s="91"/>
      <c r="LX153" s="91"/>
      <c r="LY153" s="91"/>
      <c r="LZ153" s="91"/>
      <c r="MA153" s="91"/>
      <c r="MB153" s="91"/>
      <c r="MC153" s="91"/>
      <c r="MQ153" s="152">
        <f t="shared" si="43"/>
        <v>3</v>
      </c>
      <c r="MR153" s="143" t="s">
        <v>4</v>
      </c>
      <c r="MS153" s="143" t="s">
        <v>4</v>
      </c>
      <c r="MT153" s="143" t="s">
        <v>4</v>
      </c>
      <c r="MU153" s="143" t="s">
        <v>4</v>
      </c>
      <c r="MV153" s="234" t="s">
        <v>4</v>
      </c>
      <c r="MW153" s="236" t="s">
        <v>22</v>
      </c>
      <c r="MX153" s="234">
        <f t="shared" si="86"/>
        <v>2</v>
      </c>
      <c r="MY153" s="234">
        <f t="shared" si="87"/>
        <v>0</v>
      </c>
      <c r="MZ153" s="234">
        <f>COUNTIF(Q$6:MP153,"Si, pero publicado por un nivel superior")+COUNTIF(Q153:MP153,"Si pero publicado por otra entidad")</f>
        <v>0</v>
      </c>
      <c r="NA153" s="234">
        <f t="shared" si="88"/>
        <v>1</v>
      </c>
      <c r="NB153" s="234">
        <f t="shared" si="89"/>
        <v>0</v>
      </c>
      <c r="NC153" s="234">
        <f t="shared" si="90"/>
        <v>0</v>
      </c>
      <c r="ND153" s="234">
        <f t="shared" si="91"/>
        <v>0</v>
      </c>
      <c r="NE153" s="234">
        <f t="shared" si="92"/>
        <v>0</v>
      </c>
      <c r="NF153" s="234">
        <f t="shared" si="93"/>
        <v>0</v>
      </c>
      <c r="NG153" s="234">
        <f t="shared" ref="NG153" si="97">COUNTIF(Q153:MP153,"No se realiza ninguna gestión")</f>
        <v>0</v>
      </c>
      <c r="NH153" s="237">
        <f t="shared" si="95"/>
        <v>3</v>
      </c>
      <c r="NI153" s="236" t="s">
        <v>89</v>
      </c>
      <c r="NJ153" s="161">
        <f t="shared" si="81"/>
        <v>0</v>
      </c>
      <c r="NK153" s="161">
        <f t="shared" si="82"/>
        <v>3</v>
      </c>
      <c r="NM153" s="288"/>
      <c r="NN153" s="88"/>
      <c r="NO153" s="741"/>
      <c r="NP153" s="741"/>
      <c r="NQ153" s="741"/>
      <c r="NR153" s="741"/>
      <c r="NS153" s="741"/>
      <c r="NT153" s="741"/>
      <c r="NU153" s="741"/>
      <c r="NV153" s="741"/>
      <c r="NW153" s="741"/>
      <c r="NX153" s="741"/>
      <c r="NY153" s="741"/>
      <c r="NZ153" s="741"/>
      <c r="OA153" s="741"/>
      <c r="OB153" s="741"/>
      <c r="OC153" s="741"/>
      <c r="OD153" s="741"/>
      <c r="OE153" s="741"/>
      <c r="OF153" s="741"/>
      <c r="OG153" s="741"/>
      <c r="OH153" s="741"/>
      <c r="OI153" s="741"/>
      <c r="OJ153" s="741"/>
      <c r="OK153" s="741"/>
      <c r="OL153" s="741"/>
      <c r="OM153" s="741"/>
      <c r="ON153" s="741"/>
      <c r="OO153" s="741"/>
      <c r="OP153" s="741"/>
      <c r="OQ153" s="741"/>
      <c r="OR153" s="741"/>
      <c r="OS153" s="741"/>
      <c r="OT153" s="741"/>
      <c r="OU153" s="741"/>
      <c r="OV153" s="741"/>
      <c r="OW153" s="741"/>
      <c r="OX153" s="741"/>
      <c r="OY153" s="741"/>
      <c r="OZ153" s="741"/>
      <c r="PA153" s="741"/>
      <c r="PB153" s="741"/>
      <c r="PC153" s="741"/>
      <c r="PD153" s="741"/>
      <c r="PE153" s="741"/>
      <c r="PF153" s="741"/>
      <c r="PG153" s="741"/>
      <c r="PH153" s="741"/>
      <c r="PI153" s="741"/>
    </row>
    <row r="154" spans="1:425" s="92" customFormat="1" ht="15" customHeight="1">
      <c r="A154" s="1"/>
      <c r="B154" s="88"/>
      <c r="C154" s="89" t="s">
        <v>2160</v>
      </c>
      <c r="D154" s="89" t="s">
        <v>2313</v>
      </c>
      <c r="E154" s="89" t="s">
        <v>16</v>
      </c>
      <c r="F154" s="89" t="s">
        <v>2163</v>
      </c>
      <c r="G154" s="160" t="str">
        <f>'G-6'!I248</f>
        <v>I-83</v>
      </c>
      <c r="H154" s="160" t="s">
        <v>89</v>
      </c>
      <c r="I154" s="160" t="s">
        <v>89</v>
      </c>
      <c r="J154" s="160" t="s">
        <v>4</v>
      </c>
      <c r="K154" s="160" t="s">
        <v>4</v>
      </c>
      <c r="L154" s="160" t="s">
        <v>4</v>
      </c>
      <c r="M154" s="89" t="s">
        <v>582</v>
      </c>
      <c r="N154" s="89" t="s">
        <v>63</v>
      </c>
      <c r="O154" s="89" t="s">
        <v>241</v>
      </c>
      <c r="P154" s="89" t="s">
        <v>97</v>
      </c>
      <c r="Q154" s="231" t="s">
        <v>89</v>
      </c>
      <c r="R154" s="135" t="s">
        <v>4</v>
      </c>
      <c r="S154" s="135">
        <v>2017</v>
      </c>
      <c r="T154" s="135" t="s">
        <v>687</v>
      </c>
      <c r="U154" s="135" t="s">
        <v>677</v>
      </c>
      <c r="V154" s="135" t="s">
        <v>1678</v>
      </c>
      <c r="W154" s="135" t="s">
        <v>1679</v>
      </c>
      <c r="X154" s="135" t="s">
        <v>4</v>
      </c>
      <c r="Y154" s="135">
        <v>1332272</v>
      </c>
      <c r="Z154" s="49" t="s">
        <v>666</v>
      </c>
      <c r="AA154" s="49" t="s">
        <v>667</v>
      </c>
      <c r="AB154" s="246" t="s">
        <v>1693</v>
      </c>
      <c r="AC154" s="49" t="s">
        <v>4</v>
      </c>
      <c r="AD154" s="231" t="s">
        <v>89</v>
      </c>
      <c r="AE154" s="135" t="s">
        <v>4</v>
      </c>
      <c r="AF154" s="135">
        <v>2017</v>
      </c>
      <c r="AG154" s="135" t="s">
        <v>687</v>
      </c>
      <c r="AH154" s="135" t="s">
        <v>677</v>
      </c>
      <c r="AI154" s="135" t="s">
        <v>1678</v>
      </c>
      <c r="AJ154" s="135" t="s">
        <v>1694</v>
      </c>
      <c r="AK154" s="135" t="s">
        <v>4</v>
      </c>
      <c r="AL154" s="135">
        <v>589476</v>
      </c>
      <c r="AM154" s="49" t="s">
        <v>666</v>
      </c>
      <c r="AN154" s="49" t="s">
        <v>667</v>
      </c>
      <c r="AO154" s="246" t="s">
        <v>1693</v>
      </c>
      <c r="AP154" s="49" t="s">
        <v>4</v>
      </c>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c r="JX154" s="91"/>
      <c r="JY154" s="91"/>
      <c r="JZ154" s="91"/>
      <c r="KA154" s="91"/>
      <c r="KB154" s="91"/>
      <c r="KC154" s="91"/>
      <c r="KD154" s="91"/>
      <c r="KE154" s="91"/>
      <c r="KF154" s="91"/>
      <c r="KG154" s="91"/>
      <c r="KH154" s="91"/>
      <c r="KI154" s="91"/>
      <c r="KJ154" s="91"/>
      <c r="KK154" s="91"/>
      <c r="KL154" s="91"/>
      <c r="KM154" s="91"/>
      <c r="KN154" s="91"/>
      <c r="KO154" s="91"/>
      <c r="KP154" s="91"/>
      <c r="KQ154" s="91"/>
      <c r="KR154" s="91"/>
      <c r="KS154" s="91"/>
      <c r="KT154" s="91"/>
      <c r="KU154" s="91"/>
      <c r="KV154" s="91"/>
      <c r="KW154" s="91"/>
      <c r="KX154" s="91"/>
      <c r="KY154" s="91"/>
      <c r="KZ154" s="91"/>
      <c r="LA154" s="91"/>
      <c r="LB154" s="91"/>
      <c r="LC154" s="91"/>
      <c r="LD154" s="91"/>
      <c r="LE154" s="91"/>
      <c r="LF154" s="91"/>
      <c r="LG154" s="91"/>
      <c r="LH154" s="91"/>
      <c r="LI154" s="91"/>
      <c r="LJ154" s="91"/>
      <c r="LK154" s="91"/>
      <c r="LL154" s="91"/>
      <c r="LM154" s="91"/>
      <c r="LN154" s="91"/>
      <c r="LO154" s="91"/>
      <c r="LP154" s="91"/>
      <c r="LQ154" s="91"/>
      <c r="LR154" s="91"/>
      <c r="LS154" s="91"/>
      <c r="LT154" s="91"/>
      <c r="LU154" s="91"/>
      <c r="LV154" s="91"/>
      <c r="LW154" s="91"/>
      <c r="LX154" s="91"/>
      <c r="LY154" s="91"/>
      <c r="LZ154" s="91"/>
      <c r="MA154" s="91"/>
      <c r="MB154" s="91"/>
      <c r="MC154" s="91"/>
      <c r="MQ154" s="152">
        <f t="shared" si="43"/>
        <v>2</v>
      </c>
      <c r="MR154" s="143" t="s">
        <v>4</v>
      </c>
      <c r="MS154" s="143" t="s">
        <v>4</v>
      </c>
      <c r="MT154" s="143" t="s">
        <v>4</v>
      </c>
      <c r="MU154" s="143" t="s">
        <v>4</v>
      </c>
      <c r="MV154" s="234" t="s">
        <v>4</v>
      </c>
      <c r="MW154" s="236" t="s">
        <v>22</v>
      </c>
      <c r="MX154" s="234">
        <f t="shared" si="86"/>
        <v>2</v>
      </c>
      <c r="MY154" s="234">
        <f t="shared" si="87"/>
        <v>0</v>
      </c>
      <c r="MZ154" s="234">
        <f>COUNTIF(Q$6:MP154,"Si, pero publicado por un nivel superior")+COUNTIF(Q154:MP154,"Si pero publicado por otra entidad")</f>
        <v>0</v>
      </c>
      <c r="NA154" s="234">
        <f t="shared" si="88"/>
        <v>0</v>
      </c>
      <c r="NB154" s="234">
        <f t="shared" si="89"/>
        <v>0</v>
      </c>
      <c r="NC154" s="234">
        <f t="shared" si="90"/>
        <v>0</v>
      </c>
      <c r="ND154" s="234">
        <f t="shared" si="91"/>
        <v>0</v>
      </c>
      <c r="NE154" s="234">
        <f t="shared" si="92"/>
        <v>0</v>
      </c>
      <c r="NF154" s="234">
        <f t="shared" si="93"/>
        <v>0</v>
      </c>
      <c r="NG154" s="234">
        <f t="shared" ref="NG154" si="98">COUNTIF(Q154:MP154,"No se realiza ninguna gestión")</f>
        <v>0</v>
      </c>
      <c r="NH154" s="237">
        <f t="shared" si="95"/>
        <v>2</v>
      </c>
      <c r="NI154" s="236" t="s">
        <v>89</v>
      </c>
      <c r="NJ154" s="161">
        <f t="shared" si="81"/>
        <v>0</v>
      </c>
      <c r="NK154" s="161">
        <f t="shared" si="82"/>
        <v>2</v>
      </c>
      <c r="NM154" s="288"/>
      <c r="NN154" s="88"/>
      <c r="NO154" s="741"/>
      <c r="NP154" s="741"/>
      <c r="NQ154" s="741"/>
      <c r="NR154" s="741"/>
      <c r="NS154" s="741"/>
      <c r="NT154" s="741"/>
      <c r="NU154" s="741"/>
      <c r="NV154" s="741"/>
      <c r="NW154" s="741"/>
      <c r="NX154" s="741"/>
      <c r="NY154" s="741"/>
      <c r="NZ154" s="741"/>
      <c r="OA154" s="741"/>
      <c r="OB154" s="741"/>
      <c r="OC154" s="741"/>
      <c r="OD154" s="741"/>
      <c r="OE154" s="741"/>
      <c r="OF154" s="741"/>
      <c r="OG154" s="741"/>
      <c r="OH154" s="741"/>
      <c r="OI154" s="741"/>
      <c r="OJ154" s="741"/>
      <c r="OK154" s="741"/>
      <c r="OL154" s="741"/>
      <c r="OM154" s="741"/>
      <c r="ON154" s="741"/>
      <c r="OO154" s="741"/>
      <c r="OP154" s="741"/>
      <c r="OQ154" s="741"/>
      <c r="OR154" s="741"/>
      <c r="OS154" s="741"/>
      <c r="OT154" s="741"/>
      <c r="OU154" s="741"/>
      <c r="OV154" s="741"/>
      <c r="OW154" s="741"/>
      <c r="OX154" s="741"/>
      <c r="OY154" s="741"/>
      <c r="OZ154" s="741"/>
      <c r="PA154" s="741"/>
      <c r="PB154" s="741"/>
      <c r="PC154" s="741"/>
      <c r="PD154" s="741"/>
      <c r="PE154" s="741"/>
      <c r="PF154" s="741"/>
      <c r="PG154" s="741"/>
      <c r="PH154" s="741"/>
      <c r="PI154" s="741"/>
    </row>
    <row r="155" spans="1:425" s="92" customFormat="1" ht="15" customHeight="1">
      <c r="A155" s="1"/>
      <c r="B155" s="88"/>
      <c r="C155" s="89" t="s">
        <v>431</v>
      </c>
      <c r="D155" s="89" t="s">
        <v>5</v>
      </c>
      <c r="E155" s="89" t="s">
        <v>1074</v>
      </c>
      <c r="F155" s="89" t="s">
        <v>2166</v>
      </c>
      <c r="G155" s="340" t="str">
        <f>'G-6'!I39</f>
        <v>I-30</v>
      </c>
      <c r="H155" s="340" t="s">
        <v>88</v>
      </c>
      <c r="I155" s="340" t="s">
        <v>88</v>
      </c>
      <c r="J155" s="160" t="s">
        <v>4</v>
      </c>
      <c r="K155" s="160" t="s">
        <v>4</v>
      </c>
      <c r="L155" s="160" t="s">
        <v>4</v>
      </c>
      <c r="M155" s="89" t="s">
        <v>1311</v>
      </c>
      <c r="N155" s="89" t="s">
        <v>63</v>
      </c>
      <c r="O155" s="89" t="s">
        <v>2886</v>
      </c>
      <c r="P155" s="89" t="s">
        <v>97</v>
      </c>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c r="JX155" s="91"/>
      <c r="JY155" s="91"/>
      <c r="JZ155" s="91"/>
      <c r="KA155" s="91"/>
      <c r="KB155" s="91"/>
      <c r="KC155" s="91"/>
      <c r="KD155" s="91"/>
      <c r="KE155" s="91"/>
      <c r="KF155" s="91"/>
      <c r="KG155" s="91"/>
      <c r="KH155" s="91"/>
      <c r="KI155" s="91"/>
      <c r="KJ155" s="91"/>
      <c r="KK155" s="91"/>
      <c r="KL155" s="91"/>
      <c r="KM155" s="91"/>
      <c r="KN155" s="91"/>
      <c r="KO155" s="91"/>
      <c r="KP155" s="91"/>
      <c r="KQ155" s="91"/>
      <c r="KR155" s="91"/>
      <c r="KS155" s="91"/>
      <c r="KT155" s="91"/>
      <c r="KU155" s="91"/>
      <c r="KV155" s="91"/>
      <c r="KW155" s="91"/>
      <c r="KX155" s="91"/>
      <c r="KY155" s="91"/>
      <c r="KZ155" s="91"/>
      <c r="LA155" s="91"/>
      <c r="LB155" s="91"/>
      <c r="LC155" s="91"/>
      <c r="LD155" s="91"/>
      <c r="LE155" s="91"/>
      <c r="LF155" s="91"/>
      <c r="LG155" s="91"/>
      <c r="LH155" s="91"/>
      <c r="LI155" s="91"/>
      <c r="LJ155" s="91"/>
      <c r="LK155" s="91"/>
      <c r="LL155" s="91"/>
      <c r="LM155" s="91"/>
      <c r="LN155" s="91"/>
      <c r="LO155" s="91"/>
      <c r="LP155" s="91"/>
      <c r="LQ155" s="91"/>
      <c r="LR155" s="91"/>
      <c r="LS155" s="91"/>
      <c r="LT155" s="91"/>
      <c r="LU155" s="91"/>
      <c r="LV155" s="91"/>
      <c r="LW155" s="91"/>
      <c r="LX155" s="91"/>
      <c r="LY155" s="91"/>
      <c r="LZ155" s="91"/>
      <c r="MA155" s="91"/>
      <c r="MB155" s="91"/>
      <c r="MC155" s="91"/>
      <c r="MQ155" s="152">
        <f t="shared" si="43"/>
        <v>0</v>
      </c>
      <c r="MR155" s="143" t="s">
        <v>4</v>
      </c>
      <c r="MS155" s="143" t="s">
        <v>4</v>
      </c>
      <c r="MT155" s="143" t="s">
        <v>4</v>
      </c>
      <c r="MU155" s="143" t="s">
        <v>4</v>
      </c>
      <c r="MV155" s="234" t="s">
        <v>4</v>
      </c>
      <c r="MW155" s="236" t="s">
        <v>22</v>
      </c>
      <c r="MX155" s="234">
        <f t="shared" si="86"/>
        <v>0</v>
      </c>
      <c r="MY155" s="234">
        <f t="shared" si="87"/>
        <v>0</v>
      </c>
      <c r="MZ155" s="234">
        <f>COUNTIF(Q$6:MP155,"Si, pero publicado por un nivel superior")+COUNTIF(Q155:MP155,"Si pero publicado por otra entidad")</f>
        <v>0</v>
      </c>
      <c r="NA155" s="234">
        <f t="shared" si="88"/>
        <v>0</v>
      </c>
      <c r="NB155" s="234">
        <f t="shared" si="89"/>
        <v>0</v>
      </c>
      <c r="NC155" s="234">
        <f t="shared" si="90"/>
        <v>0</v>
      </c>
      <c r="ND155" s="234">
        <f t="shared" si="91"/>
        <v>0</v>
      </c>
      <c r="NE155" s="234">
        <f t="shared" si="92"/>
        <v>0</v>
      </c>
      <c r="NF155" s="234">
        <f t="shared" si="93"/>
        <v>0</v>
      </c>
      <c r="NG155" s="234">
        <f t="shared" ref="NG155" si="99">COUNTIF(Q155:MP155,"No se realiza ninguna gestión")</f>
        <v>0</v>
      </c>
      <c r="NH155" s="237">
        <f t="shared" si="95"/>
        <v>0</v>
      </c>
      <c r="NI155" s="236" t="s">
        <v>89</v>
      </c>
      <c r="NJ155" s="161">
        <f t="shared" si="81"/>
        <v>0</v>
      </c>
      <c r="NK155" s="161">
        <f t="shared" si="82"/>
        <v>0</v>
      </c>
      <c r="NM155" s="288"/>
      <c r="NN155" s="88"/>
      <c r="NO155" s="741"/>
      <c r="NP155" s="741"/>
      <c r="NQ155" s="741"/>
      <c r="NR155" s="741"/>
      <c r="NS155" s="741"/>
      <c r="NT155" s="741"/>
      <c r="NU155" s="741"/>
      <c r="NV155" s="741"/>
      <c r="NW155" s="741"/>
      <c r="NX155" s="741"/>
      <c r="NY155" s="741"/>
      <c r="NZ155" s="741"/>
      <c r="OA155" s="741"/>
      <c r="OB155" s="741"/>
      <c r="OC155" s="741"/>
      <c r="OD155" s="741"/>
      <c r="OE155" s="741"/>
      <c r="OF155" s="741"/>
      <c r="OG155" s="741"/>
      <c r="OH155" s="741"/>
      <c r="OI155" s="741"/>
      <c r="OJ155" s="741"/>
      <c r="OK155" s="741"/>
      <c r="OL155" s="741"/>
      <c r="OM155" s="741"/>
      <c r="ON155" s="741"/>
      <c r="OO155" s="741"/>
      <c r="OP155" s="741"/>
      <c r="OQ155" s="741"/>
      <c r="OR155" s="741"/>
      <c r="OS155" s="741"/>
      <c r="OT155" s="741"/>
      <c r="OU155" s="741"/>
      <c r="OV155" s="741"/>
      <c r="OW155" s="741"/>
      <c r="OX155" s="741"/>
      <c r="OY155" s="741"/>
      <c r="OZ155" s="741"/>
      <c r="PA155" s="741"/>
      <c r="PB155" s="741"/>
      <c r="PC155" s="741"/>
      <c r="PD155" s="741"/>
      <c r="PE155" s="741"/>
      <c r="PF155" s="741"/>
      <c r="PG155" s="741"/>
      <c r="PH155" s="741"/>
      <c r="PI155" s="741"/>
    </row>
    <row r="156" spans="1:425" s="92" customFormat="1" ht="15" customHeight="1">
      <c r="A156" s="1"/>
      <c r="B156" s="88"/>
      <c r="C156" s="89" t="s">
        <v>431</v>
      </c>
      <c r="D156" s="89" t="s">
        <v>5</v>
      </c>
      <c r="E156" s="89" t="s">
        <v>1220</v>
      </c>
      <c r="F156" s="89" t="s">
        <v>2165</v>
      </c>
      <c r="G156" s="340" t="str">
        <f>'G-6'!I47</f>
        <v>I-31</v>
      </c>
      <c r="H156" s="340" t="s">
        <v>88</v>
      </c>
      <c r="I156" s="340" t="s">
        <v>88</v>
      </c>
      <c r="J156" s="160" t="s">
        <v>4</v>
      </c>
      <c r="K156" s="160" t="s">
        <v>4</v>
      </c>
      <c r="L156" s="160" t="s">
        <v>4</v>
      </c>
      <c r="M156" s="89" t="s">
        <v>1319</v>
      </c>
      <c r="N156" s="89" t="s">
        <v>6</v>
      </c>
      <c r="O156" s="89" t="s">
        <v>77</v>
      </c>
      <c r="P156" s="89" t="s">
        <v>98</v>
      </c>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H156" s="91"/>
      <c r="KI156" s="91"/>
      <c r="KJ156" s="91"/>
      <c r="KK156" s="91"/>
      <c r="KL156" s="91"/>
      <c r="KM156" s="91"/>
      <c r="KN156" s="91"/>
      <c r="KO156" s="91"/>
      <c r="KP156" s="91"/>
      <c r="KQ156" s="91"/>
      <c r="KR156" s="91"/>
      <c r="KS156" s="91"/>
      <c r="KT156" s="91"/>
      <c r="KU156" s="91"/>
      <c r="KV156" s="91"/>
      <c r="KW156" s="91"/>
      <c r="KX156" s="91"/>
      <c r="KY156" s="91"/>
      <c r="KZ156" s="91"/>
      <c r="LA156" s="91"/>
      <c r="LB156" s="91"/>
      <c r="LC156" s="91"/>
      <c r="LD156" s="91"/>
      <c r="LE156" s="91"/>
      <c r="LF156" s="91"/>
      <c r="LG156" s="91"/>
      <c r="LH156" s="91"/>
      <c r="LI156" s="91"/>
      <c r="LJ156" s="91"/>
      <c r="LK156" s="91"/>
      <c r="LL156" s="91"/>
      <c r="LM156" s="91"/>
      <c r="LN156" s="91"/>
      <c r="LO156" s="91"/>
      <c r="LP156" s="91"/>
      <c r="LQ156" s="91"/>
      <c r="LR156" s="91"/>
      <c r="LS156" s="91"/>
      <c r="LT156" s="91"/>
      <c r="LU156" s="91"/>
      <c r="LV156" s="91"/>
      <c r="LW156" s="91"/>
      <c r="LX156" s="91"/>
      <c r="LY156" s="91"/>
      <c r="LZ156" s="91"/>
      <c r="MA156" s="91"/>
      <c r="MB156" s="91"/>
      <c r="MC156" s="91"/>
      <c r="MQ156" s="152">
        <f t="shared" si="43"/>
        <v>0</v>
      </c>
      <c r="MR156" s="143">
        <f t="shared" ref="MR156:MR195" si="100">MAX(Q156,AD156,AQ156,BD156,BQ156,CD156,CQ156,DD156,DQ156,ED156,EQ156,FD156,FQ156,GD156,GQ156,HD156,HQ156,ID156,IQ156,JD156,JQ156,KD156,KQ156,LD156,LQ156,MD156)</f>
        <v>0</v>
      </c>
      <c r="MS156" s="143">
        <f t="shared" ref="MS156:MS195" si="101">MIN(Q156,AD156,AQ156,BD156,BQ156,CD156,CQ156,DD156,DQ156,ED156,EQ156,FD156,FQ156,GD156,GQ156,HD156,HQ156,ID156,IQ156,JD156,JQ156,KD156,KQ156,LD156,LQ156,MD156)</f>
        <v>0</v>
      </c>
      <c r="MT156" s="143" t="e">
        <f t="shared" ref="MT156:MT195" si="102">AVERAGE(Q156,AD156,AQ156,BD156,BQ156,CD156,CQ156,DD156,DQ156,ED156,EQ156,FD156,FQ156,GD156,GQ156,HD156,HQ156,ID156,IQ156,JD156,JQ156,KD156,KQ156,LD156,LQ156,MD156)</f>
        <v>#DIV/0!</v>
      </c>
      <c r="MU156" s="143" t="e">
        <f t="shared" ref="MU156:MU195" si="103">STDEV(Q156,AD156,AQ156,BD156,BQ156,CD156,CQ156,DD156,DQ156,ED156,EQ156,FD156,FQ156,GD156,GQ156,HD156,HQ156,ID156,IQ156,JD156,JQ156,KD156,KQ156,LD156,LQ156,MD156)</f>
        <v>#DIV/0!</v>
      </c>
      <c r="MV156" s="234">
        <f t="shared" si="80"/>
        <v>0</v>
      </c>
      <c r="MW156" s="236" t="s">
        <v>89</v>
      </c>
      <c r="MX156" s="144" t="s">
        <v>4</v>
      </c>
      <c r="MY156" s="144" t="s">
        <v>4</v>
      </c>
      <c r="MZ156" s="144" t="s">
        <v>4</v>
      </c>
      <c r="NA156" s="144" t="s">
        <v>4</v>
      </c>
      <c r="NB156" s="144" t="s">
        <v>4</v>
      </c>
      <c r="NC156" s="144" t="s">
        <v>4</v>
      </c>
      <c r="ND156" s="144" t="s">
        <v>4</v>
      </c>
      <c r="NE156" s="144" t="s">
        <v>4</v>
      </c>
      <c r="NF156" s="144" t="s">
        <v>4</v>
      </c>
      <c r="NG156" s="144" t="s">
        <v>4</v>
      </c>
      <c r="NH156" s="237" t="s">
        <v>4</v>
      </c>
      <c r="NI156" s="236" t="s">
        <v>22</v>
      </c>
      <c r="NJ156" s="161">
        <f t="shared" si="81"/>
        <v>0</v>
      </c>
      <c r="NK156" s="161">
        <f t="shared" si="82"/>
        <v>0</v>
      </c>
      <c r="NM156" s="288"/>
      <c r="NN156" s="88"/>
      <c r="NO156" s="741"/>
      <c r="NP156" s="741"/>
      <c r="NQ156" s="741"/>
      <c r="NR156" s="741"/>
      <c r="NS156" s="741"/>
      <c r="NT156" s="741"/>
      <c r="NU156" s="741"/>
      <c r="NV156" s="741"/>
      <c r="NW156" s="741"/>
      <c r="NX156" s="741"/>
      <c r="NY156" s="741"/>
      <c r="NZ156" s="741"/>
      <c r="OA156" s="741"/>
      <c r="OB156" s="741"/>
      <c r="OC156" s="741"/>
      <c r="OD156" s="741"/>
      <c r="OE156" s="741"/>
      <c r="OF156" s="741"/>
      <c r="OG156" s="741"/>
      <c r="OH156" s="741"/>
      <c r="OI156" s="741"/>
      <c r="OJ156" s="741"/>
      <c r="OK156" s="741"/>
      <c r="OL156" s="741"/>
      <c r="OM156" s="741"/>
      <c r="ON156" s="741"/>
      <c r="OO156" s="741"/>
      <c r="OP156" s="741"/>
      <c r="OQ156" s="741"/>
      <c r="OR156" s="741"/>
      <c r="OS156" s="741"/>
      <c r="OT156" s="741"/>
      <c r="OU156" s="741"/>
      <c r="OV156" s="741"/>
      <c r="OW156" s="741"/>
      <c r="OX156" s="741"/>
      <c r="OY156" s="741"/>
      <c r="OZ156" s="741"/>
      <c r="PA156" s="741"/>
      <c r="PB156" s="741"/>
      <c r="PC156" s="741"/>
      <c r="PD156" s="741"/>
      <c r="PE156" s="741"/>
      <c r="PF156" s="741"/>
      <c r="PG156" s="741"/>
      <c r="PH156" s="741"/>
      <c r="PI156" s="741"/>
    </row>
    <row r="157" spans="1:425" s="92" customFormat="1" ht="15" customHeight="1">
      <c r="A157" s="1"/>
      <c r="B157" s="88"/>
      <c r="C157" s="89" t="s">
        <v>2160</v>
      </c>
      <c r="D157" s="89" t="s">
        <v>5</v>
      </c>
      <c r="E157" s="89" t="s">
        <v>430</v>
      </c>
      <c r="F157" s="89" t="s">
        <v>2161</v>
      </c>
      <c r="G157" s="160" t="str">
        <f>'G-6'!I254</f>
        <v>I-84</v>
      </c>
      <c r="H157" s="160" t="s">
        <v>88</v>
      </c>
      <c r="I157" s="160" t="s">
        <v>89</v>
      </c>
      <c r="J157" s="160" t="s">
        <v>4</v>
      </c>
      <c r="K157" s="160" t="s">
        <v>4</v>
      </c>
      <c r="L157" s="160" t="s">
        <v>4</v>
      </c>
      <c r="M157" s="89" t="s">
        <v>556</v>
      </c>
      <c r="N157" s="89" t="s">
        <v>6</v>
      </c>
      <c r="O157" s="89" t="s">
        <v>555</v>
      </c>
      <c r="P157" s="89" t="s">
        <v>98</v>
      </c>
      <c r="Q157" s="116">
        <v>0.13</v>
      </c>
      <c r="R157" s="114" t="s">
        <v>4</v>
      </c>
      <c r="S157" s="91">
        <v>2010</v>
      </c>
      <c r="T157" s="91" t="s">
        <v>266</v>
      </c>
      <c r="U157" s="91" t="s">
        <v>673</v>
      </c>
      <c r="V157" s="91" t="s">
        <v>4</v>
      </c>
      <c r="W157" s="91" t="s">
        <v>4</v>
      </c>
      <c r="X157" s="91" t="s">
        <v>4</v>
      </c>
      <c r="Y157" s="117" t="s">
        <v>4</v>
      </c>
      <c r="Z157" s="117" t="s">
        <v>4</v>
      </c>
      <c r="AA157" s="193" t="s">
        <v>667</v>
      </c>
      <c r="AB157" s="91" t="s">
        <v>973</v>
      </c>
      <c r="AC157" s="122" t="s">
        <v>1716</v>
      </c>
      <c r="AD157" s="116">
        <v>0.04</v>
      </c>
      <c r="AE157" s="114" t="s">
        <v>4</v>
      </c>
      <c r="AF157" s="91">
        <v>2010</v>
      </c>
      <c r="AG157" s="91" t="s">
        <v>266</v>
      </c>
      <c r="AH157" s="91" t="s">
        <v>788</v>
      </c>
      <c r="AI157" s="91" t="s">
        <v>4</v>
      </c>
      <c r="AJ157" s="91" t="s">
        <v>4</v>
      </c>
      <c r="AK157" s="91" t="s">
        <v>4</v>
      </c>
      <c r="AL157" s="123" t="s">
        <v>4</v>
      </c>
      <c r="AM157" s="123" t="s">
        <v>4</v>
      </c>
      <c r="AN157" s="123" t="s">
        <v>667</v>
      </c>
      <c r="AO157" s="91" t="s">
        <v>973</v>
      </c>
      <c r="AP157" s="91" t="s">
        <v>1716</v>
      </c>
      <c r="AQ157" s="116">
        <v>0.17</v>
      </c>
      <c r="AR157" s="114" t="s">
        <v>4</v>
      </c>
      <c r="AS157" s="91">
        <v>2010</v>
      </c>
      <c r="AT157" s="91" t="s">
        <v>266</v>
      </c>
      <c r="AU157" s="91" t="s">
        <v>677</v>
      </c>
      <c r="AV157" s="123" t="s">
        <v>4</v>
      </c>
      <c r="AW157" s="91" t="s">
        <v>4</v>
      </c>
      <c r="AX157" s="91" t="s">
        <v>4</v>
      </c>
      <c r="AY157" s="123" t="s">
        <v>4</v>
      </c>
      <c r="AZ157" s="123" t="s">
        <v>4</v>
      </c>
      <c r="BA157" s="123" t="s">
        <v>667</v>
      </c>
      <c r="BB157" s="91" t="s">
        <v>973</v>
      </c>
      <c r="BC157" s="91" t="s">
        <v>1716</v>
      </c>
      <c r="BD157" s="116">
        <v>0.72</v>
      </c>
      <c r="BE157" s="114" t="s">
        <v>4</v>
      </c>
      <c r="BF157" s="91">
        <v>2010</v>
      </c>
      <c r="BG157" s="91" t="s">
        <v>834</v>
      </c>
      <c r="BH157" s="91" t="s">
        <v>930</v>
      </c>
      <c r="BI157" s="91" t="s">
        <v>735</v>
      </c>
      <c r="BJ157" s="91" t="s">
        <v>4</v>
      </c>
      <c r="BK157" s="91" t="s">
        <v>736</v>
      </c>
      <c r="BL157" s="124">
        <v>835364</v>
      </c>
      <c r="BM157" s="124" t="s">
        <v>263</v>
      </c>
      <c r="BN157" s="124" t="s">
        <v>667</v>
      </c>
      <c r="BO157" s="91" t="s">
        <v>973</v>
      </c>
      <c r="BP157" s="91" t="s">
        <v>4</v>
      </c>
      <c r="BQ157" s="116">
        <v>0.28000000000000003</v>
      </c>
      <c r="BR157" s="91" t="s">
        <v>4</v>
      </c>
      <c r="BS157" s="91">
        <v>2010</v>
      </c>
      <c r="BT157" s="91" t="s">
        <v>266</v>
      </c>
      <c r="BU157" s="91" t="s">
        <v>665</v>
      </c>
      <c r="BV157" s="91" t="s">
        <v>4</v>
      </c>
      <c r="BW157" s="91" t="s">
        <v>4</v>
      </c>
      <c r="BX157" s="91" t="s">
        <v>4</v>
      </c>
      <c r="BY157" s="91" t="s">
        <v>4</v>
      </c>
      <c r="BZ157" s="91" t="s">
        <v>4</v>
      </c>
      <c r="CA157" s="91" t="s">
        <v>667</v>
      </c>
      <c r="CB157" s="91" t="s">
        <v>973</v>
      </c>
      <c r="CC157" s="91" t="s">
        <v>1716</v>
      </c>
      <c r="CD157" s="116">
        <v>0.08</v>
      </c>
      <c r="CE157" s="114" t="s">
        <v>4</v>
      </c>
      <c r="CF157" s="91">
        <v>2010</v>
      </c>
      <c r="CG157" s="91" t="s">
        <v>266</v>
      </c>
      <c r="CH157" s="91" t="s">
        <v>673</v>
      </c>
      <c r="CI157" s="91" t="s">
        <v>4</v>
      </c>
      <c r="CJ157" s="91" t="s">
        <v>4</v>
      </c>
      <c r="CK157" s="91" t="s">
        <v>4</v>
      </c>
      <c r="CL157" s="117" t="s">
        <v>4</v>
      </c>
      <c r="CM157" s="117" t="s">
        <v>4</v>
      </c>
      <c r="CN157" s="193" t="s">
        <v>667</v>
      </c>
      <c r="CO157" s="91" t="s">
        <v>973</v>
      </c>
      <c r="CP157" s="122" t="s">
        <v>1715</v>
      </c>
      <c r="CQ157" s="116">
        <v>2.5000000000000001E-3</v>
      </c>
      <c r="CR157" s="114" t="s">
        <v>4</v>
      </c>
      <c r="CS157" s="91">
        <v>2010</v>
      </c>
      <c r="CT157" s="91" t="s">
        <v>266</v>
      </c>
      <c r="CU157" s="91" t="s">
        <v>788</v>
      </c>
      <c r="CV157" s="91" t="s">
        <v>4</v>
      </c>
      <c r="CW157" s="91" t="s">
        <v>4</v>
      </c>
      <c r="CX157" s="91" t="s">
        <v>4</v>
      </c>
      <c r="CY157" s="123" t="s">
        <v>4</v>
      </c>
      <c r="CZ157" s="123" t="s">
        <v>4</v>
      </c>
      <c r="DA157" s="123" t="s">
        <v>667</v>
      </c>
      <c r="DB157" s="91" t="s">
        <v>973</v>
      </c>
      <c r="DC157" s="91" t="s">
        <v>1715</v>
      </c>
      <c r="DD157" s="116">
        <v>0.01</v>
      </c>
      <c r="DE157" s="114" t="s">
        <v>4</v>
      </c>
      <c r="DF157" s="91">
        <v>2010</v>
      </c>
      <c r="DG157" s="91" t="s">
        <v>266</v>
      </c>
      <c r="DH157" s="91" t="s">
        <v>677</v>
      </c>
      <c r="DI157" s="123" t="s">
        <v>4</v>
      </c>
      <c r="DJ157" s="91" t="s">
        <v>4</v>
      </c>
      <c r="DK157" s="91" t="s">
        <v>4</v>
      </c>
      <c r="DL157" s="123" t="s">
        <v>4</v>
      </c>
      <c r="DM157" s="123" t="s">
        <v>4</v>
      </c>
      <c r="DN157" s="123" t="s">
        <v>667</v>
      </c>
      <c r="DO157" s="91" t="s">
        <v>973</v>
      </c>
      <c r="DP157" s="91" t="s">
        <v>1715</v>
      </c>
      <c r="DQ157" s="116">
        <v>0.25</v>
      </c>
      <c r="DR157" s="91" t="s">
        <v>4</v>
      </c>
      <c r="DS157" s="91">
        <v>2010</v>
      </c>
      <c r="DT157" s="91" t="s">
        <v>266</v>
      </c>
      <c r="DU157" s="91" t="s">
        <v>665</v>
      </c>
      <c r="DV157" s="91" t="s">
        <v>4</v>
      </c>
      <c r="DW157" s="91" t="s">
        <v>4</v>
      </c>
      <c r="DX157" s="91" t="s">
        <v>4</v>
      </c>
      <c r="DY157" s="91" t="s">
        <v>4</v>
      </c>
      <c r="DZ157" s="91" t="s">
        <v>4</v>
      </c>
      <c r="EA157" s="91" t="s">
        <v>667</v>
      </c>
      <c r="EB157" s="91" t="s">
        <v>973</v>
      </c>
      <c r="EC157" s="91" t="s">
        <v>1715</v>
      </c>
      <c r="ED157" s="323">
        <v>0.28999999999999998</v>
      </c>
      <c r="EE157" s="248" t="s">
        <v>4</v>
      </c>
      <c r="EF157" s="49">
        <v>2016</v>
      </c>
      <c r="EG157" s="49" t="s">
        <v>664</v>
      </c>
      <c r="EH157" s="49" t="s">
        <v>665</v>
      </c>
      <c r="EI157" s="49" t="s">
        <v>4</v>
      </c>
      <c r="EJ157" s="49" t="s">
        <v>4</v>
      </c>
      <c r="EK157" s="49" t="s">
        <v>4</v>
      </c>
      <c r="EL157" s="49">
        <f>46.56*1000000</f>
        <v>46560000</v>
      </c>
      <c r="EM157" s="49" t="s">
        <v>262</v>
      </c>
      <c r="EN157" s="49" t="s">
        <v>667</v>
      </c>
      <c r="EO157" s="49" t="s">
        <v>600</v>
      </c>
      <c r="EP157" s="248" t="s">
        <v>1773</v>
      </c>
      <c r="EQ157" s="323">
        <v>0.33</v>
      </c>
      <c r="ER157" s="248" t="s">
        <v>4</v>
      </c>
      <c r="ES157" s="49">
        <v>2016</v>
      </c>
      <c r="ET157" s="49" t="s">
        <v>664</v>
      </c>
      <c r="EU157" s="49" t="s">
        <v>665</v>
      </c>
      <c r="EV157" s="49" t="s">
        <v>4</v>
      </c>
      <c r="EW157" s="49" t="s">
        <v>4</v>
      </c>
      <c r="EX157" s="49" t="s">
        <v>4</v>
      </c>
      <c r="EY157" s="49">
        <f>46.56*1000000</f>
        <v>46560000</v>
      </c>
      <c r="EZ157" s="49" t="s">
        <v>1016</v>
      </c>
      <c r="FA157" s="49" t="s">
        <v>667</v>
      </c>
      <c r="FB157" s="49" t="s">
        <v>600</v>
      </c>
      <c r="FC157" s="248" t="s">
        <v>1774</v>
      </c>
      <c r="FD157" s="323">
        <v>0.08</v>
      </c>
      <c r="FE157" s="248" t="s">
        <v>4</v>
      </c>
      <c r="FF157" s="49">
        <v>2016</v>
      </c>
      <c r="FG157" s="49" t="s">
        <v>664</v>
      </c>
      <c r="FH157" s="49" t="s">
        <v>665</v>
      </c>
      <c r="FI157" s="49" t="s">
        <v>4</v>
      </c>
      <c r="FJ157" s="49" t="s">
        <v>4</v>
      </c>
      <c r="FK157" s="49" t="s">
        <v>4</v>
      </c>
      <c r="FL157" s="49">
        <f>46.56*1000000</f>
        <v>46560000</v>
      </c>
      <c r="FM157" s="49" t="s">
        <v>1016</v>
      </c>
      <c r="FN157" s="49" t="s">
        <v>667</v>
      </c>
      <c r="FO157" s="49" t="s">
        <v>600</v>
      </c>
      <c r="FP157" s="248" t="s">
        <v>1775</v>
      </c>
      <c r="FQ157" s="231">
        <v>0.35</v>
      </c>
      <c r="FR157" s="244" t="s">
        <v>4</v>
      </c>
      <c r="FS157" s="244">
        <v>2006</v>
      </c>
      <c r="FT157" s="244" t="s">
        <v>664</v>
      </c>
      <c r="FU157" s="244" t="s">
        <v>665</v>
      </c>
      <c r="FV157" s="244" t="s">
        <v>4</v>
      </c>
      <c r="FW157" s="244" t="s">
        <v>4</v>
      </c>
      <c r="FX157" s="244" t="s">
        <v>4</v>
      </c>
      <c r="FY157" s="244">
        <v>9879</v>
      </c>
      <c r="FZ157" s="244" t="s">
        <v>666</v>
      </c>
      <c r="GA157" s="244" t="s">
        <v>667</v>
      </c>
      <c r="GB157" s="245" t="s">
        <v>1684</v>
      </c>
      <c r="GC157" s="135" t="s">
        <v>1887</v>
      </c>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c r="JX157" s="91"/>
      <c r="JY157" s="91"/>
      <c r="JZ157" s="91"/>
      <c r="KA157" s="91"/>
      <c r="KB157" s="91"/>
      <c r="KC157" s="91"/>
      <c r="KD157" s="91"/>
      <c r="KE157" s="91"/>
      <c r="KF157" s="91"/>
      <c r="KG157" s="91"/>
      <c r="KH157" s="91"/>
      <c r="KI157" s="91"/>
      <c r="KJ157" s="91"/>
      <c r="KK157" s="91"/>
      <c r="KL157" s="91"/>
      <c r="KM157" s="91"/>
      <c r="KN157" s="91"/>
      <c r="KO157" s="91"/>
      <c r="KP157" s="91"/>
      <c r="KQ157" s="91"/>
      <c r="KR157" s="91"/>
      <c r="KS157" s="91"/>
      <c r="KT157" s="91"/>
      <c r="KU157" s="91"/>
      <c r="KV157" s="91"/>
      <c r="KW157" s="91"/>
      <c r="KX157" s="91"/>
      <c r="KY157" s="91"/>
      <c r="KZ157" s="91"/>
      <c r="LA157" s="91"/>
      <c r="LB157" s="91"/>
      <c r="LC157" s="91"/>
      <c r="LD157" s="91"/>
      <c r="LE157" s="91"/>
      <c r="LF157" s="91"/>
      <c r="LG157" s="91"/>
      <c r="LH157" s="91"/>
      <c r="LI157" s="91"/>
      <c r="LJ157" s="91"/>
      <c r="LK157" s="91"/>
      <c r="LL157" s="91"/>
      <c r="LM157" s="91"/>
      <c r="LN157" s="91"/>
      <c r="LO157" s="91"/>
      <c r="LP157" s="91"/>
      <c r="LQ157" s="91"/>
      <c r="LR157" s="91"/>
      <c r="LS157" s="91"/>
      <c r="LT157" s="91"/>
      <c r="LU157" s="91"/>
      <c r="LV157" s="91"/>
      <c r="LW157" s="91"/>
      <c r="LX157" s="91"/>
      <c r="LY157" s="91"/>
      <c r="LZ157" s="91"/>
      <c r="MA157" s="91"/>
      <c r="MB157" s="91"/>
      <c r="MC157" s="91"/>
      <c r="MQ157" s="152">
        <f t="shared" si="43"/>
        <v>13</v>
      </c>
      <c r="MR157" s="143">
        <f t="shared" si="100"/>
        <v>0.72</v>
      </c>
      <c r="MS157" s="143">
        <f t="shared" si="101"/>
        <v>2.5000000000000001E-3</v>
      </c>
      <c r="MT157" s="143">
        <f t="shared" si="102"/>
        <v>0.21019230769230773</v>
      </c>
      <c r="MU157" s="143">
        <f t="shared" si="103"/>
        <v>0.19594977443866599</v>
      </c>
      <c r="MV157" s="234">
        <f t="shared" si="80"/>
        <v>13</v>
      </c>
      <c r="MW157" s="236" t="s">
        <v>89</v>
      </c>
      <c r="MX157" s="144" t="s">
        <v>4</v>
      </c>
      <c r="MY157" s="144" t="s">
        <v>4</v>
      </c>
      <c r="MZ157" s="144" t="s">
        <v>4</v>
      </c>
      <c r="NA157" s="144" t="s">
        <v>4</v>
      </c>
      <c r="NB157" s="144" t="s">
        <v>4</v>
      </c>
      <c r="NC157" s="144" t="s">
        <v>4</v>
      </c>
      <c r="ND157" s="144" t="s">
        <v>4</v>
      </c>
      <c r="NE157" s="144" t="s">
        <v>4</v>
      </c>
      <c r="NF157" s="144" t="s">
        <v>4</v>
      </c>
      <c r="NG157" s="144" t="s">
        <v>4</v>
      </c>
      <c r="NH157" s="237" t="s">
        <v>4</v>
      </c>
      <c r="NI157" s="236" t="s">
        <v>22</v>
      </c>
      <c r="NJ157" s="161">
        <f t="shared" si="81"/>
        <v>0</v>
      </c>
      <c r="NK157" s="161">
        <f t="shared" si="82"/>
        <v>13</v>
      </c>
      <c r="NM157" s="288"/>
      <c r="NN157" s="88"/>
      <c r="NO157" s="741"/>
      <c r="NP157" s="741"/>
      <c r="NQ157" s="741"/>
      <c r="NR157" s="741"/>
      <c r="NS157" s="741"/>
      <c r="NT157" s="741"/>
      <c r="NU157" s="741"/>
      <c r="NV157" s="741"/>
      <c r="NW157" s="741"/>
      <c r="NX157" s="741"/>
      <c r="NY157" s="741"/>
      <c r="NZ157" s="741"/>
      <c r="OA157" s="741"/>
      <c r="OB157" s="741"/>
      <c r="OC157" s="741"/>
      <c r="OD157" s="741"/>
      <c r="OE157" s="741"/>
      <c r="OF157" s="741"/>
      <c r="OG157" s="741"/>
      <c r="OH157" s="741"/>
      <c r="OI157" s="741"/>
      <c r="OJ157" s="741"/>
      <c r="OK157" s="741"/>
      <c r="OL157" s="741"/>
      <c r="OM157" s="741"/>
      <c r="ON157" s="741"/>
      <c r="OO157" s="741"/>
      <c r="OP157" s="741"/>
      <c r="OQ157" s="741"/>
      <c r="OR157" s="741"/>
      <c r="OS157" s="741"/>
      <c r="OT157" s="741"/>
      <c r="OU157" s="741"/>
      <c r="OV157" s="741"/>
      <c r="OW157" s="741"/>
      <c r="OX157" s="741"/>
      <c r="OY157" s="741"/>
      <c r="OZ157" s="741"/>
      <c r="PA157" s="741"/>
      <c r="PB157" s="741"/>
      <c r="PC157" s="741"/>
      <c r="PD157" s="741"/>
      <c r="PE157" s="741"/>
      <c r="PF157" s="741"/>
      <c r="PG157" s="741"/>
      <c r="PH157" s="741"/>
      <c r="PI157" s="741"/>
    </row>
    <row r="158" spans="1:425" s="92" customFormat="1" ht="15" customHeight="1" thickBot="1">
      <c r="A158" s="1"/>
      <c r="B158" s="88"/>
      <c r="C158" s="89" t="s">
        <v>2160</v>
      </c>
      <c r="D158" s="89" t="s">
        <v>5</v>
      </c>
      <c r="E158" s="89" t="s">
        <v>430</v>
      </c>
      <c r="F158" s="89" t="s">
        <v>2161</v>
      </c>
      <c r="G158" s="160" t="str">
        <f>'G-6'!I255</f>
        <v>I-85</v>
      </c>
      <c r="H158" s="160" t="s">
        <v>89</v>
      </c>
      <c r="I158" s="160" t="s">
        <v>88</v>
      </c>
      <c r="J158" s="160" t="s">
        <v>1886</v>
      </c>
      <c r="K158" s="160" t="s">
        <v>3166</v>
      </c>
      <c r="L158" s="160" t="s">
        <v>4</v>
      </c>
      <c r="M158" s="89" t="s">
        <v>373</v>
      </c>
      <c r="N158" s="89" t="s">
        <v>6</v>
      </c>
      <c r="O158" s="89" t="s">
        <v>359</v>
      </c>
      <c r="P158" s="89" t="s">
        <v>98</v>
      </c>
      <c r="Q158" s="397"/>
      <c r="R158" s="173"/>
      <c r="S158" s="173"/>
      <c r="T158" s="173"/>
      <c r="U158" s="173"/>
      <c r="V158" s="173"/>
      <c r="W158" s="173"/>
      <c r="X158" s="173"/>
      <c r="Y158" s="173"/>
      <c r="Z158" s="173"/>
      <c r="AA158" s="173"/>
      <c r="AB158" s="7"/>
      <c r="AC158" s="167"/>
      <c r="AD158" s="167"/>
      <c r="AE158" s="251"/>
      <c r="AF158" s="251"/>
      <c r="AG158" s="167"/>
      <c r="AH158" s="167"/>
      <c r="AI158" s="167"/>
      <c r="AJ158" s="167"/>
      <c r="AK158" s="167"/>
      <c r="AL158" s="167"/>
      <c r="AM158" s="167"/>
      <c r="AN158" s="167"/>
      <c r="AO158" s="167"/>
      <c r="AP158" s="167"/>
      <c r="AQ158" s="208"/>
      <c r="AR158" s="167"/>
      <c r="AS158" s="167"/>
      <c r="AT158" s="167"/>
      <c r="AU158" s="167"/>
      <c r="AV158" s="167"/>
      <c r="AW158" s="167"/>
      <c r="AX158" s="167"/>
      <c r="AY158" s="117"/>
      <c r="AZ158" s="91"/>
      <c r="BA158" s="91"/>
      <c r="BB158" s="91"/>
      <c r="BC158" s="91"/>
      <c r="BD158" s="116"/>
      <c r="BE158" s="91"/>
      <c r="BF158" s="91"/>
      <c r="BG158" s="91"/>
      <c r="BH158" s="91"/>
      <c r="BI158" s="91"/>
      <c r="BJ158" s="91"/>
      <c r="BK158" s="91"/>
      <c r="BL158" s="117"/>
      <c r="BM158" s="91"/>
      <c r="BN158" s="91"/>
      <c r="BO158" s="91"/>
      <c r="BP158" s="91"/>
      <c r="BQ158" s="167"/>
      <c r="BR158" s="40"/>
      <c r="BS158" s="136"/>
      <c r="BT158" s="167"/>
      <c r="BU158" s="167"/>
      <c r="BV158" s="167"/>
      <c r="BW158" s="167"/>
      <c r="BX158" s="167"/>
      <c r="BY158" s="167"/>
      <c r="BZ158" s="167"/>
      <c r="CA158" s="167"/>
      <c r="CB158" s="167"/>
      <c r="CC158" s="167"/>
      <c r="CD158" s="167"/>
      <c r="CE158" s="251"/>
      <c r="CF158" s="251"/>
      <c r="CG158" s="167"/>
      <c r="CH158" s="167"/>
      <c r="CI158" s="167"/>
      <c r="CJ158" s="167"/>
      <c r="CK158" s="167"/>
      <c r="CL158" s="167"/>
      <c r="CM158" s="167"/>
      <c r="CN158" s="167"/>
      <c r="CO158" s="167"/>
      <c r="CP158" s="167"/>
      <c r="CQ158" s="167"/>
      <c r="CR158" s="167"/>
      <c r="CS158" s="167"/>
      <c r="CT158" s="167"/>
      <c r="CU158" s="167"/>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c r="JX158" s="91"/>
      <c r="JY158" s="91"/>
      <c r="JZ158" s="91"/>
      <c r="KA158" s="91"/>
      <c r="KB158" s="91"/>
      <c r="KC158" s="91"/>
      <c r="KD158" s="91"/>
      <c r="KE158" s="91"/>
      <c r="KF158" s="91"/>
      <c r="KG158" s="91"/>
      <c r="KH158" s="91"/>
      <c r="KI158" s="91"/>
      <c r="KJ158" s="91"/>
      <c r="KK158" s="91"/>
      <c r="KL158" s="91"/>
      <c r="KM158" s="91"/>
      <c r="KN158" s="91"/>
      <c r="KO158" s="91"/>
      <c r="KP158" s="91"/>
      <c r="KQ158" s="91"/>
      <c r="KR158" s="91"/>
      <c r="KS158" s="91"/>
      <c r="KT158" s="91"/>
      <c r="KU158" s="91"/>
      <c r="KV158" s="91"/>
      <c r="KW158" s="91"/>
      <c r="KX158" s="91"/>
      <c r="KY158" s="91"/>
      <c r="KZ158" s="91"/>
      <c r="LA158" s="91"/>
      <c r="LB158" s="91"/>
      <c r="LC158" s="91"/>
      <c r="LD158" s="91"/>
      <c r="LE158" s="91"/>
      <c r="LF158" s="91"/>
      <c r="LG158" s="91"/>
      <c r="LH158" s="91"/>
      <c r="LI158" s="91"/>
      <c r="LJ158" s="91"/>
      <c r="LK158" s="91"/>
      <c r="LL158" s="91"/>
      <c r="LM158" s="91"/>
      <c r="LN158" s="91"/>
      <c r="LO158" s="91"/>
      <c r="LP158" s="91"/>
      <c r="LQ158" s="91"/>
      <c r="LR158" s="91"/>
      <c r="LS158" s="91"/>
      <c r="LT158" s="91"/>
      <c r="LU158" s="91"/>
      <c r="LV158" s="91"/>
      <c r="LW158" s="91"/>
      <c r="LX158" s="91"/>
      <c r="LY158" s="91"/>
      <c r="LZ158" s="91"/>
      <c r="MA158" s="91"/>
      <c r="MB158" s="91"/>
      <c r="MC158" s="91"/>
      <c r="MQ158" s="289">
        <f>COUNTA(Q158,AD158,AQ158,BD158,BQ158,CD158,CQ158,DD158,DQ158,ED158,EQ158,FD158,FQ158,GD158,GQ158,HD158,HQ158,ID158,IQ158,JD158,JQ158,KD158,KQ158,LD158,LQ158,MD158)+COUNTA(Q159,AD159,AQ159,BD159,BQ159,CD159,CQ159,DD159,DQ159,ED159,EQ159,FD159,FQ159,GD159,GQ159,HD159,HQ159,ID159,IQ159,JD159,JQ159,KD159,KQ159,LD159,LQ159,MD159)+COUNTA(Q160,AD160,AQ160,BD160,BQ160,CD160,CQ160,DD160,DQ160,ED160,EQ160,FD160,FQ160,GD160,GQ160,HD160,HQ160,ID160,IQ160,JD160,JQ160,KD160,KQ160,LD160,LQ160,MD160)+COUNTA(Q161,AD161,AQ161,BD161,BQ161,CD161,CQ161,DD161,DQ161,ED161,EQ161,FD161,FQ161,GD161,GQ161,HD161,HQ161,ID161,IQ161,JD161,JQ161,KD161,KQ161,LD161,LQ161,MD161)+COUNTA(Q162,AD162,AQ162,BD162,BQ162,CD162,CQ162,DD162,DQ162,ED162,EQ162,FD162,FQ162,GD162,GQ162,HD162,HQ162,ID162,IQ162,JD162,JQ162,KD162,KQ162,LD162,LQ162,MD162)+COUNTA(Q163,AD163,AQ163,BD163,BQ163,CD163,CQ163,DD163,DQ163,ED163,EQ163,FD163,FQ163,GD163,GQ163,HD163,HQ163,ID163,IQ163,JD163,JQ163,KD163,KQ163,LD163,LQ163,MD163)</f>
        <v>8</v>
      </c>
      <c r="MR158" s="293">
        <f>MAX(MR159:MR163)</f>
        <v>0.97</v>
      </c>
      <c r="MS158" s="293">
        <f>MIN(MS159:MS163)</f>
        <v>0</v>
      </c>
      <c r="MT158" s="298">
        <f>AVERAGE(MT159:MT161)</f>
        <v>0.89933333333333332</v>
      </c>
      <c r="MU158" s="290">
        <f>STDEV(Q159,AD159,AQ159,BD159,BQ159,CD159,CQ159,DD159,DQ159,ED159,EQ159,FD159,FQ159,GD159,GQ159,HD159,HQ159,ID159,IQ159,JD159,JQ159,KD159,KQ159,LD159,LQ159,MD159,Q160,AD160,AQ160,BD160,BQ160,CD160,CQ160,DD160,DQ160,ED160,EQ160,FD160,FQ160,GD160,GQ160,HD160,HQ160,ID160,IQ160,JD160,JQ160,KD160,KQ160,LD160,LQ160,MD160, Q161,AD161,AQ161,BD161,BQ161,CD161,CQ161,DD161,DQ161,ED161,EQ161,FD161,FQ161,GD161,GQ161,HD161,HQ161,ID161,IQ161,JD161,JQ161,KD161,KQ161,LD161,LQ161,MD161,Q162,AD162,AQ162,BD162,BQ162,CD162,CQ162,DD162,DQ162,ED162,EQ162,FD162,FQ162,GD162,GQ162,HD162,HQ162,ID162,IQ162,JD162,JQ162,KD162,KQ162,LD162,LQ162,MD162,Q163,AD163,AQ163,BD163,BQ163,CD163,CQ163,DD163,DQ163,ED163,EQ163,FD163,FQ163,GD163,GQ163,HD163,HQ163,ID163,IQ163,JD163,JQ163,KD163,KQ163,LD163,LQ163,MD163)</f>
        <v>0.10096071843378887</v>
      </c>
      <c r="MV158" s="310">
        <f>MQ158</f>
        <v>8</v>
      </c>
      <c r="MW158" s="236" t="s">
        <v>89</v>
      </c>
      <c r="MX158" s="144" t="s">
        <v>4</v>
      </c>
      <c r="MY158" s="144" t="s">
        <v>4</v>
      </c>
      <c r="MZ158" s="144" t="s">
        <v>4</v>
      </c>
      <c r="NA158" s="144" t="s">
        <v>4</v>
      </c>
      <c r="NB158" s="144" t="s">
        <v>4</v>
      </c>
      <c r="NC158" s="144" t="s">
        <v>4</v>
      </c>
      <c r="ND158" s="144" t="s">
        <v>4</v>
      </c>
      <c r="NE158" s="144" t="s">
        <v>4</v>
      </c>
      <c r="NF158" s="144" t="s">
        <v>4</v>
      </c>
      <c r="NG158" s="144" t="s">
        <v>4</v>
      </c>
      <c r="NH158" s="237" t="s">
        <v>4</v>
      </c>
      <c r="NI158" s="236" t="s">
        <v>22</v>
      </c>
      <c r="NJ158" s="161">
        <f>COUNTIF(Q158:MP158,"Calculado")+COUNTIF(Q159:MP159,"Calculado")+COUNTIF(Q160:MP160,"Calculado")+COUNTIF(Q161:MP161,"Calculado")+COUNTIF(Q162:MP162,"Calculado")+COUNTIF(Q163:MP163,"Calculado")</f>
        <v>0</v>
      </c>
      <c r="NK158" s="161">
        <f>COUNTIF(Q158:MP158,"Publicado")+COUNTIF(Q159:MP159,"Publicado")+COUNTIF(Q160:MP160,"Publicado")+COUNTIF(Q161:MP161,"Publicado")+COUNTIF(Q162:MP162,"Publicado")+COUNTIF(Q163:MP163,"Publicado")</f>
        <v>8</v>
      </c>
      <c r="NM158" s="288"/>
      <c r="NN158" s="88"/>
      <c r="NO158" s="741"/>
      <c r="NP158" s="741"/>
      <c r="NQ158" s="741"/>
      <c r="NR158" s="741"/>
      <c r="NS158" s="741"/>
      <c r="NT158" s="741"/>
      <c r="NU158" s="741"/>
      <c r="NV158" s="741"/>
      <c r="NW158" s="741"/>
      <c r="NX158" s="741"/>
      <c r="NY158" s="741"/>
      <c r="NZ158" s="741"/>
      <c r="OA158" s="741"/>
      <c r="OB158" s="741"/>
      <c r="OC158" s="741"/>
      <c r="OD158" s="741"/>
      <c r="OE158" s="741"/>
      <c r="OF158" s="741"/>
      <c r="OG158" s="741"/>
      <c r="OH158" s="741"/>
      <c r="OI158" s="741"/>
      <c r="OJ158" s="741"/>
      <c r="OK158" s="741"/>
      <c r="OL158" s="741"/>
      <c r="OM158" s="741"/>
      <c r="ON158" s="741"/>
      <c r="OO158" s="741"/>
      <c r="OP158" s="741"/>
      <c r="OQ158" s="741"/>
      <c r="OR158" s="741"/>
      <c r="OS158" s="741"/>
      <c r="OT158" s="741"/>
      <c r="OU158" s="741"/>
      <c r="OV158" s="741"/>
      <c r="OW158" s="741"/>
      <c r="OX158" s="741"/>
      <c r="OY158" s="741"/>
      <c r="OZ158" s="741"/>
      <c r="PA158" s="741"/>
      <c r="PB158" s="741"/>
      <c r="PC158" s="741"/>
      <c r="PD158" s="741"/>
      <c r="PE158" s="741"/>
      <c r="PF158" s="741"/>
      <c r="PG158" s="741"/>
      <c r="PH158" s="741"/>
      <c r="PI158" s="741"/>
    </row>
    <row r="159" spans="1:425" s="92" customFormat="1" ht="15" customHeight="1">
      <c r="A159" s="1"/>
      <c r="B159" s="88"/>
      <c r="C159" s="357"/>
      <c r="D159" s="357"/>
      <c r="E159" s="357"/>
      <c r="F159" s="357"/>
      <c r="G159" s="358"/>
      <c r="H159" s="358"/>
      <c r="I159" s="358"/>
      <c r="J159" s="358"/>
      <c r="K159" s="358"/>
      <c r="L159" s="358"/>
      <c r="M159" s="160" t="s">
        <v>89</v>
      </c>
      <c r="N159" s="160" t="s">
        <v>88</v>
      </c>
      <c r="O159" s="271" t="s">
        <v>740</v>
      </c>
      <c r="P159" s="89"/>
      <c r="Q159" s="94">
        <v>0.91</v>
      </c>
      <c r="R159" s="91" t="s">
        <v>740</v>
      </c>
      <c r="S159" s="91">
        <v>2017</v>
      </c>
      <c r="T159" s="91" t="s">
        <v>664</v>
      </c>
      <c r="U159" s="91" t="s">
        <v>4</v>
      </c>
      <c r="V159" s="91" t="s">
        <v>741</v>
      </c>
      <c r="W159" s="91" t="s">
        <v>266</v>
      </c>
      <c r="X159" s="91" t="s">
        <v>4</v>
      </c>
      <c r="Y159" s="117" t="s">
        <v>4</v>
      </c>
      <c r="Z159" s="91" t="s">
        <v>666</v>
      </c>
      <c r="AA159" s="91" t="s">
        <v>667</v>
      </c>
      <c r="AB159" s="91" t="s">
        <v>694</v>
      </c>
      <c r="AC159" s="91" t="s">
        <v>1716</v>
      </c>
      <c r="AD159" s="116">
        <v>0.7</v>
      </c>
      <c r="AE159" s="91" t="s">
        <v>740</v>
      </c>
      <c r="AF159" s="91">
        <v>2017</v>
      </c>
      <c r="AG159" s="91" t="s">
        <v>664</v>
      </c>
      <c r="AH159" s="91" t="s">
        <v>4</v>
      </c>
      <c r="AI159" s="91" t="s">
        <v>741</v>
      </c>
      <c r="AJ159" s="91" t="s">
        <v>266</v>
      </c>
      <c r="AK159" s="91" t="s">
        <v>4</v>
      </c>
      <c r="AL159" s="117" t="s">
        <v>4</v>
      </c>
      <c r="AM159" s="91" t="s">
        <v>666</v>
      </c>
      <c r="AN159" s="91" t="s">
        <v>667</v>
      </c>
      <c r="AO159" s="91" t="s">
        <v>694</v>
      </c>
      <c r="AP159" s="91" t="s">
        <v>1715</v>
      </c>
      <c r="AQ159" s="208"/>
      <c r="AR159" s="251"/>
      <c r="AS159" s="251"/>
      <c r="AT159" s="91"/>
      <c r="AU159" s="91"/>
      <c r="AV159" s="91"/>
      <c r="AW159" s="91"/>
      <c r="AX159" s="91"/>
      <c r="AY159" s="117"/>
      <c r="AZ159" s="91"/>
      <c r="BA159" s="91"/>
      <c r="BB159" s="91"/>
      <c r="BC159" s="91"/>
      <c r="BD159" s="116"/>
      <c r="BE159" s="91"/>
      <c r="BF159" s="91"/>
      <c r="BG159" s="91"/>
      <c r="BH159" s="91"/>
      <c r="BI159" s="91"/>
      <c r="BJ159" s="91"/>
      <c r="BK159" s="91"/>
      <c r="BL159" s="117"/>
      <c r="BM159" s="91"/>
      <c r="BN159" s="91"/>
      <c r="BO159" s="91"/>
      <c r="BP159" s="91"/>
      <c r="BQ159" s="167"/>
      <c r="BR159" s="40"/>
      <c r="BS159" s="320"/>
      <c r="BT159" s="167"/>
      <c r="BU159" s="167"/>
      <c r="BV159" s="167"/>
      <c r="BW159" s="167"/>
      <c r="BX159" s="167"/>
      <c r="BY159" s="167"/>
      <c r="BZ159" s="167"/>
      <c r="CA159" s="167"/>
      <c r="CB159" s="167"/>
      <c r="CC159" s="167"/>
      <c r="CD159" s="167"/>
      <c r="CE159" s="251"/>
      <c r="CF159" s="251"/>
      <c r="CG159" s="167"/>
      <c r="CH159" s="167"/>
      <c r="CI159" s="167"/>
      <c r="CJ159" s="167"/>
      <c r="CK159" s="167"/>
      <c r="CL159" s="167"/>
      <c r="CM159" s="167"/>
      <c r="CN159" s="167"/>
      <c r="CO159" s="167"/>
      <c r="CP159" s="167"/>
      <c r="CQ159" s="167"/>
      <c r="CR159" s="167"/>
      <c r="CS159" s="167"/>
      <c r="CT159" s="167"/>
      <c r="CU159" s="167"/>
      <c r="CV159" s="167"/>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c r="KN159" s="91"/>
      <c r="KO159" s="91"/>
      <c r="KP159" s="91"/>
      <c r="KQ159" s="91"/>
      <c r="KR159" s="91"/>
      <c r="KS159" s="91"/>
      <c r="KT159" s="91"/>
      <c r="KU159" s="91"/>
      <c r="KV159" s="91"/>
      <c r="KW159" s="91"/>
      <c r="KX159" s="91"/>
      <c r="KY159" s="91"/>
      <c r="KZ159" s="91"/>
      <c r="LA159" s="91"/>
      <c r="LB159" s="91"/>
      <c r="LC159" s="91"/>
      <c r="LD159" s="91"/>
      <c r="LE159" s="91"/>
      <c r="LF159" s="91"/>
      <c r="LG159" s="91"/>
      <c r="LH159" s="91"/>
      <c r="LI159" s="91"/>
      <c r="LJ159" s="91"/>
      <c r="LK159" s="91"/>
      <c r="LL159" s="91"/>
      <c r="LM159" s="91"/>
      <c r="LN159" s="91"/>
      <c r="LO159" s="91"/>
      <c r="LP159" s="91"/>
      <c r="LQ159" s="91"/>
      <c r="LR159" s="91"/>
      <c r="LS159" s="91"/>
      <c r="LT159" s="91"/>
      <c r="LU159" s="91"/>
      <c r="LV159" s="91"/>
      <c r="LW159" s="91"/>
      <c r="LX159" s="91"/>
      <c r="LY159" s="91"/>
      <c r="LZ159" s="91"/>
      <c r="MA159" s="91"/>
      <c r="MB159" s="91"/>
      <c r="MC159" s="91"/>
      <c r="MQ159" s="280"/>
      <c r="MR159" s="283">
        <f t="shared" si="100"/>
        <v>0.91</v>
      </c>
      <c r="MS159" s="284">
        <f t="shared" si="101"/>
        <v>0.7</v>
      </c>
      <c r="MT159" s="273">
        <f t="shared" si="102"/>
        <v>0.80499999999999994</v>
      </c>
      <c r="MU159" s="274">
        <f t="shared" si="103"/>
        <v>0.14849242404917615</v>
      </c>
      <c r="MV159" s="234"/>
      <c r="MW159" s="302"/>
      <c r="MX159" s="303"/>
      <c r="MY159" s="303"/>
      <c r="MZ159" s="303"/>
      <c r="NA159" s="303"/>
      <c r="NB159" s="303"/>
      <c r="NC159" s="303"/>
      <c r="ND159" s="303"/>
      <c r="NE159" s="303"/>
      <c r="NF159" s="303"/>
      <c r="NG159" s="303"/>
      <c r="NH159" s="304"/>
      <c r="NI159" s="303"/>
      <c r="NJ159" s="303"/>
      <c r="NK159" s="303"/>
      <c r="NM159" s="288"/>
      <c r="NN159" s="88"/>
      <c r="NO159" s="741"/>
      <c r="NP159" s="741"/>
      <c r="NQ159" s="741"/>
      <c r="NR159" s="741"/>
      <c r="NS159" s="741"/>
      <c r="NT159" s="741"/>
      <c r="NU159" s="741"/>
      <c r="NV159" s="741"/>
      <c r="NW159" s="741"/>
      <c r="NX159" s="741"/>
      <c r="NY159" s="741"/>
      <c r="NZ159" s="741"/>
      <c r="OA159" s="741"/>
      <c r="OB159" s="741"/>
      <c r="OC159" s="741"/>
      <c r="OD159" s="741"/>
      <c r="OE159" s="741"/>
      <c r="OF159" s="741"/>
      <c r="OG159" s="741"/>
      <c r="OH159" s="741"/>
      <c r="OI159" s="741"/>
      <c r="OJ159" s="741"/>
      <c r="OK159" s="741"/>
      <c r="OL159" s="741"/>
      <c r="OM159" s="741"/>
      <c r="ON159" s="741"/>
      <c r="OO159" s="741"/>
      <c r="OP159" s="741"/>
      <c r="OQ159" s="741"/>
      <c r="OR159" s="741"/>
      <c r="OS159" s="741"/>
      <c r="OT159" s="741"/>
      <c r="OU159" s="741"/>
      <c r="OV159" s="741"/>
      <c r="OW159" s="741"/>
      <c r="OX159" s="741"/>
      <c r="OY159" s="741"/>
      <c r="OZ159" s="741"/>
      <c r="PA159" s="741"/>
      <c r="PB159" s="741"/>
      <c r="PC159" s="741"/>
      <c r="PD159" s="741"/>
      <c r="PE159" s="741"/>
      <c r="PF159" s="741"/>
      <c r="PG159" s="741"/>
      <c r="PH159" s="741"/>
      <c r="PI159" s="741"/>
    </row>
    <row r="160" spans="1:425" s="92" customFormat="1" ht="15" customHeight="1">
      <c r="A160" s="1"/>
      <c r="B160" s="88"/>
      <c r="C160" s="357"/>
      <c r="D160" s="357"/>
      <c r="E160" s="357"/>
      <c r="F160" s="357"/>
      <c r="G160" s="358"/>
      <c r="H160" s="358"/>
      <c r="I160" s="358"/>
      <c r="J160" s="358"/>
      <c r="K160" s="358"/>
      <c r="L160" s="358"/>
      <c r="M160" s="160" t="s">
        <v>89</v>
      </c>
      <c r="N160" s="160" t="s">
        <v>88</v>
      </c>
      <c r="O160" s="271" t="s">
        <v>747</v>
      </c>
      <c r="P160" s="89"/>
      <c r="Q160" s="116">
        <v>0.97</v>
      </c>
      <c r="R160" s="91" t="s">
        <v>747</v>
      </c>
      <c r="S160" s="91">
        <v>2017</v>
      </c>
      <c r="T160" s="91" t="s">
        <v>664</v>
      </c>
      <c r="U160" s="91" t="s">
        <v>665</v>
      </c>
      <c r="V160" s="91" t="s">
        <v>741</v>
      </c>
      <c r="W160" s="91" t="s">
        <v>266</v>
      </c>
      <c r="X160" s="91" t="s">
        <v>4</v>
      </c>
      <c r="Y160" s="117" t="s">
        <v>4</v>
      </c>
      <c r="Z160" s="91" t="s">
        <v>666</v>
      </c>
      <c r="AA160" s="91" t="s">
        <v>667</v>
      </c>
      <c r="AB160" s="91" t="s">
        <v>694</v>
      </c>
      <c r="AC160" s="91" t="s">
        <v>1716</v>
      </c>
      <c r="AD160" s="116">
        <v>0.96</v>
      </c>
      <c r="AE160" s="91" t="s">
        <v>747</v>
      </c>
      <c r="AF160" s="91">
        <v>2017</v>
      </c>
      <c r="AG160" s="91" t="s">
        <v>664</v>
      </c>
      <c r="AH160" s="91" t="s">
        <v>665</v>
      </c>
      <c r="AI160" s="91" t="s">
        <v>741</v>
      </c>
      <c r="AJ160" s="91" t="s">
        <v>266</v>
      </c>
      <c r="AK160" s="91" t="s">
        <v>4</v>
      </c>
      <c r="AL160" s="117" t="s">
        <v>4</v>
      </c>
      <c r="AM160" s="91" t="s">
        <v>666</v>
      </c>
      <c r="AN160" s="91" t="s">
        <v>667</v>
      </c>
      <c r="AO160" s="91" t="s">
        <v>694</v>
      </c>
      <c r="AP160" s="91" t="s">
        <v>1715</v>
      </c>
      <c r="AQ160" s="116"/>
      <c r="AR160" s="91"/>
      <c r="AS160" s="91"/>
      <c r="AT160" s="91"/>
      <c r="AU160" s="91"/>
      <c r="AV160" s="91"/>
      <c r="AW160" s="91"/>
      <c r="AX160" s="91"/>
      <c r="AY160" s="117"/>
      <c r="AZ160" s="91"/>
      <c r="BA160" s="91"/>
      <c r="BB160" s="91"/>
      <c r="BC160" s="91"/>
      <c r="BD160" s="116"/>
      <c r="BE160" s="91"/>
      <c r="BF160" s="91"/>
      <c r="BG160" s="91"/>
      <c r="BH160" s="91"/>
      <c r="BI160" s="91"/>
      <c r="BJ160" s="91"/>
      <c r="BK160" s="91"/>
      <c r="BL160" s="117"/>
      <c r="BM160" s="91"/>
      <c r="BN160" s="91"/>
      <c r="BO160" s="91"/>
      <c r="BP160" s="91"/>
      <c r="BQ160" s="167"/>
      <c r="BR160" s="40"/>
      <c r="BS160" s="320"/>
      <c r="BT160" s="167"/>
      <c r="BU160" s="167"/>
      <c r="BV160" s="167"/>
      <c r="BW160" s="167"/>
      <c r="BX160" s="167"/>
      <c r="BY160" s="167"/>
      <c r="BZ160" s="167"/>
      <c r="CA160" s="167"/>
      <c r="CB160" s="167"/>
      <c r="CC160" s="167"/>
      <c r="CD160" s="167"/>
      <c r="CE160" s="251"/>
      <c r="CF160" s="251"/>
      <c r="CG160" s="167"/>
      <c r="CH160" s="167"/>
      <c r="CI160" s="167"/>
      <c r="CJ160" s="167"/>
      <c r="CK160" s="167"/>
      <c r="CL160" s="167"/>
      <c r="CM160" s="167"/>
      <c r="CN160" s="167"/>
      <c r="CO160" s="167"/>
      <c r="CP160" s="167"/>
      <c r="CQ160" s="167"/>
      <c r="CR160" s="167"/>
      <c r="CS160" s="167"/>
      <c r="CT160" s="167"/>
      <c r="CU160" s="167"/>
      <c r="CV160" s="167"/>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c r="JX160" s="91"/>
      <c r="JY160" s="91"/>
      <c r="JZ160" s="91"/>
      <c r="KA160" s="91"/>
      <c r="KB160" s="91"/>
      <c r="KC160" s="91"/>
      <c r="KD160" s="91"/>
      <c r="KE160" s="91"/>
      <c r="KF160" s="91"/>
      <c r="KG160" s="91"/>
      <c r="KH160" s="91"/>
      <c r="KI160" s="91"/>
      <c r="KJ160" s="91"/>
      <c r="KK160" s="91"/>
      <c r="KL160" s="91"/>
      <c r="KM160" s="91"/>
      <c r="KN160" s="91"/>
      <c r="KO160" s="91"/>
      <c r="KP160" s="91"/>
      <c r="KQ160" s="91"/>
      <c r="KR160" s="91"/>
      <c r="KS160" s="91"/>
      <c r="KT160" s="91"/>
      <c r="KU160" s="91"/>
      <c r="KV160" s="91"/>
      <c r="KW160" s="91"/>
      <c r="KX160" s="91"/>
      <c r="KY160" s="91"/>
      <c r="KZ160" s="91"/>
      <c r="LA160" s="91"/>
      <c r="LB160" s="91"/>
      <c r="LC160" s="91"/>
      <c r="LD160" s="91"/>
      <c r="LE160" s="91"/>
      <c r="LF160" s="91"/>
      <c r="LG160" s="91"/>
      <c r="LH160" s="91"/>
      <c r="LI160" s="91"/>
      <c r="LJ160" s="91"/>
      <c r="LK160" s="91"/>
      <c r="LL160" s="91"/>
      <c r="LM160" s="91"/>
      <c r="LN160" s="91"/>
      <c r="LO160" s="91"/>
      <c r="LP160" s="91"/>
      <c r="LQ160" s="91"/>
      <c r="LR160" s="91"/>
      <c r="LS160" s="91"/>
      <c r="LT160" s="91"/>
      <c r="LU160" s="91"/>
      <c r="LV160" s="91"/>
      <c r="LW160" s="91"/>
      <c r="LX160" s="91"/>
      <c r="LY160" s="91"/>
      <c r="LZ160" s="91"/>
      <c r="MA160" s="91"/>
      <c r="MB160" s="91"/>
      <c r="MC160" s="91"/>
      <c r="MQ160" s="281"/>
      <c r="MR160" s="285">
        <f t="shared" si="100"/>
        <v>0.97</v>
      </c>
      <c r="MS160" s="186">
        <f t="shared" si="101"/>
        <v>0.96</v>
      </c>
      <c r="MT160" s="143">
        <f t="shared" si="102"/>
        <v>0.96499999999999997</v>
      </c>
      <c r="MU160" s="275">
        <f t="shared" si="103"/>
        <v>7.0710678118654814E-3</v>
      </c>
      <c r="MV160" s="234"/>
      <c r="MW160" s="302"/>
      <c r="MX160" s="303"/>
      <c r="MY160" s="303"/>
      <c r="MZ160" s="303"/>
      <c r="NA160" s="303"/>
      <c r="NB160" s="303"/>
      <c r="NC160" s="303"/>
      <c r="ND160" s="303"/>
      <c r="NE160" s="303"/>
      <c r="NF160" s="303"/>
      <c r="NG160" s="303"/>
      <c r="NH160" s="304"/>
      <c r="NI160" s="303"/>
      <c r="NJ160" s="303"/>
      <c r="NK160" s="303"/>
      <c r="NM160" s="288"/>
      <c r="NN160" s="88"/>
      <c r="NO160" s="741"/>
      <c r="NP160" s="741"/>
      <c r="NQ160" s="741"/>
      <c r="NR160" s="741"/>
      <c r="NS160" s="741"/>
      <c r="NT160" s="741"/>
      <c r="NU160" s="741"/>
      <c r="NV160" s="741"/>
      <c r="NW160" s="741"/>
      <c r="NX160" s="741"/>
      <c r="NY160" s="741"/>
      <c r="NZ160" s="741"/>
      <c r="OA160" s="741"/>
      <c r="OB160" s="741"/>
      <c r="OC160" s="741"/>
      <c r="OD160" s="741"/>
      <c r="OE160" s="741"/>
      <c r="OF160" s="741"/>
      <c r="OG160" s="741"/>
      <c r="OH160" s="741"/>
      <c r="OI160" s="741"/>
      <c r="OJ160" s="741"/>
      <c r="OK160" s="741"/>
      <c r="OL160" s="741"/>
      <c r="OM160" s="741"/>
      <c r="ON160" s="741"/>
      <c r="OO160" s="741"/>
      <c r="OP160" s="741"/>
      <c r="OQ160" s="741"/>
      <c r="OR160" s="741"/>
      <c r="OS160" s="741"/>
      <c r="OT160" s="741"/>
      <c r="OU160" s="741"/>
      <c r="OV160" s="741"/>
      <c r="OW160" s="741"/>
      <c r="OX160" s="741"/>
      <c r="OY160" s="741"/>
      <c r="OZ160" s="741"/>
      <c r="PA160" s="741"/>
      <c r="PB160" s="741"/>
      <c r="PC160" s="741"/>
      <c r="PD160" s="741"/>
      <c r="PE160" s="741"/>
      <c r="PF160" s="741"/>
      <c r="PG160" s="741"/>
      <c r="PH160" s="741"/>
      <c r="PI160" s="741"/>
    </row>
    <row r="161" spans="1:425" s="92" customFormat="1" ht="15" customHeight="1">
      <c r="A161" s="1"/>
      <c r="B161" s="88"/>
      <c r="C161" s="357"/>
      <c r="D161" s="357"/>
      <c r="E161" s="357"/>
      <c r="F161" s="357"/>
      <c r="G161" s="358"/>
      <c r="H161" s="358"/>
      <c r="I161" s="358"/>
      <c r="J161" s="358"/>
      <c r="K161" s="358"/>
      <c r="L161" s="358"/>
      <c r="M161" s="160" t="s">
        <v>89</v>
      </c>
      <c r="N161" s="160" t="s">
        <v>88</v>
      </c>
      <c r="O161" s="271" t="s">
        <v>725</v>
      </c>
      <c r="P161" s="89"/>
      <c r="Q161" s="116">
        <v>0.94799999999999995</v>
      </c>
      <c r="R161" s="91" t="s">
        <v>725</v>
      </c>
      <c r="S161" s="91">
        <v>2017</v>
      </c>
      <c r="T161" s="91" t="s">
        <v>664</v>
      </c>
      <c r="U161" s="91" t="s">
        <v>665</v>
      </c>
      <c r="V161" s="91" t="s">
        <v>741</v>
      </c>
      <c r="W161" s="91" t="s">
        <v>266</v>
      </c>
      <c r="X161" s="91" t="s">
        <v>4</v>
      </c>
      <c r="Y161" s="117" t="s">
        <v>4</v>
      </c>
      <c r="Z161" s="91" t="s">
        <v>666</v>
      </c>
      <c r="AA161" s="91" t="s">
        <v>667</v>
      </c>
      <c r="AB161" s="91" t="s">
        <v>694</v>
      </c>
      <c r="AC161" s="91" t="s">
        <v>1716</v>
      </c>
      <c r="AD161" s="116">
        <v>0.90800000000000003</v>
      </c>
      <c r="AE161" s="91" t="s">
        <v>725</v>
      </c>
      <c r="AF161" s="91">
        <v>2017</v>
      </c>
      <c r="AG161" s="91" t="s">
        <v>664</v>
      </c>
      <c r="AH161" s="91" t="s">
        <v>665</v>
      </c>
      <c r="AI161" s="91" t="s">
        <v>741</v>
      </c>
      <c r="AJ161" s="91" t="s">
        <v>266</v>
      </c>
      <c r="AK161" s="91" t="s">
        <v>4</v>
      </c>
      <c r="AL161" s="117" t="s">
        <v>4</v>
      </c>
      <c r="AM161" s="91" t="s">
        <v>666</v>
      </c>
      <c r="AN161" s="91" t="s">
        <v>667</v>
      </c>
      <c r="AO161" s="91" t="s">
        <v>694</v>
      </c>
      <c r="AP161" s="91" t="s">
        <v>1715</v>
      </c>
      <c r="AQ161" s="116"/>
      <c r="AR161" s="91"/>
      <c r="AS161" s="91"/>
      <c r="AT161" s="91"/>
      <c r="AU161" s="91"/>
      <c r="AV161" s="91"/>
      <c r="AW161" s="91"/>
      <c r="AX161" s="91"/>
      <c r="AY161" s="117"/>
      <c r="AZ161" s="91"/>
      <c r="BA161" s="91"/>
      <c r="BB161" s="91"/>
      <c r="BC161" s="91"/>
      <c r="BD161" s="116"/>
      <c r="BE161" s="91"/>
      <c r="BF161" s="91"/>
      <c r="BG161" s="91"/>
      <c r="BH161" s="91"/>
      <c r="BI161" s="91"/>
      <c r="BJ161" s="91"/>
      <c r="BK161" s="91"/>
      <c r="BL161" s="117"/>
      <c r="BM161" s="91"/>
      <c r="BN161" s="91"/>
      <c r="BO161" s="91"/>
      <c r="BP161" s="91"/>
      <c r="BQ161" s="167"/>
      <c r="BR161" s="40"/>
      <c r="BS161" s="320"/>
      <c r="BT161" s="167"/>
      <c r="BU161" s="167"/>
      <c r="BV161" s="167"/>
      <c r="BW161" s="167"/>
      <c r="BX161" s="167"/>
      <c r="BY161" s="167"/>
      <c r="BZ161" s="167"/>
      <c r="CA161" s="167"/>
      <c r="CB161" s="167"/>
      <c r="CC161" s="167"/>
      <c r="CD161" s="167"/>
      <c r="CE161" s="251"/>
      <c r="CF161" s="251"/>
      <c r="CG161" s="167"/>
      <c r="CH161" s="167"/>
      <c r="CI161" s="167"/>
      <c r="CJ161" s="167"/>
      <c r="CK161" s="167"/>
      <c r="CL161" s="167"/>
      <c r="CM161" s="167"/>
      <c r="CN161" s="167"/>
      <c r="CO161" s="167"/>
      <c r="CP161" s="167"/>
      <c r="CQ161" s="167"/>
      <c r="CR161" s="167"/>
      <c r="CS161" s="167"/>
      <c r="CT161" s="167"/>
      <c r="CU161" s="167"/>
      <c r="CV161" s="167"/>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c r="KN161" s="91"/>
      <c r="KO161" s="91"/>
      <c r="KP161" s="91"/>
      <c r="KQ161" s="91"/>
      <c r="KR161" s="91"/>
      <c r="KS161" s="91"/>
      <c r="KT161" s="91"/>
      <c r="KU161" s="91"/>
      <c r="KV161" s="91"/>
      <c r="KW161" s="91"/>
      <c r="KX161" s="91"/>
      <c r="KY161" s="91"/>
      <c r="KZ161" s="91"/>
      <c r="LA161" s="91"/>
      <c r="LB161" s="91"/>
      <c r="LC161" s="91"/>
      <c r="LD161" s="91"/>
      <c r="LE161" s="91"/>
      <c r="LF161" s="91"/>
      <c r="LG161" s="91"/>
      <c r="LH161" s="91"/>
      <c r="LI161" s="91"/>
      <c r="LJ161" s="91"/>
      <c r="LK161" s="91"/>
      <c r="LL161" s="91"/>
      <c r="LM161" s="91"/>
      <c r="LN161" s="91"/>
      <c r="LO161" s="91"/>
      <c r="LP161" s="91"/>
      <c r="LQ161" s="91"/>
      <c r="LR161" s="91"/>
      <c r="LS161" s="91"/>
      <c r="LT161" s="91"/>
      <c r="LU161" s="91"/>
      <c r="LV161" s="91"/>
      <c r="LW161" s="91"/>
      <c r="LX161" s="91"/>
      <c r="LY161" s="91"/>
      <c r="LZ161" s="91"/>
      <c r="MA161" s="91"/>
      <c r="MB161" s="91"/>
      <c r="MC161" s="91"/>
      <c r="MQ161" s="281"/>
      <c r="MR161" s="285">
        <f t="shared" si="100"/>
        <v>0.94799999999999995</v>
      </c>
      <c r="MS161" s="186">
        <f t="shared" si="101"/>
        <v>0.90800000000000003</v>
      </c>
      <c r="MT161" s="143">
        <f t="shared" si="102"/>
        <v>0.92799999999999994</v>
      </c>
      <c r="MU161" s="275">
        <f t="shared" si="103"/>
        <v>2.8284271247461849E-2</v>
      </c>
      <c r="MV161" s="234"/>
      <c r="MW161" s="302"/>
      <c r="MX161" s="303"/>
      <c r="MY161" s="303"/>
      <c r="MZ161" s="303"/>
      <c r="NA161" s="303"/>
      <c r="NB161" s="303"/>
      <c r="NC161" s="303"/>
      <c r="ND161" s="303"/>
      <c r="NE161" s="303"/>
      <c r="NF161" s="303"/>
      <c r="NG161" s="303"/>
      <c r="NH161" s="304"/>
      <c r="NI161" s="303"/>
      <c r="NJ161" s="303"/>
      <c r="NK161" s="303"/>
      <c r="NM161" s="288"/>
      <c r="NN161" s="88"/>
      <c r="NO161" s="741"/>
      <c r="NP161" s="741"/>
      <c r="NQ161" s="741"/>
      <c r="NR161" s="741"/>
      <c r="NS161" s="741"/>
      <c r="NT161" s="741"/>
      <c r="NU161" s="741"/>
      <c r="NV161" s="741"/>
      <c r="NW161" s="741"/>
      <c r="NX161" s="741"/>
      <c r="NY161" s="741"/>
      <c r="NZ161" s="741"/>
      <c r="OA161" s="741"/>
      <c r="OB161" s="741"/>
      <c r="OC161" s="741"/>
      <c r="OD161" s="741"/>
      <c r="OE161" s="741"/>
      <c r="OF161" s="741"/>
      <c r="OG161" s="741"/>
      <c r="OH161" s="741"/>
      <c r="OI161" s="741"/>
      <c r="OJ161" s="741"/>
      <c r="OK161" s="741"/>
      <c r="OL161" s="741"/>
      <c r="OM161" s="741"/>
      <c r="ON161" s="741"/>
      <c r="OO161" s="741"/>
      <c r="OP161" s="741"/>
      <c r="OQ161" s="741"/>
      <c r="OR161" s="741"/>
      <c r="OS161" s="741"/>
      <c r="OT161" s="741"/>
      <c r="OU161" s="741"/>
      <c r="OV161" s="741"/>
      <c r="OW161" s="741"/>
      <c r="OX161" s="741"/>
      <c r="OY161" s="741"/>
      <c r="OZ161" s="741"/>
      <c r="PA161" s="741"/>
      <c r="PB161" s="741"/>
      <c r="PC161" s="741"/>
      <c r="PD161" s="741"/>
      <c r="PE161" s="741"/>
      <c r="PF161" s="741"/>
      <c r="PG161" s="741"/>
      <c r="PH161" s="741"/>
      <c r="PI161" s="741"/>
    </row>
    <row r="162" spans="1:425" s="92" customFormat="1" ht="15" customHeight="1">
      <c r="A162" s="1"/>
      <c r="B162" s="88"/>
      <c r="C162" s="357"/>
      <c r="D162" s="357"/>
      <c r="E162" s="357"/>
      <c r="F162" s="357"/>
      <c r="G162" s="358"/>
      <c r="H162" s="358"/>
      <c r="I162" s="358"/>
      <c r="J162" s="358"/>
      <c r="K162" s="358"/>
      <c r="L162" s="358"/>
      <c r="M162" s="160" t="s">
        <v>89</v>
      </c>
      <c r="N162" s="160" t="s">
        <v>88</v>
      </c>
      <c r="O162" s="271" t="s">
        <v>1746</v>
      </c>
      <c r="P162" s="89"/>
      <c r="Q162" s="116" t="s">
        <v>974</v>
      </c>
      <c r="R162" s="91" t="s">
        <v>744</v>
      </c>
      <c r="S162" s="91">
        <v>2017</v>
      </c>
      <c r="T162" s="91" t="s">
        <v>664</v>
      </c>
      <c r="U162" s="91" t="s">
        <v>665</v>
      </c>
      <c r="V162" s="91" t="s">
        <v>741</v>
      </c>
      <c r="W162" s="91" t="s">
        <v>266</v>
      </c>
      <c r="X162" s="91" t="s">
        <v>4</v>
      </c>
      <c r="Y162" s="117" t="s">
        <v>4</v>
      </c>
      <c r="Z162" s="91" t="s">
        <v>666</v>
      </c>
      <c r="AA162" s="91" t="s">
        <v>667</v>
      </c>
      <c r="AB162" s="91" t="s">
        <v>694</v>
      </c>
      <c r="AC162" s="91" t="s">
        <v>4</v>
      </c>
      <c r="AD162" s="116" t="s">
        <v>974</v>
      </c>
      <c r="AE162" s="91" t="s">
        <v>744</v>
      </c>
      <c r="AF162" s="91">
        <v>2017</v>
      </c>
      <c r="AG162" s="91" t="s">
        <v>664</v>
      </c>
      <c r="AH162" s="91" t="s">
        <v>665</v>
      </c>
      <c r="AI162" s="91" t="s">
        <v>741</v>
      </c>
      <c r="AJ162" s="91" t="s">
        <v>266</v>
      </c>
      <c r="AK162" s="91" t="s">
        <v>4</v>
      </c>
      <c r="AL162" s="117" t="s">
        <v>4</v>
      </c>
      <c r="AM162" s="91" t="s">
        <v>666</v>
      </c>
      <c r="AN162" s="91" t="s">
        <v>667</v>
      </c>
      <c r="AO162" s="91" t="s">
        <v>694</v>
      </c>
      <c r="AP162" s="91" t="s">
        <v>4</v>
      </c>
      <c r="AQ162" s="116"/>
      <c r="AR162" s="91"/>
      <c r="AS162" s="91"/>
      <c r="AT162" s="91"/>
      <c r="AU162" s="91"/>
      <c r="AV162" s="91"/>
      <c r="AW162" s="91"/>
      <c r="AX162" s="91"/>
      <c r="AY162" s="117"/>
      <c r="AZ162" s="91"/>
      <c r="BA162" s="91"/>
      <c r="BB162" s="91"/>
      <c r="BC162" s="91"/>
      <c r="BD162" s="116"/>
      <c r="BE162" s="91"/>
      <c r="BF162" s="91"/>
      <c r="BG162" s="91"/>
      <c r="BH162" s="91"/>
      <c r="BI162" s="91"/>
      <c r="BJ162" s="91"/>
      <c r="BK162" s="91"/>
      <c r="BL162" s="117"/>
      <c r="BM162" s="91"/>
      <c r="BN162" s="91"/>
      <c r="BO162" s="91"/>
      <c r="BP162" s="91"/>
      <c r="BQ162" s="167"/>
      <c r="BR162" s="40"/>
      <c r="BS162" s="320"/>
      <c r="BT162" s="167"/>
      <c r="BU162" s="167"/>
      <c r="BV162" s="167"/>
      <c r="BW162" s="167"/>
      <c r="BX162" s="167"/>
      <c r="BY162" s="167"/>
      <c r="BZ162" s="167"/>
      <c r="CA162" s="167"/>
      <c r="CB162" s="167"/>
      <c r="CC162" s="167"/>
      <c r="CD162" s="167"/>
      <c r="CE162" s="251"/>
      <c r="CF162" s="251"/>
      <c r="CG162" s="167"/>
      <c r="CH162" s="167"/>
      <c r="CI162" s="167"/>
      <c r="CJ162" s="167"/>
      <c r="CK162" s="167"/>
      <c r="CL162" s="167"/>
      <c r="CM162" s="167"/>
      <c r="CN162" s="167"/>
      <c r="CO162" s="167"/>
      <c r="CP162" s="167"/>
      <c r="CQ162" s="167"/>
      <c r="CR162" s="167"/>
      <c r="CS162" s="167"/>
      <c r="CT162" s="167"/>
      <c r="CU162" s="167"/>
      <c r="CV162" s="167"/>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c r="KM162" s="91"/>
      <c r="KN162" s="91"/>
      <c r="KO162" s="91"/>
      <c r="KP162" s="91"/>
      <c r="KQ162" s="91"/>
      <c r="KR162" s="91"/>
      <c r="KS162" s="91"/>
      <c r="KT162" s="91"/>
      <c r="KU162" s="91"/>
      <c r="KV162" s="91"/>
      <c r="KW162" s="91"/>
      <c r="KX162" s="91"/>
      <c r="KY162" s="91"/>
      <c r="KZ162" s="91"/>
      <c r="LA162" s="91"/>
      <c r="LB162" s="91"/>
      <c r="LC162" s="91"/>
      <c r="LD162" s="91"/>
      <c r="LE162" s="91"/>
      <c r="LF162" s="91"/>
      <c r="LG162" s="91"/>
      <c r="LH162" s="91"/>
      <c r="LI162" s="91"/>
      <c r="LJ162" s="91"/>
      <c r="LK162" s="91"/>
      <c r="LL162" s="91"/>
      <c r="LM162" s="91"/>
      <c r="LN162" s="91"/>
      <c r="LO162" s="91"/>
      <c r="LP162" s="91"/>
      <c r="LQ162" s="91"/>
      <c r="LR162" s="91"/>
      <c r="LS162" s="91"/>
      <c r="LT162" s="91"/>
      <c r="LU162" s="91"/>
      <c r="LV162" s="91"/>
      <c r="LW162" s="91"/>
      <c r="LX162" s="91"/>
      <c r="LY162" s="91"/>
      <c r="LZ162" s="91"/>
      <c r="MA162" s="91"/>
      <c r="MB162" s="91"/>
      <c r="MC162" s="91"/>
      <c r="MQ162" s="281"/>
      <c r="MR162" s="285">
        <f t="shared" si="100"/>
        <v>0</v>
      </c>
      <c r="MS162" s="186">
        <f t="shared" si="101"/>
        <v>0</v>
      </c>
      <c r="MT162" s="143" t="e">
        <f t="shared" si="102"/>
        <v>#DIV/0!</v>
      </c>
      <c r="MU162" s="275" t="e">
        <f t="shared" si="103"/>
        <v>#DIV/0!</v>
      </c>
      <c r="MV162" s="234"/>
      <c r="MW162" s="302"/>
      <c r="MX162" s="303"/>
      <c r="MY162" s="303"/>
      <c r="MZ162" s="303"/>
      <c r="NA162" s="303"/>
      <c r="NB162" s="303"/>
      <c r="NC162" s="303"/>
      <c r="ND162" s="303"/>
      <c r="NE162" s="303"/>
      <c r="NF162" s="303"/>
      <c r="NG162" s="303"/>
      <c r="NH162" s="304"/>
      <c r="NI162" s="303"/>
      <c r="NJ162" s="303"/>
      <c r="NK162" s="303"/>
      <c r="NM162" s="288"/>
      <c r="NN162" s="88"/>
      <c r="NO162" s="741"/>
      <c r="NP162" s="741"/>
      <c r="NQ162" s="741"/>
      <c r="NR162" s="741"/>
      <c r="NS162" s="741"/>
      <c r="NT162" s="741"/>
      <c r="NU162" s="741"/>
      <c r="NV162" s="741"/>
      <c r="NW162" s="741"/>
      <c r="NX162" s="741"/>
      <c r="NY162" s="741"/>
      <c r="NZ162" s="741"/>
      <c r="OA162" s="741"/>
      <c r="OB162" s="741"/>
      <c r="OC162" s="741"/>
      <c r="OD162" s="741"/>
      <c r="OE162" s="741"/>
      <c r="OF162" s="741"/>
      <c r="OG162" s="741"/>
      <c r="OH162" s="741"/>
      <c r="OI162" s="741"/>
      <c r="OJ162" s="741"/>
      <c r="OK162" s="741"/>
      <c r="OL162" s="741"/>
      <c r="OM162" s="741"/>
      <c r="ON162" s="741"/>
      <c r="OO162" s="741"/>
      <c r="OP162" s="741"/>
      <c r="OQ162" s="741"/>
      <c r="OR162" s="741"/>
      <c r="OS162" s="741"/>
      <c r="OT162" s="741"/>
      <c r="OU162" s="741"/>
      <c r="OV162" s="741"/>
      <c r="OW162" s="741"/>
      <c r="OX162" s="741"/>
      <c r="OY162" s="741"/>
      <c r="OZ162" s="741"/>
      <c r="PA162" s="741"/>
      <c r="PB162" s="741"/>
      <c r="PC162" s="741"/>
      <c r="PD162" s="741"/>
      <c r="PE162" s="741"/>
      <c r="PF162" s="741"/>
      <c r="PG162" s="741"/>
      <c r="PH162" s="741"/>
      <c r="PI162" s="741"/>
    </row>
    <row r="163" spans="1:425" s="92" customFormat="1" ht="15" customHeight="1" thickBot="1">
      <c r="A163" s="1"/>
      <c r="B163" s="88"/>
      <c r="C163" s="357"/>
      <c r="D163" s="357"/>
      <c r="E163" s="357"/>
      <c r="F163" s="357"/>
      <c r="G163" s="358"/>
      <c r="H163" s="358"/>
      <c r="I163" s="358"/>
      <c r="J163" s="358"/>
      <c r="K163" s="358"/>
      <c r="L163" s="358"/>
      <c r="M163" s="160" t="s">
        <v>88</v>
      </c>
      <c r="N163" s="160" t="s">
        <v>88</v>
      </c>
      <c r="O163" s="271" t="s">
        <v>745</v>
      </c>
      <c r="P163" s="89"/>
      <c r="Q163" s="251"/>
      <c r="R163" s="251"/>
      <c r="S163" s="91"/>
      <c r="T163" s="91"/>
      <c r="U163" s="91"/>
      <c r="V163" s="91"/>
      <c r="W163" s="91"/>
      <c r="X163" s="91"/>
      <c r="Y163" s="117"/>
      <c r="Z163" s="91"/>
      <c r="AA163" s="91"/>
      <c r="AB163" s="91"/>
      <c r="AC163" s="91"/>
      <c r="AD163" s="116"/>
      <c r="AE163" s="91"/>
      <c r="AF163" s="91"/>
      <c r="AG163" s="91"/>
      <c r="AH163" s="91"/>
      <c r="AI163" s="91"/>
      <c r="AJ163" s="91"/>
      <c r="AK163" s="91"/>
      <c r="AL163" s="117"/>
      <c r="AM163" s="91"/>
      <c r="AN163" s="91"/>
      <c r="AO163" s="91"/>
      <c r="AP163" s="91"/>
      <c r="AQ163" s="116"/>
      <c r="AR163" s="91"/>
      <c r="AS163" s="91"/>
      <c r="AT163" s="91"/>
      <c r="AU163" s="91"/>
      <c r="AV163" s="91"/>
      <c r="AW163" s="91"/>
      <c r="AX163" s="91"/>
      <c r="AY163" s="117"/>
      <c r="AZ163" s="91"/>
      <c r="BA163" s="91"/>
      <c r="BB163" s="91"/>
      <c r="BC163" s="91"/>
      <c r="BD163" s="116"/>
      <c r="BE163" s="91"/>
      <c r="BF163" s="91"/>
      <c r="BG163" s="91"/>
      <c r="BH163" s="91"/>
      <c r="BI163" s="91"/>
      <c r="BJ163" s="91"/>
      <c r="BK163" s="91"/>
      <c r="BL163" s="117"/>
      <c r="BM163" s="91"/>
      <c r="BN163" s="91"/>
      <c r="BO163" s="91"/>
      <c r="BP163" s="91"/>
      <c r="BQ163" s="167"/>
      <c r="BR163" s="40"/>
      <c r="BS163" s="320"/>
      <c r="BT163" s="167"/>
      <c r="BU163" s="167"/>
      <c r="BV163" s="167"/>
      <c r="BW163" s="167"/>
      <c r="BX163" s="167"/>
      <c r="BY163" s="167"/>
      <c r="BZ163" s="167"/>
      <c r="CA163" s="167"/>
      <c r="CB163" s="167"/>
      <c r="CC163" s="167"/>
      <c r="CD163" s="167"/>
      <c r="CE163" s="251"/>
      <c r="CF163" s="251"/>
      <c r="CG163" s="167"/>
      <c r="CH163" s="167"/>
      <c r="CI163" s="167"/>
      <c r="CJ163" s="167"/>
      <c r="CK163" s="167"/>
      <c r="CL163" s="167"/>
      <c r="CM163" s="167"/>
      <c r="CN163" s="167"/>
      <c r="CO163" s="167"/>
      <c r="CP163" s="167"/>
      <c r="CQ163" s="167"/>
      <c r="CR163" s="167"/>
      <c r="CS163" s="167"/>
      <c r="CT163" s="167"/>
      <c r="CU163" s="167"/>
      <c r="CV163" s="167"/>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c r="JX163" s="91"/>
      <c r="JY163" s="91"/>
      <c r="JZ163" s="91"/>
      <c r="KA163" s="91"/>
      <c r="KB163" s="91"/>
      <c r="KC163" s="91"/>
      <c r="KD163" s="91"/>
      <c r="KE163" s="91"/>
      <c r="KF163" s="91"/>
      <c r="KG163" s="91"/>
      <c r="KH163" s="91"/>
      <c r="KI163" s="91"/>
      <c r="KJ163" s="91"/>
      <c r="KK163" s="91"/>
      <c r="KL163" s="91"/>
      <c r="KM163" s="91"/>
      <c r="KN163" s="91"/>
      <c r="KO163" s="91"/>
      <c r="KP163" s="91"/>
      <c r="KQ163" s="91"/>
      <c r="KR163" s="91"/>
      <c r="KS163" s="91"/>
      <c r="KT163" s="91"/>
      <c r="KU163" s="91"/>
      <c r="KV163" s="91"/>
      <c r="KW163" s="91"/>
      <c r="KX163" s="91"/>
      <c r="KY163" s="91"/>
      <c r="KZ163" s="91"/>
      <c r="LA163" s="91"/>
      <c r="LB163" s="91"/>
      <c r="LC163" s="91"/>
      <c r="LD163" s="91"/>
      <c r="LE163" s="91"/>
      <c r="LF163" s="91"/>
      <c r="LG163" s="91"/>
      <c r="LH163" s="91"/>
      <c r="LI163" s="91"/>
      <c r="LJ163" s="91"/>
      <c r="LK163" s="91"/>
      <c r="LL163" s="91"/>
      <c r="LM163" s="91"/>
      <c r="LN163" s="91"/>
      <c r="LO163" s="91"/>
      <c r="LP163" s="91"/>
      <c r="LQ163" s="91"/>
      <c r="LR163" s="91"/>
      <c r="LS163" s="91"/>
      <c r="LT163" s="91"/>
      <c r="LU163" s="91"/>
      <c r="LV163" s="91"/>
      <c r="LW163" s="91"/>
      <c r="LX163" s="91"/>
      <c r="LY163" s="91"/>
      <c r="LZ163" s="91"/>
      <c r="MA163" s="91"/>
      <c r="MB163" s="91"/>
      <c r="MC163" s="91"/>
      <c r="MQ163" s="282"/>
      <c r="MR163" s="286">
        <f t="shared" si="100"/>
        <v>0</v>
      </c>
      <c r="MS163" s="287">
        <f t="shared" si="101"/>
        <v>0</v>
      </c>
      <c r="MT163" s="276" t="e">
        <f t="shared" si="102"/>
        <v>#DIV/0!</v>
      </c>
      <c r="MU163" s="277" t="e">
        <f t="shared" si="103"/>
        <v>#DIV/0!</v>
      </c>
      <c r="MV163" s="234"/>
      <c r="MW163" s="302"/>
      <c r="MX163" s="303"/>
      <c r="MY163" s="303"/>
      <c r="MZ163" s="303"/>
      <c r="NA163" s="303"/>
      <c r="NB163" s="303"/>
      <c r="NC163" s="303"/>
      <c r="ND163" s="303"/>
      <c r="NE163" s="303"/>
      <c r="NF163" s="303"/>
      <c r="NG163" s="303"/>
      <c r="NH163" s="304"/>
      <c r="NI163" s="303"/>
      <c r="NJ163" s="303"/>
      <c r="NK163" s="303"/>
      <c r="NM163" s="288"/>
      <c r="NN163" s="88"/>
      <c r="NO163" s="741"/>
      <c r="NP163" s="741"/>
      <c r="NQ163" s="741"/>
      <c r="NR163" s="741"/>
      <c r="NS163" s="741"/>
      <c r="NT163" s="741"/>
      <c r="NU163" s="741"/>
      <c r="NV163" s="741"/>
      <c r="NW163" s="741"/>
      <c r="NX163" s="741"/>
      <c r="NY163" s="741"/>
      <c r="NZ163" s="741"/>
      <c r="OA163" s="741"/>
      <c r="OB163" s="741"/>
      <c r="OC163" s="741"/>
      <c r="OD163" s="741"/>
      <c r="OE163" s="741"/>
      <c r="OF163" s="741"/>
      <c r="OG163" s="741"/>
      <c r="OH163" s="741"/>
      <c r="OI163" s="741"/>
      <c r="OJ163" s="741"/>
      <c r="OK163" s="741"/>
      <c r="OL163" s="741"/>
      <c r="OM163" s="741"/>
      <c r="ON163" s="741"/>
      <c r="OO163" s="741"/>
      <c r="OP163" s="741"/>
      <c r="OQ163" s="741"/>
      <c r="OR163" s="741"/>
      <c r="OS163" s="741"/>
      <c r="OT163" s="741"/>
      <c r="OU163" s="741"/>
      <c r="OV163" s="741"/>
      <c r="OW163" s="741"/>
      <c r="OX163" s="741"/>
      <c r="OY163" s="741"/>
      <c r="OZ163" s="741"/>
      <c r="PA163" s="741"/>
      <c r="PB163" s="741"/>
      <c r="PC163" s="741"/>
      <c r="PD163" s="741"/>
      <c r="PE163" s="741"/>
      <c r="PF163" s="741"/>
      <c r="PG163" s="741"/>
      <c r="PH163" s="741"/>
      <c r="PI163" s="741"/>
    </row>
    <row r="164" spans="1:425" s="92" customFormat="1" ht="15" customHeight="1">
      <c r="A164" s="1"/>
      <c r="B164" s="88"/>
      <c r="C164" s="89" t="s">
        <v>2160</v>
      </c>
      <c r="D164" s="89" t="s">
        <v>5</v>
      </c>
      <c r="E164" s="89" t="s">
        <v>430</v>
      </c>
      <c r="F164" s="89" t="s">
        <v>2161</v>
      </c>
      <c r="G164" s="160" t="str">
        <f>'G-6'!I256</f>
        <v>I-86</v>
      </c>
      <c r="H164" s="160" t="s">
        <v>89</v>
      </c>
      <c r="I164" s="160" t="s">
        <v>89</v>
      </c>
      <c r="J164" s="160" t="s">
        <v>89</v>
      </c>
      <c r="K164" s="160" t="s">
        <v>3166</v>
      </c>
      <c r="L164" s="160" t="s">
        <v>4</v>
      </c>
      <c r="M164" s="89" t="s">
        <v>366</v>
      </c>
      <c r="N164" s="89" t="s">
        <v>6</v>
      </c>
      <c r="O164" s="89" t="s">
        <v>322</v>
      </c>
      <c r="P164" s="89" t="s">
        <v>98</v>
      </c>
      <c r="Q164" s="116">
        <v>0.115</v>
      </c>
      <c r="R164" s="91" t="s">
        <v>740</v>
      </c>
      <c r="S164" s="91">
        <v>2017</v>
      </c>
      <c r="T164" s="91" t="s">
        <v>664</v>
      </c>
      <c r="U164" s="91" t="s">
        <v>4</v>
      </c>
      <c r="V164" s="91" t="s">
        <v>741</v>
      </c>
      <c r="W164" s="91" t="s">
        <v>266</v>
      </c>
      <c r="X164" s="91" t="s">
        <v>4</v>
      </c>
      <c r="Y164" s="117" t="s">
        <v>4</v>
      </c>
      <c r="Z164" s="91" t="s">
        <v>666</v>
      </c>
      <c r="AA164" s="91" t="s">
        <v>667</v>
      </c>
      <c r="AB164" s="91" t="s">
        <v>694</v>
      </c>
      <c r="AC164" s="91" t="s">
        <v>4</v>
      </c>
      <c r="AD164" s="116">
        <v>0.04</v>
      </c>
      <c r="AE164" s="91" t="s">
        <v>725</v>
      </c>
      <c r="AF164" s="91">
        <v>2017</v>
      </c>
      <c r="AG164" s="91" t="s">
        <v>664</v>
      </c>
      <c r="AH164" s="91" t="s">
        <v>665</v>
      </c>
      <c r="AI164" s="91" t="s">
        <v>741</v>
      </c>
      <c r="AJ164" s="91" t="s">
        <v>266</v>
      </c>
      <c r="AK164" s="91" t="s">
        <v>4</v>
      </c>
      <c r="AL164" s="117" t="s">
        <v>4</v>
      </c>
      <c r="AM164" s="91" t="s">
        <v>666</v>
      </c>
      <c r="AN164" s="91" t="s">
        <v>667</v>
      </c>
      <c r="AO164" s="91" t="s">
        <v>694</v>
      </c>
      <c r="AP164" s="91" t="s">
        <v>4</v>
      </c>
      <c r="AQ164" s="116">
        <v>0.02</v>
      </c>
      <c r="AR164" s="91" t="s">
        <v>745</v>
      </c>
      <c r="AS164" s="91">
        <v>2017</v>
      </c>
      <c r="AT164" s="91" t="s">
        <v>664</v>
      </c>
      <c r="AU164" s="91" t="s">
        <v>665</v>
      </c>
      <c r="AV164" s="91" t="s">
        <v>741</v>
      </c>
      <c r="AW164" s="91" t="s">
        <v>266</v>
      </c>
      <c r="AX164" s="91" t="s">
        <v>4</v>
      </c>
      <c r="AY164" s="117" t="s">
        <v>4</v>
      </c>
      <c r="AZ164" s="91" t="s">
        <v>666</v>
      </c>
      <c r="BA164" s="91" t="s">
        <v>667</v>
      </c>
      <c r="BB164" s="91" t="s">
        <v>694</v>
      </c>
      <c r="BC164" s="91" t="s">
        <v>4</v>
      </c>
      <c r="BD164" s="116" t="s">
        <v>975</v>
      </c>
      <c r="BE164" s="91" t="s">
        <v>809</v>
      </c>
      <c r="BF164" s="91">
        <v>2017</v>
      </c>
      <c r="BG164" s="91" t="s">
        <v>664</v>
      </c>
      <c r="BH164" s="91" t="s">
        <v>665</v>
      </c>
      <c r="BI164" s="91" t="s">
        <v>741</v>
      </c>
      <c r="BJ164" s="91" t="s">
        <v>266</v>
      </c>
      <c r="BK164" s="91" t="s">
        <v>4</v>
      </c>
      <c r="BL164" s="117" t="s">
        <v>4</v>
      </c>
      <c r="BM164" s="91" t="s">
        <v>666</v>
      </c>
      <c r="BN164" s="91" t="s">
        <v>667</v>
      </c>
      <c r="BO164" s="91" t="s">
        <v>694</v>
      </c>
      <c r="BP164" s="91" t="s">
        <v>4</v>
      </c>
      <c r="BQ164" s="231">
        <v>0.04</v>
      </c>
      <c r="BR164" s="238" t="s">
        <v>1755</v>
      </c>
      <c r="BS164" s="49">
        <v>2016</v>
      </c>
      <c r="BT164" s="49" t="s">
        <v>664</v>
      </c>
      <c r="BU164" s="49" t="s">
        <v>665</v>
      </c>
      <c r="BV164" s="49" t="s">
        <v>4</v>
      </c>
      <c r="BW164" s="49" t="s">
        <v>4</v>
      </c>
      <c r="BX164" s="49" t="s">
        <v>4</v>
      </c>
      <c r="BY164" s="49">
        <f>46.56*1000000</f>
        <v>46560000</v>
      </c>
      <c r="BZ164" s="49" t="s">
        <v>262</v>
      </c>
      <c r="CA164" s="49" t="s">
        <v>667</v>
      </c>
      <c r="CB164" s="49" t="s">
        <v>600</v>
      </c>
      <c r="CC164" s="49" t="s">
        <v>1767</v>
      </c>
      <c r="CD164" s="231">
        <v>0.02</v>
      </c>
      <c r="CE164" s="135" t="s">
        <v>745</v>
      </c>
      <c r="CF164" s="49">
        <v>2016</v>
      </c>
      <c r="CG164" s="49" t="s">
        <v>664</v>
      </c>
      <c r="CH164" s="49" t="s">
        <v>665</v>
      </c>
      <c r="CI164" s="49" t="s">
        <v>4</v>
      </c>
      <c r="CJ164" s="49" t="s">
        <v>4</v>
      </c>
      <c r="CK164" s="49" t="s">
        <v>4</v>
      </c>
      <c r="CL164" s="49">
        <f>46.56*1000000</f>
        <v>46560000</v>
      </c>
      <c r="CM164" s="49" t="s">
        <v>262</v>
      </c>
      <c r="CN164" s="49" t="s">
        <v>667</v>
      </c>
      <c r="CO164" s="49" t="s">
        <v>600</v>
      </c>
      <c r="CP164" s="135" t="s">
        <v>1768</v>
      </c>
      <c r="CQ164" s="231">
        <v>0.28000000000000003</v>
      </c>
      <c r="CR164" s="135" t="s">
        <v>1769</v>
      </c>
      <c r="CS164" s="49">
        <v>2016</v>
      </c>
      <c r="CT164" s="49" t="s">
        <v>664</v>
      </c>
      <c r="CU164" s="49" t="s">
        <v>665</v>
      </c>
      <c r="CV164" s="49" t="s">
        <v>4</v>
      </c>
      <c r="CW164" s="49" t="s">
        <v>4</v>
      </c>
      <c r="CX164" s="49" t="s">
        <v>4</v>
      </c>
      <c r="CY164" s="49">
        <f>46.56*1000000</f>
        <v>46560000</v>
      </c>
      <c r="CZ164" s="49" t="s">
        <v>262</v>
      </c>
      <c r="DA164" s="49" t="s">
        <v>667</v>
      </c>
      <c r="DB164" s="49" t="s">
        <v>600</v>
      </c>
      <c r="DC164" s="135" t="s">
        <v>4</v>
      </c>
      <c r="DD164" s="231">
        <v>0.37</v>
      </c>
      <c r="DE164" s="135" t="s">
        <v>1770</v>
      </c>
      <c r="DF164" s="49">
        <v>2016</v>
      </c>
      <c r="DG164" s="49" t="s">
        <v>664</v>
      </c>
      <c r="DH164" s="49" t="s">
        <v>665</v>
      </c>
      <c r="DI164" s="49" t="s">
        <v>4</v>
      </c>
      <c r="DJ164" s="49" t="s">
        <v>4</v>
      </c>
      <c r="DK164" s="49" t="s">
        <v>4</v>
      </c>
      <c r="DL164" s="49">
        <f>46.56*1000000</f>
        <v>46560000</v>
      </c>
      <c r="DM164" s="49" t="s">
        <v>262</v>
      </c>
      <c r="DN164" s="49" t="s">
        <v>667</v>
      </c>
      <c r="DO164" s="49" t="s">
        <v>600</v>
      </c>
      <c r="DP164" s="135" t="s">
        <v>1771</v>
      </c>
      <c r="DQ164" s="231">
        <v>0.12</v>
      </c>
      <c r="DR164" s="135" t="s">
        <v>1770</v>
      </c>
      <c r="DS164" s="49">
        <v>2016</v>
      </c>
      <c r="DT164" s="49" t="s">
        <v>664</v>
      </c>
      <c r="DU164" s="49" t="s">
        <v>665</v>
      </c>
      <c r="DV164" s="49" t="s">
        <v>4</v>
      </c>
      <c r="DW164" s="49" t="s">
        <v>4</v>
      </c>
      <c r="DX164" s="49" t="s">
        <v>4</v>
      </c>
      <c r="DY164" s="49">
        <f>46.56*1000000</f>
        <v>46560000</v>
      </c>
      <c r="DZ164" s="49" t="s">
        <v>262</v>
      </c>
      <c r="EA164" s="49" t="s">
        <v>667</v>
      </c>
      <c r="EB164" s="49" t="s">
        <v>600</v>
      </c>
      <c r="EC164" s="135" t="s">
        <v>1772</v>
      </c>
      <c r="ED164" s="167"/>
      <c r="EE164" s="40"/>
      <c r="EF164" s="321"/>
      <c r="EG164" s="167"/>
      <c r="EH164" s="167"/>
      <c r="EI164" s="167"/>
      <c r="EJ164" s="167"/>
      <c r="EK164" s="167"/>
      <c r="EL164" s="167"/>
      <c r="EM164" s="167"/>
      <c r="EN164" s="167"/>
      <c r="EO164" s="167"/>
      <c r="EP164" s="167"/>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c r="JX164" s="91"/>
      <c r="JY164" s="91"/>
      <c r="JZ164" s="91"/>
      <c r="KA164" s="91"/>
      <c r="KB164" s="91"/>
      <c r="KC164" s="91"/>
      <c r="KD164" s="91"/>
      <c r="KE164" s="91"/>
      <c r="KF164" s="91"/>
      <c r="KG164" s="91"/>
      <c r="KH164" s="91"/>
      <c r="KI164" s="91"/>
      <c r="KJ164" s="91"/>
      <c r="KK164" s="91"/>
      <c r="KL164" s="91"/>
      <c r="KM164" s="91"/>
      <c r="KN164" s="91"/>
      <c r="KO164" s="91"/>
      <c r="KP164" s="91"/>
      <c r="KQ164" s="91"/>
      <c r="KR164" s="91"/>
      <c r="KS164" s="91"/>
      <c r="KT164" s="91"/>
      <c r="KU164" s="91"/>
      <c r="KV164" s="91"/>
      <c r="KW164" s="91"/>
      <c r="KX164" s="91"/>
      <c r="KY164" s="91"/>
      <c r="KZ164" s="91"/>
      <c r="LA164" s="91"/>
      <c r="LB164" s="91"/>
      <c r="LC164" s="91"/>
      <c r="LD164" s="91"/>
      <c r="LE164" s="91"/>
      <c r="LF164" s="91"/>
      <c r="LG164" s="91"/>
      <c r="LH164" s="91"/>
      <c r="LI164" s="91"/>
      <c r="LJ164" s="91"/>
      <c r="LK164" s="91"/>
      <c r="LL164" s="91"/>
      <c r="LM164" s="91"/>
      <c r="LN164" s="91"/>
      <c r="LO164" s="91"/>
      <c r="LP164" s="91"/>
      <c r="LQ164" s="91"/>
      <c r="LR164" s="91"/>
      <c r="LS164" s="91"/>
      <c r="LT164" s="91"/>
      <c r="LU164" s="91"/>
      <c r="LV164" s="91"/>
      <c r="LW164" s="91"/>
      <c r="LX164" s="91"/>
      <c r="LY164" s="91"/>
      <c r="LZ164" s="91"/>
      <c r="MA164" s="91"/>
      <c r="MB164" s="91"/>
      <c r="MC164" s="91"/>
      <c r="MQ164" s="152">
        <f t="shared" si="43"/>
        <v>9</v>
      </c>
      <c r="MR164" s="143">
        <f t="shared" si="100"/>
        <v>0.37</v>
      </c>
      <c r="MS164" s="143">
        <f t="shared" si="101"/>
        <v>0.02</v>
      </c>
      <c r="MT164" s="143">
        <f t="shared" si="102"/>
        <v>0.12562499999999999</v>
      </c>
      <c r="MU164" s="143">
        <f t="shared" si="103"/>
        <v>0.13129676037783375</v>
      </c>
      <c r="MV164" s="234">
        <f t="shared" si="80"/>
        <v>9</v>
      </c>
      <c r="MW164" s="236" t="s">
        <v>89</v>
      </c>
      <c r="MX164" s="144" t="s">
        <v>4</v>
      </c>
      <c r="MY164" s="144" t="s">
        <v>4</v>
      </c>
      <c r="MZ164" s="144" t="s">
        <v>4</v>
      </c>
      <c r="NA164" s="144" t="s">
        <v>4</v>
      </c>
      <c r="NB164" s="144" t="s">
        <v>4</v>
      </c>
      <c r="NC164" s="144" t="s">
        <v>4</v>
      </c>
      <c r="ND164" s="144" t="s">
        <v>4</v>
      </c>
      <c r="NE164" s="144" t="s">
        <v>4</v>
      </c>
      <c r="NF164" s="144" t="s">
        <v>4</v>
      </c>
      <c r="NG164" s="144" t="s">
        <v>4</v>
      </c>
      <c r="NH164" s="237" t="s">
        <v>4</v>
      </c>
      <c r="NI164" s="236" t="s">
        <v>22</v>
      </c>
      <c r="NJ164" s="161">
        <f t="shared" ref="NJ164:NJ195" si="104">COUNTIF(Q164:MP164,"Calculado")</f>
        <v>0</v>
      </c>
      <c r="NK164" s="161">
        <f t="shared" ref="NK164:NK195" si="105">COUNTIF(Q164:MP164,"Publicado")</f>
        <v>9</v>
      </c>
      <c r="NM164" s="288"/>
      <c r="NN164" s="88"/>
      <c r="NO164" s="741"/>
      <c r="NP164" s="741"/>
      <c r="NQ164" s="741"/>
      <c r="NR164" s="741"/>
      <c r="NS164" s="741"/>
      <c r="NT164" s="741"/>
      <c r="NU164" s="741"/>
      <c r="NV164" s="741"/>
      <c r="NW164" s="741"/>
      <c r="NX164" s="741"/>
      <c r="NY164" s="741"/>
      <c r="NZ164" s="741"/>
      <c r="OA164" s="741"/>
      <c r="OB164" s="741"/>
      <c r="OC164" s="741"/>
      <c r="OD164" s="741"/>
      <c r="OE164" s="741"/>
      <c r="OF164" s="741"/>
      <c r="OG164" s="741"/>
      <c r="OH164" s="741"/>
      <c r="OI164" s="741"/>
      <c r="OJ164" s="741"/>
      <c r="OK164" s="741"/>
      <c r="OL164" s="741"/>
      <c r="OM164" s="741"/>
      <c r="ON164" s="741"/>
      <c r="OO164" s="741"/>
      <c r="OP164" s="741"/>
      <c r="OQ164" s="741"/>
      <c r="OR164" s="741"/>
      <c r="OS164" s="741"/>
      <c r="OT164" s="741"/>
      <c r="OU164" s="741"/>
      <c r="OV164" s="741"/>
      <c r="OW164" s="741"/>
      <c r="OX164" s="741"/>
      <c r="OY164" s="741"/>
      <c r="OZ164" s="741"/>
      <c r="PA164" s="741"/>
      <c r="PB164" s="741"/>
      <c r="PC164" s="741"/>
      <c r="PD164" s="741"/>
      <c r="PE164" s="741"/>
      <c r="PF164" s="741"/>
      <c r="PG164" s="741"/>
      <c r="PH164" s="741"/>
      <c r="PI164" s="741"/>
    </row>
    <row r="165" spans="1:425" s="92" customFormat="1" ht="15" customHeight="1">
      <c r="A165" s="1"/>
      <c r="B165" s="88"/>
      <c r="C165" s="89" t="s">
        <v>2160</v>
      </c>
      <c r="D165" s="89" t="s">
        <v>5</v>
      </c>
      <c r="E165" s="89" t="s">
        <v>16</v>
      </c>
      <c r="F165" s="89" t="s">
        <v>2163</v>
      </c>
      <c r="G165" s="160" t="str">
        <f>'G-6'!I175</f>
        <v>I-69</v>
      </c>
      <c r="H165" s="160" t="s">
        <v>89</v>
      </c>
      <c r="I165" s="160" t="s">
        <v>88</v>
      </c>
      <c r="J165" s="160" t="s">
        <v>4</v>
      </c>
      <c r="K165" s="160" t="s">
        <v>4</v>
      </c>
      <c r="L165" s="160" t="s">
        <v>4</v>
      </c>
      <c r="M165" s="89" t="s">
        <v>323</v>
      </c>
      <c r="N165" s="89" t="s">
        <v>6</v>
      </c>
      <c r="O165" s="89" t="s">
        <v>360</v>
      </c>
      <c r="P165" s="89" t="s">
        <v>98</v>
      </c>
      <c r="Q165" s="116">
        <v>0.68500000000000005</v>
      </c>
      <c r="R165" s="91" t="s">
        <v>725</v>
      </c>
      <c r="S165" s="91">
        <v>2017</v>
      </c>
      <c r="T165" s="91" t="s">
        <v>664</v>
      </c>
      <c r="U165" s="91" t="s">
        <v>4</v>
      </c>
      <c r="V165" s="91" t="s">
        <v>741</v>
      </c>
      <c r="W165" s="91" t="s">
        <v>266</v>
      </c>
      <c r="X165" s="91" t="s">
        <v>4</v>
      </c>
      <c r="Y165" s="117" t="s">
        <v>4</v>
      </c>
      <c r="Z165" s="91" t="s">
        <v>666</v>
      </c>
      <c r="AA165" s="91" t="s">
        <v>667</v>
      </c>
      <c r="AB165" s="91" t="s">
        <v>694</v>
      </c>
      <c r="AC165" s="91" t="s">
        <v>810</v>
      </c>
      <c r="AD165" s="116">
        <v>0.96899999999999997</v>
      </c>
      <c r="AE165" s="91" t="s">
        <v>4</v>
      </c>
      <c r="AF165" s="91">
        <v>2017</v>
      </c>
      <c r="AG165" s="91" t="s">
        <v>664</v>
      </c>
      <c r="AH165" s="91" t="s">
        <v>665</v>
      </c>
      <c r="AI165" s="91" t="s">
        <v>741</v>
      </c>
      <c r="AJ165" s="91" t="s">
        <v>751</v>
      </c>
      <c r="AK165" s="91" t="s">
        <v>4</v>
      </c>
      <c r="AL165" s="325">
        <v>24057</v>
      </c>
      <c r="AM165" s="91" t="s">
        <v>666</v>
      </c>
      <c r="AN165" s="91" t="s">
        <v>667</v>
      </c>
      <c r="AO165" s="91" t="s">
        <v>694</v>
      </c>
      <c r="AP165" s="91" t="s">
        <v>4</v>
      </c>
      <c r="AQ165" s="170">
        <v>0.60799999999999998</v>
      </c>
      <c r="AR165" s="91" t="s">
        <v>4</v>
      </c>
      <c r="AS165" s="91">
        <v>2016</v>
      </c>
      <c r="AT165" s="91" t="s">
        <v>664</v>
      </c>
      <c r="AU165" s="91" t="s">
        <v>665</v>
      </c>
      <c r="AV165" s="91" t="s">
        <v>4</v>
      </c>
      <c r="AW165" s="91" t="s">
        <v>811</v>
      </c>
      <c r="AX165" s="91" t="s">
        <v>4</v>
      </c>
      <c r="AY165" s="91">
        <v>97077</v>
      </c>
      <c r="AZ165" s="91" t="s">
        <v>4</v>
      </c>
      <c r="BA165" s="91" t="s">
        <v>667</v>
      </c>
      <c r="BB165" s="100" t="s">
        <v>812</v>
      </c>
      <c r="BC165" s="91" t="s">
        <v>4</v>
      </c>
      <c r="BD165" s="170">
        <v>0.52300000000000002</v>
      </c>
      <c r="BE165" s="91" t="s">
        <v>4</v>
      </c>
      <c r="BF165" s="91">
        <v>2016</v>
      </c>
      <c r="BG165" s="91" t="s">
        <v>664</v>
      </c>
      <c r="BH165" s="91" t="s">
        <v>665</v>
      </c>
      <c r="BI165" s="91" t="s">
        <v>4</v>
      </c>
      <c r="BJ165" s="91" t="s">
        <v>813</v>
      </c>
      <c r="BK165" s="91" t="s">
        <v>4</v>
      </c>
      <c r="BL165" s="91">
        <v>492791</v>
      </c>
      <c r="BM165" s="91" t="s">
        <v>4</v>
      </c>
      <c r="BN165" s="91" t="s">
        <v>667</v>
      </c>
      <c r="BO165" s="100" t="s">
        <v>812</v>
      </c>
      <c r="BP165" s="91" t="s">
        <v>4</v>
      </c>
      <c r="BQ165" s="94">
        <v>1</v>
      </c>
      <c r="BR165" s="91" t="s">
        <v>4</v>
      </c>
      <c r="BS165" s="91">
        <v>2016</v>
      </c>
      <c r="BT165" s="91" t="s">
        <v>664</v>
      </c>
      <c r="BU165" s="91" t="s">
        <v>665</v>
      </c>
      <c r="BV165" s="91" t="s">
        <v>4</v>
      </c>
      <c r="BW165" s="91" t="s">
        <v>814</v>
      </c>
      <c r="BX165" s="91" t="s">
        <v>4</v>
      </c>
      <c r="BY165" s="91">
        <v>605598</v>
      </c>
      <c r="BZ165" s="91" t="s">
        <v>4</v>
      </c>
      <c r="CA165" s="91" t="s">
        <v>667</v>
      </c>
      <c r="CB165" s="100" t="s">
        <v>812</v>
      </c>
      <c r="CC165" s="91" t="s">
        <v>4</v>
      </c>
      <c r="CD165" s="170">
        <v>0.98499999999999999</v>
      </c>
      <c r="CE165" s="91" t="s">
        <v>4</v>
      </c>
      <c r="CF165" s="91">
        <v>2016</v>
      </c>
      <c r="CG165" s="91" t="s">
        <v>664</v>
      </c>
      <c r="CH165" s="91" t="s">
        <v>665</v>
      </c>
      <c r="CI165" s="91" t="s">
        <v>4</v>
      </c>
      <c r="CJ165" s="91" t="s">
        <v>815</v>
      </c>
      <c r="CK165" s="91" t="s">
        <v>4</v>
      </c>
      <c r="CL165" s="91">
        <v>595261</v>
      </c>
      <c r="CM165" s="91" t="s">
        <v>4</v>
      </c>
      <c r="CN165" s="91" t="s">
        <v>667</v>
      </c>
      <c r="CO165" s="100" t="s">
        <v>812</v>
      </c>
      <c r="CP165" s="91" t="s">
        <v>4</v>
      </c>
      <c r="CQ165" s="167"/>
      <c r="CR165" s="40"/>
      <c r="CS165" s="136"/>
      <c r="CT165" s="167"/>
      <c r="CU165" s="167"/>
      <c r="CV165" s="167"/>
      <c r="CW165" s="167"/>
      <c r="CX165" s="167"/>
      <c r="CY165" s="167"/>
      <c r="CZ165" s="167"/>
      <c r="DA165" s="167"/>
      <c r="DB165" s="167"/>
      <c r="DC165" s="167"/>
      <c r="DD165" s="167"/>
      <c r="DE165" s="167"/>
      <c r="DF165" s="167"/>
      <c r="DG165" s="167"/>
      <c r="DH165" s="167"/>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c r="JX165" s="91"/>
      <c r="JY165" s="91"/>
      <c r="JZ165" s="91"/>
      <c r="KA165" s="91"/>
      <c r="KB165" s="91"/>
      <c r="KC165" s="91"/>
      <c r="KD165" s="91"/>
      <c r="KE165" s="91"/>
      <c r="KF165" s="91"/>
      <c r="KG165" s="91"/>
      <c r="KH165" s="91"/>
      <c r="KI165" s="91"/>
      <c r="KJ165" s="91"/>
      <c r="KK165" s="91"/>
      <c r="KL165" s="91"/>
      <c r="KM165" s="91"/>
      <c r="KN165" s="91"/>
      <c r="KO165" s="91"/>
      <c r="KP165" s="91"/>
      <c r="KQ165" s="91"/>
      <c r="KR165" s="91"/>
      <c r="KS165" s="91"/>
      <c r="KT165" s="91"/>
      <c r="KU165" s="91"/>
      <c r="KV165" s="91"/>
      <c r="KW165" s="91"/>
      <c r="KX165" s="91"/>
      <c r="KY165" s="91"/>
      <c r="KZ165" s="91"/>
      <c r="LA165" s="91"/>
      <c r="LB165" s="91"/>
      <c r="LC165" s="91"/>
      <c r="LD165" s="91"/>
      <c r="LE165" s="91"/>
      <c r="LF165" s="91"/>
      <c r="LG165" s="91"/>
      <c r="LH165" s="91"/>
      <c r="LI165" s="91"/>
      <c r="LJ165" s="91"/>
      <c r="LK165" s="91"/>
      <c r="LL165" s="91"/>
      <c r="LM165" s="91"/>
      <c r="LN165" s="91"/>
      <c r="LO165" s="91"/>
      <c r="LP165" s="91"/>
      <c r="LQ165" s="91"/>
      <c r="LR165" s="91"/>
      <c r="LS165" s="91"/>
      <c r="LT165" s="91"/>
      <c r="LU165" s="91"/>
      <c r="LV165" s="91"/>
      <c r="LW165" s="91"/>
      <c r="LX165" s="91"/>
      <c r="LY165" s="91"/>
      <c r="LZ165" s="91"/>
      <c r="MA165" s="91"/>
      <c r="MB165" s="91"/>
      <c r="MC165" s="91"/>
      <c r="MQ165" s="152">
        <f t="shared" si="43"/>
        <v>6</v>
      </c>
      <c r="MR165" s="143">
        <f t="shared" si="100"/>
        <v>1</v>
      </c>
      <c r="MS165" s="143">
        <f t="shared" si="101"/>
        <v>0.52300000000000002</v>
      </c>
      <c r="MT165" s="143">
        <f t="shared" si="102"/>
        <v>0.79500000000000004</v>
      </c>
      <c r="MU165" s="143">
        <f t="shared" si="103"/>
        <v>0.21422138081900188</v>
      </c>
      <c r="MV165" s="234">
        <f t="shared" si="80"/>
        <v>6</v>
      </c>
      <c r="MW165" s="236" t="s">
        <v>89</v>
      </c>
      <c r="MX165" s="144" t="s">
        <v>4</v>
      </c>
      <c r="MY165" s="144" t="s">
        <v>4</v>
      </c>
      <c r="MZ165" s="144" t="s">
        <v>4</v>
      </c>
      <c r="NA165" s="144" t="s">
        <v>4</v>
      </c>
      <c r="NB165" s="144" t="s">
        <v>4</v>
      </c>
      <c r="NC165" s="144" t="s">
        <v>4</v>
      </c>
      <c r="ND165" s="144" t="s">
        <v>4</v>
      </c>
      <c r="NE165" s="144" t="s">
        <v>4</v>
      </c>
      <c r="NF165" s="144" t="s">
        <v>4</v>
      </c>
      <c r="NG165" s="144" t="s">
        <v>4</v>
      </c>
      <c r="NH165" s="237" t="s">
        <v>4</v>
      </c>
      <c r="NI165" s="236" t="s">
        <v>22</v>
      </c>
      <c r="NJ165" s="161">
        <f t="shared" si="104"/>
        <v>0</v>
      </c>
      <c r="NK165" s="161">
        <f t="shared" si="105"/>
        <v>6</v>
      </c>
      <c r="NM165" s="288"/>
      <c r="NN165" s="88"/>
      <c r="NO165" s="741"/>
      <c r="NP165" s="741"/>
      <c r="NQ165" s="741"/>
      <c r="NR165" s="741"/>
      <c r="NS165" s="741"/>
      <c r="NT165" s="741"/>
      <c r="NU165" s="741"/>
      <c r="NV165" s="741"/>
      <c r="NW165" s="741"/>
      <c r="NX165" s="741"/>
      <c r="NY165" s="741"/>
      <c r="NZ165" s="741"/>
      <c r="OA165" s="741"/>
      <c r="OB165" s="741"/>
      <c r="OC165" s="741"/>
      <c r="OD165" s="741"/>
      <c r="OE165" s="741"/>
      <c r="OF165" s="741"/>
      <c r="OG165" s="741"/>
      <c r="OH165" s="741"/>
      <c r="OI165" s="741"/>
      <c r="OJ165" s="741"/>
      <c r="OK165" s="741"/>
      <c r="OL165" s="741"/>
      <c r="OM165" s="741"/>
      <c r="ON165" s="741"/>
      <c r="OO165" s="741"/>
      <c r="OP165" s="741"/>
      <c r="OQ165" s="741"/>
      <c r="OR165" s="741"/>
      <c r="OS165" s="741"/>
      <c r="OT165" s="741"/>
      <c r="OU165" s="741"/>
      <c r="OV165" s="741"/>
      <c r="OW165" s="741"/>
      <c r="OX165" s="741"/>
      <c r="OY165" s="741"/>
      <c r="OZ165" s="741"/>
      <c r="PA165" s="741"/>
      <c r="PB165" s="741"/>
      <c r="PC165" s="741"/>
      <c r="PD165" s="741"/>
      <c r="PE165" s="741"/>
      <c r="PF165" s="741"/>
      <c r="PG165" s="741"/>
      <c r="PH165" s="741"/>
      <c r="PI165" s="741"/>
    </row>
    <row r="166" spans="1:425" s="92" customFormat="1" ht="15" customHeight="1">
      <c r="A166" s="1"/>
      <c r="B166" s="88"/>
      <c r="C166" s="89" t="s">
        <v>2160</v>
      </c>
      <c r="D166" s="89" t="s">
        <v>5</v>
      </c>
      <c r="E166" s="89" t="s">
        <v>16</v>
      </c>
      <c r="F166" s="89" t="s">
        <v>2163</v>
      </c>
      <c r="G166" s="160" t="str">
        <f>'G-6'!I56</f>
        <v>I-33</v>
      </c>
      <c r="H166" s="160" t="s">
        <v>89</v>
      </c>
      <c r="I166" s="160" t="s">
        <v>88</v>
      </c>
      <c r="J166" s="160" t="s">
        <v>4</v>
      </c>
      <c r="K166" s="160" t="s">
        <v>4</v>
      </c>
      <c r="L166" s="160" t="s">
        <v>4</v>
      </c>
      <c r="M166" s="89" t="s">
        <v>193</v>
      </c>
      <c r="N166" s="89" t="s">
        <v>6</v>
      </c>
      <c r="O166" s="89" t="s">
        <v>567</v>
      </c>
      <c r="P166" s="89" t="s">
        <v>98</v>
      </c>
      <c r="Q166" s="116">
        <v>0.98899999999999999</v>
      </c>
      <c r="R166" s="91" t="s">
        <v>4</v>
      </c>
      <c r="S166" s="91">
        <v>2017</v>
      </c>
      <c r="T166" s="91" t="s">
        <v>664</v>
      </c>
      <c r="U166" s="91" t="s">
        <v>4</v>
      </c>
      <c r="V166" s="91" t="s">
        <v>741</v>
      </c>
      <c r="W166" s="91" t="s">
        <v>266</v>
      </c>
      <c r="X166" s="91" t="s">
        <v>4</v>
      </c>
      <c r="Y166" s="117" t="s">
        <v>4</v>
      </c>
      <c r="Z166" s="91" t="s">
        <v>666</v>
      </c>
      <c r="AA166" s="91" t="s">
        <v>667</v>
      </c>
      <c r="AB166" s="91" t="s">
        <v>694</v>
      </c>
      <c r="AC166" s="91" t="s">
        <v>4</v>
      </c>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c r="JX166" s="91"/>
      <c r="JY166" s="91"/>
      <c r="JZ166" s="91"/>
      <c r="KA166" s="91"/>
      <c r="KB166" s="91"/>
      <c r="KC166" s="91"/>
      <c r="KD166" s="91"/>
      <c r="KE166" s="91"/>
      <c r="KF166" s="91"/>
      <c r="KG166" s="91"/>
      <c r="KH166" s="91"/>
      <c r="KI166" s="91"/>
      <c r="KJ166" s="91"/>
      <c r="KK166" s="91"/>
      <c r="KL166" s="91"/>
      <c r="KM166" s="91"/>
      <c r="KN166" s="91"/>
      <c r="KO166" s="91"/>
      <c r="KP166" s="91"/>
      <c r="KQ166" s="91"/>
      <c r="KR166" s="91"/>
      <c r="KS166" s="91"/>
      <c r="KT166" s="91"/>
      <c r="KU166" s="91"/>
      <c r="KV166" s="91"/>
      <c r="KW166" s="91"/>
      <c r="KX166" s="91"/>
      <c r="KY166" s="91"/>
      <c r="KZ166" s="91"/>
      <c r="LA166" s="91"/>
      <c r="LB166" s="91"/>
      <c r="LC166" s="91"/>
      <c r="LD166" s="91"/>
      <c r="LE166" s="91"/>
      <c r="LF166" s="91"/>
      <c r="LG166" s="91"/>
      <c r="LH166" s="91"/>
      <c r="LI166" s="91"/>
      <c r="LJ166" s="91"/>
      <c r="LK166" s="91"/>
      <c r="LL166" s="91"/>
      <c r="LM166" s="91"/>
      <c r="LN166" s="91"/>
      <c r="LO166" s="91"/>
      <c r="LP166" s="91"/>
      <c r="LQ166" s="91"/>
      <c r="LR166" s="91"/>
      <c r="LS166" s="91"/>
      <c r="LT166" s="91"/>
      <c r="LU166" s="91"/>
      <c r="LV166" s="91"/>
      <c r="LW166" s="91"/>
      <c r="LX166" s="91"/>
      <c r="LY166" s="91"/>
      <c r="LZ166" s="91"/>
      <c r="MA166" s="91"/>
      <c r="MB166" s="91"/>
      <c r="MC166" s="91"/>
      <c r="MQ166" s="152">
        <f t="shared" si="43"/>
        <v>1</v>
      </c>
      <c r="MR166" s="143">
        <f t="shared" si="100"/>
        <v>0.98899999999999999</v>
      </c>
      <c r="MS166" s="143">
        <f t="shared" si="101"/>
        <v>0.98899999999999999</v>
      </c>
      <c r="MT166" s="143">
        <f t="shared" si="102"/>
        <v>0.98899999999999999</v>
      </c>
      <c r="MU166" s="143" t="e">
        <f t="shared" si="103"/>
        <v>#DIV/0!</v>
      </c>
      <c r="MV166" s="234">
        <f t="shared" ref="MV166:MV199" si="106">MQ166</f>
        <v>1</v>
      </c>
      <c r="MW166" s="236" t="s">
        <v>89</v>
      </c>
      <c r="MX166" s="144" t="s">
        <v>4</v>
      </c>
      <c r="MY166" s="144" t="s">
        <v>4</v>
      </c>
      <c r="MZ166" s="144" t="s">
        <v>4</v>
      </c>
      <c r="NA166" s="144" t="s">
        <v>4</v>
      </c>
      <c r="NB166" s="144" t="s">
        <v>4</v>
      </c>
      <c r="NC166" s="144" t="s">
        <v>4</v>
      </c>
      <c r="ND166" s="144" t="s">
        <v>4</v>
      </c>
      <c r="NE166" s="144" t="s">
        <v>4</v>
      </c>
      <c r="NF166" s="144" t="s">
        <v>4</v>
      </c>
      <c r="NG166" s="144" t="s">
        <v>4</v>
      </c>
      <c r="NH166" s="237" t="s">
        <v>4</v>
      </c>
      <c r="NI166" s="236" t="s">
        <v>22</v>
      </c>
      <c r="NJ166" s="161">
        <f t="shared" si="104"/>
        <v>0</v>
      </c>
      <c r="NK166" s="161">
        <f t="shared" si="105"/>
        <v>1</v>
      </c>
      <c r="NM166" s="288"/>
      <c r="NN166" s="88"/>
      <c r="NO166" s="741"/>
      <c r="NP166" s="741"/>
      <c r="NQ166" s="741"/>
      <c r="NR166" s="741"/>
      <c r="NS166" s="741"/>
      <c r="NT166" s="741"/>
      <c r="NU166" s="741"/>
      <c r="NV166" s="741"/>
      <c r="NW166" s="741"/>
      <c r="NX166" s="741"/>
      <c r="NY166" s="741"/>
      <c r="NZ166" s="741"/>
      <c r="OA166" s="741"/>
      <c r="OB166" s="741"/>
      <c r="OC166" s="741"/>
      <c r="OD166" s="741"/>
      <c r="OE166" s="741"/>
      <c r="OF166" s="741"/>
      <c r="OG166" s="741"/>
      <c r="OH166" s="741"/>
      <c r="OI166" s="741"/>
      <c r="OJ166" s="741"/>
      <c r="OK166" s="741"/>
      <c r="OL166" s="741"/>
      <c r="OM166" s="741"/>
      <c r="ON166" s="741"/>
      <c r="OO166" s="741"/>
      <c r="OP166" s="741"/>
      <c r="OQ166" s="741"/>
      <c r="OR166" s="741"/>
      <c r="OS166" s="741"/>
      <c r="OT166" s="741"/>
      <c r="OU166" s="741"/>
      <c r="OV166" s="741"/>
      <c r="OW166" s="741"/>
      <c r="OX166" s="741"/>
      <c r="OY166" s="741"/>
      <c r="OZ166" s="741"/>
      <c r="PA166" s="741"/>
      <c r="PB166" s="741"/>
      <c r="PC166" s="741"/>
      <c r="PD166" s="741"/>
      <c r="PE166" s="741"/>
      <c r="PF166" s="741"/>
      <c r="PG166" s="741"/>
      <c r="PH166" s="741"/>
      <c r="PI166" s="741"/>
    </row>
    <row r="167" spans="1:425" s="92" customFormat="1" ht="15" customHeight="1">
      <c r="A167" s="1"/>
      <c r="B167" s="88"/>
      <c r="C167" s="89" t="s">
        <v>431</v>
      </c>
      <c r="D167" s="89" t="s">
        <v>5</v>
      </c>
      <c r="E167" s="89" t="s">
        <v>1220</v>
      </c>
      <c r="F167" s="89" t="s">
        <v>101</v>
      </c>
      <c r="G167" s="160" t="str">
        <f>'G-6'!I64</f>
        <v>I-34 B</v>
      </c>
      <c r="H167" s="160" t="s">
        <v>89</v>
      </c>
      <c r="I167" s="160" t="s">
        <v>89</v>
      </c>
      <c r="J167" s="160" t="s">
        <v>4</v>
      </c>
      <c r="K167" s="160" t="s">
        <v>3166</v>
      </c>
      <c r="L167" s="160" t="s">
        <v>4</v>
      </c>
      <c r="M167" s="89" t="s">
        <v>180</v>
      </c>
      <c r="N167" s="89" t="s">
        <v>177</v>
      </c>
      <c r="O167" s="89" t="s">
        <v>570</v>
      </c>
      <c r="P167" s="89" t="s">
        <v>98</v>
      </c>
      <c r="Q167" s="261">
        <v>1.44</v>
      </c>
      <c r="R167" s="261" t="s">
        <v>4</v>
      </c>
      <c r="S167" s="261">
        <v>2017</v>
      </c>
      <c r="T167" s="261" t="s">
        <v>664</v>
      </c>
      <c r="U167" s="261" t="s">
        <v>4</v>
      </c>
      <c r="V167" s="261" t="s">
        <v>741</v>
      </c>
      <c r="W167" s="261" t="s">
        <v>266</v>
      </c>
      <c r="X167" s="261" t="s">
        <v>4</v>
      </c>
      <c r="Y167" s="324">
        <v>24057</v>
      </c>
      <c r="Z167" s="261" t="s">
        <v>670</v>
      </c>
      <c r="AA167" s="261" t="s">
        <v>667</v>
      </c>
      <c r="AB167" s="261" t="s">
        <v>694</v>
      </c>
      <c r="AC167" s="261" t="s">
        <v>751</v>
      </c>
      <c r="AD167" s="261">
        <v>0.24</v>
      </c>
      <c r="AE167" s="261" t="s">
        <v>725</v>
      </c>
      <c r="AF167" s="261">
        <v>2017</v>
      </c>
      <c r="AG167" s="261" t="s">
        <v>664</v>
      </c>
      <c r="AH167" s="261" t="s">
        <v>4</v>
      </c>
      <c r="AI167" s="261" t="s">
        <v>741</v>
      </c>
      <c r="AJ167" s="261" t="s">
        <v>748</v>
      </c>
      <c r="AK167" s="261" t="s">
        <v>4</v>
      </c>
      <c r="AL167" s="324">
        <v>1272</v>
      </c>
      <c r="AM167" s="261" t="s">
        <v>666</v>
      </c>
      <c r="AN167" s="261" t="s">
        <v>667</v>
      </c>
      <c r="AO167" s="261" t="s">
        <v>694</v>
      </c>
      <c r="AP167" s="261" t="s">
        <v>4</v>
      </c>
      <c r="AQ167" s="167"/>
      <c r="AR167" s="40"/>
      <c r="AS167" s="136"/>
      <c r="AT167" s="167"/>
      <c r="AU167" s="167"/>
      <c r="AV167" s="167"/>
      <c r="AW167" s="167"/>
      <c r="AX167" s="167"/>
      <c r="AY167" s="167"/>
      <c r="AZ167" s="167"/>
      <c r="BA167" s="167"/>
      <c r="BB167" s="167"/>
      <c r="BC167" s="167"/>
      <c r="BD167" s="167"/>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c r="JX167" s="91"/>
      <c r="JY167" s="91"/>
      <c r="JZ167" s="91"/>
      <c r="KA167" s="91"/>
      <c r="KB167" s="91"/>
      <c r="KC167" s="91"/>
      <c r="KD167" s="91"/>
      <c r="KE167" s="91"/>
      <c r="KF167" s="91"/>
      <c r="KG167" s="91"/>
      <c r="KH167" s="91"/>
      <c r="KI167" s="91"/>
      <c r="KJ167" s="91"/>
      <c r="KK167" s="91"/>
      <c r="KL167" s="91"/>
      <c r="KM167" s="91"/>
      <c r="KN167" s="91"/>
      <c r="KO167" s="91"/>
      <c r="KP167" s="91"/>
      <c r="KQ167" s="91"/>
      <c r="KR167" s="91"/>
      <c r="KS167" s="91"/>
      <c r="KT167" s="91"/>
      <c r="KU167" s="91"/>
      <c r="KV167" s="91"/>
      <c r="KW167" s="91"/>
      <c r="KX167" s="91"/>
      <c r="KY167" s="91"/>
      <c r="KZ167" s="91"/>
      <c r="LA167" s="91"/>
      <c r="LB167" s="91"/>
      <c r="LC167" s="91"/>
      <c r="LD167" s="91"/>
      <c r="LE167" s="91"/>
      <c r="LF167" s="91"/>
      <c r="LG167" s="91"/>
      <c r="LH167" s="91"/>
      <c r="LI167" s="91"/>
      <c r="LJ167" s="91"/>
      <c r="LK167" s="91"/>
      <c r="LL167" s="91"/>
      <c r="LM167" s="91"/>
      <c r="LN167" s="91"/>
      <c r="LO167" s="91"/>
      <c r="LP167" s="91"/>
      <c r="LQ167" s="91"/>
      <c r="LR167" s="91"/>
      <c r="LS167" s="91"/>
      <c r="LT167" s="91"/>
      <c r="LU167" s="91"/>
      <c r="LV167" s="91"/>
      <c r="LW167" s="91"/>
      <c r="LX167" s="91"/>
      <c r="LY167" s="91"/>
      <c r="LZ167" s="91"/>
      <c r="MA167" s="91"/>
      <c r="MB167" s="91"/>
      <c r="MC167" s="91"/>
      <c r="MQ167" s="152">
        <f t="shared" si="43"/>
        <v>2</v>
      </c>
      <c r="MR167" s="143">
        <f t="shared" si="100"/>
        <v>1.44</v>
      </c>
      <c r="MS167" s="143">
        <f t="shared" si="101"/>
        <v>0.24</v>
      </c>
      <c r="MT167" s="143">
        <f t="shared" si="102"/>
        <v>0.84</v>
      </c>
      <c r="MU167" s="143">
        <f t="shared" si="103"/>
        <v>0.84852813742385702</v>
      </c>
      <c r="MV167" s="234">
        <f t="shared" si="106"/>
        <v>2</v>
      </c>
      <c r="MW167" s="236" t="s">
        <v>89</v>
      </c>
      <c r="MX167" s="144" t="s">
        <v>4</v>
      </c>
      <c r="MY167" s="144" t="s">
        <v>4</v>
      </c>
      <c r="MZ167" s="144" t="s">
        <v>4</v>
      </c>
      <c r="NA167" s="144" t="s">
        <v>4</v>
      </c>
      <c r="NB167" s="144" t="s">
        <v>4</v>
      </c>
      <c r="NC167" s="144" t="s">
        <v>4</v>
      </c>
      <c r="ND167" s="144" t="s">
        <v>4</v>
      </c>
      <c r="NE167" s="144" t="s">
        <v>4</v>
      </c>
      <c r="NF167" s="144" t="s">
        <v>4</v>
      </c>
      <c r="NG167" s="144" t="s">
        <v>4</v>
      </c>
      <c r="NH167" s="237" t="s">
        <v>4</v>
      </c>
      <c r="NI167" s="236" t="s">
        <v>22</v>
      </c>
      <c r="NJ167" s="161">
        <f t="shared" si="104"/>
        <v>0</v>
      </c>
      <c r="NK167" s="161">
        <f t="shared" si="105"/>
        <v>2</v>
      </c>
      <c r="NM167" s="288"/>
      <c r="NN167" s="88"/>
      <c r="NO167" s="741"/>
      <c r="NP167" s="741"/>
      <c r="NQ167" s="741"/>
      <c r="NR167" s="741"/>
      <c r="NS167" s="741"/>
      <c r="NT167" s="741"/>
      <c r="NU167" s="741"/>
      <c r="NV167" s="741"/>
      <c r="NW167" s="741"/>
      <c r="NX167" s="741"/>
      <c r="NY167" s="741"/>
      <c r="NZ167" s="741"/>
      <c r="OA167" s="741"/>
      <c r="OB167" s="741"/>
      <c r="OC167" s="741"/>
      <c r="OD167" s="741"/>
      <c r="OE167" s="741"/>
      <c r="OF167" s="741"/>
      <c r="OG167" s="741"/>
      <c r="OH167" s="741"/>
      <c r="OI167" s="741"/>
      <c r="OJ167" s="741"/>
      <c r="OK167" s="741"/>
      <c r="OL167" s="741"/>
      <c r="OM167" s="741"/>
      <c r="ON167" s="741"/>
      <c r="OO167" s="741"/>
      <c r="OP167" s="741"/>
      <c r="OQ167" s="741"/>
      <c r="OR167" s="741"/>
      <c r="OS167" s="741"/>
      <c r="OT167" s="741"/>
      <c r="OU167" s="741"/>
      <c r="OV167" s="741"/>
      <c r="OW167" s="741"/>
      <c r="OX167" s="741"/>
      <c r="OY167" s="741"/>
      <c r="OZ167" s="741"/>
      <c r="PA167" s="741"/>
      <c r="PB167" s="741"/>
      <c r="PC167" s="741"/>
      <c r="PD167" s="741"/>
      <c r="PE167" s="741"/>
      <c r="PF167" s="741"/>
      <c r="PG167" s="741"/>
      <c r="PH167" s="741"/>
      <c r="PI167" s="741"/>
    </row>
    <row r="168" spans="1:425" s="92" customFormat="1" ht="15" customHeight="1">
      <c r="A168" s="1"/>
      <c r="B168" s="88"/>
      <c r="C168" s="89" t="s">
        <v>2160</v>
      </c>
      <c r="D168" s="89" t="s">
        <v>5</v>
      </c>
      <c r="E168" s="89" t="s">
        <v>16</v>
      </c>
      <c r="F168" s="89" t="s">
        <v>2163</v>
      </c>
      <c r="G168" s="160" t="str">
        <f>'G-6'!I72</f>
        <v>I-35 B</v>
      </c>
      <c r="H168" s="160" t="s">
        <v>89</v>
      </c>
      <c r="I168" s="160" t="s">
        <v>89</v>
      </c>
      <c r="J168" s="160" t="s">
        <v>4</v>
      </c>
      <c r="K168" s="160" t="s">
        <v>4</v>
      </c>
      <c r="L168" s="160" t="s">
        <v>4</v>
      </c>
      <c r="M168" s="89" t="s">
        <v>181</v>
      </c>
      <c r="N168" s="89" t="s">
        <v>179</v>
      </c>
      <c r="O168" s="89" t="s">
        <v>361</v>
      </c>
      <c r="P168" s="89" t="s">
        <v>98</v>
      </c>
      <c r="Q168" s="91">
        <v>11.3</v>
      </c>
      <c r="R168" s="91" t="s">
        <v>4</v>
      </c>
      <c r="S168" s="91">
        <v>2017</v>
      </c>
      <c r="T168" s="91" t="s">
        <v>664</v>
      </c>
      <c r="U168" s="91" t="s">
        <v>4</v>
      </c>
      <c r="V168" s="91" t="s">
        <v>741</v>
      </c>
      <c r="W168" s="91" t="s">
        <v>266</v>
      </c>
      <c r="X168" s="91" t="s">
        <v>4</v>
      </c>
      <c r="Y168" s="117" t="s">
        <v>4</v>
      </c>
      <c r="Z168" s="91" t="s">
        <v>666</v>
      </c>
      <c r="AA168" s="91" t="s">
        <v>667</v>
      </c>
      <c r="AB168" s="91" t="s">
        <v>694</v>
      </c>
      <c r="AC168" s="91" t="s">
        <v>1716</v>
      </c>
      <c r="AD168" s="326">
        <v>28.6</v>
      </c>
      <c r="AE168" s="248" t="s">
        <v>4</v>
      </c>
      <c r="AF168" s="248">
        <v>2016</v>
      </c>
      <c r="AG168" s="248" t="s">
        <v>664</v>
      </c>
      <c r="AH168" s="248" t="s">
        <v>665</v>
      </c>
      <c r="AI168" s="248" t="s">
        <v>266</v>
      </c>
      <c r="AJ168" s="248" t="s">
        <v>266</v>
      </c>
      <c r="AK168" s="248" t="s">
        <v>4</v>
      </c>
      <c r="AL168" s="248" t="s">
        <v>4</v>
      </c>
      <c r="AM168" s="248" t="s">
        <v>666</v>
      </c>
      <c r="AN168" s="248" t="s">
        <v>667</v>
      </c>
      <c r="AO168" s="248" t="s">
        <v>681</v>
      </c>
      <c r="AP168" s="248" t="s">
        <v>1716</v>
      </c>
      <c r="AQ168" s="91">
        <v>1.9</v>
      </c>
      <c r="AR168" s="91" t="s">
        <v>4</v>
      </c>
      <c r="AS168" s="91">
        <v>2017</v>
      </c>
      <c r="AT168" s="91" t="s">
        <v>664</v>
      </c>
      <c r="AU168" s="91" t="s">
        <v>4</v>
      </c>
      <c r="AV168" s="91" t="s">
        <v>741</v>
      </c>
      <c r="AW168" s="91" t="s">
        <v>266</v>
      </c>
      <c r="AX168" s="91" t="s">
        <v>4</v>
      </c>
      <c r="AY168" s="117" t="s">
        <v>4</v>
      </c>
      <c r="AZ168" s="91" t="s">
        <v>666</v>
      </c>
      <c r="BA168" s="91" t="s">
        <v>667</v>
      </c>
      <c r="BB168" s="91" t="s">
        <v>694</v>
      </c>
      <c r="BC168" s="91" t="s">
        <v>1776</v>
      </c>
      <c r="BD168" s="326">
        <v>11.3</v>
      </c>
      <c r="BE168" s="248" t="s">
        <v>4</v>
      </c>
      <c r="BF168" s="248">
        <v>2016</v>
      </c>
      <c r="BG168" s="248" t="s">
        <v>664</v>
      </c>
      <c r="BH168" s="248" t="s">
        <v>665</v>
      </c>
      <c r="BI168" s="248" t="s">
        <v>266</v>
      </c>
      <c r="BJ168" s="248" t="s">
        <v>266</v>
      </c>
      <c r="BK168" s="248" t="s">
        <v>4</v>
      </c>
      <c r="BL168" s="248" t="s">
        <v>4</v>
      </c>
      <c r="BM168" s="248" t="s">
        <v>666</v>
      </c>
      <c r="BN168" s="248" t="s">
        <v>667</v>
      </c>
      <c r="BO168" s="248" t="s">
        <v>681</v>
      </c>
      <c r="BP168" s="248" t="s">
        <v>4</v>
      </c>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c r="JX168" s="91"/>
      <c r="JY168" s="91"/>
      <c r="JZ168" s="91"/>
      <c r="KA168" s="91"/>
      <c r="KB168" s="91"/>
      <c r="KC168" s="91"/>
      <c r="KD168" s="91"/>
      <c r="KE168" s="91"/>
      <c r="KF168" s="91"/>
      <c r="KG168" s="91"/>
      <c r="KH168" s="91"/>
      <c r="KI168" s="91"/>
      <c r="KJ168" s="91"/>
      <c r="KK168" s="91"/>
      <c r="KL168" s="91"/>
      <c r="KM168" s="91"/>
      <c r="KN168" s="91"/>
      <c r="KO168" s="91"/>
      <c r="KP168" s="91"/>
      <c r="KQ168" s="91"/>
      <c r="KR168" s="91"/>
      <c r="KS168" s="91"/>
      <c r="KT168" s="91"/>
      <c r="KU168" s="91"/>
      <c r="KV168" s="91"/>
      <c r="KW168" s="91"/>
      <c r="KX168" s="91"/>
      <c r="KY168" s="91"/>
      <c r="KZ168" s="91"/>
      <c r="LA168" s="91"/>
      <c r="LB168" s="91"/>
      <c r="LC168" s="91"/>
      <c r="LD168" s="91"/>
      <c r="LE168" s="91"/>
      <c r="LF168" s="91"/>
      <c r="LG168" s="91"/>
      <c r="LH168" s="91"/>
      <c r="LI168" s="91"/>
      <c r="LJ168" s="91"/>
      <c r="LK168" s="91"/>
      <c r="LL168" s="91"/>
      <c r="LM168" s="91"/>
      <c r="LN168" s="91"/>
      <c r="LO168" s="91"/>
      <c r="LP168" s="91"/>
      <c r="LQ168" s="91"/>
      <c r="LR168" s="91"/>
      <c r="LS168" s="91"/>
      <c r="LT168" s="91"/>
      <c r="LU168" s="91"/>
      <c r="LV168" s="91"/>
      <c r="LW168" s="91"/>
      <c r="LX168" s="91"/>
      <c r="LY168" s="91"/>
      <c r="LZ168" s="91"/>
      <c r="MA168" s="91"/>
      <c r="MB168" s="91"/>
      <c r="MC168" s="91"/>
      <c r="MQ168" s="152">
        <f t="shared" si="43"/>
        <v>4</v>
      </c>
      <c r="MR168" s="143">
        <f t="shared" si="100"/>
        <v>28.6</v>
      </c>
      <c r="MS168" s="143">
        <f t="shared" si="101"/>
        <v>1.9</v>
      </c>
      <c r="MT168" s="143">
        <f t="shared" si="102"/>
        <v>13.275000000000002</v>
      </c>
      <c r="MU168" s="143">
        <f t="shared" si="103"/>
        <v>11.136239640620763</v>
      </c>
      <c r="MV168" s="234">
        <f t="shared" si="106"/>
        <v>4</v>
      </c>
      <c r="MW168" s="236" t="s">
        <v>89</v>
      </c>
      <c r="MX168" s="144" t="s">
        <v>4</v>
      </c>
      <c r="MY168" s="144" t="s">
        <v>4</v>
      </c>
      <c r="MZ168" s="144" t="s">
        <v>4</v>
      </c>
      <c r="NA168" s="144" t="s">
        <v>4</v>
      </c>
      <c r="NB168" s="144" t="s">
        <v>4</v>
      </c>
      <c r="NC168" s="144" t="s">
        <v>4</v>
      </c>
      <c r="ND168" s="144" t="s">
        <v>4</v>
      </c>
      <c r="NE168" s="144" t="s">
        <v>4</v>
      </c>
      <c r="NF168" s="144" t="s">
        <v>4</v>
      </c>
      <c r="NG168" s="144" t="s">
        <v>4</v>
      </c>
      <c r="NH168" s="237" t="s">
        <v>4</v>
      </c>
      <c r="NI168" s="236" t="s">
        <v>22</v>
      </c>
      <c r="NJ168" s="161">
        <f t="shared" si="104"/>
        <v>0</v>
      </c>
      <c r="NK168" s="161">
        <f t="shared" si="105"/>
        <v>4</v>
      </c>
      <c r="NM168" s="288"/>
      <c r="NN168" s="88"/>
      <c r="NO168" s="741"/>
      <c r="NP168" s="741"/>
      <c r="NQ168" s="741"/>
      <c r="NR168" s="741"/>
      <c r="NS168" s="741"/>
      <c r="NT168" s="741"/>
      <c r="NU168" s="741"/>
      <c r="NV168" s="741"/>
      <c r="NW168" s="741"/>
      <c r="NX168" s="741"/>
      <c r="NY168" s="741"/>
      <c r="NZ168" s="741"/>
      <c r="OA168" s="741"/>
      <c r="OB168" s="741"/>
      <c r="OC168" s="741"/>
      <c r="OD168" s="741"/>
      <c r="OE168" s="741"/>
      <c r="OF168" s="741"/>
      <c r="OG168" s="741"/>
      <c r="OH168" s="741"/>
      <c r="OI168" s="741"/>
      <c r="OJ168" s="741"/>
      <c r="OK168" s="741"/>
      <c r="OL168" s="741"/>
      <c r="OM168" s="741"/>
      <c r="ON168" s="741"/>
      <c r="OO168" s="741"/>
      <c r="OP168" s="741"/>
      <c r="OQ168" s="741"/>
      <c r="OR168" s="741"/>
      <c r="OS168" s="741"/>
      <c r="OT168" s="741"/>
      <c r="OU168" s="741"/>
      <c r="OV168" s="741"/>
      <c r="OW168" s="741"/>
      <c r="OX168" s="741"/>
      <c r="OY168" s="741"/>
      <c r="OZ168" s="741"/>
      <c r="PA168" s="741"/>
      <c r="PB168" s="741"/>
      <c r="PC168" s="741"/>
      <c r="PD168" s="741"/>
      <c r="PE168" s="741"/>
      <c r="PF168" s="741"/>
      <c r="PG168" s="741"/>
      <c r="PH168" s="741"/>
      <c r="PI168" s="741"/>
    </row>
    <row r="169" spans="1:425" s="92" customFormat="1" ht="15" customHeight="1">
      <c r="A169" s="1"/>
      <c r="B169" s="88"/>
      <c r="C169" s="89" t="s">
        <v>431</v>
      </c>
      <c r="D169" s="89" t="s">
        <v>5</v>
      </c>
      <c r="E169" s="89" t="s">
        <v>1220</v>
      </c>
      <c r="F169" s="89" t="s">
        <v>1221</v>
      </c>
      <c r="G169" s="160" t="str">
        <f>'G-6'!I80</f>
        <v>I-36</v>
      </c>
      <c r="H169" s="160" t="s">
        <v>89</v>
      </c>
      <c r="I169" s="160" t="s">
        <v>88</v>
      </c>
      <c r="J169" s="160" t="s">
        <v>4</v>
      </c>
      <c r="K169" s="160" t="s">
        <v>4</v>
      </c>
      <c r="L169" s="160" t="s">
        <v>4</v>
      </c>
      <c r="M169" s="89" t="s">
        <v>302</v>
      </c>
      <c r="N169" s="89" t="s">
        <v>6</v>
      </c>
      <c r="O169" s="89" t="s">
        <v>1211</v>
      </c>
      <c r="P169" s="89" t="s">
        <v>98</v>
      </c>
      <c r="Q169" s="116">
        <v>1.536</v>
      </c>
      <c r="R169" s="91" t="s">
        <v>4</v>
      </c>
      <c r="S169" s="91">
        <v>2017</v>
      </c>
      <c r="T169" s="91" t="s">
        <v>664</v>
      </c>
      <c r="U169" s="91" t="s">
        <v>4</v>
      </c>
      <c r="V169" s="91" t="s">
        <v>741</v>
      </c>
      <c r="W169" s="91" t="s">
        <v>266</v>
      </c>
      <c r="X169" s="91" t="s">
        <v>4</v>
      </c>
      <c r="Y169" s="117" t="s">
        <v>4</v>
      </c>
      <c r="Z169" s="91" t="s">
        <v>666</v>
      </c>
      <c r="AA169" s="91" t="s">
        <v>667</v>
      </c>
      <c r="AB169" s="91" t="s">
        <v>694</v>
      </c>
      <c r="AC169" s="91" t="s">
        <v>4</v>
      </c>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c r="JX169" s="91"/>
      <c r="JY169" s="91"/>
      <c r="JZ169" s="91"/>
      <c r="KA169" s="91"/>
      <c r="KB169" s="91"/>
      <c r="KC169" s="91"/>
      <c r="KD169" s="91"/>
      <c r="KE169" s="91"/>
      <c r="KF169" s="91"/>
      <c r="KG169" s="91"/>
      <c r="KH169" s="91"/>
      <c r="KI169" s="91"/>
      <c r="KJ169" s="91"/>
      <c r="KK169" s="91"/>
      <c r="KL169" s="91"/>
      <c r="KM169" s="91"/>
      <c r="KN169" s="91"/>
      <c r="KO169" s="91"/>
      <c r="KP169" s="91"/>
      <c r="KQ169" s="91"/>
      <c r="KR169" s="91"/>
      <c r="KS169" s="91"/>
      <c r="KT169" s="91"/>
      <c r="KU169" s="91"/>
      <c r="KV169" s="91"/>
      <c r="KW169" s="91"/>
      <c r="KX169" s="91"/>
      <c r="KY169" s="91"/>
      <c r="KZ169" s="91"/>
      <c r="LA169" s="91"/>
      <c r="LB169" s="91"/>
      <c r="LC169" s="91"/>
      <c r="LD169" s="91"/>
      <c r="LE169" s="91"/>
      <c r="LF169" s="91"/>
      <c r="LG169" s="91"/>
      <c r="LH169" s="91"/>
      <c r="LI169" s="91"/>
      <c r="LJ169" s="91"/>
      <c r="LK169" s="91"/>
      <c r="LL169" s="91"/>
      <c r="LM169" s="91"/>
      <c r="LN169" s="91"/>
      <c r="LO169" s="91"/>
      <c r="LP169" s="91"/>
      <c r="LQ169" s="91"/>
      <c r="LR169" s="91"/>
      <c r="LS169" s="91"/>
      <c r="LT169" s="91"/>
      <c r="LU169" s="91"/>
      <c r="LV169" s="91"/>
      <c r="LW169" s="91"/>
      <c r="LX169" s="91"/>
      <c r="LY169" s="91"/>
      <c r="LZ169" s="91"/>
      <c r="MA169" s="91"/>
      <c r="MB169" s="91"/>
      <c r="MC169" s="91"/>
      <c r="MQ169" s="152">
        <f t="shared" si="43"/>
        <v>1</v>
      </c>
      <c r="MR169" s="143">
        <f t="shared" si="100"/>
        <v>1.536</v>
      </c>
      <c r="MS169" s="143">
        <f t="shared" si="101"/>
        <v>1.536</v>
      </c>
      <c r="MT169" s="143">
        <f t="shared" si="102"/>
        <v>1.536</v>
      </c>
      <c r="MU169" s="143" t="e">
        <f t="shared" si="103"/>
        <v>#DIV/0!</v>
      </c>
      <c r="MV169" s="234">
        <f t="shared" si="106"/>
        <v>1</v>
      </c>
      <c r="MW169" s="236" t="s">
        <v>89</v>
      </c>
      <c r="MX169" s="144" t="s">
        <v>4</v>
      </c>
      <c r="MY169" s="144" t="s">
        <v>4</v>
      </c>
      <c r="MZ169" s="144" t="s">
        <v>4</v>
      </c>
      <c r="NA169" s="144" t="s">
        <v>4</v>
      </c>
      <c r="NB169" s="144" t="s">
        <v>4</v>
      </c>
      <c r="NC169" s="144" t="s">
        <v>4</v>
      </c>
      <c r="ND169" s="144" t="s">
        <v>4</v>
      </c>
      <c r="NE169" s="144" t="s">
        <v>4</v>
      </c>
      <c r="NF169" s="144" t="s">
        <v>4</v>
      </c>
      <c r="NG169" s="144" t="s">
        <v>4</v>
      </c>
      <c r="NH169" s="237" t="s">
        <v>4</v>
      </c>
      <c r="NI169" s="236" t="s">
        <v>22</v>
      </c>
      <c r="NJ169" s="161">
        <f t="shared" si="104"/>
        <v>0</v>
      </c>
      <c r="NK169" s="161">
        <f t="shared" si="105"/>
        <v>1</v>
      </c>
      <c r="NM169" s="288"/>
      <c r="NN169" s="88"/>
      <c r="NO169" s="741"/>
      <c r="NP169" s="741"/>
      <c r="NQ169" s="741"/>
      <c r="NR169" s="741"/>
      <c r="NS169" s="741"/>
      <c r="NT169" s="741"/>
      <c r="NU169" s="741"/>
      <c r="NV169" s="741"/>
      <c r="NW169" s="741"/>
      <c r="NX169" s="741"/>
      <c r="NY169" s="741"/>
      <c r="NZ169" s="741"/>
      <c r="OA169" s="741"/>
      <c r="OB169" s="741"/>
      <c r="OC169" s="741"/>
      <c r="OD169" s="741"/>
      <c r="OE169" s="741"/>
      <c r="OF169" s="741"/>
      <c r="OG169" s="741"/>
      <c r="OH169" s="741"/>
      <c r="OI169" s="741"/>
      <c r="OJ169" s="741"/>
      <c r="OK169" s="741"/>
      <c r="OL169" s="741"/>
      <c r="OM169" s="741"/>
      <c r="ON169" s="741"/>
      <c r="OO169" s="741"/>
      <c r="OP169" s="741"/>
      <c r="OQ169" s="741"/>
      <c r="OR169" s="741"/>
      <c r="OS169" s="741"/>
      <c r="OT169" s="741"/>
      <c r="OU169" s="741"/>
      <c r="OV169" s="741"/>
      <c r="OW169" s="741"/>
      <c r="OX169" s="741"/>
      <c r="OY169" s="741"/>
      <c r="OZ169" s="741"/>
      <c r="PA169" s="741"/>
      <c r="PB169" s="741"/>
      <c r="PC169" s="741"/>
      <c r="PD169" s="741"/>
      <c r="PE169" s="741"/>
      <c r="PF169" s="741"/>
      <c r="PG169" s="741"/>
      <c r="PH169" s="741"/>
      <c r="PI169" s="741"/>
    </row>
    <row r="170" spans="1:425" s="92" customFormat="1" ht="15" customHeight="1">
      <c r="A170" s="1"/>
      <c r="B170" s="88"/>
      <c r="C170" s="89" t="s">
        <v>431</v>
      </c>
      <c r="D170" s="89" t="s">
        <v>5</v>
      </c>
      <c r="E170" s="89" t="s">
        <v>1220</v>
      </c>
      <c r="F170" s="89" t="s">
        <v>1221</v>
      </c>
      <c r="G170" s="340" t="str">
        <f>'G-6'!I88</f>
        <v>I-37</v>
      </c>
      <c r="H170" s="340" t="s">
        <v>88</v>
      </c>
      <c r="I170" s="340" t="s">
        <v>88</v>
      </c>
      <c r="J170" s="160" t="s">
        <v>4</v>
      </c>
      <c r="K170" s="160" t="s">
        <v>4</v>
      </c>
      <c r="L170" s="160" t="s">
        <v>4</v>
      </c>
      <c r="M170" s="89" t="s">
        <v>194</v>
      </c>
      <c r="N170" s="89" t="s">
        <v>6</v>
      </c>
      <c r="O170" s="89" t="s">
        <v>195</v>
      </c>
      <c r="P170" s="89" t="s">
        <v>98</v>
      </c>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c r="JX170" s="91"/>
      <c r="JY170" s="91"/>
      <c r="JZ170" s="91"/>
      <c r="KA170" s="91"/>
      <c r="KB170" s="91"/>
      <c r="KC170" s="91"/>
      <c r="KD170" s="91"/>
      <c r="KE170" s="91"/>
      <c r="KF170" s="91"/>
      <c r="KG170" s="91"/>
      <c r="KH170" s="91"/>
      <c r="KI170" s="91"/>
      <c r="KJ170" s="91"/>
      <c r="KK170" s="91"/>
      <c r="KL170" s="91"/>
      <c r="KM170" s="91"/>
      <c r="KN170" s="91"/>
      <c r="KO170" s="91"/>
      <c r="KP170" s="91"/>
      <c r="KQ170" s="91"/>
      <c r="KR170" s="91"/>
      <c r="KS170" s="91"/>
      <c r="KT170" s="91"/>
      <c r="KU170" s="91"/>
      <c r="KV170" s="91"/>
      <c r="KW170" s="91"/>
      <c r="KX170" s="91"/>
      <c r="KY170" s="91"/>
      <c r="KZ170" s="91"/>
      <c r="LA170" s="91"/>
      <c r="LB170" s="91"/>
      <c r="LC170" s="91"/>
      <c r="LD170" s="91"/>
      <c r="LE170" s="91"/>
      <c r="LF170" s="91"/>
      <c r="LG170" s="91"/>
      <c r="LH170" s="91"/>
      <c r="LI170" s="91"/>
      <c r="LJ170" s="91"/>
      <c r="LK170" s="91"/>
      <c r="LL170" s="91"/>
      <c r="LM170" s="91"/>
      <c r="LN170" s="91"/>
      <c r="LO170" s="91"/>
      <c r="LP170" s="91"/>
      <c r="LQ170" s="91"/>
      <c r="LR170" s="91"/>
      <c r="LS170" s="91"/>
      <c r="LT170" s="91"/>
      <c r="LU170" s="91"/>
      <c r="LV170" s="91"/>
      <c r="LW170" s="91"/>
      <c r="LX170" s="91"/>
      <c r="LY170" s="91"/>
      <c r="LZ170" s="91"/>
      <c r="MA170" s="91"/>
      <c r="MB170" s="91"/>
      <c r="MC170" s="91"/>
      <c r="MQ170" s="152">
        <f t="shared" si="43"/>
        <v>0</v>
      </c>
      <c r="MR170" s="143">
        <f t="shared" si="100"/>
        <v>0</v>
      </c>
      <c r="MS170" s="143">
        <f t="shared" si="101"/>
        <v>0</v>
      </c>
      <c r="MT170" s="143" t="e">
        <f t="shared" si="102"/>
        <v>#DIV/0!</v>
      </c>
      <c r="MU170" s="143" t="e">
        <f t="shared" si="103"/>
        <v>#DIV/0!</v>
      </c>
      <c r="MV170" s="234">
        <f t="shared" si="106"/>
        <v>0</v>
      </c>
      <c r="MW170" s="236" t="s">
        <v>89</v>
      </c>
      <c r="MX170" s="144" t="s">
        <v>4</v>
      </c>
      <c r="MY170" s="144" t="s">
        <v>4</v>
      </c>
      <c r="MZ170" s="144" t="s">
        <v>4</v>
      </c>
      <c r="NA170" s="144" t="s">
        <v>4</v>
      </c>
      <c r="NB170" s="144" t="s">
        <v>4</v>
      </c>
      <c r="NC170" s="144" t="s">
        <v>4</v>
      </c>
      <c r="ND170" s="144" t="s">
        <v>4</v>
      </c>
      <c r="NE170" s="144" t="s">
        <v>4</v>
      </c>
      <c r="NF170" s="144" t="s">
        <v>4</v>
      </c>
      <c r="NG170" s="144" t="s">
        <v>4</v>
      </c>
      <c r="NH170" s="237" t="s">
        <v>4</v>
      </c>
      <c r="NI170" s="236" t="s">
        <v>22</v>
      </c>
      <c r="NJ170" s="161">
        <f t="shared" si="104"/>
        <v>0</v>
      </c>
      <c r="NK170" s="161">
        <f t="shared" si="105"/>
        <v>0</v>
      </c>
      <c r="NM170" s="288"/>
      <c r="NN170" s="88"/>
      <c r="NO170" s="741"/>
      <c r="NP170" s="741"/>
      <c r="NQ170" s="741"/>
      <c r="NR170" s="741"/>
      <c r="NS170" s="741"/>
      <c r="NT170" s="741"/>
      <c r="NU170" s="741"/>
      <c r="NV170" s="741"/>
      <c r="NW170" s="741"/>
      <c r="NX170" s="741"/>
      <c r="NY170" s="741"/>
      <c r="NZ170" s="741"/>
      <c r="OA170" s="741"/>
      <c r="OB170" s="741"/>
      <c r="OC170" s="741"/>
      <c r="OD170" s="741"/>
      <c r="OE170" s="741"/>
      <c r="OF170" s="741"/>
      <c r="OG170" s="741"/>
      <c r="OH170" s="741"/>
      <c r="OI170" s="741"/>
      <c r="OJ170" s="741"/>
      <c r="OK170" s="741"/>
      <c r="OL170" s="741"/>
      <c r="OM170" s="741"/>
      <c r="ON170" s="741"/>
      <c r="OO170" s="741"/>
      <c r="OP170" s="741"/>
      <c r="OQ170" s="741"/>
      <c r="OR170" s="741"/>
      <c r="OS170" s="741"/>
      <c r="OT170" s="741"/>
      <c r="OU170" s="741"/>
      <c r="OV170" s="741"/>
      <c r="OW170" s="741"/>
      <c r="OX170" s="741"/>
      <c r="OY170" s="741"/>
      <c r="OZ170" s="741"/>
      <c r="PA170" s="741"/>
      <c r="PB170" s="741"/>
      <c r="PC170" s="741"/>
      <c r="PD170" s="741"/>
      <c r="PE170" s="741"/>
      <c r="PF170" s="741"/>
      <c r="PG170" s="741"/>
      <c r="PH170" s="741"/>
      <c r="PI170" s="741"/>
    </row>
    <row r="171" spans="1:425" s="92" customFormat="1" ht="15" customHeight="1">
      <c r="A171" s="1"/>
      <c r="B171" s="88"/>
      <c r="C171" s="89" t="s">
        <v>431</v>
      </c>
      <c r="D171" s="89" t="s">
        <v>5</v>
      </c>
      <c r="E171" s="89" t="s">
        <v>1220</v>
      </c>
      <c r="F171" s="89" t="s">
        <v>2165</v>
      </c>
      <c r="G171" s="340" t="str">
        <f>'G-6'!I96</f>
        <v>I-38</v>
      </c>
      <c r="H171" s="340" t="s">
        <v>88</v>
      </c>
      <c r="I171" s="340" t="s">
        <v>88</v>
      </c>
      <c r="J171" s="160" t="s">
        <v>4</v>
      </c>
      <c r="K171" s="160" t="s">
        <v>4</v>
      </c>
      <c r="L171" s="160" t="s">
        <v>4</v>
      </c>
      <c r="M171" s="89" t="s">
        <v>1101</v>
      </c>
      <c r="N171" s="89" t="s">
        <v>63</v>
      </c>
      <c r="O171" s="89" t="s">
        <v>1109</v>
      </c>
      <c r="P171" s="89" t="s">
        <v>97</v>
      </c>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I171" s="91"/>
      <c r="KJ171" s="91"/>
      <c r="KK171" s="91"/>
      <c r="KL171" s="91"/>
      <c r="KM171" s="91"/>
      <c r="KN171" s="91"/>
      <c r="KO171" s="91"/>
      <c r="KP171" s="91"/>
      <c r="KQ171" s="91"/>
      <c r="KR171" s="91"/>
      <c r="KS171" s="91"/>
      <c r="KT171" s="91"/>
      <c r="KU171" s="91"/>
      <c r="KV171" s="91"/>
      <c r="KW171" s="91"/>
      <c r="KX171" s="91"/>
      <c r="KY171" s="91"/>
      <c r="KZ171" s="91"/>
      <c r="LA171" s="91"/>
      <c r="LB171" s="91"/>
      <c r="LC171" s="91"/>
      <c r="LD171" s="91"/>
      <c r="LE171" s="91"/>
      <c r="LF171" s="91"/>
      <c r="LG171" s="91"/>
      <c r="LH171" s="91"/>
      <c r="LI171" s="91"/>
      <c r="LJ171" s="91"/>
      <c r="LK171" s="91"/>
      <c r="LL171" s="91"/>
      <c r="LM171" s="91"/>
      <c r="LN171" s="91"/>
      <c r="LO171" s="91"/>
      <c r="LP171" s="91"/>
      <c r="LQ171" s="91"/>
      <c r="LR171" s="91"/>
      <c r="LS171" s="91"/>
      <c r="LT171" s="91"/>
      <c r="LU171" s="91"/>
      <c r="LV171" s="91"/>
      <c r="LW171" s="91"/>
      <c r="LX171" s="91"/>
      <c r="LY171" s="91"/>
      <c r="LZ171" s="91"/>
      <c r="MA171" s="91"/>
      <c r="MB171" s="91"/>
      <c r="MC171" s="91"/>
      <c r="MQ171" s="152">
        <f t="shared" si="43"/>
        <v>0</v>
      </c>
      <c r="MR171" s="143" t="s">
        <v>4</v>
      </c>
      <c r="MS171" s="143" t="s">
        <v>4</v>
      </c>
      <c r="MT171" s="143" t="s">
        <v>4</v>
      </c>
      <c r="MU171" s="143" t="s">
        <v>4</v>
      </c>
      <c r="MV171" s="234" t="s">
        <v>4</v>
      </c>
      <c r="MW171" s="236" t="s">
        <v>22</v>
      </c>
      <c r="MX171" s="234">
        <f>COUNTIF(Q171:MP171,"Si")</f>
        <v>0</v>
      </c>
      <c r="MY171" s="234">
        <f>COUNTIF(Q171:MP171,"Parcialmente")</f>
        <v>0</v>
      </c>
      <c r="MZ171" s="234">
        <f>COUNTIF(Q$6:MP171,"Si, pero publicado por un nivel superior")+COUNTIF(Q171:MP171,"Si pero publicado por otra entidad")</f>
        <v>0</v>
      </c>
      <c r="NA171" s="234">
        <f>COUNTIF(Q171:MP171,"No")</f>
        <v>0</v>
      </c>
      <c r="NB171" s="234">
        <f>COUNTIF(Q171:MP171,"Satisfechos")</f>
        <v>0</v>
      </c>
      <c r="NC171" s="234">
        <f>COUNTIF(Q171:MP171,"No satisfechos")</f>
        <v>0</v>
      </c>
      <c r="ND171" s="234">
        <f>COUNTIF(Q171:MP171,"No se realiza encuesta")</f>
        <v>0</v>
      </c>
      <c r="NE171" s="234">
        <f>COUNTIF(Q171:MP171,"Clausurados o rehabilitados")</f>
        <v>0</v>
      </c>
      <c r="NF171" s="234">
        <f>COUNTIF(Q171:MP171,"En proceso")</f>
        <v>0</v>
      </c>
      <c r="NG171" s="234">
        <f t="shared" ref="NG171" si="107">COUNTIF(Q171:MP171,"No se realiza ninguna gestión")</f>
        <v>0</v>
      </c>
      <c r="NH171" s="237">
        <f>SUM(MX171:NG171)</f>
        <v>0</v>
      </c>
      <c r="NI171" s="236" t="s">
        <v>89</v>
      </c>
      <c r="NJ171" s="161">
        <f t="shared" si="104"/>
        <v>0</v>
      </c>
      <c r="NK171" s="161">
        <f t="shared" si="105"/>
        <v>0</v>
      </c>
      <c r="NM171" s="288"/>
      <c r="NN171" s="88"/>
      <c r="NO171" s="741"/>
      <c r="NP171" s="741"/>
      <c r="NQ171" s="741"/>
      <c r="NR171" s="741"/>
      <c r="NS171" s="741"/>
      <c r="NT171" s="741"/>
      <c r="NU171" s="741"/>
      <c r="NV171" s="741"/>
      <c r="NW171" s="741"/>
      <c r="NX171" s="741"/>
      <c r="NY171" s="741"/>
      <c r="NZ171" s="741"/>
      <c r="OA171" s="741"/>
      <c r="OB171" s="741"/>
      <c r="OC171" s="741"/>
      <c r="OD171" s="741"/>
      <c r="OE171" s="741"/>
      <c r="OF171" s="741"/>
      <c r="OG171" s="741"/>
      <c r="OH171" s="741"/>
      <c r="OI171" s="741"/>
      <c r="OJ171" s="741"/>
      <c r="OK171" s="741"/>
      <c r="OL171" s="741"/>
      <c r="OM171" s="741"/>
      <c r="ON171" s="741"/>
      <c r="OO171" s="741"/>
      <c r="OP171" s="741"/>
      <c r="OQ171" s="741"/>
      <c r="OR171" s="741"/>
      <c r="OS171" s="741"/>
      <c r="OT171" s="741"/>
      <c r="OU171" s="741"/>
      <c r="OV171" s="741"/>
      <c r="OW171" s="741"/>
      <c r="OX171" s="741"/>
      <c r="OY171" s="741"/>
      <c r="OZ171" s="741"/>
      <c r="PA171" s="741"/>
      <c r="PB171" s="741"/>
      <c r="PC171" s="741"/>
      <c r="PD171" s="741"/>
      <c r="PE171" s="741"/>
      <c r="PF171" s="741"/>
      <c r="PG171" s="741"/>
      <c r="PH171" s="741"/>
      <c r="PI171" s="741"/>
    </row>
    <row r="172" spans="1:425" s="92" customFormat="1" ht="15" customHeight="1">
      <c r="A172" s="1"/>
      <c r="B172" s="88"/>
      <c r="C172" s="89" t="s">
        <v>431</v>
      </c>
      <c r="D172" s="89" t="s">
        <v>5</v>
      </c>
      <c r="E172" s="89" t="s">
        <v>1220</v>
      </c>
      <c r="F172" s="89" t="s">
        <v>102</v>
      </c>
      <c r="G172" s="160" t="str">
        <f>'G-6'!I104</f>
        <v>I-39</v>
      </c>
      <c r="H172" s="160" t="s">
        <v>89</v>
      </c>
      <c r="I172" s="160" t="s">
        <v>89</v>
      </c>
      <c r="J172" s="160" t="s">
        <v>4</v>
      </c>
      <c r="K172" s="160" t="s">
        <v>4</v>
      </c>
      <c r="L172" s="160" t="s">
        <v>4</v>
      </c>
      <c r="M172" s="89" t="s">
        <v>532</v>
      </c>
      <c r="N172" s="89" t="s">
        <v>6</v>
      </c>
      <c r="O172" s="89" t="s">
        <v>530</v>
      </c>
      <c r="P172" s="89" t="s">
        <v>98</v>
      </c>
      <c r="Q172" s="231">
        <v>1</v>
      </c>
      <c r="R172" s="135" t="s">
        <v>4</v>
      </c>
      <c r="S172" s="135">
        <v>2017</v>
      </c>
      <c r="T172" s="135" t="s">
        <v>687</v>
      </c>
      <c r="U172" s="135" t="s">
        <v>677</v>
      </c>
      <c r="V172" s="135" t="s">
        <v>1678</v>
      </c>
      <c r="W172" s="135" t="s">
        <v>1679</v>
      </c>
      <c r="X172" s="135" t="s">
        <v>4</v>
      </c>
      <c r="Y172" s="135">
        <v>1332272</v>
      </c>
      <c r="Z172" s="49" t="s">
        <v>666</v>
      </c>
      <c r="AA172" s="49" t="s">
        <v>667</v>
      </c>
      <c r="AB172" s="246" t="s">
        <v>1693</v>
      </c>
      <c r="AC172" s="49" t="s">
        <v>4</v>
      </c>
      <c r="AD172" s="231">
        <v>1</v>
      </c>
      <c r="AE172" s="135" t="s">
        <v>4</v>
      </c>
      <c r="AF172" s="135">
        <v>2017</v>
      </c>
      <c r="AG172" s="135" t="s">
        <v>687</v>
      </c>
      <c r="AH172" s="135" t="s">
        <v>677</v>
      </c>
      <c r="AI172" s="135" t="s">
        <v>1678</v>
      </c>
      <c r="AJ172" s="135" t="s">
        <v>1694</v>
      </c>
      <c r="AK172" s="135" t="s">
        <v>4</v>
      </c>
      <c r="AL172" s="135">
        <v>589476</v>
      </c>
      <c r="AM172" s="49" t="s">
        <v>666</v>
      </c>
      <c r="AN172" s="49" t="s">
        <v>667</v>
      </c>
      <c r="AO172" s="246" t="s">
        <v>1693</v>
      </c>
      <c r="AP172" s="49" t="s">
        <v>4</v>
      </c>
      <c r="AQ172" s="231">
        <v>0.94</v>
      </c>
      <c r="AR172" s="135" t="s">
        <v>4</v>
      </c>
      <c r="AS172" s="135">
        <v>2010</v>
      </c>
      <c r="AT172" s="135" t="s">
        <v>1892</v>
      </c>
      <c r="AU172" s="135" t="s">
        <v>677</v>
      </c>
      <c r="AV172" s="135" t="s">
        <v>4</v>
      </c>
      <c r="AW172" s="135" t="s">
        <v>4</v>
      </c>
      <c r="AX172" s="135" t="s">
        <v>4</v>
      </c>
      <c r="AY172" s="135">
        <v>3508000</v>
      </c>
      <c r="AZ172" s="135" t="s">
        <v>674</v>
      </c>
      <c r="BA172" s="135" t="s">
        <v>685</v>
      </c>
      <c r="BB172" s="135" t="s">
        <v>1132</v>
      </c>
      <c r="BC172" s="135" t="s">
        <v>1893</v>
      </c>
      <c r="BD172" s="231">
        <v>0.13</v>
      </c>
      <c r="BE172" s="135" t="s">
        <v>4</v>
      </c>
      <c r="BF172" s="135">
        <v>2010</v>
      </c>
      <c r="BG172" s="135" t="s">
        <v>846</v>
      </c>
      <c r="BH172" s="135" t="s">
        <v>677</v>
      </c>
      <c r="BI172" s="135" t="s">
        <v>4</v>
      </c>
      <c r="BJ172" s="135" t="s">
        <v>4</v>
      </c>
      <c r="BK172" s="135" t="s">
        <v>4</v>
      </c>
      <c r="BL172" s="135">
        <v>29496000</v>
      </c>
      <c r="BM172" s="135" t="s">
        <v>674</v>
      </c>
      <c r="BN172" s="135" t="s">
        <v>685</v>
      </c>
      <c r="BO172" s="135" t="s">
        <v>1132</v>
      </c>
      <c r="BP172" s="135" t="s">
        <v>1894</v>
      </c>
      <c r="BQ172" s="338">
        <v>0.51</v>
      </c>
      <c r="BR172" s="135" t="s">
        <v>4</v>
      </c>
      <c r="BS172" s="135">
        <v>2010</v>
      </c>
      <c r="BT172" s="135" t="s">
        <v>266</v>
      </c>
      <c r="BU172" s="135" t="s">
        <v>677</v>
      </c>
      <c r="BV172" s="135" t="s">
        <v>4</v>
      </c>
      <c r="BW172" s="135" t="s">
        <v>4</v>
      </c>
      <c r="BX172" s="135" t="s">
        <v>4</v>
      </c>
      <c r="BY172" s="135" t="s">
        <v>4</v>
      </c>
      <c r="BZ172" s="135" t="s">
        <v>714</v>
      </c>
      <c r="CA172" s="135" t="s">
        <v>685</v>
      </c>
      <c r="CB172" s="135" t="s">
        <v>1132</v>
      </c>
      <c r="CC172" s="135" t="s">
        <v>1895</v>
      </c>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c r="JX172" s="91"/>
      <c r="JY172" s="91"/>
      <c r="JZ172" s="91"/>
      <c r="KA172" s="91"/>
      <c r="KB172" s="91"/>
      <c r="KC172" s="91"/>
      <c r="KD172" s="91"/>
      <c r="KE172" s="91"/>
      <c r="KF172" s="91"/>
      <c r="KG172" s="91"/>
      <c r="KH172" s="91"/>
      <c r="KI172" s="91"/>
      <c r="KJ172" s="91"/>
      <c r="KK172" s="91"/>
      <c r="KL172" s="91"/>
      <c r="KM172" s="91"/>
      <c r="KN172" s="91"/>
      <c r="KO172" s="91"/>
      <c r="KP172" s="91"/>
      <c r="KQ172" s="91"/>
      <c r="KR172" s="91"/>
      <c r="KS172" s="91"/>
      <c r="KT172" s="91"/>
      <c r="KU172" s="91"/>
      <c r="KV172" s="91"/>
      <c r="KW172" s="91"/>
      <c r="KX172" s="91"/>
      <c r="KY172" s="91"/>
      <c r="KZ172" s="91"/>
      <c r="LA172" s="91"/>
      <c r="LB172" s="91"/>
      <c r="LC172" s="91"/>
      <c r="LD172" s="91"/>
      <c r="LE172" s="91"/>
      <c r="LF172" s="91"/>
      <c r="LG172" s="91"/>
      <c r="LH172" s="91"/>
      <c r="LI172" s="91"/>
      <c r="LJ172" s="91"/>
      <c r="LK172" s="91"/>
      <c r="LL172" s="91"/>
      <c r="LM172" s="91"/>
      <c r="LN172" s="91"/>
      <c r="LO172" s="91"/>
      <c r="LP172" s="91"/>
      <c r="LQ172" s="91"/>
      <c r="LR172" s="91"/>
      <c r="LS172" s="91"/>
      <c r="LT172" s="91"/>
      <c r="LU172" s="91"/>
      <c r="LV172" s="91"/>
      <c r="LW172" s="91"/>
      <c r="LX172" s="91"/>
      <c r="LY172" s="91"/>
      <c r="LZ172" s="91"/>
      <c r="MA172" s="91"/>
      <c r="MB172" s="91"/>
      <c r="MC172" s="91"/>
      <c r="MQ172" s="152">
        <f t="shared" ref="MQ172:MQ239" si="108">COUNTA(Q172,AD172,AQ172,BD172,BQ172,CD172,CQ172,DD172,DQ172,ED172,EQ172,FD172,FQ172,GD172,GQ172,HD172,HQ172,ID172,IQ172,JD172,JQ172,KD172,KQ172,LD172,LQ172,MD172)</f>
        <v>5</v>
      </c>
      <c r="MR172" s="143">
        <f t="shared" si="100"/>
        <v>1</v>
      </c>
      <c r="MS172" s="143">
        <f t="shared" si="101"/>
        <v>0.13</v>
      </c>
      <c r="MT172" s="143">
        <f t="shared" si="102"/>
        <v>0.71599999999999997</v>
      </c>
      <c r="MU172" s="143">
        <f t="shared" si="103"/>
        <v>0.38643240029790471</v>
      </c>
      <c r="MV172" s="234">
        <f t="shared" si="106"/>
        <v>5</v>
      </c>
      <c r="MW172" s="236" t="s">
        <v>89</v>
      </c>
      <c r="MX172" s="144" t="s">
        <v>4</v>
      </c>
      <c r="MY172" s="144" t="s">
        <v>4</v>
      </c>
      <c r="MZ172" s="144" t="s">
        <v>4</v>
      </c>
      <c r="NA172" s="144" t="s">
        <v>4</v>
      </c>
      <c r="NB172" s="144" t="s">
        <v>4</v>
      </c>
      <c r="NC172" s="144" t="s">
        <v>4</v>
      </c>
      <c r="ND172" s="144" t="s">
        <v>4</v>
      </c>
      <c r="NE172" s="144" t="s">
        <v>4</v>
      </c>
      <c r="NF172" s="144" t="s">
        <v>4</v>
      </c>
      <c r="NG172" s="144" t="s">
        <v>4</v>
      </c>
      <c r="NH172" s="237" t="s">
        <v>4</v>
      </c>
      <c r="NI172" s="236" t="s">
        <v>22</v>
      </c>
      <c r="NJ172" s="161">
        <f t="shared" si="104"/>
        <v>3</v>
      </c>
      <c r="NK172" s="161">
        <f t="shared" si="105"/>
        <v>2</v>
      </c>
      <c r="NM172" s="288"/>
      <c r="NN172" s="88"/>
      <c r="NO172" s="741"/>
      <c r="NP172" s="741"/>
      <c r="NQ172" s="741"/>
      <c r="NR172" s="741"/>
      <c r="NS172" s="741"/>
      <c r="NT172" s="741"/>
      <c r="NU172" s="741"/>
      <c r="NV172" s="741"/>
      <c r="NW172" s="741"/>
      <c r="NX172" s="741"/>
      <c r="NY172" s="741"/>
      <c r="NZ172" s="741"/>
      <c r="OA172" s="741"/>
      <c r="OB172" s="741"/>
      <c r="OC172" s="741"/>
      <c r="OD172" s="741"/>
      <c r="OE172" s="741"/>
      <c r="OF172" s="741"/>
      <c r="OG172" s="741"/>
      <c r="OH172" s="741"/>
      <c r="OI172" s="741"/>
      <c r="OJ172" s="741"/>
      <c r="OK172" s="741"/>
      <c r="OL172" s="741"/>
      <c r="OM172" s="741"/>
      <c r="ON172" s="741"/>
      <c r="OO172" s="741"/>
      <c r="OP172" s="741"/>
      <c r="OQ172" s="741"/>
      <c r="OR172" s="741"/>
      <c r="OS172" s="741"/>
      <c r="OT172" s="741"/>
      <c r="OU172" s="741"/>
      <c r="OV172" s="741"/>
      <c r="OW172" s="741"/>
      <c r="OX172" s="741"/>
      <c r="OY172" s="741"/>
      <c r="OZ172" s="741"/>
      <c r="PA172" s="741"/>
      <c r="PB172" s="741"/>
      <c r="PC172" s="741"/>
      <c r="PD172" s="741"/>
      <c r="PE172" s="741"/>
      <c r="PF172" s="741"/>
      <c r="PG172" s="741"/>
      <c r="PH172" s="741"/>
      <c r="PI172" s="741"/>
    </row>
    <row r="173" spans="1:425" s="92" customFormat="1" ht="15" customHeight="1">
      <c r="A173" s="1"/>
      <c r="B173" s="88"/>
      <c r="C173" s="89" t="s">
        <v>431</v>
      </c>
      <c r="D173" s="89" t="s">
        <v>5</v>
      </c>
      <c r="E173" s="89" t="s">
        <v>1220</v>
      </c>
      <c r="F173" s="89" t="s">
        <v>2</v>
      </c>
      <c r="G173" s="160" t="str">
        <f>'G-6'!I112</f>
        <v>I-40</v>
      </c>
      <c r="H173" s="160" t="s">
        <v>89</v>
      </c>
      <c r="I173" s="160" t="s">
        <v>89</v>
      </c>
      <c r="J173" s="160" t="s">
        <v>4</v>
      </c>
      <c r="K173" s="160" t="s">
        <v>4</v>
      </c>
      <c r="L173" s="160" t="s">
        <v>4</v>
      </c>
      <c r="M173" s="89" t="s">
        <v>196</v>
      </c>
      <c r="N173" s="89" t="s">
        <v>63</v>
      </c>
      <c r="O173" s="89" t="s">
        <v>273</v>
      </c>
      <c r="P173" s="89" t="s">
        <v>97</v>
      </c>
      <c r="Q173" s="231" t="s">
        <v>88</v>
      </c>
      <c r="R173" s="135" t="s">
        <v>4</v>
      </c>
      <c r="S173" s="135">
        <v>2017</v>
      </c>
      <c r="T173" s="135" t="s">
        <v>687</v>
      </c>
      <c r="U173" s="135" t="s">
        <v>677</v>
      </c>
      <c r="V173" s="135" t="s">
        <v>1678</v>
      </c>
      <c r="W173" s="135" t="s">
        <v>1679</v>
      </c>
      <c r="X173" s="135" t="s">
        <v>4</v>
      </c>
      <c r="Y173" s="135">
        <v>1332272</v>
      </c>
      <c r="Z173" s="49" t="s">
        <v>666</v>
      </c>
      <c r="AA173" s="49" t="s">
        <v>667</v>
      </c>
      <c r="AB173" s="246" t="s">
        <v>1693</v>
      </c>
      <c r="AC173" s="49" t="s">
        <v>4</v>
      </c>
      <c r="AD173" s="231" t="s">
        <v>88</v>
      </c>
      <c r="AE173" s="135" t="s">
        <v>4</v>
      </c>
      <c r="AF173" s="135">
        <v>2017</v>
      </c>
      <c r="AG173" s="135" t="s">
        <v>687</v>
      </c>
      <c r="AH173" s="135" t="s">
        <v>677</v>
      </c>
      <c r="AI173" s="135" t="s">
        <v>1678</v>
      </c>
      <c r="AJ173" s="135" t="s">
        <v>1694</v>
      </c>
      <c r="AK173" s="135" t="s">
        <v>4</v>
      </c>
      <c r="AL173" s="135">
        <v>589476</v>
      </c>
      <c r="AM173" s="49" t="s">
        <v>666</v>
      </c>
      <c r="AN173" s="49" t="s">
        <v>667</v>
      </c>
      <c r="AO173" s="246" t="s">
        <v>1693</v>
      </c>
      <c r="AP173" s="49" t="s">
        <v>4</v>
      </c>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c r="JX173" s="91"/>
      <c r="JY173" s="91"/>
      <c r="JZ173" s="91"/>
      <c r="KA173" s="91"/>
      <c r="KB173" s="91"/>
      <c r="KC173" s="91"/>
      <c r="KD173" s="91"/>
      <c r="KE173" s="91"/>
      <c r="KF173" s="91"/>
      <c r="KG173" s="91"/>
      <c r="KH173" s="91"/>
      <c r="KI173" s="91"/>
      <c r="KJ173" s="91"/>
      <c r="KK173" s="91"/>
      <c r="KL173" s="91"/>
      <c r="KM173" s="91"/>
      <c r="KN173" s="91"/>
      <c r="KO173" s="91"/>
      <c r="KP173" s="91"/>
      <c r="KQ173" s="91"/>
      <c r="KR173" s="91"/>
      <c r="KS173" s="91"/>
      <c r="KT173" s="91"/>
      <c r="KU173" s="91"/>
      <c r="KV173" s="91"/>
      <c r="KW173" s="91"/>
      <c r="KX173" s="91"/>
      <c r="KY173" s="91"/>
      <c r="KZ173" s="91"/>
      <c r="LA173" s="91"/>
      <c r="LB173" s="91"/>
      <c r="LC173" s="91"/>
      <c r="LD173" s="91"/>
      <c r="LE173" s="91"/>
      <c r="LF173" s="91"/>
      <c r="LG173" s="91"/>
      <c r="LH173" s="91"/>
      <c r="LI173" s="91"/>
      <c r="LJ173" s="91"/>
      <c r="LK173" s="91"/>
      <c r="LL173" s="91"/>
      <c r="LM173" s="91"/>
      <c r="LN173" s="91"/>
      <c r="LO173" s="91"/>
      <c r="LP173" s="91"/>
      <c r="LQ173" s="91"/>
      <c r="LR173" s="91"/>
      <c r="LS173" s="91"/>
      <c r="LT173" s="91"/>
      <c r="LU173" s="91"/>
      <c r="LV173" s="91"/>
      <c r="LW173" s="91"/>
      <c r="LX173" s="91"/>
      <c r="LY173" s="91"/>
      <c r="LZ173" s="91"/>
      <c r="MA173" s="91"/>
      <c r="MB173" s="91"/>
      <c r="MC173" s="91"/>
      <c r="MQ173" s="152">
        <f t="shared" si="108"/>
        <v>2</v>
      </c>
      <c r="MR173" s="143" t="s">
        <v>4</v>
      </c>
      <c r="MS173" s="143" t="s">
        <v>4</v>
      </c>
      <c r="MT173" s="143" t="s">
        <v>4</v>
      </c>
      <c r="MU173" s="143" t="s">
        <v>4</v>
      </c>
      <c r="MV173" s="234" t="s">
        <v>4</v>
      </c>
      <c r="MW173" s="236" t="s">
        <v>22</v>
      </c>
      <c r="MX173" s="234">
        <f>COUNTIF(Q173:MP173,"Si")</f>
        <v>0</v>
      </c>
      <c r="MY173" s="234">
        <f>COUNTIF(Q173:MP173,"Parcialmente")</f>
        <v>0</v>
      </c>
      <c r="MZ173" s="234">
        <f>COUNTIF(Q$6:MP173,"Si, pero publicado por un nivel superior")+COUNTIF(Q173:MP173,"Si pero publicado por otra entidad")</f>
        <v>0</v>
      </c>
      <c r="NA173" s="234">
        <f>COUNTIF(Q173:MP173,"No")</f>
        <v>2</v>
      </c>
      <c r="NB173" s="234">
        <f>COUNTIF(Q173:MP173,"Satisfechos")</f>
        <v>0</v>
      </c>
      <c r="NC173" s="234">
        <f>COUNTIF(Q173:MP173,"No satisfechos")</f>
        <v>0</v>
      </c>
      <c r="ND173" s="234">
        <f>COUNTIF(Q173:MP173,"No se realiza encuesta")</f>
        <v>0</v>
      </c>
      <c r="NE173" s="234">
        <f>COUNTIF(Q173:MP173,"Clausurados o rehabilitados")</f>
        <v>0</v>
      </c>
      <c r="NF173" s="234">
        <f>COUNTIF(Q173:MP173,"En proceso")</f>
        <v>0</v>
      </c>
      <c r="NG173" s="234">
        <f t="shared" ref="NG173" si="109">COUNTIF(Q173:MP173,"No se realiza ninguna gestión")</f>
        <v>0</v>
      </c>
      <c r="NH173" s="237">
        <f>SUM(MX173:NG173)</f>
        <v>2</v>
      </c>
      <c r="NI173" s="236" t="s">
        <v>89</v>
      </c>
      <c r="NJ173" s="161">
        <f t="shared" si="104"/>
        <v>0</v>
      </c>
      <c r="NK173" s="161">
        <f t="shared" si="105"/>
        <v>2</v>
      </c>
      <c r="NM173" s="288"/>
      <c r="NN173" s="88"/>
      <c r="NO173" s="741"/>
      <c r="NP173" s="741"/>
      <c r="NQ173" s="741"/>
      <c r="NR173" s="741"/>
      <c r="NS173" s="741"/>
      <c r="NT173" s="741"/>
      <c r="NU173" s="741"/>
      <c r="NV173" s="741"/>
      <c r="NW173" s="741"/>
      <c r="NX173" s="741"/>
      <c r="NY173" s="741"/>
      <c r="NZ173" s="741"/>
      <c r="OA173" s="741"/>
      <c r="OB173" s="741"/>
      <c r="OC173" s="741"/>
      <c r="OD173" s="741"/>
      <c r="OE173" s="741"/>
      <c r="OF173" s="741"/>
      <c r="OG173" s="741"/>
      <c r="OH173" s="741"/>
      <c r="OI173" s="741"/>
      <c r="OJ173" s="741"/>
      <c r="OK173" s="741"/>
      <c r="OL173" s="741"/>
      <c r="OM173" s="741"/>
      <c r="ON173" s="741"/>
      <c r="OO173" s="741"/>
      <c r="OP173" s="741"/>
      <c r="OQ173" s="741"/>
      <c r="OR173" s="741"/>
      <c r="OS173" s="741"/>
      <c r="OT173" s="741"/>
      <c r="OU173" s="741"/>
      <c r="OV173" s="741"/>
      <c r="OW173" s="741"/>
      <c r="OX173" s="741"/>
      <c r="OY173" s="741"/>
      <c r="OZ173" s="741"/>
      <c r="PA173" s="741"/>
      <c r="PB173" s="741"/>
      <c r="PC173" s="741"/>
      <c r="PD173" s="741"/>
      <c r="PE173" s="741"/>
      <c r="PF173" s="741"/>
      <c r="PG173" s="741"/>
      <c r="PH173" s="741"/>
      <c r="PI173" s="741"/>
    </row>
    <row r="174" spans="1:425" s="92" customFormat="1" ht="15" customHeight="1">
      <c r="A174" s="1"/>
      <c r="B174" s="88"/>
      <c r="C174" s="89" t="s">
        <v>433</v>
      </c>
      <c r="D174" s="89" t="s">
        <v>5</v>
      </c>
      <c r="E174" s="89" t="s">
        <v>418</v>
      </c>
      <c r="F174" s="89" t="s">
        <v>428</v>
      </c>
      <c r="G174" s="160" t="str">
        <f>'G-6'!I121</f>
        <v>I-42 B</v>
      </c>
      <c r="H174" s="160" t="s">
        <v>89</v>
      </c>
      <c r="I174" s="160" t="s">
        <v>88</v>
      </c>
      <c r="J174" s="160" t="s">
        <v>89</v>
      </c>
      <c r="K174" s="160" t="s">
        <v>3166</v>
      </c>
      <c r="L174" s="160" t="s">
        <v>4</v>
      </c>
      <c r="M174" s="89" t="s">
        <v>197</v>
      </c>
      <c r="N174" s="89" t="s">
        <v>90</v>
      </c>
      <c r="O174" s="89" t="s">
        <v>276</v>
      </c>
      <c r="P174" s="89" t="s">
        <v>98</v>
      </c>
      <c r="Q174" s="215">
        <v>264.5</v>
      </c>
      <c r="R174" s="91" t="s">
        <v>740</v>
      </c>
      <c r="S174" s="91">
        <v>2017</v>
      </c>
      <c r="T174" s="91" t="s">
        <v>664</v>
      </c>
      <c r="U174" s="91" t="s">
        <v>4</v>
      </c>
      <c r="V174" s="91" t="s">
        <v>741</v>
      </c>
      <c r="W174" s="91" t="s">
        <v>742</v>
      </c>
      <c r="X174" s="91" t="s">
        <v>4</v>
      </c>
      <c r="Y174" s="91">
        <v>10211</v>
      </c>
      <c r="Z174" s="91" t="s">
        <v>666</v>
      </c>
      <c r="AA174" s="91" t="s">
        <v>667</v>
      </c>
      <c r="AB174" s="91" t="s">
        <v>694</v>
      </c>
      <c r="AC174" s="167" t="s">
        <v>1134</v>
      </c>
      <c r="AD174" s="178">
        <v>31.97</v>
      </c>
      <c r="AE174" s="91" t="s">
        <v>725</v>
      </c>
      <c r="AF174" s="91">
        <v>2017</v>
      </c>
      <c r="AG174" s="91" t="s">
        <v>664</v>
      </c>
      <c r="AH174" s="91" t="s">
        <v>665</v>
      </c>
      <c r="AI174" s="91" t="s">
        <v>741</v>
      </c>
      <c r="AJ174" s="91" t="s">
        <v>266</v>
      </c>
      <c r="AK174" s="91" t="s">
        <v>4</v>
      </c>
      <c r="AL174" s="117" t="s">
        <v>4</v>
      </c>
      <c r="AM174" s="91" t="s">
        <v>666</v>
      </c>
      <c r="AN174" s="91" t="s">
        <v>667</v>
      </c>
      <c r="AO174" s="91" t="s">
        <v>694</v>
      </c>
      <c r="AP174" s="167" t="s">
        <v>1134</v>
      </c>
      <c r="AQ174" s="178">
        <v>88.09</v>
      </c>
      <c r="AR174" s="91" t="s">
        <v>744</v>
      </c>
      <c r="AS174" s="91">
        <v>2017</v>
      </c>
      <c r="AT174" s="91" t="s">
        <v>664</v>
      </c>
      <c r="AU174" s="91" t="s">
        <v>665</v>
      </c>
      <c r="AV174" s="91" t="s">
        <v>741</v>
      </c>
      <c r="AW174" s="91" t="s">
        <v>748</v>
      </c>
      <c r="AX174" s="100" t="s">
        <v>4</v>
      </c>
      <c r="AY174" s="91">
        <v>1272</v>
      </c>
      <c r="AZ174" s="100" t="s">
        <v>666</v>
      </c>
      <c r="BA174" s="100" t="s">
        <v>667</v>
      </c>
      <c r="BB174" s="91" t="s">
        <v>694</v>
      </c>
      <c r="BC174" s="167" t="s">
        <v>1134</v>
      </c>
      <c r="BD174" s="167"/>
      <c r="BE174" s="40"/>
      <c r="BF174" s="251"/>
      <c r="BG174" s="167"/>
      <c r="BH174" s="167"/>
      <c r="BI174" s="167"/>
      <c r="BJ174" s="167"/>
      <c r="BK174" s="167"/>
      <c r="BL174" s="167"/>
      <c r="BM174" s="167"/>
      <c r="BN174" s="167"/>
      <c r="BO174" s="167"/>
      <c r="BP174" s="167"/>
      <c r="BQ174" s="167"/>
      <c r="BR174" s="173"/>
      <c r="BS174" s="173"/>
      <c r="BT174" s="167"/>
      <c r="BU174" s="167"/>
      <c r="BV174" s="167"/>
      <c r="BW174" s="167"/>
      <c r="BX174" s="167"/>
      <c r="BY174" s="167"/>
      <c r="BZ174" s="167"/>
      <c r="CA174" s="167"/>
      <c r="CB174" s="167"/>
      <c r="CC174" s="167"/>
      <c r="CD174" s="167"/>
      <c r="CE174" s="167"/>
      <c r="CF174" s="167"/>
      <c r="CG174" s="167"/>
      <c r="CH174" s="167"/>
      <c r="CI174" s="167"/>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c r="JX174" s="91"/>
      <c r="JY174" s="91"/>
      <c r="JZ174" s="91"/>
      <c r="KA174" s="91"/>
      <c r="KB174" s="91"/>
      <c r="KC174" s="91"/>
      <c r="KD174" s="91"/>
      <c r="KE174" s="91"/>
      <c r="KF174" s="91"/>
      <c r="KG174" s="91"/>
      <c r="KH174" s="91"/>
      <c r="KI174" s="91"/>
      <c r="KJ174" s="91"/>
      <c r="KK174" s="91"/>
      <c r="KL174" s="91"/>
      <c r="KM174" s="91"/>
      <c r="KN174" s="91"/>
      <c r="KO174" s="91"/>
      <c r="KP174" s="91"/>
      <c r="KQ174" s="91"/>
      <c r="KR174" s="91"/>
      <c r="KS174" s="91"/>
      <c r="KT174" s="91"/>
      <c r="KU174" s="91"/>
      <c r="KV174" s="91"/>
      <c r="KW174" s="91"/>
      <c r="KX174" s="91"/>
      <c r="KY174" s="91"/>
      <c r="KZ174" s="91"/>
      <c r="LA174" s="91"/>
      <c r="LB174" s="91"/>
      <c r="LC174" s="91"/>
      <c r="LD174" s="91"/>
      <c r="LE174" s="91"/>
      <c r="LF174" s="91"/>
      <c r="LG174" s="91"/>
      <c r="LH174" s="91"/>
      <c r="LI174" s="91"/>
      <c r="LJ174" s="91"/>
      <c r="LK174" s="91"/>
      <c r="LL174" s="91"/>
      <c r="LM174" s="91"/>
      <c r="LN174" s="91"/>
      <c r="LO174" s="91"/>
      <c r="LP174" s="91"/>
      <c r="LQ174" s="91"/>
      <c r="LR174" s="91"/>
      <c r="LS174" s="91"/>
      <c r="LT174" s="91"/>
      <c r="LU174" s="91"/>
      <c r="LV174" s="91"/>
      <c r="LW174" s="91"/>
      <c r="LX174" s="91"/>
      <c r="LY174" s="91"/>
      <c r="LZ174" s="91"/>
      <c r="MA174" s="91"/>
      <c r="MB174" s="91"/>
      <c r="MC174" s="91"/>
      <c r="MQ174" s="152">
        <f t="shared" si="108"/>
        <v>3</v>
      </c>
      <c r="MR174" s="143">
        <f t="shared" si="100"/>
        <v>264.5</v>
      </c>
      <c r="MS174" s="143">
        <f t="shared" si="101"/>
        <v>31.97</v>
      </c>
      <c r="MT174" s="143">
        <f t="shared" si="102"/>
        <v>128.1866666666667</v>
      </c>
      <c r="MU174" s="143">
        <f t="shared" si="103"/>
        <v>121.33984190418796</v>
      </c>
      <c r="MV174" s="234">
        <f t="shared" si="106"/>
        <v>3</v>
      </c>
      <c r="MW174" s="236" t="s">
        <v>89</v>
      </c>
      <c r="MX174" s="144" t="s">
        <v>4</v>
      </c>
      <c r="MY174" s="144" t="s">
        <v>4</v>
      </c>
      <c r="MZ174" s="144" t="s">
        <v>4</v>
      </c>
      <c r="NA174" s="144" t="s">
        <v>4</v>
      </c>
      <c r="NB174" s="144" t="s">
        <v>4</v>
      </c>
      <c r="NC174" s="144" t="s">
        <v>4</v>
      </c>
      <c r="ND174" s="144" t="s">
        <v>4</v>
      </c>
      <c r="NE174" s="144" t="s">
        <v>4</v>
      </c>
      <c r="NF174" s="144" t="s">
        <v>4</v>
      </c>
      <c r="NG174" s="144" t="s">
        <v>4</v>
      </c>
      <c r="NH174" s="237" t="s">
        <v>4</v>
      </c>
      <c r="NI174" s="236" t="s">
        <v>22</v>
      </c>
      <c r="NJ174" s="161">
        <f t="shared" si="104"/>
        <v>0</v>
      </c>
      <c r="NK174" s="161">
        <f t="shared" si="105"/>
        <v>3</v>
      </c>
      <c r="NM174" s="288"/>
      <c r="NN174" s="88"/>
      <c r="NO174" s="741"/>
      <c r="NP174" s="741"/>
      <c r="NQ174" s="741"/>
      <c r="NR174" s="741"/>
      <c r="NS174" s="741"/>
      <c r="NT174" s="741"/>
      <c r="NU174" s="741"/>
      <c r="NV174" s="741"/>
      <c r="NW174" s="741"/>
      <c r="NX174" s="741"/>
      <c r="NY174" s="741"/>
      <c r="NZ174" s="741"/>
      <c r="OA174" s="741"/>
      <c r="OB174" s="741"/>
      <c r="OC174" s="741"/>
      <c r="OD174" s="741"/>
      <c r="OE174" s="741"/>
      <c r="OF174" s="741"/>
      <c r="OG174" s="741"/>
      <c r="OH174" s="741"/>
      <c r="OI174" s="741"/>
      <c r="OJ174" s="741"/>
      <c r="OK174" s="741"/>
      <c r="OL174" s="741"/>
      <c r="OM174" s="741"/>
      <c r="ON174" s="741"/>
      <c r="OO174" s="741"/>
      <c r="OP174" s="741"/>
      <c r="OQ174" s="741"/>
      <c r="OR174" s="741"/>
      <c r="OS174" s="741"/>
      <c r="OT174" s="741"/>
      <c r="OU174" s="741"/>
      <c r="OV174" s="741"/>
      <c r="OW174" s="741"/>
      <c r="OX174" s="741"/>
      <c r="OY174" s="741"/>
      <c r="OZ174" s="741"/>
      <c r="PA174" s="741"/>
      <c r="PB174" s="741"/>
      <c r="PC174" s="741"/>
      <c r="PD174" s="741"/>
      <c r="PE174" s="741"/>
      <c r="PF174" s="741"/>
      <c r="PG174" s="741"/>
      <c r="PH174" s="741"/>
      <c r="PI174" s="741"/>
    </row>
    <row r="175" spans="1:425" s="92" customFormat="1" ht="15" customHeight="1">
      <c r="A175" s="1"/>
      <c r="B175" s="88"/>
      <c r="C175" s="89" t="s">
        <v>433</v>
      </c>
      <c r="D175" s="89" t="s">
        <v>5</v>
      </c>
      <c r="E175" s="89" t="s">
        <v>419</v>
      </c>
      <c r="F175" s="89" t="s">
        <v>428</v>
      </c>
      <c r="G175" s="340" t="str">
        <f>'G-6'!I129</f>
        <v>I-43</v>
      </c>
      <c r="H175" s="340" t="s">
        <v>88</v>
      </c>
      <c r="I175" s="340" t="s">
        <v>88</v>
      </c>
      <c r="J175" s="160" t="s">
        <v>89</v>
      </c>
      <c r="K175" s="160" t="s">
        <v>4</v>
      </c>
      <c r="L175" s="160" t="s">
        <v>4</v>
      </c>
      <c r="M175" s="89" t="s">
        <v>534</v>
      </c>
      <c r="N175" s="89" t="s">
        <v>90</v>
      </c>
      <c r="O175" s="89" t="s">
        <v>544</v>
      </c>
      <c r="P175" s="89" t="s">
        <v>98</v>
      </c>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c r="JX175" s="91"/>
      <c r="JY175" s="91"/>
      <c r="JZ175" s="91"/>
      <c r="KA175" s="91"/>
      <c r="KB175" s="91"/>
      <c r="KC175" s="91"/>
      <c r="KD175" s="91"/>
      <c r="KE175" s="91"/>
      <c r="KF175" s="91"/>
      <c r="KG175" s="91"/>
      <c r="KH175" s="91"/>
      <c r="KI175" s="91"/>
      <c r="KJ175" s="91"/>
      <c r="KK175" s="91"/>
      <c r="KL175" s="91"/>
      <c r="KM175" s="91"/>
      <c r="KN175" s="91"/>
      <c r="KO175" s="91"/>
      <c r="KP175" s="91"/>
      <c r="KQ175" s="91"/>
      <c r="KR175" s="91"/>
      <c r="KS175" s="91"/>
      <c r="KT175" s="91"/>
      <c r="KU175" s="91"/>
      <c r="KV175" s="91"/>
      <c r="KW175" s="91"/>
      <c r="KX175" s="91"/>
      <c r="KY175" s="91"/>
      <c r="KZ175" s="91"/>
      <c r="LA175" s="91"/>
      <c r="LB175" s="91"/>
      <c r="LC175" s="91"/>
      <c r="LD175" s="91"/>
      <c r="LE175" s="91"/>
      <c r="LF175" s="91"/>
      <c r="LG175" s="91"/>
      <c r="LH175" s="91"/>
      <c r="LI175" s="91"/>
      <c r="LJ175" s="91"/>
      <c r="LK175" s="91"/>
      <c r="LL175" s="91"/>
      <c r="LM175" s="91"/>
      <c r="LN175" s="91"/>
      <c r="LO175" s="91"/>
      <c r="LP175" s="91"/>
      <c r="LQ175" s="91"/>
      <c r="LR175" s="91"/>
      <c r="LS175" s="91"/>
      <c r="LT175" s="91"/>
      <c r="LU175" s="91"/>
      <c r="LV175" s="91"/>
      <c r="LW175" s="91"/>
      <c r="LX175" s="91"/>
      <c r="LY175" s="91"/>
      <c r="LZ175" s="91"/>
      <c r="MA175" s="91"/>
      <c r="MB175" s="91"/>
      <c r="MC175" s="91"/>
      <c r="MQ175" s="152">
        <f t="shared" si="108"/>
        <v>0</v>
      </c>
      <c r="MR175" s="143">
        <f t="shared" si="100"/>
        <v>0</v>
      </c>
      <c r="MS175" s="143">
        <f t="shared" si="101"/>
        <v>0</v>
      </c>
      <c r="MT175" s="143" t="e">
        <f t="shared" si="102"/>
        <v>#DIV/0!</v>
      </c>
      <c r="MU175" s="143" t="e">
        <f t="shared" si="103"/>
        <v>#DIV/0!</v>
      </c>
      <c r="MV175" s="234">
        <f t="shared" si="106"/>
        <v>0</v>
      </c>
      <c r="MW175" s="236" t="s">
        <v>89</v>
      </c>
      <c r="MX175" s="144" t="s">
        <v>4</v>
      </c>
      <c r="MY175" s="144" t="s">
        <v>4</v>
      </c>
      <c r="MZ175" s="144" t="s">
        <v>4</v>
      </c>
      <c r="NA175" s="144" t="s">
        <v>4</v>
      </c>
      <c r="NB175" s="144" t="s">
        <v>4</v>
      </c>
      <c r="NC175" s="144" t="s">
        <v>4</v>
      </c>
      <c r="ND175" s="144" t="s">
        <v>4</v>
      </c>
      <c r="NE175" s="144" t="s">
        <v>4</v>
      </c>
      <c r="NF175" s="144" t="s">
        <v>4</v>
      </c>
      <c r="NG175" s="144" t="s">
        <v>4</v>
      </c>
      <c r="NH175" s="237" t="s">
        <v>4</v>
      </c>
      <c r="NI175" s="236" t="s">
        <v>22</v>
      </c>
      <c r="NJ175" s="161">
        <f t="shared" si="104"/>
        <v>0</v>
      </c>
      <c r="NK175" s="161">
        <f t="shared" si="105"/>
        <v>0</v>
      </c>
      <c r="NM175" s="288"/>
      <c r="NN175" s="88"/>
      <c r="NO175" s="741"/>
      <c r="NP175" s="741"/>
      <c r="NQ175" s="741"/>
      <c r="NR175" s="741"/>
      <c r="NS175" s="741"/>
      <c r="NT175" s="741"/>
      <c r="NU175" s="741"/>
      <c r="NV175" s="741"/>
      <c r="NW175" s="741"/>
      <c r="NX175" s="741"/>
      <c r="NY175" s="741"/>
      <c r="NZ175" s="741"/>
      <c r="OA175" s="741"/>
      <c r="OB175" s="741"/>
      <c r="OC175" s="741"/>
      <c r="OD175" s="741"/>
      <c r="OE175" s="741"/>
      <c r="OF175" s="741"/>
      <c r="OG175" s="741"/>
      <c r="OH175" s="741"/>
      <c r="OI175" s="741"/>
      <c r="OJ175" s="741"/>
      <c r="OK175" s="741"/>
      <c r="OL175" s="741"/>
      <c r="OM175" s="741"/>
      <c r="ON175" s="741"/>
      <c r="OO175" s="741"/>
      <c r="OP175" s="741"/>
      <c r="OQ175" s="741"/>
      <c r="OR175" s="741"/>
      <c r="OS175" s="741"/>
      <c r="OT175" s="741"/>
      <c r="OU175" s="741"/>
      <c r="OV175" s="741"/>
      <c r="OW175" s="741"/>
      <c r="OX175" s="741"/>
      <c r="OY175" s="741"/>
      <c r="OZ175" s="741"/>
      <c r="PA175" s="741"/>
      <c r="PB175" s="741"/>
      <c r="PC175" s="741"/>
      <c r="PD175" s="741"/>
      <c r="PE175" s="741"/>
      <c r="PF175" s="741"/>
      <c r="PG175" s="741"/>
      <c r="PH175" s="741"/>
      <c r="PI175" s="741"/>
    </row>
    <row r="176" spans="1:425" s="92" customFormat="1" ht="15" customHeight="1">
      <c r="A176" s="1"/>
      <c r="B176" s="88"/>
      <c r="C176" s="89" t="s">
        <v>2160</v>
      </c>
      <c r="D176" s="89" t="s">
        <v>5</v>
      </c>
      <c r="E176" s="89" t="s">
        <v>3</v>
      </c>
      <c r="F176" s="89" t="s">
        <v>2164</v>
      </c>
      <c r="G176" s="160" t="str">
        <f>'G-6'!I186</f>
        <v>I-74</v>
      </c>
      <c r="H176" s="160" t="s">
        <v>89</v>
      </c>
      <c r="I176" s="160" t="s">
        <v>89</v>
      </c>
      <c r="J176" s="160" t="s">
        <v>4</v>
      </c>
      <c r="K176" s="160" t="s">
        <v>4</v>
      </c>
      <c r="L176" s="160" t="s">
        <v>4</v>
      </c>
      <c r="M176" s="89" t="s">
        <v>439</v>
      </c>
      <c r="N176" s="89" t="s">
        <v>8</v>
      </c>
      <c r="O176" s="89" t="s">
        <v>329</v>
      </c>
      <c r="P176" s="89" t="s">
        <v>97</v>
      </c>
      <c r="Q176" s="231" t="s">
        <v>89</v>
      </c>
      <c r="R176" s="135" t="s">
        <v>4</v>
      </c>
      <c r="S176" s="135">
        <v>2017</v>
      </c>
      <c r="T176" s="135" t="s">
        <v>687</v>
      </c>
      <c r="U176" s="135" t="s">
        <v>677</v>
      </c>
      <c r="V176" s="135" t="s">
        <v>1678</v>
      </c>
      <c r="W176" s="135" t="s">
        <v>1679</v>
      </c>
      <c r="X176" s="135" t="s">
        <v>4</v>
      </c>
      <c r="Y176" s="135">
        <v>1332272</v>
      </c>
      <c r="Z176" s="49" t="s">
        <v>666</v>
      </c>
      <c r="AA176" s="49" t="s">
        <v>667</v>
      </c>
      <c r="AB176" s="246" t="s">
        <v>1693</v>
      </c>
      <c r="AC176" s="49" t="s">
        <v>4</v>
      </c>
      <c r="AD176" s="231" t="s">
        <v>89</v>
      </c>
      <c r="AE176" s="135" t="s">
        <v>4</v>
      </c>
      <c r="AF176" s="135">
        <v>2017</v>
      </c>
      <c r="AG176" s="135" t="s">
        <v>687</v>
      </c>
      <c r="AH176" s="135" t="s">
        <v>677</v>
      </c>
      <c r="AI176" s="135" t="s">
        <v>1678</v>
      </c>
      <c r="AJ176" s="135" t="s">
        <v>1694</v>
      </c>
      <c r="AK176" s="135" t="s">
        <v>4</v>
      </c>
      <c r="AL176" s="135">
        <v>589476</v>
      </c>
      <c r="AM176" s="49" t="s">
        <v>666</v>
      </c>
      <c r="AN176" s="49" t="s">
        <v>667</v>
      </c>
      <c r="AO176" s="246" t="s">
        <v>1693</v>
      </c>
      <c r="AP176" s="49" t="s">
        <v>4</v>
      </c>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c r="JX176" s="91"/>
      <c r="JY176" s="91"/>
      <c r="JZ176" s="91"/>
      <c r="KA176" s="91"/>
      <c r="KB176" s="91"/>
      <c r="KC176" s="91"/>
      <c r="KD176" s="91"/>
      <c r="KE176" s="91"/>
      <c r="KF176" s="91"/>
      <c r="KG176" s="91"/>
      <c r="KH176" s="91"/>
      <c r="KI176" s="91"/>
      <c r="KJ176" s="91"/>
      <c r="KK176" s="91"/>
      <c r="KL176" s="91"/>
      <c r="KM176" s="91"/>
      <c r="KN176" s="91"/>
      <c r="KO176" s="91"/>
      <c r="KP176" s="91"/>
      <c r="KQ176" s="91"/>
      <c r="KR176" s="91"/>
      <c r="KS176" s="91"/>
      <c r="KT176" s="91"/>
      <c r="KU176" s="91"/>
      <c r="KV176" s="91"/>
      <c r="KW176" s="91"/>
      <c r="KX176" s="91"/>
      <c r="KY176" s="91"/>
      <c r="KZ176" s="91"/>
      <c r="LA176" s="91"/>
      <c r="LB176" s="91"/>
      <c r="LC176" s="91"/>
      <c r="LD176" s="91"/>
      <c r="LE176" s="91"/>
      <c r="LF176" s="91"/>
      <c r="LG176" s="91"/>
      <c r="LH176" s="91"/>
      <c r="LI176" s="91"/>
      <c r="LJ176" s="91"/>
      <c r="LK176" s="91"/>
      <c r="LL176" s="91"/>
      <c r="LM176" s="91"/>
      <c r="LN176" s="91"/>
      <c r="LO176" s="91"/>
      <c r="LP176" s="91"/>
      <c r="LQ176" s="91"/>
      <c r="LR176" s="91"/>
      <c r="LS176" s="91"/>
      <c r="LT176" s="91"/>
      <c r="LU176" s="91"/>
      <c r="LV176" s="91"/>
      <c r="LW176" s="91"/>
      <c r="LX176" s="91"/>
      <c r="LY176" s="91"/>
      <c r="LZ176" s="91"/>
      <c r="MA176" s="91"/>
      <c r="MB176" s="91"/>
      <c r="MC176" s="91"/>
      <c r="MQ176" s="152">
        <f t="shared" si="108"/>
        <v>2</v>
      </c>
      <c r="MR176" s="143" t="s">
        <v>4</v>
      </c>
      <c r="MS176" s="143" t="s">
        <v>4</v>
      </c>
      <c r="MT176" s="143" t="s">
        <v>4</v>
      </c>
      <c r="MU176" s="143" t="s">
        <v>4</v>
      </c>
      <c r="MV176" s="234" t="s">
        <v>4</v>
      </c>
      <c r="MW176" s="236" t="s">
        <v>22</v>
      </c>
      <c r="MX176" s="234">
        <f>COUNTIF(Q176:MP176,"Si")</f>
        <v>2</v>
      </c>
      <c r="MY176" s="234">
        <f>COUNTIF(Q176:MP176,"Parcialmente")</f>
        <v>0</v>
      </c>
      <c r="MZ176" s="234">
        <f>COUNTIF(Q$6:MP176,"Si, pero publicado por un nivel superior")+COUNTIF(Q176:MP176,"Si pero publicado por otra entidad")</f>
        <v>0</v>
      </c>
      <c r="NA176" s="234">
        <f>COUNTIF(Q176:MP176,"No")</f>
        <v>0</v>
      </c>
      <c r="NB176" s="234">
        <f>COUNTIF(Q176:MP176,"Satisfechos")</f>
        <v>0</v>
      </c>
      <c r="NC176" s="234">
        <f>COUNTIF(Q176:MP176,"No satisfechos")</f>
        <v>0</v>
      </c>
      <c r="ND176" s="234">
        <f>COUNTIF(Q176:MP176,"No se realiza encuesta")</f>
        <v>0</v>
      </c>
      <c r="NE176" s="234">
        <f>COUNTIF(Q176:MP176,"Clausurados o rehabilitados")</f>
        <v>0</v>
      </c>
      <c r="NF176" s="234">
        <f>COUNTIF(Q176:MP176,"En proceso")</f>
        <v>0</v>
      </c>
      <c r="NG176" s="234">
        <f t="shared" ref="NG176" si="110">COUNTIF(Q176:MP176,"No se realiza ninguna gestión")</f>
        <v>0</v>
      </c>
      <c r="NH176" s="237">
        <f>SUM(MX176:NG176)</f>
        <v>2</v>
      </c>
      <c r="NI176" s="236" t="s">
        <v>89</v>
      </c>
      <c r="NJ176" s="161">
        <f t="shared" si="104"/>
        <v>0</v>
      </c>
      <c r="NK176" s="161">
        <f t="shared" si="105"/>
        <v>2</v>
      </c>
      <c r="NM176" s="288"/>
      <c r="NN176" s="88"/>
      <c r="NO176" s="741"/>
      <c r="NP176" s="741"/>
      <c r="NQ176" s="741"/>
      <c r="NR176" s="741"/>
      <c r="NS176" s="741"/>
      <c r="NT176" s="741"/>
      <c r="NU176" s="741"/>
      <c r="NV176" s="741"/>
      <c r="NW176" s="741"/>
      <c r="NX176" s="741"/>
      <c r="NY176" s="741"/>
      <c r="NZ176" s="741"/>
      <c r="OA176" s="741"/>
      <c r="OB176" s="741"/>
      <c r="OC176" s="741"/>
      <c r="OD176" s="741"/>
      <c r="OE176" s="741"/>
      <c r="OF176" s="741"/>
      <c r="OG176" s="741"/>
      <c r="OH176" s="741"/>
      <c r="OI176" s="741"/>
      <c r="OJ176" s="741"/>
      <c r="OK176" s="741"/>
      <c r="OL176" s="741"/>
      <c r="OM176" s="741"/>
      <c r="ON176" s="741"/>
      <c r="OO176" s="741"/>
      <c r="OP176" s="741"/>
      <c r="OQ176" s="741"/>
      <c r="OR176" s="741"/>
      <c r="OS176" s="741"/>
      <c r="OT176" s="741"/>
      <c r="OU176" s="741"/>
      <c r="OV176" s="741"/>
      <c r="OW176" s="741"/>
      <c r="OX176" s="741"/>
      <c r="OY176" s="741"/>
      <c r="OZ176" s="741"/>
      <c r="PA176" s="741"/>
      <c r="PB176" s="741"/>
      <c r="PC176" s="741"/>
      <c r="PD176" s="741"/>
      <c r="PE176" s="741"/>
      <c r="PF176" s="741"/>
      <c r="PG176" s="741"/>
      <c r="PH176" s="741"/>
      <c r="PI176" s="741"/>
    </row>
    <row r="177" spans="1:425" s="92" customFormat="1" ht="15" customHeight="1">
      <c r="A177" s="1"/>
      <c r="B177" s="88"/>
      <c r="C177" s="89" t="s">
        <v>432</v>
      </c>
      <c r="D177" s="89" t="s">
        <v>5</v>
      </c>
      <c r="E177" s="89" t="s">
        <v>18</v>
      </c>
      <c r="F177" s="89" t="s">
        <v>1222</v>
      </c>
      <c r="G177" s="160" t="str">
        <f>'G-6'!I194</f>
        <v>I-75</v>
      </c>
      <c r="H177" s="160" t="s">
        <v>89</v>
      </c>
      <c r="I177" s="160" t="s">
        <v>88</v>
      </c>
      <c r="J177" s="160" t="s">
        <v>4</v>
      </c>
      <c r="K177" s="160" t="s">
        <v>4</v>
      </c>
      <c r="L177" s="160" t="s">
        <v>4</v>
      </c>
      <c r="M177" s="89" t="s">
        <v>2180</v>
      </c>
      <c r="N177" s="89" t="s">
        <v>36</v>
      </c>
      <c r="O177" s="89" t="s">
        <v>2893</v>
      </c>
      <c r="P177" s="89" t="s">
        <v>98</v>
      </c>
      <c r="Q177" s="91">
        <v>1.91</v>
      </c>
      <c r="R177" s="91" t="s">
        <v>4</v>
      </c>
      <c r="S177" s="91">
        <v>2017</v>
      </c>
      <c r="T177" s="91" t="s">
        <v>664</v>
      </c>
      <c r="U177" s="91" t="s">
        <v>4</v>
      </c>
      <c r="V177" s="91" t="s">
        <v>741</v>
      </c>
      <c r="W177" s="91" t="s">
        <v>266</v>
      </c>
      <c r="X177" s="91" t="s">
        <v>4</v>
      </c>
      <c r="Y177" s="117" t="s">
        <v>4</v>
      </c>
      <c r="Z177" s="91" t="s">
        <v>666</v>
      </c>
      <c r="AA177" s="91" t="s">
        <v>667</v>
      </c>
      <c r="AB177" s="91" t="s">
        <v>694</v>
      </c>
      <c r="AC177" s="91" t="s">
        <v>1777</v>
      </c>
      <c r="AD177" s="91">
        <v>0.24199999999999999</v>
      </c>
      <c r="AE177" s="91" t="s">
        <v>4</v>
      </c>
      <c r="AF177" s="91">
        <v>2016</v>
      </c>
      <c r="AG177" s="91" t="s">
        <v>664</v>
      </c>
      <c r="AH177" s="91" t="s">
        <v>665</v>
      </c>
      <c r="AI177" s="91" t="s">
        <v>4</v>
      </c>
      <c r="AJ177" s="91" t="s">
        <v>811</v>
      </c>
      <c r="AK177" s="91" t="s">
        <v>4</v>
      </c>
      <c r="AL177" s="91">
        <v>97077</v>
      </c>
      <c r="AM177" s="91" t="s">
        <v>4</v>
      </c>
      <c r="AN177" s="91" t="s">
        <v>667</v>
      </c>
      <c r="AO177" s="100" t="s">
        <v>812</v>
      </c>
      <c r="AP177" s="91" t="s">
        <v>4</v>
      </c>
      <c r="AQ177" s="91">
        <v>9.4E-2</v>
      </c>
      <c r="AR177" s="91" t="s">
        <v>4</v>
      </c>
      <c r="AS177" s="91">
        <v>2016</v>
      </c>
      <c r="AT177" s="91" t="s">
        <v>664</v>
      </c>
      <c r="AU177" s="91" t="s">
        <v>665</v>
      </c>
      <c r="AV177" s="91" t="s">
        <v>4</v>
      </c>
      <c r="AW177" s="91" t="s">
        <v>813</v>
      </c>
      <c r="AX177" s="91" t="s">
        <v>4</v>
      </c>
      <c r="AY177" s="91">
        <v>492791</v>
      </c>
      <c r="AZ177" s="91" t="s">
        <v>4</v>
      </c>
      <c r="BA177" s="91" t="s">
        <v>667</v>
      </c>
      <c r="BB177" s="100" t="s">
        <v>812</v>
      </c>
      <c r="BC177" s="91" t="s">
        <v>4</v>
      </c>
      <c r="BD177" s="91">
        <v>6.3E-2</v>
      </c>
      <c r="BE177" s="91" t="s">
        <v>4</v>
      </c>
      <c r="BF177" s="91">
        <v>2016</v>
      </c>
      <c r="BG177" s="91" t="s">
        <v>664</v>
      </c>
      <c r="BH177" s="91" t="s">
        <v>665</v>
      </c>
      <c r="BI177" s="91" t="s">
        <v>4</v>
      </c>
      <c r="BJ177" s="91" t="s">
        <v>814</v>
      </c>
      <c r="BK177" s="91" t="s">
        <v>4</v>
      </c>
      <c r="BL177" s="91">
        <v>606698</v>
      </c>
      <c r="BM177" s="91" t="s">
        <v>4</v>
      </c>
      <c r="BN177" s="100" t="s">
        <v>667</v>
      </c>
      <c r="BO177" s="100" t="s">
        <v>812</v>
      </c>
      <c r="BP177" s="91" t="s">
        <v>4</v>
      </c>
      <c r="BQ177" s="91">
        <v>0.20100000000000001</v>
      </c>
      <c r="BR177" s="91" t="s">
        <v>4</v>
      </c>
      <c r="BS177" s="91">
        <v>2016</v>
      </c>
      <c r="BT177" s="91" t="s">
        <v>664</v>
      </c>
      <c r="BU177" s="91" t="s">
        <v>665</v>
      </c>
      <c r="BV177" s="91" t="s">
        <v>4</v>
      </c>
      <c r="BW177" s="91" t="s">
        <v>815</v>
      </c>
      <c r="BX177" s="91" t="s">
        <v>4</v>
      </c>
      <c r="BY177" s="91">
        <v>595261</v>
      </c>
      <c r="BZ177" s="91" t="s">
        <v>4</v>
      </c>
      <c r="CA177" s="91" t="s">
        <v>667</v>
      </c>
      <c r="CB177" s="100" t="s">
        <v>812</v>
      </c>
      <c r="CC177" s="91" t="s">
        <v>4</v>
      </c>
      <c r="CD177" s="91">
        <v>0.12</v>
      </c>
      <c r="CE177" s="91" t="s">
        <v>4</v>
      </c>
      <c r="CF177" s="91">
        <v>2017</v>
      </c>
      <c r="CG177" s="91" t="s">
        <v>664</v>
      </c>
      <c r="CH177" s="91" t="s">
        <v>4</v>
      </c>
      <c r="CI177" s="91" t="s">
        <v>741</v>
      </c>
      <c r="CJ177" s="91" t="s">
        <v>266</v>
      </c>
      <c r="CK177" s="91" t="s">
        <v>4</v>
      </c>
      <c r="CL177" s="117" t="s">
        <v>4</v>
      </c>
      <c r="CM177" s="91" t="s">
        <v>666</v>
      </c>
      <c r="CN177" s="91" t="s">
        <v>667</v>
      </c>
      <c r="CO177" s="91" t="s">
        <v>694</v>
      </c>
      <c r="CP177" s="91" t="s">
        <v>1778</v>
      </c>
      <c r="CQ177" s="91"/>
      <c r="CR177" s="91"/>
      <c r="CS177" s="91"/>
      <c r="CT177" s="91"/>
      <c r="CU177" s="91"/>
      <c r="CV177" s="91"/>
      <c r="CW177" s="91"/>
      <c r="CX177" s="91"/>
      <c r="CY177" s="117"/>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c r="JX177" s="91"/>
      <c r="JY177" s="91"/>
      <c r="JZ177" s="91"/>
      <c r="KA177" s="91"/>
      <c r="KB177" s="91"/>
      <c r="KC177" s="91"/>
      <c r="KD177" s="91"/>
      <c r="KE177" s="91"/>
      <c r="KF177" s="91"/>
      <c r="KG177" s="91"/>
      <c r="KH177" s="91"/>
      <c r="KI177" s="91"/>
      <c r="KJ177" s="91"/>
      <c r="KK177" s="91"/>
      <c r="KL177" s="91"/>
      <c r="KM177" s="91"/>
      <c r="KN177" s="91"/>
      <c r="KO177" s="91"/>
      <c r="KP177" s="91"/>
      <c r="KQ177" s="91"/>
      <c r="KR177" s="91"/>
      <c r="KS177" s="91"/>
      <c r="KT177" s="91"/>
      <c r="KU177" s="91"/>
      <c r="KV177" s="91"/>
      <c r="KW177" s="91"/>
      <c r="KX177" s="91"/>
      <c r="KY177" s="91"/>
      <c r="KZ177" s="91"/>
      <c r="LA177" s="91"/>
      <c r="LB177" s="91"/>
      <c r="LC177" s="91"/>
      <c r="LD177" s="91"/>
      <c r="LE177" s="91"/>
      <c r="LF177" s="91"/>
      <c r="LG177" s="91"/>
      <c r="LH177" s="91"/>
      <c r="LI177" s="91"/>
      <c r="LJ177" s="91"/>
      <c r="LK177" s="91"/>
      <c r="LL177" s="91"/>
      <c r="LM177" s="91"/>
      <c r="LN177" s="91"/>
      <c r="LO177" s="91"/>
      <c r="LP177" s="91"/>
      <c r="LQ177" s="91"/>
      <c r="LR177" s="91"/>
      <c r="LS177" s="91"/>
      <c r="LT177" s="91"/>
      <c r="LU177" s="91"/>
      <c r="LV177" s="91"/>
      <c r="LW177" s="91"/>
      <c r="LX177" s="91"/>
      <c r="LY177" s="91"/>
      <c r="LZ177" s="91"/>
      <c r="MA177" s="91"/>
      <c r="MB177" s="91"/>
      <c r="MC177" s="91"/>
      <c r="MQ177" s="152">
        <f t="shared" si="108"/>
        <v>6</v>
      </c>
      <c r="MR177" s="143">
        <f t="shared" si="100"/>
        <v>1.91</v>
      </c>
      <c r="MS177" s="143">
        <f t="shared" si="101"/>
        <v>6.3E-2</v>
      </c>
      <c r="MT177" s="143">
        <f t="shared" si="102"/>
        <v>0.43833333333333341</v>
      </c>
      <c r="MU177" s="143">
        <f t="shared" si="103"/>
        <v>0.72407918535659255</v>
      </c>
      <c r="MV177" s="234">
        <f t="shared" si="106"/>
        <v>6</v>
      </c>
      <c r="MW177" s="236" t="s">
        <v>89</v>
      </c>
      <c r="MX177" s="144" t="s">
        <v>4</v>
      </c>
      <c r="MY177" s="144" t="s">
        <v>4</v>
      </c>
      <c r="MZ177" s="144" t="s">
        <v>4</v>
      </c>
      <c r="NA177" s="144" t="s">
        <v>4</v>
      </c>
      <c r="NB177" s="144" t="s">
        <v>4</v>
      </c>
      <c r="NC177" s="144" t="s">
        <v>4</v>
      </c>
      <c r="ND177" s="144" t="s">
        <v>4</v>
      </c>
      <c r="NE177" s="144" t="s">
        <v>4</v>
      </c>
      <c r="NF177" s="144" t="s">
        <v>4</v>
      </c>
      <c r="NG177" s="144" t="s">
        <v>4</v>
      </c>
      <c r="NH177" s="237" t="s">
        <v>4</v>
      </c>
      <c r="NI177" s="236" t="s">
        <v>22</v>
      </c>
      <c r="NJ177" s="161">
        <f t="shared" si="104"/>
        <v>0</v>
      </c>
      <c r="NK177" s="161">
        <f t="shared" si="105"/>
        <v>6</v>
      </c>
      <c r="NM177" s="288"/>
      <c r="NN177" s="88"/>
      <c r="NO177" s="741"/>
      <c r="NP177" s="741"/>
      <c r="NQ177" s="741"/>
      <c r="NR177" s="741"/>
      <c r="NS177" s="741"/>
      <c r="NT177" s="741"/>
      <c r="NU177" s="741"/>
      <c r="NV177" s="741"/>
      <c r="NW177" s="741"/>
      <c r="NX177" s="741"/>
      <c r="NY177" s="741"/>
      <c r="NZ177" s="741"/>
      <c r="OA177" s="741"/>
      <c r="OB177" s="741"/>
      <c r="OC177" s="741"/>
      <c r="OD177" s="741"/>
      <c r="OE177" s="741"/>
      <c r="OF177" s="741"/>
      <c r="OG177" s="741"/>
      <c r="OH177" s="741"/>
      <c r="OI177" s="741"/>
      <c r="OJ177" s="741"/>
      <c r="OK177" s="741"/>
      <c r="OL177" s="741"/>
      <c r="OM177" s="741"/>
      <c r="ON177" s="741"/>
      <c r="OO177" s="741"/>
      <c r="OP177" s="741"/>
      <c r="OQ177" s="741"/>
      <c r="OR177" s="741"/>
      <c r="OS177" s="741"/>
      <c r="OT177" s="741"/>
      <c r="OU177" s="741"/>
      <c r="OV177" s="741"/>
      <c r="OW177" s="741"/>
      <c r="OX177" s="741"/>
      <c r="OY177" s="741"/>
      <c r="OZ177" s="741"/>
      <c r="PA177" s="741"/>
      <c r="PB177" s="741"/>
      <c r="PC177" s="741"/>
      <c r="PD177" s="741"/>
      <c r="PE177" s="741"/>
      <c r="PF177" s="741"/>
      <c r="PG177" s="741"/>
      <c r="PH177" s="741"/>
      <c r="PI177" s="741"/>
    </row>
    <row r="178" spans="1:425" s="92" customFormat="1" ht="15" customHeight="1">
      <c r="A178" s="1"/>
      <c r="B178" s="88"/>
      <c r="C178" s="89" t="s">
        <v>432</v>
      </c>
      <c r="D178" s="89" t="s">
        <v>5</v>
      </c>
      <c r="E178" s="89" t="s">
        <v>18</v>
      </c>
      <c r="F178" s="89" t="s">
        <v>1223</v>
      </c>
      <c r="G178" s="160" t="str">
        <f>'G-6'!I202</f>
        <v>I-76</v>
      </c>
      <c r="H178" s="160" t="s">
        <v>89</v>
      </c>
      <c r="I178" s="160" t="s">
        <v>88</v>
      </c>
      <c r="J178" s="160" t="s">
        <v>4</v>
      </c>
      <c r="K178" s="160" t="s">
        <v>4</v>
      </c>
      <c r="L178" s="160" t="s">
        <v>4</v>
      </c>
      <c r="M178" s="89" t="s">
        <v>2173</v>
      </c>
      <c r="N178" s="89" t="s">
        <v>37</v>
      </c>
      <c r="O178" s="89" t="s">
        <v>504</v>
      </c>
      <c r="P178" s="89" t="s">
        <v>98</v>
      </c>
      <c r="Q178" s="167">
        <v>3491.3</v>
      </c>
      <c r="R178" s="91" t="s">
        <v>4</v>
      </c>
      <c r="S178" s="91">
        <v>2017</v>
      </c>
      <c r="T178" s="91" t="s">
        <v>664</v>
      </c>
      <c r="U178" s="91" t="s">
        <v>4</v>
      </c>
      <c r="V178" s="91" t="s">
        <v>741</v>
      </c>
      <c r="W178" s="91" t="s">
        <v>266</v>
      </c>
      <c r="X178" s="91" t="s">
        <v>4</v>
      </c>
      <c r="Y178" s="117" t="s">
        <v>4</v>
      </c>
      <c r="Z178" s="91" t="s">
        <v>666</v>
      </c>
      <c r="AA178" s="91" t="s">
        <v>667</v>
      </c>
      <c r="AB178" s="91" t="s">
        <v>694</v>
      </c>
      <c r="AC178" s="91" t="s">
        <v>816</v>
      </c>
      <c r="AD178" s="91">
        <v>2.2000000000000002</v>
      </c>
      <c r="AE178" s="91" t="s">
        <v>4</v>
      </c>
      <c r="AF178" s="91">
        <v>2016</v>
      </c>
      <c r="AG178" s="91" t="s">
        <v>664</v>
      </c>
      <c r="AH178" s="91" t="s">
        <v>665</v>
      </c>
      <c r="AI178" s="91" t="s">
        <v>4</v>
      </c>
      <c r="AJ178" s="91" t="s">
        <v>811</v>
      </c>
      <c r="AK178" s="91" t="s">
        <v>4</v>
      </c>
      <c r="AL178" s="91">
        <v>97077</v>
      </c>
      <c r="AM178" s="91" t="s">
        <v>4</v>
      </c>
      <c r="AN178" s="91" t="s">
        <v>667</v>
      </c>
      <c r="AO178" s="100" t="s">
        <v>812</v>
      </c>
      <c r="AP178" s="91" t="s">
        <v>4</v>
      </c>
      <c r="AQ178" s="91">
        <v>11.9</v>
      </c>
      <c r="AR178" s="91" t="s">
        <v>4</v>
      </c>
      <c r="AS178" s="91">
        <v>2016</v>
      </c>
      <c r="AT178" s="91" t="s">
        <v>664</v>
      </c>
      <c r="AU178" s="91" t="s">
        <v>665</v>
      </c>
      <c r="AV178" s="91" t="s">
        <v>4</v>
      </c>
      <c r="AW178" s="91" t="s">
        <v>813</v>
      </c>
      <c r="AX178" s="91" t="s">
        <v>4</v>
      </c>
      <c r="AY178" s="91">
        <v>492791</v>
      </c>
      <c r="AZ178" s="91" t="s">
        <v>4</v>
      </c>
      <c r="BA178" s="91" t="s">
        <v>667</v>
      </c>
      <c r="BB178" s="100" t="s">
        <v>812</v>
      </c>
      <c r="BC178" s="91" t="s">
        <v>4</v>
      </c>
      <c r="BD178" s="91">
        <v>49.9</v>
      </c>
      <c r="BE178" s="91" t="s">
        <v>4</v>
      </c>
      <c r="BF178" s="91">
        <v>2016</v>
      </c>
      <c r="BG178" s="91" t="s">
        <v>664</v>
      </c>
      <c r="BH178" s="91" t="s">
        <v>665</v>
      </c>
      <c r="BI178" s="91" t="s">
        <v>4</v>
      </c>
      <c r="BJ178" s="91" t="s">
        <v>814</v>
      </c>
      <c r="BK178" s="91" t="s">
        <v>4</v>
      </c>
      <c r="BL178" s="91">
        <v>606698</v>
      </c>
      <c r="BM178" s="91" t="s">
        <v>4</v>
      </c>
      <c r="BN178" s="91" t="s">
        <v>667</v>
      </c>
      <c r="BO178" s="100" t="s">
        <v>812</v>
      </c>
      <c r="BP178" s="91" t="s">
        <v>4</v>
      </c>
      <c r="BQ178" s="91">
        <v>1.7</v>
      </c>
      <c r="BR178" s="91" t="s">
        <v>4</v>
      </c>
      <c r="BS178" s="91">
        <v>2016</v>
      </c>
      <c r="BT178" s="91" t="s">
        <v>664</v>
      </c>
      <c r="BU178" s="91" t="s">
        <v>665</v>
      </c>
      <c r="BV178" s="91" t="s">
        <v>4</v>
      </c>
      <c r="BW178" s="91" t="s">
        <v>815</v>
      </c>
      <c r="BX178" s="91" t="s">
        <v>4</v>
      </c>
      <c r="BY178" s="91">
        <v>595261</v>
      </c>
      <c r="BZ178" s="91" t="s">
        <v>4</v>
      </c>
      <c r="CA178" s="91" t="s">
        <v>667</v>
      </c>
      <c r="CB178" s="100" t="s">
        <v>812</v>
      </c>
      <c r="CC178" s="91" t="s">
        <v>4</v>
      </c>
      <c r="CD178" s="167"/>
      <c r="CE178" s="40"/>
      <c r="CF178" s="136"/>
      <c r="CG178" s="167"/>
      <c r="CH178" s="167"/>
      <c r="CI178" s="167"/>
      <c r="CJ178" s="167"/>
      <c r="CK178" s="167"/>
      <c r="CL178" s="167"/>
      <c r="CM178" s="167"/>
      <c r="CN178" s="167"/>
      <c r="CO178" s="167"/>
      <c r="CP178" s="167"/>
      <c r="CQ178" s="167"/>
      <c r="CR178" s="167"/>
      <c r="CS178" s="167"/>
      <c r="CT178" s="167"/>
      <c r="CU178" s="167"/>
      <c r="CV178" s="167"/>
      <c r="CW178" s="167"/>
      <c r="CX178" s="167"/>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c r="JX178" s="91"/>
      <c r="JY178" s="91"/>
      <c r="JZ178" s="91"/>
      <c r="KA178" s="91"/>
      <c r="KB178" s="91"/>
      <c r="KC178" s="91"/>
      <c r="KD178" s="91"/>
      <c r="KE178" s="91"/>
      <c r="KF178" s="91"/>
      <c r="KG178" s="91"/>
      <c r="KH178" s="91"/>
      <c r="KI178" s="91"/>
      <c r="KJ178" s="91"/>
      <c r="KK178" s="91"/>
      <c r="KL178" s="91"/>
      <c r="KM178" s="91"/>
      <c r="KN178" s="91"/>
      <c r="KO178" s="91"/>
      <c r="KP178" s="91"/>
      <c r="KQ178" s="91"/>
      <c r="KR178" s="91"/>
      <c r="KS178" s="91"/>
      <c r="KT178" s="91"/>
      <c r="KU178" s="91"/>
      <c r="KV178" s="91"/>
      <c r="KW178" s="91"/>
      <c r="KX178" s="91"/>
      <c r="KY178" s="91"/>
      <c r="KZ178" s="91"/>
      <c r="LA178" s="91"/>
      <c r="LB178" s="91"/>
      <c r="LC178" s="91"/>
      <c r="LD178" s="91"/>
      <c r="LE178" s="91"/>
      <c r="LF178" s="91"/>
      <c r="LG178" s="91"/>
      <c r="LH178" s="91"/>
      <c r="LI178" s="91"/>
      <c r="LJ178" s="91"/>
      <c r="LK178" s="91"/>
      <c r="LL178" s="91"/>
      <c r="LM178" s="91"/>
      <c r="LN178" s="91"/>
      <c r="LO178" s="91"/>
      <c r="LP178" s="91"/>
      <c r="LQ178" s="91"/>
      <c r="LR178" s="91"/>
      <c r="LS178" s="91"/>
      <c r="LT178" s="91"/>
      <c r="LU178" s="91"/>
      <c r="LV178" s="91"/>
      <c r="LW178" s="91"/>
      <c r="LX178" s="91"/>
      <c r="LY178" s="91"/>
      <c r="LZ178" s="91"/>
      <c r="MA178" s="91"/>
      <c r="MB178" s="91"/>
      <c r="MC178" s="91"/>
      <c r="MQ178" s="152">
        <f t="shared" si="108"/>
        <v>5</v>
      </c>
      <c r="MR178" s="143">
        <f t="shared" si="100"/>
        <v>3491.3</v>
      </c>
      <c r="MS178" s="143">
        <f t="shared" si="101"/>
        <v>1.7</v>
      </c>
      <c r="MT178" s="143">
        <f t="shared" si="102"/>
        <v>711.4</v>
      </c>
      <c r="MU178" s="143">
        <f t="shared" si="103"/>
        <v>1554.1368376047203</v>
      </c>
      <c r="MV178" s="234">
        <f t="shared" si="106"/>
        <v>5</v>
      </c>
      <c r="MW178" s="236" t="s">
        <v>89</v>
      </c>
      <c r="MX178" s="144" t="s">
        <v>4</v>
      </c>
      <c r="MY178" s="144" t="s">
        <v>4</v>
      </c>
      <c r="MZ178" s="144" t="s">
        <v>4</v>
      </c>
      <c r="NA178" s="144" t="s">
        <v>4</v>
      </c>
      <c r="NB178" s="144" t="s">
        <v>4</v>
      </c>
      <c r="NC178" s="144" t="s">
        <v>4</v>
      </c>
      <c r="ND178" s="144" t="s">
        <v>4</v>
      </c>
      <c r="NE178" s="144" t="s">
        <v>4</v>
      </c>
      <c r="NF178" s="144" t="s">
        <v>4</v>
      </c>
      <c r="NG178" s="144" t="s">
        <v>4</v>
      </c>
      <c r="NH178" s="237" t="s">
        <v>4</v>
      </c>
      <c r="NI178" s="236" t="s">
        <v>22</v>
      </c>
      <c r="NJ178" s="161">
        <f t="shared" si="104"/>
        <v>0</v>
      </c>
      <c r="NK178" s="161">
        <f t="shared" si="105"/>
        <v>5</v>
      </c>
      <c r="NM178" s="288"/>
      <c r="NN178" s="88"/>
      <c r="NO178" s="741"/>
      <c r="NP178" s="741"/>
      <c r="NQ178" s="741"/>
      <c r="NR178" s="741"/>
      <c r="NS178" s="741"/>
      <c r="NT178" s="741"/>
      <c r="NU178" s="741"/>
      <c r="NV178" s="741"/>
      <c r="NW178" s="741"/>
      <c r="NX178" s="741"/>
      <c r="NY178" s="741"/>
      <c r="NZ178" s="741"/>
      <c r="OA178" s="741"/>
      <c r="OB178" s="741"/>
      <c r="OC178" s="741"/>
      <c r="OD178" s="741"/>
      <c r="OE178" s="741"/>
      <c r="OF178" s="741"/>
      <c r="OG178" s="741"/>
      <c r="OH178" s="741"/>
      <c r="OI178" s="741"/>
      <c r="OJ178" s="741"/>
      <c r="OK178" s="741"/>
      <c r="OL178" s="741"/>
      <c r="OM178" s="741"/>
      <c r="ON178" s="741"/>
      <c r="OO178" s="741"/>
      <c r="OP178" s="741"/>
      <c r="OQ178" s="741"/>
      <c r="OR178" s="741"/>
      <c r="OS178" s="741"/>
      <c r="OT178" s="741"/>
      <c r="OU178" s="741"/>
      <c r="OV178" s="741"/>
      <c r="OW178" s="741"/>
      <c r="OX178" s="741"/>
      <c r="OY178" s="741"/>
      <c r="OZ178" s="741"/>
      <c r="PA178" s="741"/>
      <c r="PB178" s="741"/>
      <c r="PC178" s="741"/>
      <c r="PD178" s="741"/>
      <c r="PE178" s="741"/>
      <c r="PF178" s="741"/>
      <c r="PG178" s="741"/>
      <c r="PH178" s="741"/>
      <c r="PI178" s="741"/>
    </row>
    <row r="179" spans="1:425" s="92" customFormat="1" ht="15" customHeight="1">
      <c r="A179" s="1"/>
      <c r="B179" s="88"/>
      <c r="C179" s="89" t="s">
        <v>432</v>
      </c>
      <c r="D179" s="89" t="s">
        <v>5</v>
      </c>
      <c r="E179" s="89" t="s">
        <v>18</v>
      </c>
      <c r="F179" s="89" t="s">
        <v>1224</v>
      </c>
      <c r="G179" s="160" t="str">
        <f>'G-6'!I137</f>
        <v>I-44</v>
      </c>
      <c r="H179" s="160" t="s">
        <v>89</v>
      </c>
      <c r="I179" s="160" t="s">
        <v>88</v>
      </c>
      <c r="J179" s="160" t="s">
        <v>4</v>
      </c>
      <c r="K179" s="160" t="s">
        <v>4</v>
      </c>
      <c r="L179" s="160" t="s">
        <v>4</v>
      </c>
      <c r="M179" s="89" t="s">
        <v>186</v>
      </c>
      <c r="N179" s="89" t="s">
        <v>38</v>
      </c>
      <c r="O179" s="89" t="s">
        <v>1521</v>
      </c>
      <c r="P179" s="89" t="s">
        <v>98</v>
      </c>
      <c r="Q179" s="91">
        <v>3366.6</v>
      </c>
      <c r="R179" s="91" t="s">
        <v>4</v>
      </c>
      <c r="S179" s="91">
        <v>2017</v>
      </c>
      <c r="T179" s="91" t="s">
        <v>664</v>
      </c>
      <c r="U179" s="91" t="s">
        <v>4</v>
      </c>
      <c r="V179" s="91" t="s">
        <v>741</v>
      </c>
      <c r="W179" s="91" t="s">
        <v>266</v>
      </c>
      <c r="X179" s="91" t="s">
        <v>4</v>
      </c>
      <c r="Y179" s="117" t="s">
        <v>4</v>
      </c>
      <c r="Z179" s="91" t="s">
        <v>666</v>
      </c>
      <c r="AA179" s="91" t="s">
        <v>667</v>
      </c>
      <c r="AB179" s="91" t="s">
        <v>694</v>
      </c>
      <c r="AC179" s="91" t="s">
        <v>1779</v>
      </c>
      <c r="AD179" s="91">
        <v>36.9</v>
      </c>
      <c r="AE179" s="91" t="s">
        <v>4</v>
      </c>
      <c r="AF179" s="91">
        <v>2016</v>
      </c>
      <c r="AG179" s="91" t="s">
        <v>664</v>
      </c>
      <c r="AH179" s="91" t="s">
        <v>665</v>
      </c>
      <c r="AI179" s="91" t="s">
        <v>4</v>
      </c>
      <c r="AJ179" s="91" t="s">
        <v>811</v>
      </c>
      <c r="AK179" s="91" t="s">
        <v>4</v>
      </c>
      <c r="AL179" s="91">
        <v>97077</v>
      </c>
      <c r="AM179" s="91" t="s">
        <v>4</v>
      </c>
      <c r="AN179" s="91" t="s">
        <v>667</v>
      </c>
      <c r="AO179" s="91" t="s">
        <v>753</v>
      </c>
      <c r="AP179" s="91" t="s">
        <v>4</v>
      </c>
      <c r="AQ179" s="91">
        <v>18.2</v>
      </c>
      <c r="AR179" s="91" t="s">
        <v>4</v>
      </c>
      <c r="AS179" s="91">
        <v>2016</v>
      </c>
      <c r="AT179" s="91" t="s">
        <v>664</v>
      </c>
      <c r="AU179" s="91" t="s">
        <v>665</v>
      </c>
      <c r="AV179" s="91" t="s">
        <v>4</v>
      </c>
      <c r="AW179" s="91" t="s">
        <v>813</v>
      </c>
      <c r="AX179" s="91" t="s">
        <v>4</v>
      </c>
      <c r="AY179" s="91">
        <v>492791</v>
      </c>
      <c r="AZ179" s="91" t="s">
        <v>4</v>
      </c>
      <c r="BA179" s="91" t="s">
        <v>667</v>
      </c>
      <c r="BB179" s="100" t="s">
        <v>812</v>
      </c>
      <c r="BC179" s="91" t="s">
        <v>4</v>
      </c>
      <c r="BD179" s="91">
        <v>13.1</v>
      </c>
      <c r="BE179" s="91" t="s">
        <v>4</v>
      </c>
      <c r="BF179" s="91">
        <v>2016</v>
      </c>
      <c r="BG179" s="91" t="s">
        <v>664</v>
      </c>
      <c r="BH179" s="91" t="s">
        <v>665</v>
      </c>
      <c r="BI179" s="91" t="s">
        <v>4</v>
      </c>
      <c r="BJ179" s="91" t="s">
        <v>814</v>
      </c>
      <c r="BK179" s="91" t="s">
        <v>4</v>
      </c>
      <c r="BL179" s="91">
        <v>605598</v>
      </c>
      <c r="BM179" s="91" t="s">
        <v>4</v>
      </c>
      <c r="BN179" s="91" t="s">
        <v>667</v>
      </c>
      <c r="BO179" s="100" t="s">
        <v>812</v>
      </c>
      <c r="BP179" s="91" t="s">
        <v>4</v>
      </c>
      <c r="BQ179" s="91">
        <v>8.9</v>
      </c>
      <c r="BR179" s="91" t="s">
        <v>4</v>
      </c>
      <c r="BS179" s="91">
        <v>2016</v>
      </c>
      <c r="BT179" s="91" t="s">
        <v>664</v>
      </c>
      <c r="BU179" s="91" t="s">
        <v>665</v>
      </c>
      <c r="BV179" s="91" t="s">
        <v>4</v>
      </c>
      <c r="BW179" s="91" t="s">
        <v>815</v>
      </c>
      <c r="BX179" s="91" t="s">
        <v>4</v>
      </c>
      <c r="BY179" s="91">
        <v>595261</v>
      </c>
      <c r="BZ179" s="91" t="s">
        <v>4</v>
      </c>
      <c r="CA179" s="91" t="s">
        <v>667</v>
      </c>
      <c r="CB179" s="100" t="s">
        <v>812</v>
      </c>
      <c r="CC179" s="91" t="s">
        <v>4</v>
      </c>
      <c r="CD179" s="91">
        <v>4.8</v>
      </c>
      <c r="CE179" s="91" t="s">
        <v>4</v>
      </c>
      <c r="CF179" s="91">
        <v>2017</v>
      </c>
      <c r="CG179" s="91" t="s">
        <v>664</v>
      </c>
      <c r="CH179" s="91" t="s">
        <v>4</v>
      </c>
      <c r="CI179" s="91" t="s">
        <v>741</v>
      </c>
      <c r="CJ179" s="91" t="s">
        <v>266</v>
      </c>
      <c r="CK179" s="91" t="s">
        <v>4</v>
      </c>
      <c r="CL179" s="117" t="s">
        <v>4</v>
      </c>
      <c r="CM179" s="91" t="s">
        <v>666</v>
      </c>
      <c r="CN179" s="91" t="s">
        <v>667</v>
      </c>
      <c r="CO179" s="91" t="s">
        <v>694</v>
      </c>
      <c r="CP179" s="91" t="s">
        <v>1780</v>
      </c>
      <c r="CQ179" s="167"/>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c r="JX179" s="91"/>
      <c r="JY179" s="91"/>
      <c r="JZ179" s="91"/>
      <c r="KA179" s="91"/>
      <c r="KB179" s="91"/>
      <c r="KC179" s="91"/>
      <c r="KD179" s="91"/>
      <c r="KE179" s="91"/>
      <c r="KF179" s="91"/>
      <c r="KG179" s="91"/>
      <c r="KH179" s="91"/>
      <c r="KI179" s="91"/>
      <c r="KJ179" s="91"/>
      <c r="KK179" s="91"/>
      <c r="KL179" s="91"/>
      <c r="KM179" s="91"/>
      <c r="KN179" s="91"/>
      <c r="KO179" s="91"/>
      <c r="KP179" s="91"/>
      <c r="KQ179" s="91"/>
      <c r="KR179" s="91"/>
      <c r="KS179" s="91"/>
      <c r="KT179" s="91"/>
      <c r="KU179" s="91"/>
      <c r="KV179" s="91"/>
      <c r="KW179" s="91"/>
      <c r="KX179" s="91"/>
      <c r="KY179" s="91"/>
      <c r="KZ179" s="91"/>
      <c r="LA179" s="91"/>
      <c r="LB179" s="91"/>
      <c r="LC179" s="91"/>
      <c r="LD179" s="91"/>
      <c r="LE179" s="91"/>
      <c r="LF179" s="91"/>
      <c r="LG179" s="91"/>
      <c r="LH179" s="91"/>
      <c r="LI179" s="91"/>
      <c r="LJ179" s="91"/>
      <c r="LK179" s="91"/>
      <c r="LL179" s="91"/>
      <c r="LM179" s="91"/>
      <c r="LN179" s="91"/>
      <c r="LO179" s="91"/>
      <c r="LP179" s="91"/>
      <c r="LQ179" s="91"/>
      <c r="LR179" s="91"/>
      <c r="LS179" s="91"/>
      <c r="LT179" s="91"/>
      <c r="LU179" s="91"/>
      <c r="LV179" s="91"/>
      <c r="LW179" s="91"/>
      <c r="LX179" s="91"/>
      <c r="LY179" s="91"/>
      <c r="LZ179" s="91"/>
      <c r="MA179" s="91"/>
      <c r="MB179" s="91"/>
      <c r="MC179" s="91"/>
      <c r="MQ179" s="152">
        <f t="shared" si="108"/>
        <v>6</v>
      </c>
      <c r="MR179" s="143">
        <f t="shared" si="100"/>
        <v>3366.6</v>
      </c>
      <c r="MS179" s="143">
        <f t="shared" si="101"/>
        <v>4.8</v>
      </c>
      <c r="MT179" s="143">
        <f t="shared" si="102"/>
        <v>574.75</v>
      </c>
      <c r="MU179" s="143">
        <f t="shared" si="103"/>
        <v>1367.7672970940632</v>
      </c>
      <c r="MV179" s="234">
        <f t="shared" si="106"/>
        <v>6</v>
      </c>
      <c r="MW179" s="236" t="s">
        <v>89</v>
      </c>
      <c r="MX179" s="144" t="s">
        <v>4</v>
      </c>
      <c r="MY179" s="144" t="s">
        <v>4</v>
      </c>
      <c r="MZ179" s="144" t="s">
        <v>4</v>
      </c>
      <c r="NA179" s="144" t="s">
        <v>4</v>
      </c>
      <c r="NB179" s="144" t="s">
        <v>4</v>
      </c>
      <c r="NC179" s="144" t="s">
        <v>4</v>
      </c>
      <c r="ND179" s="144" t="s">
        <v>4</v>
      </c>
      <c r="NE179" s="144" t="s">
        <v>4</v>
      </c>
      <c r="NF179" s="144" t="s">
        <v>4</v>
      </c>
      <c r="NG179" s="144" t="s">
        <v>4</v>
      </c>
      <c r="NH179" s="237" t="s">
        <v>4</v>
      </c>
      <c r="NI179" s="236" t="s">
        <v>22</v>
      </c>
      <c r="NJ179" s="161">
        <f t="shared" si="104"/>
        <v>0</v>
      </c>
      <c r="NK179" s="161">
        <f t="shared" si="105"/>
        <v>6</v>
      </c>
      <c r="NM179" s="288"/>
      <c r="NN179" s="88"/>
      <c r="NO179" s="741"/>
      <c r="NP179" s="741"/>
      <c r="NQ179" s="741"/>
      <c r="NR179" s="741"/>
      <c r="NS179" s="741"/>
      <c r="NT179" s="741"/>
      <c r="NU179" s="741"/>
      <c r="NV179" s="741"/>
      <c r="NW179" s="741"/>
      <c r="NX179" s="741"/>
      <c r="NY179" s="741"/>
      <c r="NZ179" s="741"/>
      <c r="OA179" s="741"/>
      <c r="OB179" s="741"/>
      <c r="OC179" s="741"/>
      <c r="OD179" s="741"/>
      <c r="OE179" s="741"/>
      <c r="OF179" s="741"/>
      <c r="OG179" s="741"/>
      <c r="OH179" s="741"/>
      <c r="OI179" s="741"/>
      <c r="OJ179" s="741"/>
      <c r="OK179" s="741"/>
      <c r="OL179" s="741"/>
      <c r="OM179" s="741"/>
      <c r="ON179" s="741"/>
      <c r="OO179" s="741"/>
      <c r="OP179" s="741"/>
      <c r="OQ179" s="741"/>
      <c r="OR179" s="741"/>
      <c r="OS179" s="741"/>
      <c r="OT179" s="741"/>
      <c r="OU179" s="741"/>
      <c r="OV179" s="741"/>
      <c r="OW179" s="741"/>
      <c r="OX179" s="741"/>
      <c r="OY179" s="741"/>
      <c r="OZ179" s="741"/>
      <c r="PA179" s="741"/>
      <c r="PB179" s="741"/>
      <c r="PC179" s="741"/>
      <c r="PD179" s="741"/>
      <c r="PE179" s="741"/>
      <c r="PF179" s="741"/>
      <c r="PG179" s="741"/>
      <c r="PH179" s="741"/>
      <c r="PI179" s="741"/>
    </row>
    <row r="180" spans="1:425" s="92" customFormat="1" ht="15" customHeight="1">
      <c r="A180" s="1"/>
      <c r="B180" s="88"/>
      <c r="C180" s="89" t="s">
        <v>432</v>
      </c>
      <c r="D180" s="89" t="s">
        <v>5</v>
      </c>
      <c r="E180" s="89" t="s">
        <v>427</v>
      </c>
      <c r="F180" s="89" t="s">
        <v>1224</v>
      </c>
      <c r="G180" s="160" t="str">
        <f>'G-6'!I257</f>
        <v>I-87</v>
      </c>
      <c r="H180" s="160" t="s">
        <v>89</v>
      </c>
      <c r="I180" s="160" t="s">
        <v>89</v>
      </c>
      <c r="J180" s="160" t="s">
        <v>4</v>
      </c>
      <c r="K180" s="160" t="s">
        <v>4</v>
      </c>
      <c r="L180" s="160" t="s">
        <v>4</v>
      </c>
      <c r="M180" s="89" t="s">
        <v>2137</v>
      </c>
      <c r="N180" s="89" t="s">
        <v>38</v>
      </c>
      <c r="O180" s="89" t="s">
        <v>355</v>
      </c>
      <c r="P180" s="89" t="s">
        <v>98</v>
      </c>
      <c r="Q180" s="91">
        <v>2245.6999999999998</v>
      </c>
      <c r="R180" s="91" t="s">
        <v>4</v>
      </c>
      <c r="S180" s="91">
        <v>2017</v>
      </c>
      <c r="T180" s="91" t="s">
        <v>664</v>
      </c>
      <c r="U180" s="91" t="s">
        <v>4</v>
      </c>
      <c r="V180" s="91" t="s">
        <v>741</v>
      </c>
      <c r="W180" s="91" t="s">
        <v>266</v>
      </c>
      <c r="X180" s="91" t="s">
        <v>4</v>
      </c>
      <c r="Y180" s="120" t="s">
        <v>4</v>
      </c>
      <c r="Z180" s="91" t="s">
        <v>666</v>
      </c>
      <c r="AA180" s="91" t="s">
        <v>667</v>
      </c>
      <c r="AB180" s="91" t="s">
        <v>694</v>
      </c>
      <c r="AC180" s="91" t="s">
        <v>816</v>
      </c>
      <c r="AD180" s="135">
        <v>2297.1999999999998</v>
      </c>
      <c r="AE180" s="135" t="s">
        <v>4</v>
      </c>
      <c r="AF180" s="135">
        <v>2016</v>
      </c>
      <c r="AG180" s="135" t="s">
        <v>664</v>
      </c>
      <c r="AH180" s="135" t="s">
        <v>665</v>
      </c>
      <c r="AI180" s="135" t="s">
        <v>266</v>
      </c>
      <c r="AJ180" s="135" t="s">
        <v>266</v>
      </c>
      <c r="AK180" s="135" t="s">
        <v>4</v>
      </c>
      <c r="AL180" s="135" t="s">
        <v>4</v>
      </c>
      <c r="AM180" s="135" t="s">
        <v>666</v>
      </c>
      <c r="AN180" s="135" t="s">
        <v>667</v>
      </c>
      <c r="AO180" s="135" t="s">
        <v>681</v>
      </c>
      <c r="AP180" s="135" t="s">
        <v>1716</v>
      </c>
      <c r="AQ180" s="135">
        <v>311.39999999999998</v>
      </c>
      <c r="AR180" s="248" t="s">
        <v>4</v>
      </c>
      <c r="AS180" s="248">
        <v>2016</v>
      </c>
      <c r="AT180" s="248" t="s">
        <v>664</v>
      </c>
      <c r="AU180" s="248" t="s">
        <v>665</v>
      </c>
      <c r="AV180" s="248" t="s">
        <v>266</v>
      </c>
      <c r="AW180" s="248" t="s">
        <v>266</v>
      </c>
      <c r="AX180" s="248" t="s">
        <v>4</v>
      </c>
      <c r="AY180" s="248" t="s">
        <v>4</v>
      </c>
      <c r="AZ180" s="248" t="s">
        <v>666</v>
      </c>
      <c r="BA180" s="248" t="s">
        <v>667</v>
      </c>
      <c r="BB180" s="248" t="s">
        <v>681</v>
      </c>
      <c r="BC180" s="248" t="s">
        <v>1715</v>
      </c>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c r="JX180" s="91"/>
      <c r="JY180" s="91"/>
      <c r="JZ180" s="91"/>
      <c r="KA180" s="91"/>
      <c r="KB180" s="91"/>
      <c r="KC180" s="91"/>
      <c r="KD180" s="91"/>
      <c r="KE180" s="91"/>
      <c r="KF180" s="91"/>
      <c r="KG180" s="91"/>
      <c r="KH180" s="91"/>
      <c r="KI180" s="91"/>
      <c r="KJ180" s="91"/>
      <c r="KK180" s="91"/>
      <c r="KL180" s="91"/>
      <c r="KM180" s="91"/>
      <c r="KN180" s="91"/>
      <c r="KO180" s="91"/>
      <c r="KP180" s="91"/>
      <c r="KQ180" s="91"/>
      <c r="KR180" s="91"/>
      <c r="KS180" s="91"/>
      <c r="KT180" s="91"/>
      <c r="KU180" s="91"/>
      <c r="KV180" s="91"/>
      <c r="KW180" s="91"/>
      <c r="KX180" s="91"/>
      <c r="KY180" s="91"/>
      <c r="KZ180" s="91"/>
      <c r="LA180" s="91"/>
      <c r="LB180" s="91"/>
      <c r="LC180" s="91"/>
      <c r="LD180" s="91"/>
      <c r="LE180" s="91"/>
      <c r="LF180" s="91"/>
      <c r="LG180" s="91"/>
      <c r="LH180" s="91"/>
      <c r="LI180" s="91"/>
      <c r="LJ180" s="91"/>
      <c r="LK180" s="91"/>
      <c r="LL180" s="91"/>
      <c r="LM180" s="91"/>
      <c r="LN180" s="91"/>
      <c r="LO180" s="91"/>
      <c r="LP180" s="91"/>
      <c r="LQ180" s="91"/>
      <c r="LR180" s="91"/>
      <c r="LS180" s="91"/>
      <c r="LT180" s="91"/>
      <c r="LU180" s="91"/>
      <c r="LV180" s="91"/>
      <c r="LW180" s="91"/>
      <c r="LX180" s="91"/>
      <c r="LY180" s="91"/>
      <c r="LZ180" s="91"/>
      <c r="MA180" s="91"/>
      <c r="MB180" s="91"/>
      <c r="MC180" s="91"/>
      <c r="MQ180" s="152">
        <f t="shared" si="108"/>
        <v>3</v>
      </c>
      <c r="MR180" s="143">
        <f t="shared" si="100"/>
        <v>2297.1999999999998</v>
      </c>
      <c r="MS180" s="143">
        <f t="shared" si="101"/>
        <v>311.39999999999998</v>
      </c>
      <c r="MT180" s="143">
        <f t="shared" si="102"/>
        <v>1618.0999999999997</v>
      </c>
      <c r="MU180" s="143">
        <f t="shared" si="103"/>
        <v>1131.9283237025215</v>
      </c>
      <c r="MV180" s="234">
        <f t="shared" si="106"/>
        <v>3</v>
      </c>
      <c r="MW180" s="236" t="s">
        <v>89</v>
      </c>
      <c r="MX180" s="144" t="s">
        <v>4</v>
      </c>
      <c r="MY180" s="144" t="s">
        <v>4</v>
      </c>
      <c r="MZ180" s="144" t="s">
        <v>4</v>
      </c>
      <c r="NA180" s="144" t="s">
        <v>4</v>
      </c>
      <c r="NB180" s="144" t="s">
        <v>4</v>
      </c>
      <c r="NC180" s="144" t="s">
        <v>4</v>
      </c>
      <c r="ND180" s="144" t="s">
        <v>4</v>
      </c>
      <c r="NE180" s="144" t="s">
        <v>4</v>
      </c>
      <c r="NF180" s="144" t="s">
        <v>4</v>
      </c>
      <c r="NG180" s="144" t="s">
        <v>4</v>
      </c>
      <c r="NH180" s="237" t="s">
        <v>4</v>
      </c>
      <c r="NI180" s="236" t="s">
        <v>22</v>
      </c>
      <c r="NJ180" s="161">
        <f t="shared" si="104"/>
        <v>0</v>
      </c>
      <c r="NK180" s="161">
        <f t="shared" si="105"/>
        <v>3</v>
      </c>
      <c r="NM180" s="288"/>
      <c r="NN180" s="88"/>
      <c r="NO180" s="741"/>
      <c r="NP180" s="741"/>
      <c r="NQ180" s="741"/>
      <c r="NR180" s="741"/>
      <c r="NS180" s="741"/>
      <c r="NT180" s="741"/>
      <c r="NU180" s="741"/>
      <c r="NV180" s="741"/>
      <c r="NW180" s="741"/>
      <c r="NX180" s="741"/>
      <c r="NY180" s="741"/>
      <c r="NZ180" s="741"/>
      <c r="OA180" s="741"/>
      <c r="OB180" s="741"/>
      <c r="OC180" s="741"/>
      <c r="OD180" s="741"/>
      <c r="OE180" s="741"/>
      <c r="OF180" s="741"/>
      <c r="OG180" s="741"/>
      <c r="OH180" s="741"/>
      <c r="OI180" s="741"/>
      <c r="OJ180" s="741"/>
      <c r="OK180" s="741"/>
      <c r="OL180" s="741"/>
      <c r="OM180" s="741"/>
      <c r="ON180" s="741"/>
      <c r="OO180" s="741"/>
      <c r="OP180" s="741"/>
      <c r="OQ180" s="741"/>
      <c r="OR180" s="741"/>
      <c r="OS180" s="741"/>
      <c r="OT180" s="741"/>
      <c r="OU180" s="741"/>
      <c r="OV180" s="741"/>
      <c r="OW180" s="741"/>
      <c r="OX180" s="741"/>
      <c r="OY180" s="741"/>
      <c r="OZ180" s="741"/>
      <c r="PA180" s="741"/>
      <c r="PB180" s="741"/>
      <c r="PC180" s="741"/>
      <c r="PD180" s="741"/>
      <c r="PE180" s="741"/>
      <c r="PF180" s="741"/>
      <c r="PG180" s="741"/>
      <c r="PH180" s="741"/>
      <c r="PI180" s="741"/>
    </row>
    <row r="181" spans="1:425" s="92" customFormat="1" ht="15" customHeight="1">
      <c r="A181" s="1"/>
      <c r="B181" s="88"/>
      <c r="C181" s="89" t="s">
        <v>432</v>
      </c>
      <c r="D181" s="89" t="s">
        <v>5</v>
      </c>
      <c r="E181" s="89" t="s">
        <v>417</v>
      </c>
      <c r="F181" s="89" t="s">
        <v>1224</v>
      </c>
      <c r="G181" s="160" t="str">
        <f>'G-6'!I145</f>
        <v>I-45</v>
      </c>
      <c r="H181" s="160" t="s">
        <v>89</v>
      </c>
      <c r="I181" s="160" t="s">
        <v>88</v>
      </c>
      <c r="J181" s="160" t="s">
        <v>4</v>
      </c>
      <c r="K181" s="160" t="s">
        <v>4</v>
      </c>
      <c r="L181" s="160" t="s">
        <v>4</v>
      </c>
      <c r="M181" s="89" t="s">
        <v>192</v>
      </c>
      <c r="N181" s="89" t="s">
        <v>39</v>
      </c>
      <c r="O181" s="89" t="s">
        <v>310</v>
      </c>
      <c r="P181" s="89" t="s">
        <v>98</v>
      </c>
      <c r="Q181" s="91">
        <v>1.0424</v>
      </c>
      <c r="R181" s="91" t="s">
        <v>4</v>
      </c>
      <c r="S181" s="91">
        <v>2017</v>
      </c>
      <c r="T181" s="91" t="s">
        <v>664</v>
      </c>
      <c r="U181" s="91" t="s">
        <v>4</v>
      </c>
      <c r="V181" s="91" t="s">
        <v>741</v>
      </c>
      <c r="W181" s="91" t="s">
        <v>266</v>
      </c>
      <c r="X181" s="91" t="s">
        <v>4</v>
      </c>
      <c r="Y181" s="120" t="s">
        <v>4</v>
      </c>
      <c r="Z181" s="91" t="s">
        <v>666</v>
      </c>
      <c r="AA181" s="91" t="s">
        <v>667</v>
      </c>
      <c r="AB181" s="91" t="s">
        <v>694</v>
      </c>
      <c r="AC181" s="91" t="s">
        <v>816</v>
      </c>
      <c r="AD181" s="91">
        <v>9.8000000000000004E-2</v>
      </c>
      <c r="AE181" s="91" t="s">
        <v>4</v>
      </c>
      <c r="AF181" s="91">
        <v>2016</v>
      </c>
      <c r="AG181" s="91" t="s">
        <v>664</v>
      </c>
      <c r="AH181" s="91" t="s">
        <v>665</v>
      </c>
      <c r="AI181" s="91" t="s">
        <v>4</v>
      </c>
      <c r="AJ181" s="91" t="s">
        <v>811</v>
      </c>
      <c r="AK181" s="91" t="s">
        <v>4</v>
      </c>
      <c r="AL181" s="91">
        <v>97077</v>
      </c>
      <c r="AM181" s="91" t="s">
        <v>4</v>
      </c>
      <c r="AN181" s="91" t="s">
        <v>667</v>
      </c>
      <c r="AO181" s="100" t="s">
        <v>812</v>
      </c>
      <c r="AP181" s="91" t="s">
        <v>4</v>
      </c>
      <c r="AQ181" s="91">
        <v>9.9000000000000005E-2</v>
      </c>
      <c r="AR181" s="91" t="s">
        <v>4</v>
      </c>
      <c r="AS181" s="91">
        <v>2016</v>
      </c>
      <c r="AT181" s="91" t="s">
        <v>664</v>
      </c>
      <c r="AU181" s="91" t="s">
        <v>665</v>
      </c>
      <c r="AV181" s="91" t="s">
        <v>4</v>
      </c>
      <c r="AW181" s="91" t="s">
        <v>813</v>
      </c>
      <c r="AX181" s="91" t="s">
        <v>4</v>
      </c>
      <c r="AY181" s="91">
        <v>492791</v>
      </c>
      <c r="AZ181" s="91" t="s">
        <v>4</v>
      </c>
      <c r="BA181" s="91" t="s">
        <v>667</v>
      </c>
      <c r="BB181" s="100" t="s">
        <v>812</v>
      </c>
      <c r="BC181" s="91" t="s">
        <v>4</v>
      </c>
      <c r="BD181" s="91">
        <v>7.4999999999999997E-2</v>
      </c>
      <c r="BE181" s="91" t="s">
        <v>4</v>
      </c>
      <c r="BF181" s="91">
        <v>2016</v>
      </c>
      <c r="BG181" s="91" t="s">
        <v>664</v>
      </c>
      <c r="BH181" s="91" t="s">
        <v>665</v>
      </c>
      <c r="BI181" s="91" t="s">
        <v>4</v>
      </c>
      <c r="BJ181" s="91" t="s">
        <v>814</v>
      </c>
      <c r="BK181" s="91" t="s">
        <v>4</v>
      </c>
      <c r="BL181" s="91">
        <v>605598</v>
      </c>
      <c r="BM181" s="91" t="s">
        <v>4</v>
      </c>
      <c r="BN181" s="91" t="s">
        <v>667</v>
      </c>
      <c r="BO181" s="100" t="s">
        <v>812</v>
      </c>
      <c r="BP181" s="91" t="s">
        <v>4</v>
      </c>
      <c r="BQ181" s="196">
        <v>0.107</v>
      </c>
      <c r="BR181" s="91" t="s">
        <v>4</v>
      </c>
      <c r="BS181" s="91">
        <v>2016</v>
      </c>
      <c r="BT181" s="91" t="s">
        <v>664</v>
      </c>
      <c r="BU181" s="91" t="s">
        <v>665</v>
      </c>
      <c r="BV181" s="91" t="s">
        <v>4</v>
      </c>
      <c r="BW181" s="91" t="s">
        <v>815</v>
      </c>
      <c r="BX181" s="91" t="s">
        <v>4</v>
      </c>
      <c r="BY181" s="91">
        <v>595261</v>
      </c>
      <c r="BZ181" s="91" t="s">
        <v>4</v>
      </c>
      <c r="CA181" s="91" t="s">
        <v>667</v>
      </c>
      <c r="CB181" s="100" t="s">
        <v>812</v>
      </c>
      <c r="CC181" s="91" t="s">
        <v>4</v>
      </c>
      <c r="CD181" s="167"/>
      <c r="CE181" s="40"/>
      <c r="CF181" s="136"/>
      <c r="CG181" s="167"/>
      <c r="CH181" s="167"/>
      <c r="CI181" s="167"/>
      <c r="CJ181" s="167"/>
      <c r="CK181" s="167"/>
      <c r="CL181" s="167"/>
      <c r="CM181" s="167"/>
      <c r="CN181" s="167"/>
      <c r="CO181" s="167"/>
      <c r="CP181" s="167"/>
      <c r="CQ181" s="167"/>
      <c r="CR181" s="167"/>
      <c r="CS181" s="167"/>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c r="JX181" s="91"/>
      <c r="JY181" s="91"/>
      <c r="JZ181" s="91"/>
      <c r="KA181" s="91"/>
      <c r="KB181" s="91"/>
      <c r="KC181" s="91"/>
      <c r="KD181" s="91"/>
      <c r="KE181" s="91"/>
      <c r="KF181" s="91"/>
      <c r="KG181" s="91"/>
      <c r="KH181" s="91"/>
      <c r="KI181" s="91"/>
      <c r="KJ181" s="91"/>
      <c r="KK181" s="91"/>
      <c r="KL181" s="91"/>
      <c r="KM181" s="91"/>
      <c r="KN181" s="91"/>
      <c r="KO181" s="91"/>
      <c r="KP181" s="91"/>
      <c r="KQ181" s="91"/>
      <c r="KR181" s="91"/>
      <c r="KS181" s="91"/>
      <c r="KT181" s="91"/>
      <c r="KU181" s="91"/>
      <c r="KV181" s="91"/>
      <c r="KW181" s="91"/>
      <c r="KX181" s="91"/>
      <c r="KY181" s="91"/>
      <c r="KZ181" s="91"/>
      <c r="LA181" s="91"/>
      <c r="LB181" s="91"/>
      <c r="LC181" s="91"/>
      <c r="LD181" s="91"/>
      <c r="LE181" s="91"/>
      <c r="LF181" s="91"/>
      <c r="LG181" s="91"/>
      <c r="LH181" s="91"/>
      <c r="LI181" s="91"/>
      <c r="LJ181" s="91"/>
      <c r="LK181" s="91"/>
      <c r="LL181" s="91"/>
      <c r="LM181" s="91"/>
      <c r="LN181" s="91"/>
      <c r="LO181" s="91"/>
      <c r="LP181" s="91"/>
      <c r="LQ181" s="91"/>
      <c r="LR181" s="91"/>
      <c r="LS181" s="91"/>
      <c r="LT181" s="91"/>
      <c r="LU181" s="91"/>
      <c r="LV181" s="91"/>
      <c r="LW181" s="91"/>
      <c r="LX181" s="91"/>
      <c r="LY181" s="91"/>
      <c r="LZ181" s="91"/>
      <c r="MA181" s="91"/>
      <c r="MB181" s="91"/>
      <c r="MC181" s="91"/>
      <c r="MQ181" s="152">
        <f t="shared" si="108"/>
        <v>5</v>
      </c>
      <c r="MR181" s="143">
        <f t="shared" si="100"/>
        <v>1.0424</v>
      </c>
      <c r="MS181" s="143">
        <f t="shared" si="101"/>
        <v>7.4999999999999997E-2</v>
      </c>
      <c r="MT181" s="143">
        <f t="shared" si="102"/>
        <v>0.28427999999999998</v>
      </c>
      <c r="MU181" s="143">
        <f t="shared" si="103"/>
        <v>0.42396968287838699</v>
      </c>
      <c r="MV181" s="234">
        <f t="shared" si="106"/>
        <v>5</v>
      </c>
      <c r="MW181" s="236" t="s">
        <v>89</v>
      </c>
      <c r="MX181" s="144" t="s">
        <v>4</v>
      </c>
      <c r="MY181" s="144" t="s">
        <v>4</v>
      </c>
      <c r="MZ181" s="144" t="s">
        <v>4</v>
      </c>
      <c r="NA181" s="144" t="s">
        <v>4</v>
      </c>
      <c r="NB181" s="144" t="s">
        <v>4</v>
      </c>
      <c r="NC181" s="144" t="s">
        <v>4</v>
      </c>
      <c r="ND181" s="144" t="s">
        <v>4</v>
      </c>
      <c r="NE181" s="144" t="s">
        <v>4</v>
      </c>
      <c r="NF181" s="144" t="s">
        <v>4</v>
      </c>
      <c r="NG181" s="144" t="s">
        <v>4</v>
      </c>
      <c r="NH181" s="237" t="s">
        <v>4</v>
      </c>
      <c r="NI181" s="236" t="s">
        <v>22</v>
      </c>
      <c r="NJ181" s="161">
        <f t="shared" si="104"/>
        <v>0</v>
      </c>
      <c r="NK181" s="161">
        <f t="shared" si="105"/>
        <v>5</v>
      </c>
      <c r="NM181" s="288"/>
      <c r="NN181" s="88"/>
      <c r="NO181" s="741"/>
      <c r="NP181" s="741"/>
      <c r="NQ181" s="741"/>
      <c r="NR181" s="741"/>
      <c r="NS181" s="741"/>
      <c r="NT181" s="741"/>
      <c r="NU181" s="741"/>
      <c r="NV181" s="741"/>
      <c r="NW181" s="741"/>
      <c r="NX181" s="741"/>
      <c r="NY181" s="741"/>
      <c r="NZ181" s="741"/>
      <c r="OA181" s="741"/>
      <c r="OB181" s="741"/>
      <c r="OC181" s="741"/>
      <c r="OD181" s="741"/>
      <c r="OE181" s="741"/>
      <c r="OF181" s="741"/>
      <c r="OG181" s="741"/>
      <c r="OH181" s="741"/>
      <c r="OI181" s="741"/>
      <c r="OJ181" s="741"/>
      <c r="OK181" s="741"/>
      <c r="OL181" s="741"/>
      <c r="OM181" s="741"/>
      <c r="ON181" s="741"/>
      <c r="OO181" s="741"/>
      <c r="OP181" s="741"/>
      <c r="OQ181" s="741"/>
      <c r="OR181" s="741"/>
      <c r="OS181" s="741"/>
      <c r="OT181" s="741"/>
      <c r="OU181" s="741"/>
      <c r="OV181" s="741"/>
      <c r="OW181" s="741"/>
      <c r="OX181" s="741"/>
      <c r="OY181" s="741"/>
      <c r="OZ181" s="741"/>
      <c r="PA181" s="741"/>
      <c r="PB181" s="741"/>
      <c r="PC181" s="741"/>
      <c r="PD181" s="741"/>
      <c r="PE181" s="741"/>
      <c r="PF181" s="741"/>
      <c r="PG181" s="741"/>
      <c r="PH181" s="741"/>
      <c r="PI181" s="741"/>
    </row>
    <row r="182" spans="1:425" s="92" customFormat="1" ht="15" customHeight="1">
      <c r="A182" s="1"/>
      <c r="B182" s="88"/>
      <c r="C182" s="89" t="s">
        <v>432</v>
      </c>
      <c r="D182" s="89" t="s">
        <v>5</v>
      </c>
      <c r="E182" s="89" t="s">
        <v>417</v>
      </c>
      <c r="F182" s="89" t="s">
        <v>2169</v>
      </c>
      <c r="G182" s="160" t="str">
        <f>'G-6'!I210</f>
        <v>I-77</v>
      </c>
      <c r="H182" s="160" t="s">
        <v>89</v>
      </c>
      <c r="I182" s="160" t="s">
        <v>89</v>
      </c>
      <c r="J182" s="160" t="s">
        <v>4</v>
      </c>
      <c r="K182" s="160" t="s">
        <v>4</v>
      </c>
      <c r="L182" s="160" t="s">
        <v>4</v>
      </c>
      <c r="M182" s="89" t="s">
        <v>2144</v>
      </c>
      <c r="N182" s="89" t="s">
        <v>37</v>
      </c>
      <c r="O182" s="89" t="s">
        <v>198</v>
      </c>
      <c r="P182" s="89" t="s">
        <v>98</v>
      </c>
      <c r="Q182" s="97">
        <v>512.6</v>
      </c>
      <c r="R182" s="91" t="s">
        <v>4</v>
      </c>
      <c r="S182" s="91">
        <v>2017</v>
      </c>
      <c r="T182" s="91" t="s">
        <v>664</v>
      </c>
      <c r="U182" s="91" t="s">
        <v>4</v>
      </c>
      <c r="V182" s="91" t="s">
        <v>741</v>
      </c>
      <c r="W182" s="91" t="s">
        <v>266</v>
      </c>
      <c r="X182" s="91" t="s">
        <v>4</v>
      </c>
      <c r="Y182" s="120" t="s">
        <v>4</v>
      </c>
      <c r="Z182" s="91" t="s">
        <v>666</v>
      </c>
      <c r="AA182" s="91" t="s">
        <v>667</v>
      </c>
      <c r="AB182" s="91" t="s">
        <v>694</v>
      </c>
      <c r="AC182" s="91" t="s">
        <v>816</v>
      </c>
      <c r="AD182" s="135">
        <v>33.299999999999997</v>
      </c>
      <c r="AE182" s="135" t="s">
        <v>4</v>
      </c>
      <c r="AF182" s="135">
        <v>2016</v>
      </c>
      <c r="AG182" s="135" t="s">
        <v>664</v>
      </c>
      <c r="AH182" s="135" t="s">
        <v>665</v>
      </c>
      <c r="AI182" s="135" t="s">
        <v>266</v>
      </c>
      <c r="AJ182" s="135" t="s">
        <v>266</v>
      </c>
      <c r="AK182" s="135" t="s">
        <v>4</v>
      </c>
      <c r="AL182" s="135" t="s">
        <v>4</v>
      </c>
      <c r="AM182" s="135" t="s">
        <v>4</v>
      </c>
      <c r="AN182" s="135" t="s">
        <v>667</v>
      </c>
      <c r="AO182" s="135" t="s">
        <v>681</v>
      </c>
      <c r="AP182" s="135" t="s">
        <v>1782</v>
      </c>
      <c r="AQ182" s="135">
        <v>9.6999999999999993</v>
      </c>
      <c r="AR182" s="135" t="s">
        <v>4</v>
      </c>
      <c r="AS182" s="135">
        <v>2016</v>
      </c>
      <c r="AT182" s="135" t="s">
        <v>664</v>
      </c>
      <c r="AU182" s="135" t="s">
        <v>665</v>
      </c>
      <c r="AV182" s="135" t="s">
        <v>266</v>
      </c>
      <c r="AW182" s="135" t="s">
        <v>266</v>
      </c>
      <c r="AX182" s="135" t="s">
        <v>4</v>
      </c>
      <c r="AY182" s="135" t="s">
        <v>4</v>
      </c>
      <c r="AZ182" s="135" t="s">
        <v>4</v>
      </c>
      <c r="BA182" s="135" t="s">
        <v>667</v>
      </c>
      <c r="BB182" s="135" t="s">
        <v>681</v>
      </c>
      <c r="BC182" s="135" t="s">
        <v>1783</v>
      </c>
      <c r="BD182" s="135">
        <v>0.1</v>
      </c>
      <c r="BE182" s="135" t="s">
        <v>4</v>
      </c>
      <c r="BF182" s="135">
        <v>2016</v>
      </c>
      <c r="BG182" s="135" t="s">
        <v>664</v>
      </c>
      <c r="BH182" s="135" t="s">
        <v>665</v>
      </c>
      <c r="BI182" s="135" t="s">
        <v>266</v>
      </c>
      <c r="BJ182" s="135" t="s">
        <v>266</v>
      </c>
      <c r="BK182" s="135" t="s">
        <v>4</v>
      </c>
      <c r="BL182" s="135" t="s">
        <v>4</v>
      </c>
      <c r="BM182" s="135" t="s">
        <v>4</v>
      </c>
      <c r="BN182" s="135" t="s">
        <v>667</v>
      </c>
      <c r="BO182" s="135" t="s">
        <v>681</v>
      </c>
      <c r="BP182" s="135" t="s">
        <v>1784</v>
      </c>
      <c r="BQ182" s="135">
        <v>290.3</v>
      </c>
      <c r="BR182" s="135" t="s">
        <v>4</v>
      </c>
      <c r="BS182" s="135">
        <v>2016</v>
      </c>
      <c r="BT182" s="135" t="s">
        <v>664</v>
      </c>
      <c r="BU182" s="135" t="s">
        <v>665</v>
      </c>
      <c r="BV182" s="135" t="s">
        <v>266</v>
      </c>
      <c r="BW182" s="135" t="s">
        <v>266</v>
      </c>
      <c r="BX182" s="135" t="s">
        <v>4</v>
      </c>
      <c r="BY182" s="135" t="s">
        <v>4</v>
      </c>
      <c r="BZ182" s="135" t="s">
        <v>4</v>
      </c>
      <c r="CA182" s="135" t="s">
        <v>667</v>
      </c>
      <c r="CB182" s="135" t="s">
        <v>681</v>
      </c>
      <c r="CC182" s="135" t="s">
        <v>1785</v>
      </c>
      <c r="CD182" s="135">
        <v>106.1</v>
      </c>
      <c r="CE182" s="135" t="s">
        <v>4</v>
      </c>
      <c r="CF182" s="135">
        <v>2016</v>
      </c>
      <c r="CG182" s="135" t="s">
        <v>664</v>
      </c>
      <c r="CH182" s="135" t="s">
        <v>665</v>
      </c>
      <c r="CI182" s="135" t="s">
        <v>266</v>
      </c>
      <c r="CJ182" s="135" t="s">
        <v>266</v>
      </c>
      <c r="CK182" s="135" t="s">
        <v>4</v>
      </c>
      <c r="CL182" s="135" t="s">
        <v>4</v>
      </c>
      <c r="CM182" s="135" t="s">
        <v>4</v>
      </c>
      <c r="CN182" s="135" t="s">
        <v>667</v>
      </c>
      <c r="CO182" s="135" t="s">
        <v>681</v>
      </c>
      <c r="CP182" s="135" t="s">
        <v>1781</v>
      </c>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c r="JX182" s="91"/>
      <c r="JY182" s="91"/>
      <c r="JZ182" s="91"/>
      <c r="KA182" s="91"/>
      <c r="KB182" s="91"/>
      <c r="KC182" s="91"/>
      <c r="KD182" s="91"/>
      <c r="KE182" s="91"/>
      <c r="KF182" s="91"/>
      <c r="KG182" s="91"/>
      <c r="KH182" s="91"/>
      <c r="KI182" s="91"/>
      <c r="KJ182" s="91"/>
      <c r="KK182" s="91"/>
      <c r="KL182" s="91"/>
      <c r="KM182" s="91"/>
      <c r="KN182" s="91"/>
      <c r="KO182" s="91"/>
      <c r="KP182" s="91"/>
      <c r="KQ182" s="91"/>
      <c r="KR182" s="91"/>
      <c r="KS182" s="91"/>
      <c r="KT182" s="91"/>
      <c r="KU182" s="91"/>
      <c r="KV182" s="91"/>
      <c r="KW182" s="91"/>
      <c r="KX182" s="91"/>
      <c r="KY182" s="91"/>
      <c r="KZ182" s="91"/>
      <c r="LA182" s="91"/>
      <c r="LB182" s="91"/>
      <c r="LC182" s="91"/>
      <c r="LD182" s="91"/>
      <c r="LE182" s="91"/>
      <c r="LF182" s="91"/>
      <c r="LG182" s="91"/>
      <c r="LH182" s="91"/>
      <c r="LI182" s="91"/>
      <c r="LJ182" s="91"/>
      <c r="LK182" s="91"/>
      <c r="LL182" s="91"/>
      <c r="LM182" s="91"/>
      <c r="LN182" s="91"/>
      <c r="LO182" s="91"/>
      <c r="LP182" s="91"/>
      <c r="LQ182" s="91"/>
      <c r="LR182" s="91"/>
      <c r="LS182" s="91"/>
      <c r="LT182" s="91"/>
      <c r="LU182" s="91"/>
      <c r="LV182" s="91"/>
      <c r="LW182" s="91"/>
      <c r="LX182" s="91"/>
      <c r="LY182" s="91"/>
      <c r="LZ182" s="91"/>
      <c r="MA182" s="91"/>
      <c r="MB182" s="91"/>
      <c r="MC182" s="91"/>
      <c r="MQ182" s="152">
        <f t="shared" si="108"/>
        <v>6</v>
      </c>
      <c r="MR182" s="143">
        <f t="shared" si="100"/>
        <v>512.6</v>
      </c>
      <c r="MS182" s="143">
        <f t="shared" si="101"/>
        <v>0.1</v>
      </c>
      <c r="MT182" s="143">
        <f t="shared" si="102"/>
        <v>158.68333333333334</v>
      </c>
      <c r="MU182" s="143">
        <f t="shared" si="103"/>
        <v>204.16201817837393</v>
      </c>
      <c r="MV182" s="234">
        <f t="shared" si="106"/>
        <v>6</v>
      </c>
      <c r="MW182" s="236" t="s">
        <v>89</v>
      </c>
      <c r="MX182" s="144" t="s">
        <v>4</v>
      </c>
      <c r="MY182" s="144" t="s">
        <v>4</v>
      </c>
      <c r="MZ182" s="144" t="s">
        <v>4</v>
      </c>
      <c r="NA182" s="144" t="s">
        <v>4</v>
      </c>
      <c r="NB182" s="144" t="s">
        <v>4</v>
      </c>
      <c r="NC182" s="144" t="s">
        <v>4</v>
      </c>
      <c r="ND182" s="144" t="s">
        <v>4</v>
      </c>
      <c r="NE182" s="144" t="s">
        <v>4</v>
      </c>
      <c r="NF182" s="144" t="s">
        <v>4</v>
      </c>
      <c r="NG182" s="144" t="s">
        <v>4</v>
      </c>
      <c r="NH182" s="237" t="s">
        <v>4</v>
      </c>
      <c r="NI182" s="236" t="s">
        <v>22</v>
      </c>
      <c r="NJ182" s="161">
        <f t="shared" si="104"/>
        <v>0</v>
      </c>
      <c r="NK182" s="161">
        <f t="shared" si="105"/>
        <v>6</v>
      </c>
      <c r="NM182" s="288"/>
      <c r="NN182" s="88"/>
      <c r="NO182" s="741"/>
      <c r="NP182" s="741"/>
      <c r="NQ182" s="741"/>
      <c r="NR182" s="741"/>
      <c r="NS182" s="741"/>
      <c r="NT182" s="741"/>
      <c r="NU182" s="741"/>
      <c r="NV182" s="741"/>
      <c r="NW182" s="741"/>
      <c r="NX182" s="741"/>
      <c r="NY182" s="741"/>
      <c r="NZ182" s="741"/>
      <c r="OA182" s="741"/>
      <c r="OB182" s="741"/>
      <c r="OC182" s="741"/>
      <c r="OD182" s="741"/>
      <c r="OE182" s="741"/>
      <c r="OF182" s="741"/>
      <c r="OG182" s="741"/>
      <c r="OH182" s="741"/>
      <c r="OI182" s="741"/>
      <c r="OJ182" s="741"/>
      <c r="OK182" s="741"/>
      <c r="OL182" s="741"/>
      <c r="OM182" s="741"/>
      <c r="ON182" s="741"/>
      <c r="OO182" s="741"/>
      <c r="OP182" s="741"/>
      <c r="OQ182" s="741"/>
      <c r="OR182" s="741"/>
      <c r="OS182" s="741"/>
      <c r="OT182" s="741"/>
      <c r="OU182" s="741"/>
      <c r="OV182" s="741"/>
      <c r="OW182" s="741"/>
      <c r="OX182" s="741"/>
      <c r="OY182" s="741"/>
      <c r="OZ182" s="741"/>
      <c r="PA182" s="741"/>
      <c r="PB182" s="741"/>
      <c r="PC182" s="741"/>
      <c r="PD182" s="741"/>
      <c r="PE182" s="741"/>
      <c r="PF182" s="741"/>
      <c r="PG182" s="741"/>
      <c r="PH182" s="741"/>
      <c r="PI182" s="741"/>
    </row>
    <row r="183" spans="1:425" s="92" customFormat="1" ht="15" customHeight="1">
      <c r="A183" s="1"/>
      <c r="B183" s="88"/>
      <c r="C183" s="89" t="s">
        <v>2160</v>
      </c>
      <c r="D183" s="89" t="s">
        <v>5</v>
      </c>
      <c r="E183" s="89" t="s">
        <v>430</v>
      </c>
      <c r="F183" s="89" t="s">
        <v>2161</v>
      </c>
      <c r="G183" s="160" t="str">
        <f>'G-6'!I260</f>
        <v>I-88</v>
      </c>
      <c r="H183" s="160" t="s">
        <v>88</v>
      </c>
      <c r="I183" s="160" t="s">
        <v>88</v>
      </c>
      <c r="J183" s="160" t="s">
        <v>4</v>
      </c>
      <c r="K183" s="160" t="s">
        <v>4</v>
      </c>
      <c r="L183" s="160" t="s">
        <v>4</v>
      </c>
      <c r="M183" s="89" t="s">
        <v>377</v>
      </c>
      <c r="N183" s="89" t="s">
        <v>1030</v>
      </c>
      <c r="O183" s="89" t="s">
        <v>591</v>
      </c>
      <c r="P183" s="89" t="s">
        <v>98</v>
      </c>
      <c r="Q183" s="167">
        <v>196</v>
      </c>
      <c r="R183" s="167" t="s">
        <v>817</v>
      </c>
      <c r="S183" s="91">
        <v>2016</v>
      </c>
      <c r="T183" s="91" t="s">
        <v>664</v>
      </c>
      <c r="U183" s="91" t="s">
        <v>4</v>
      </c>
      <c r="V183" s="91" t="s">
        <v>818</v>
      </c>
      <c r="W183" s="91" t="s">
        <v>4</v>
      </c>
      <c r="X183" s="91" t="s">
        <v>819</v>
      </c>
      <c r="Y183" s="91" t="s">
        <v>4</v>
      </c>
      <c r="Z183" s="91" t="s">
        <v>714</v>
      </c>
      <c r="AA183" s="91" t="s">
        <v>667</v>
      </c>
      <c r="AB183" s="91" t="s">
        <v>820</v>
      </c>
      <c r="AC183" s="91" t="s">
        <v>4</v>
      </c>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c r="JX183" s="91"/>
      <c r="JY183" s="91"/>
      <c r="JZ183" s="91"/>
      <c r="KA183" s="91"/>
      <c r="KB183" s="91"/>
      <c r="KC183" s="91"/>
      <c r="KD183" s="91"/>
      <c r="KE183" s="91"/>
      <c r="KF183" s="91"/>
      <c r="KG183" s="91"/>
      <c r="KH183" s="91"/>
      <c r="KI183" s="91"/>
      <c r="KJ183" s="91"/>
      <c r="KK183" s="91"/>
      <c r="KL183" s="91"/>
      <c r="KM183" s="91"/>
      <c r="KN183" s="91"/>
      <c r="KO183" s="91"/>
      <c r="KP183" s="91"/>
      <c r="KQ183" s="91"/>
      <c r="KR183" s="91"/>
      <c r="KS183" s="91"/>
      <c r="KT183" s="91"/>
      <c r="KU183" s="91"/>
      <c r="KV183" s="91"/>
      <c r="KW183" s="91"/>
      <c r="KX183" s="91"/>
      <c r="KY183" s="91"/>
      <c r="KZ183" s="91"/>
      <c r="LA183" s="91"/>
      <c r="LB183" s="91"/>
      <c r="LC183" s="91"/>
      <c r="LD183" s="91"/>
      <c r="LE183" s="91"/>
      <c r="LF183" s="91"/>
      <c r="LG183" s="91"/>
      <c r="LH183" s="91"/>
      <c r="LI183" s="91"/>
      <c r="LJ183" s="91"/>
      <c r="LK183" s="91"/>
      <c r="LL183" s="91"/>
      <c r="LM183" s="91"/>
      <c r="LN183" s="91"/>
      <c r="LO183" s="91"/>
      <c r="LP183" s="91"/>
      <c r="LQ183" s="91"/>
      <c r="LR183" s="91"/>
      <c r="LS183" s="91"/>
      <c r="LT183" s="91"/>
      <c r="LU183" s="91"/>
      <c r="LV183" s="91"/>
      <c r="LW183" s="91"/>
      <c r="LX183" s="91"/>
      <c r="LY183" s="91"/>
      <c r="LZ183" s="91"/>
      <c r="MA183" s="91"/>
      <c r="MB183" s="91"/>
      <c r="MC183" s="91"/>
      <c r="MQ183" s="152">
        <f t="shared" si="108"/>
        <v>1</v>
      </c>
      <c r="MR183" s="143">
        <f t="shared" si="100"/>
        <v>196</v>
      </c>
      <c r="MS183" s="143">
        <f t="shared" si="101"/>
        <v>196</v>
      </c>
      <c r="MT183" s="143">
        <f t="shared" si="102"/>
        <v>196</v>
      </c>
      <c r="MU183" s="143" t="e">
        <f t="shared" si="103"/>
        <v>#DIV/0!</v>
      </c>
      <c r="MV183" s="234">
        <f t="shared" si="106"/>
        <v>1</v>
      </c>
      <c r="MW183" s="236" t="s">
        <v>89</v>
      </c>
      <c r="MX183" s="144" t="s">
        <v>4</v>
      </c>
      <c r="MY183" s="144" t="s">
        <v>4</v>
      </c>
      <c r="MZ183" s="144" t="s">
        <v>4</v>
      </c>
      <c r="NA183" s="144" t="s">
        <v>4</v>
      </c>
      <c r="NB183" s="144" t="s">
        <v>4</v>
      </c>
      <c r="NC183" s="144" t="s">
        <v>4</v>
      </c>
      <c r="ND183" s="144" t="s">
        <v>4</v>
      </c>
      <c r="NE183" s="144" t="s">
        <v>4</v>
      </c>
      <c r="NF183" s="144" t="s">
        <v>4</v>
      </c>
      <c r="NG183" s="144" t="s">
        <v>4</v>
      </c>
      <c r="NH183" s="237" t="s">
        <v>4</v>
      </c>
      <c r="NI183" s="236" t="s">
        <v>22</v>
      </c>
      <c r="NJ183" s="161">
        <f t="shared" si="104"/>
        <v>0</v>
      </c>
      <c r="NK183" s="161">
        <f t="shared" si="105"/>
        <v>1</v>
      </c>
      <c r="NM183" s="288"/>
      <c r="NN183" s="88"/>
      <c r="NO183" s="741"/>
      <c r="NP183" s="741"/>
      <c r="NQ183" s="741"/>
      <c r="NR183" s="741"/>
      <c r="NS183" s="741"/>
      <c r="NT183" s="741"/>
      <c r="NU183" s="741"/>
      <c r="NV183" s="741"/>
      <c r="NW183" s="741"/>
      <c r="NX183" s="741"/>
      <c r="NY183" s="741"/>
      <c r="NZ183" s="741"/>
      <c r="OA183" s="741"/>
      <c r="OB183" s="741"/>
      <c r="OC183" s="741"/>
      <c r="OD183" s="741"/>
      <c r="OE183" s="741"/>
      <c r="OF183" s="741"/>
      <c r="OG183" s="741"/>
      <c r="OH183" s="741"/>
      <c r="OI183" s="741"/>
      <c r="OJ183" s="741"/>
      <c r="OK183" s="741"/>
      <c r="OL183" s="741"/>
      <c r="OM183" s="741"/>
      <c r="ON183" s="741"/>
      <c r="OO183" s="741"/>
      <c r="OP183" s="741"/>
      <c r="OQ183" s="741"/>
      <c r="OR183" s="741"/>
      <c r="OS183" s="741"/>
      <c r="OT183" s="741"/>
      <c r="OU183" s="741"/>
      <c r="OV183" s="741"/>
      <c r="OW183" s="741"/>
      <c r="OX183" s="741"/>
      <c r="OY183" s="741"/>
      <c r="OZ183" s="741"/>
      <c r="PA183" s="741"/>
      <c r="PB183" s="741"/>
      <c r="PC183" s="741"/>
      <c r="PD183" s="741"/>
      <c r="PE183" s="741"/>
      <c r="PF183" s="741"/>
      <c r="PG183" s="741"/>
      <c r="PH183" s="741"/>
      <c r="PI183" s="741"/>
    </row>
    <row r="184" spans="1:425" s="92" customFormat="1" ht="15" customHeight="1">
      <c r="A184" s="1"/>
      <c r="B184" s="88"/>
      <c r="C184" s="89" t="s">
        <v>2160</v>
      </c>
      <c r="D184" s="89" t="s">
        <v>5</v>
      </c>
      <c r="E184" s="89" t="s">
        <v>430</v>
      </c>
      <c r="F184" s="89" t="s">
        <v>2161</v>
      </c>
      <c r="G184" s="160" t="str">
        <f>'G-6'!I262</f>
        <v>I-89</v>
      </c>
      <c r="H184" s="160" t="s">
        <v>88</v>
      </c>
      <c r="I184" s="160" t="s">
        <v>88</v>
      </c>
      <c r="J184" s="160" t="s">
        <v>4</v>
      </c>
      <c r="K184" s="160" t="s">
        <v>4</v>
      </c>
      <c r="L184" s="160" t="s">
        <v>4</v>
      </c>
      <c r="M184" s="89" t="s">
        <v>378</v>
      </c>
      <c r="N184" s="89" t="s">
        <v>1030</v>
      </c>
      <c r="O184" s="89" t="s">
        <v>592</v>
      </c>
      <c r="P184" s="89" t="s">
        <v>98</v>
      </c>
      <c r="Q184" s="167">
        <v>34.4</v>
      </c>
      <c r="R184" s="91" t="s">
        <v>821</v>
      </c>
      <c r="S184" s="91">
        <v>2016</v>
      </c>
      <c r="T184" s="91" t="s">
        <v>664</v>
      </c>
      <c r="U184" s="91" t="s">
        <v>665</v>
      </c>
      <c r="V184" s="91" t="s">
        <v>818</v>
      </c>
      <c r="W184" s="91" t="s">
        <v>4</v>
      </c>
      <c r="X184" s="91" t="s">
        <v>819</v>
      </c>
      <c r="Y184" s="91" t="s">
        <v>4</v>
      </c>
      <c r="Z184" s="91" t="s">
        <v>778</v>
      </c>
      <c r="AA184" s="91" t="s">
        <v>667</v>
      </c>
      <c r="AB184" s="91" t="s">
        <v>820</v>
      </c>
      <c r="AC184" s="91" t="s">
        <v>4</v>
      </c>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c r="JX184" s="91"/>
      <c r="JY184" s="91"/>
      <c r="JZ184" s="91"/>
      <c r="KA184" s="91"/>
      <c r="KB184" s="91"/>
      <c r="KC184" s="91"/>
      <c r="KD184" s="91"/>
      <c r="KE184" s="91"/>
      <c r="KF184" s="91"/>
      <c r="KG184" s="91"/>
      <c r="KH184" s="91"/>
      <c r="KI184" s="91"/>
      <c r="KJ184" s="91"/>
      <c r="KK184" s="91"/>
      <c r="KL184" s="91"/>
      <c r="KM184" s="91"/>
      <c r="KN184" s="91"/>
      <c r="KO184" s="91"/>
      <c r="KP184" s="91"/>
      <c r="KQ184" s="91"/>
      <c r="KR184" s="91"/>
      <c r="KS184" s="91"/>
      <c r="KT184" s="91"/>
      <c r="KU184" s="91"/>
      <c r="KV184" s="91"/>
      <c r="KW184" s="91"/>
      <c r="KX184" s="91"/>
      <c r="KY184" s="91"/>
      <c r="KZ184" s="91"/>
      <c r="LA184" s="91"/>
      <c r="LB184" s="91"/>
      <c r="LC184" s="91"/>
      <c r="LD184" s="91"/>
      <c r="LE184" s="91"/>
      <c r="LF184" s="91"/>
      <c r="LG184" s="91"/>
      <c r="LH184" s="91"/>
      <c r="LI184" s="91"/>
      <c r="LJ184" s="91"/>
      <c r="LK184" s="91"/>
      <c r="LL184" s="91"/>
      <c r="LM184" s="91"/>
      <c r="LN184" s="91"/>
      <c r="LO184" s="91"/>
      <c r="LP184" s="91"/>
      <c r="LQ184" s="91"/>
      <c r="LR184" s="91"/>
      <c r="LS184" s="91"/>
      <c r="LT184" s="91"/>
      <c r="LU184" s="91"/>
      <c r="LV184" s="91"/>
      <c r="LW184" s="91"/>
      <c r="LX184" s="91"/>
      <c r="LY184" s="91"/>
      <c r="LZ184" s="91"/>
      <c r="MA184" s="91"/>
      <c r="MB184" s="91"/>
      <c r="MC184" s="91"/>
      <c r="MQ184" s="152">
        <f t="shared" si="108"/>
        <v>1</v>
      </c>
      <c r="MR184" s="143">
        <f t="shared" si="100"/>
        <v>34.4</v>
      </c>
      <c r="MS184" s="143">
        <f t="shared" si="101"/>
        <v>34.4</v>
      </c>
      <c r="MT184" s="143">
        <f t="shared" si="102"/>
        <v>34.4</v>
      </c>
      <c r="MU184" s="143" t="e">
        <f t="shared" si="103"/>
        <v>#DIV/0!</v>
      </c>
      <c r="MV184" s="234">
        <f t="shared" si="106"/>
        <v>1</v>
      </c>
      <c r="MW184" s="236" t="s">
        <v>89</v>
      </c>
      <c r="MX184" s="144" t="s">
        <v>4</v>
      </c>
      <c r="MY184" s="144" t="s">
        <v>4</v>
      </c>
      <c r="MZ184" s="144" t="s">
        <v>4</v>
      </c>
      <c r="NA184" s="144" t="s">
        <v>4</v>
      </c>
      <c r="NB184" s="144" t="s">
        <v>4</v>
      </c>
      <c r="NC184" s="144" t="s">
        <v>4</v>
      </c>
      <c r="ND184" s="144" t="s">
        <v>4</v>
      </c>
      <c r="NE184" s="144" t="s">
        <v>4</v>
      </c>
      <c r="NF184" s="144" t="s">
        <v>4</v>
      </c>
      <c r="NG184" s="144" t="s">
        <v>4</v>
      </c>
      <c r="NH184" s="237" t="s">
        <v>4</v>
      </c>
      <c r="NI184" s="236" t="s">
        <v>22</v>
      </c>
      <c r="NJ184" s="161">
        <f t="shared" si="104"/>
        <v>0</v>
      </c>
      <c r="NK184" s="161">
        <f t="shared" si="105"/>
        <v>1</v>
      </c>
      <c r="NM184" s="288"/>
      <c r="NN184" s="88"/>
      <c r="NO184" s="741"/>
      <c r="NP184" s="741"/>
      <c r="NQ184" s="741"/>
      <c r="NR184" s="741"/>
      <c r="NS184" s="741"/>
      <c r="NT184" s="741"/>
      <c r="NU184" s="741"/>
      <c r="NV184" s="741"/>
      <c r="NW184" s="741"/>
      <c r="NX184" s="741"/>
      <c r="NY184" s="741"/>
      <c r="NZ184" s="741"/>
      <c r="OA184" s="741"/>
      <c r="OB184" s="741"/>
      <c r="OC184" s="741"/>
      <c r="OD184" s="741"/>
      <c r="OE184" s="741"/>
      <c r="OF184" s="741"/>
      <c r="OG184" s="741"/>
      <c r="OH184" s="741"/>
      <c r="OI184" s="741"/>
      <c r="OJ184" s="741"/>
      <c r="OK184" s="741"/>
      <c r="OL184" s="741"/>
      <c r="OM184" s="741"/>
      <c r="ON184" s="741"/>
      <c r="OO184" s="741"/>
      <c r="OP184" s="741"/>
      <c r="OQ184" s="741"/>
      <c r="OR184" s="741"/>
      <c r="OS184" s="741"/>
      <c r="OT184" s="741"/>
      <c r="OU184" s="741"/>
      <c r="OV184" s="741"/>
      <c r="OW184" s="741"/>
      <c r="OX184" s="741"/>
      <c r="OY184" s="741"/>
      <c r="OZ184" s="741"/>
      <c r="PA184" s="741"/>
      <c r="PB184" s="741"/>
      <c r="PC184" s="741"/>
      <c r="PD184" s="741"/>
      <c r="PE184" s="741"/>
      <c r="PF184" s="741"/>
      <c r="PG184" s="741"/>
      <c r="PH184" s="741"/>
      <c r="PI184" s="741"/>
    </row>
    <row r="185" spans="1:425" s="92" customFormat="1" ht="15" customHeight="1">
      <c r="A185" s="1"/>
      <c r="B185" s="88"/>
      <c r="C185" s="89" t="s">
        <v>432</v>
      </c>
      <c r="D185" s="89" t="s">
        <v>5</v>
      </c>
      <c r="E185" s="89" t="s">
        <v>427</v>
      </c>
      <c r="F185" s="89" t="s">
        <v>2169</v>
      </c>
      <c r="G185" s="340" t="str">
        <f>'G-6'!I217</f>
        <v>I-78</v>
      </c>
      <c r="H185" s="340" t="s">
        <v>88</v>
      </c>
      <c r="I185" s="340" t="s">
        <v>88</v>
      </c>
      <c r="J185" s="160" t="s">
        <v>4</v>
      </c>
      <c r="K185" s="160" t="s">
        <v>4</v>
      </c>
      <c r="L185" s="160" t="s">
        <v>4</v>
      </c>
      <c r="M185" s="89" t="s">
        <v>2145</v>
      </c>
      <c r="N185" s="89" t="s">
        <v>8</v>
      </c>
      <c r="O185" s="89" t="s">
        <v>320</v>
      </c>
      <c r="P185" s="89" t="s">
        <v>97</v>
      </c>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c r="JX185" s="91"/>
      <c r="JY185" s="91"/>
      <c r="JZ185" s="91"/>
      <c r="KA185" s="91"/>
      <c r="KB185" s="91"/>
      <c r="KC185" s="91"/>
      <c r="KD185" s="91"/>
      <c r="KE185" s="91"/>
      <c r="KF185" s="91"/>
      <c r="KG185" s="91"/>
      <c r="KH185" s="91"/>
      <c r="KI185" s="91"/>
      <c r="KJ185" s="91"/>
      <c r="KK185" s="91"/>
      <c r="KL185" s="91"/>
      <c r="KM185" s="91"/>
      <c r="KN185" s="91"/>
      <c r="KO185" s="91"/>
      <c r="KP185" s="91"/>
      <c r="KQ185" s="91"/>
      <c r="KR185" s="91"/>
      <c r="KS185" s="91"/>
      <c r="KT185" s="91"/>
      <c r="KU185" s="91"/>
      <c r="KV185" s="91"/>
      <c r="KW185" s="91"/>
      <c r="KX185" s="91"/>
      <c r="KY185" s="91"/>
      <c r="KZ185" s="91"/>
      <c r="LA185" s="91"/>
      <c r="LB185" s="91"/>
      <c r="LC185" s="91"/>
      <c r="LD185" s="91"/>
      <c r="LE185" s="91"/>
      <c r="LF185" s="91"/>
      <c r="LG185" s="91"/>
      <c r="LH185" s="91"/>
      <c r="LI185" s="91"/>
      <c r="LJ185" s="91"/>
      <c r="LK185" s="91"/>
      <c r="LL185" s="91"/>
      <c r="LM185" s="91"/>
      <c r="LN185" s="91"/>
      <c r="LO185" s="91"/>
      <c r="LP185" s="91"/>
      <c r="LQ185" s="91"/>
      <c r="LR185" s="91"/>
      <c r="LS185" s="91"/>
      <c r="LT185" s="91"/>
      <c r="LU185" s="91"/>
      <c r="LV185" s="91"/>
      <c r="LW185" s="91"/>
      <c r="LX185" s="91"/>
      <c r="LY185" s="91"/>
      <c r="LZ185" s="91"/>
      <c r="MA185" s="91"/>
      <c r="MB185" s="91"/>
      <c r="MC185" s="91"/>
      <c r="MQ185" s="152">
        <f t="shared" si="108"/>
        <v>0</v>
      </c>
      <c r="MR185" s="143" t="s">
        <v>4</v>
      </c>
      <c r="MS185" s="143" t="s">
        <v>4</v>
      </c>
      <c r="MT185" s="143" t="s">
        <v>4</v>
      </c>
      <c r="MU185" s="143" t="s">
        <v>4</v>
      </c>
      <c r="MV185" s="234" t="s">
        <v>4</v>
      </c>
      <c r="MW185" s="236" t="s">
        <v>22</v>
      </c>
      <c r="MX185" s="234">
        <f t="shared" ref="MX185:MX191" si="111">COUNTIF(Q185:MP185,"Si")</f>
        <v>0</v>
      </c>
      <c r="MY185" s="234">
        <f t="shared" ref="MY185:MY191" si="112">COUNTIF(Q185:MP185,"Parcialmente")</f>
        <v>0</v>
      </c>
      <c r="MZ185" s="234">
        <f>COUNTIF(Q$6:MP185,"Si, pero publicado por un nivel superior")+COUNTIF(Q185:MP185,"Si pero publicado por otra entidad")</f>
        <v>0</v>
      </c>
      <c r="NA185" s="234">
        <f t="shared" ref="NA185:NA191" si="113">COUNTIF(Q185:MP185,"No")</f>
        <v>0</v>
      </c>
      <c r="NB185" s="234">
        <f t="shared" ref="NB185:NB191" si="114">COUNTIF(Q185:MP185,"Satisfechos")</f>
        <v>0</v>
      </c>
      <c r="NC185" s="234">
        <f t="shared" ref="NC185:NC191" si="115">COUNTIF(Q185:MP185,"No satisfechos")</f>
        <v>0</v>
      </c>
      <c r="ND185" s="234">
        <f t="shared" ref="ND185:ND191" si="116">COUNTIF(Q185:MP185,"No se realiza encuesta")</f>
        <v>0</v>
      </c>
      <c r="NE185" s="234">
        <f t="shared" ref="NE185:NE191" si="117">COUNTIF(Q185:MP185,"Clausurados o rehabilitados")</f>
        <v>0</v>
      </c>
      <c r="NF185" s="234">
        <f t="shared" ref="NF185:NF191" si="118">COUNTIF(Q185:MP185,"En proceso")</f>
        <v>0</v>
      </c>
      <c r="NG185" s="234">
        <f t="shared" ref="NG185" si="119">COUNTIF(Q185:MP185,"No se realiza ninguna gestión")</f>
        <v>0</v>
      </c>
      <c r="NH185" s="237">
        <f t="shared" ref="NH185:NH191" si="120">SUM(MX185:NG185)</f>
        <v>0</v>
      </c>
      <c r="NI185" s="236" t="s">
        <v>89</v>
      </c>
      <c r="NJ185" s="161">
        <f t="shared" si="104"/>
        <v>0</v>
      </c>
      <c r="NK185" s="161">
        <f t="shared" si="105"/>
        <v>0</v>
      </c>
      <c r="NM185" s="288"/>
      <c r="NN185" s="88"/>
      <c r="NO185" s="741"/>
      <c r="NP185" s="741"/>
      <c r="NQ185" s="741"/>
      <c r="NR185" s="741"/>
      <c r="NS185" s="741"/>
      <c r="NT185" s="741"/>
      <c r="NU185" s="741"/>
      <c r="NV185" s="741"/>
      <c r="NW185" s="741"/>
      <c r="NX185" s="741"/>
      <c r="NY185" s="741"/>
      <c r="NZ185" s="741"/>
      <c r="OA185" s="741"/>
      <c r="OB185" s="741"/>
      <c r="OC185" s="741"/>
      <c r="OD185" s="741"/>
      <c r="OE185" s="741"/>
      <c r="OF185" s="741"/>
      <c r="OG185" s="741"/>
      <c r="OH185" s="741"/>
      <c r="OI185" s="741"/>
      <c r="OJ185" s="741"/>
      <c r="OK185" s="741"/>
      <c r="OL185" s="741"/>
      <c r="OM185" s="741"/>
      <c r="ON185" s="741"/>
      <c r="OO185" s="741"/>
      <c r="OP185" s="741"/>
      <c r="OQ185" s="741"/>
      <c r="OR185" s="741"/>
      <c r="OS185" s="741"/>
      <c r="OT185" s="741"/>
      <c r="OU185" s="741"/>
      <c r="OV185" s="741"/>
      <c r="OW185" s="741"/>
      <c r="OX185" s="741"/>
      <c r="OY185" s="741"/>
      <c r="OZ185" s="741"/>
      <c r="PA185" s="741"/>
      <c r="PB185" s="741"/>
      <c r="PC185" s="741"/>
      <c r="PD185" s="741"/>
      <c r="PE185" s="741"/>
      <c r="PF185" s="741"/>
      <c r="PG185" s="741"/>
      <c r="PH185" s="741"/>
      <c r="PI185" s="741"/>
    </row>
    <row r="186" spans="1:425" s="92" customFormat="1" ht="15" customHeight="1">
      <c r="A186" s="1"/>
      <c r="B186" s="88"/>
      <c r="C186" s="89" t="s">
        <v>432</v>
      </c>
      <c r="D186" s="89" t="s">
        <v>5</v>
      </c>
      <c r="E186" s="89" t="s">
        <v>417</v>
      </c>
      <c r="F186" s="89" t="s">
        <v>1222</v>
      </c>
      <c r="G186" s="340" t="str">
        <f>'G-6'!I231</f>
        <v>I-80</v>
      </c>
      <c r="H186" s="340" t="s">
        <v>88</v>
      </c>
      <c r="I186" s="340" t="s">
        <v>88</v>
      </c>
      <c r="J186" s="160" t="s">
        <v>4</v>
      </c>
      <c r="K186" s="160" t="s">
        <v>4</v>
      </c>
      <c r="L186" s="160" t="s">
        <v>4</v>
      </c>
      <c r="M186" s="89" t="s">
        <v>199</v>
      </c>
      <c r="N186" s="89" t="s">
        <v>8</v>
      </c>
      <c r="O186" s="89" t="s">
        <v>372</v>
      </c>
      <c r="P186" s="89" t="s">
        <v>97</v>
      </c>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c r="JX186" s="91"/>
      <c r="JY186" s="91"/>
      <c r="JZ186" s="91"/>
      <c r="KA186" s="91"/>
      <c r="KB186" s="91"/>
      <c r="KC186" s="91"/>
      <c r="KD186" s="91"/>
      <c r="KE186" s="91"/>
      <c r="KF186" s="91"/>
      <c r="KG186" s="91"/>
      <c r="KH186" s="91"/>
      <c r="KI186" s="91"/>
      <c r="KJ186" s="91"/>
      <c r="KK186" s="91"/>
      <c r="KL186" s="91"/>
      <c r="KM186" s="91"/>
      <c r="KN186" s="91"/>
      <c r="KO186" s="91"/>
      <c r="KP186" s="91"/>
      <c r="KQ186" s="91"/>
      <c r="KR186" s="91"/>
      <c r="KS186" s="91"/>
      <c r="KT186" s="91"/>
      <c r="KU186" s="91"/>
      <c r="KV186" s="91"/>
      <c r="KW186" s="91"/>
      <c r="KX186" s="91"/>
      <c r="KY186" s="91"/>
      <c r="KZ186" s="91"/>
      <c r="LA186" s="91"/>
      <c r="LB186" s="91"/>
      <c r="LC186" s="91"/>
      <c r="LD186" s="91"/>
      <c r="LE186" s="91"/>
      <c r="LF186" s="91"/>
      <c r="LG186" s="91"/>
      <c r="LH186" s="91"/>
      <c r="LI186" s="91"/>
      <c r="LJ186" s="91"/>
      <c r="LK186" s="91"/>
      <c r="LL186" s="91"/>
      <c r="LM186" s="91"/>
      <c r="LN186" s="91"/>
      <c r="LO186" s="91"/>
      <c r="LP186" s="91"/>
      <c r="LQ186" s="91"/>
      <c r="LR186" s="91"/>
      <c r="LS186" s="91"/>
      <c r="LT186" s="91"/>
      <c r="LU186" s="91"/>
      <c r="LV186" s="91"/>
      <c r="LW186" s="91"/>
      <c r="LX186" s="91"/>
      <c r="LY186" s="91"/>
      <c r="LZ186" s="91"/>
      <c r="MA186" s="91"/>
      <c r="MB186" s="91"/>
      <c r="MC186" s="91"/>
      <c r="MQ186" s="152">
        <f t="shared" si="108"/>
        <v>0</v>
      </c>
      <c r="MR186" s="143" t="s">
        <v>4</v>
      </c>
      <c r="MS186" s="143" t="s">
        <v>4</v>
      </c>
      <c r="MT186" s="143" t="s">
        <v>4</v>
      </c>
      <c r="MU186" s="143" t="s">
        <v>4</v>
      </c>
      <c r="MV186" s="234" t="s">
        <v>4</v>
      </c>
      <c r="MW186" s="236" t="s">
        <v>22</v>
      </c>
      <c r="MX186" s="234">
        <f t="shared" si="111"/>
        <v>0</v>
      </c>
      <c r="MY186" s="234">
        <f t="shared" si="112"/>
        <v>0</v>
      </c>
      <c r="MZ186" s="234">
        <f>COUNTIF(Q$6:MP186,"Si, pero publicado por un nivel superior")+COUNTIF(Q186:MP186,"Si pero publicado por otra entidad")</f>
        <v>0</v>
      </c>
      <c r="NA186" s="234">
        <f t="shared" si="113"/>
        <v>0</v>
      </c>
      <c r="NB186" s="234">
        <f t="shared" si="114"/>
        <v>0</v>
      </c>
      <c r="NC186" s="234">
        <f t="shared" si="115"/>
        <v>0</v>
      </c>
      <c r="ND186" s="234">
        <f t="shared" si="116"/>
        <v>0</v>
      </c>
      <c r="NE186" s="234">
        <f t="shared" si="117"/>
        <v>0</v>
      </c>
      <c r="NF186" s="234">
        <f t="shared" si="118"/>
        <v>0</v>
      </c>
      <c r="NG186" s="234">
        <f t="shared" ref="NG186:NG190" si="121">COUNTIF(Q186:MP186,"No se realiza ninguna gestión")</f>
        <v>0</v>
      </c>
      <c r="NH186" s="237">
        <f t="shared" si="120"/>
        <v>0</v>
      </c>
      <c r="NI186" s="236" t="s">
        <v>89</v>
      </c>
      <c r="NJ186" s="161">
        <f t="shared" si="104"/>
        <v>0</v>
      </c>
      <c r="NK186" s="161">
        <f t="shared" si="105"/>
        <v>0</v>
      </c>
      <c r="NM186" s="288"/>
      <c r="NN186" s="88"/>
      <c r="NO186" s="741"/>
      <c r="NP186" s="741"/>
      <c r="NQ186" s="741"/>
      <c r="NR186" s="741"/>
      <c r="NS186" s="741"/>
      <c r="NT186" s="741"/>
      <c r="NU186" s="741"/>
      <c r="NV186" s="741"/>
      <c r="NW186" s="741"/>
      <c r="NX186" s="741"/>
      <c r="NY186" s="741"/>
      <c r="NZ186" s="741"/>
      <c r="OA186" s="741"/>
      <c r="OB186" s="741"/>
      <c r="OC186" s="741"/>
      <c r="OD186" s="741"/>
      <c r="OE186" s="741"/>
      <c r="OF186" s="741"/>
      <c r="OG186" s="741"/>
      <c r="OH186" s="741"/>
      <c r="OI186" s="741"/>
      <c r="OJ186" s="741"/>
      <c r="OK186" s="741"/>
      <c r="OL186" s="741"/>
      <c r="OM186" s="741"/>
      <c r="ON186" s="741"/>
      <c r="OO186" s="741"/>
      <c r="OP186" s="741"/>
      <c r="OQ186" s="741"/>
      <c r="OR186" s="741"/>
      <c r="OS186" s="741"/>
      <c r="OT186" s="741"/>
      <c r="OU186" s="741"/>
      <c r="OV186" s="741"/>
      <c r="OW186" s="741"/>
      <c r="OX186" s="741"/>
      <c r="OY186" s="741"/>
      <c r="OZ186" s="741"/>
      <c r="PA186" s="741"/>
      <c r="PB186" s="741"/>
      <c r="PC186" s="741"/>
      <c r="PD186" s="741"/>
      <c r="PE186" s="741"/>
      <c r="PF186" s="741"/>
      <c r="PG186" s="741"/>
      <c r="PH186" s="741"/>
      <c r="PI186" s="741"/>
    </row>
    <row r="187" spans="1:425" s="92" customFormat="1" ht="15" customHeight="1">
      <c r="A187" s="1"/>
      <c r="B187" s="88"/>
      <c r="C187" s="89" t="s">
        <v>432</v>
      </c>
      <c r="D187" s="89" t="s">
        <v>5</v>
      </c>
      <c r="E187" s="89" t="s">
        <v>417</v>
      </c>
      <c r="F187" s="89" t="s">
        <v>1225</v>
      </c>
      <c r="G187" s="340" t="str">
        <f>'G-6'!I237</f>
        <v>I-81</v>
      </c>
      <c r="H187" s="340" t="s">
        <v>88</v>
      </c>
      <c r="I187" s="340" t="s">
        <v>88</v>
      </c>
      <c r="J187" s="160" t="s">
        <v>4</v>
      </c>
      <c r="K187" s="160" t="s">
        <v>4</v>
      </c>
      <c r="L187" s="160" t="s">
        <v>4</v>
      </c>
      <c r="M187" s="89" t="s">
        <v>200</v>
      </c>
      <c r="N187" s="89" t="s">
        <v>8</v>
      </c>
      <c r="O187" s="89" t="s">
        <v>201</v>
      </c>
      <c r="P187" s="89" t="s">
        <v>97</v>
      </c>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c r="JX187" s="91"/>
      <c r="JY187" s="91"/>
      <c r="JZ187" s="91"/>
      <c r="KA187" s="91"/>
      <c r="KB187" s="91"/>
      <c r="KC187" s="91"/>
      <c r="KD187" s="91"/>
      <c r="KE187" s="91"/>
      <c r="KF187" s="91"/>
      <c r="KG187" s="91"/>
      <c r="KH187" s="91"/>
      <c r="KI187" s="91"/>
      <c r="KJ187" s="91"/>
      <c r="KK187" s="91"/>
      <c r="KL187" s="91"/>
      <c r="KM187" s="91"/>
      <c r="KN187" s="91"/>
      <c r="KO187" s="91"/>
      <c r="KP187" s="91"/>
      <c r="KQ187" s="91"/>
      <c r="KR187" s="91"/>
      <c r="KS187" s="91"/>
      <c r="KT187" s="91"/>
      <c r="KU187" s="91"/>
      <c r="KV187" s="91"/>
      <c r="KW187" s="91"/>
      <c r="KX187" s="91"/>
      <c r="KY187" s="91"/>
      <c r="KZ187" s="91"/>
      <c r="LA187" s="91"/>
      <c r="LB187" s="91"/>
      <c r="LC187" s="91"/>
      <c r="LD187" s="91"/>
      <c r="LE187" s="91"/>
      <c r="LF187" s="91"/>
      <c r="LG187" s="91"/>
      <c r="LH187" s="91"/>
      <c r="LI187" s="91"/>
      <c r="LJ187" s="91"/>
      <c r="LK187" s="91"/>
      <c r="LL187" s="91"/>
      <c r="LM187" s="91"/>
      <c r="LN187" s="91"/>
      <c r="LO187" s="91"/>
      <c r="LP187" s="91"/>
      <c r="LQ187" s="91"/>
      <c r="LR187" s="91"/>
      <c r="LS187" s="91"/>
      <c r="LT187" s="91"/>
      <c r="LU187" s="91"/>
      <c r="LV187" s="91"/>
      <c r="LW187" s="91"/>
      <c r="LX187" s="91"/>
      <c r="LY187" s="91"/>
      <c r="LZ187" s="91"/>
      <c r="MA187" s="91"/>
      <c r="MB187" s="91"/>
      <c r="MC187" s="91"/>
      <c r="MQ187" s="152">
        <f t="shared" si="108"/>
        <v>0</v>
      </c>
      <c r="MR187" s="143" t="s">
        <v>4</v>
      </c>
      <c r="MS187" s="143" t="s">
        <v>4</v>
      </c>
      <c r="MT187" s="143" t="s">
        <v>4</v>
      </c>
      <c r="MU187" s="143" t="s">
        <v>4</v>
      </c>
      <c r="MV187" s="234" t="s">
        <v>4</v>
      </c>
      <c r="MW187" s="236" t="s">
        <v>22</v>
      </c>
      <c r="MX187" s="234">
        <f t="shared" si="111"/>
        <v>0</v>
      </c>
      <c r="MY187" s="234">
        <f t="shared" si="112"/>
        <v>0</v>
      </c>
      <c r="MZ187" s="234">
        <f>COUNTIF(Q$6:MP187,"Si, pero publicado por un nivel superior")+COUNTIF(Q187:MP187,"Si pero publicado por otra entidad")</f>
        <v>0</v>
      </c>
      <c r="NA187" s="234">
        <f t="shared" si="113"/>
        <v>0</v>
      </c>
      <c r="NB187" s="234">
        <f t="shared" si="114"/>
        <v>0</v>
      </c>
      <c r="NC187" s="234">
        <f t="shared" si="115"/>
        <v>0</v>
      </c>
      <c r="ND187" s="234">
        <f t="shared" si="116"/>
        <v>0</v>
      </c>
      <c r="NE187" s="234">
        <f t="shared" si="117"/>
        <v>0</v>
      </c>
      <c r="NF187" s="234">
        <f t="shared" si="118"/>
        <v>0</v>
      </c>
      <c r="NG187" s="234">
        <f t="shared" si="121"/>
        <v>0</v>
      </c>
      <c r="NH187" s="237">
        <f t="shared" si="120"/>
        <v>0</v>
      </c>
      <c r="NI187" s="236" t="s">
        <v>89</v>
      </c>
      <c r="NJ187" s="161">
        <f t="shared" si="104"/>
        <v>0</v>
      </c>
      <c r="NK187" s="161">
        <f t="shared" si="105"/>
        <v>0</v>
      </c>
      <c r="NM187" s="288"/>
      <c r="NN187" s="88"/>
      <c r="NO187" s="741"/>
      <c r="NP187" s="741"/>
      <c r="NQ187" s="741"/>
      <c r="NR187" s="741"/>
      <c r="NS187" s="741"/>
      <c r="NT187" s="741"/>
      <c r="NU187" s="741"/>
      <c r="NV187" s="741"/>
      <c r="NW187" s="741"/>
      <c r="NX187" s="741"/>
      <c r="NY187" s="741"/>
      <c r="NZ187" s="741"/>
      <c r="OA187" s="741"/>
      <c r="OB187" s="741"/>
      <c r="OC187" s="741"/>
      <c r="OD187" s="741"/>
      <c r="OE187" s="741"/>
      <c r="OF187" s="741"/>
      <c r="OG187" s="741"/>
      <c r="OH187" s="741"/>
      <c r="OI187" s="741"/>
      <c r="OJ187" s="741"/>
      <c r="OK187" s="741"/>
      <c r="OL187" s="741"/>
      <c r="OM187" s="741"/>
      <c r="ON187" s="741"/>
      <c r="OO187" s="741"/>
      <c r="OP187" s="741"/>
      <c r="OQ187" s="741"/>
      <c r="OR187" s="741"/>
      <c r="OS187" s="741"/>
      <c r="OT187" s="741"/>
      <c r="OU187" s="741"/>
      <c r="OV187" s="741"/>
      <c r="OW187" s="741"/>
      <c r="OX187" s="741"/>
      <c r="OY187" s="741"/>
      <c r="OZ187" s="741"/>
      <c r="PA187" s="741"/>
      <c r="PB187" s="741"/>
      <c r="PC187" s="741"/>
      <c r="PD187" s="741"/>
      <c r="PE187" s="741"/>
      <c r="PF187" s="741"/>
      <c r="PG187" s="741"/>
      <c r="PH187" s="741"/>
      <c r="PI187" s="741"/>
    </row>
    <row r="188" spans="1:425" s="92" customFormat="1" ht="15" customHeight="1">
      <c r="A188" s="1"/>
      <c r="B188" s="88"/>
      <c r="C188" s="89" t="s">
        <v>432</v>
      </c>
      <c r="D188" s="89" t="s">
        <v>5</v>
      </c>
      <c r="E188" s="89" t="s">
        <v>417</v>
      </c>
      <c r="F188" s="89" t="s">
        <v>1226</v>
      </c>
      <c r="G188" s="340" t="str">
        <f>'G-6'!I243</f>
        <v>I-82</v>
      </c>
      <c r="H188" s="340" t="s">
        <v>88</v>
      </c>
      <c r="I188" s="340" t="s">
        <v>88</v>
      </c>
      <c r="J188" s="160" t="s">
        <v>4</v>
      </c>
      <c r="K188" s="160" t="s">
        <v>4</v>
      </c>
      <c r="L188" s="160" t="s">
        <v>4</v>
      </c>
      <c r="M188" s="89" t="s">
        <v>202</v>
      </c>
      <c r="N188" s="89" t="s">
        <v>8</v>
      </c>
      <c r="O188" s="89" t="s">
        <v>203</v>
      </c>
      <c r="P188" s="89" t="s">
        <v>97</v>
      </c>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c r="JX188" s="91"/>
      <c r="JY188" s="91"/>
      <c r="JZ188" s="91"/>
      <c r="KA188" s="91"/>
      <c r="KB188" s="91"/>
      <c r="KC188" s="91"/>
      <c r="KD188" s="91"/>
      <c r="KE188" s="91"/>
      <c r="KF188" s="91"/>
      <c r="KG188" s="91"/>
      <c r="KH188" s="91"/>
      <c r="KI188" s="91"/>
      <c r="KJ188" s="91"/>
      <c r="KK188" s="91"/>
      <c r="KL188" s="91"/>
      <c r="KM188" s="91"/>
      <c r="KN188" s="91"/>
      <c r="KO188" s="91"/>
      <c r="KP188" s="91"/>
      <c r="KQ188" s="91"/>
      <c r="KR188" s="91"/>
      <c r="KS188" s="91"/>
      <c r="KT188" s="91"/>
      <c r="KU188" s="91"/>
      <c r="KV188" s="91"/>
      <c r="KW188" s="91"/>
      <c r="KX188" s="91"/>
      <c r="KY188" s="91"/>
      <c r="KZ188" s="91"/>
      <c r="LA188" s="91"/>
      <c r="LB188" s="91"/>
      <c r="LC188" s="91"/>
      <c r="LD188" s="91"/>
      <c r="LE188" s="91"/>
      <c r="LF188" s="91"/>
      <c r="LG188" s="91"/>
      <c r="LH188" s="91"/>
      <c r="LI188" s="91"/>
      <c r="LJ188" s="91"/>
      <c r="LK188" s="91"/>
      <c r="LL188" s="91"/>
      <c r="LM188" s="91"/>
      <c r="LN188" s="91"/>
      <c r="LO188" s="91"/>
      <c r="LP188" s="91"/>
      <c r="LQ188" s="91"/>
      <c r="LR188" s="91"/>
      <c r="LS188" s="91"/>
      <c r="LT188" s="91"/>
      <c r="LU188" s="91"/>
      <c r="LV188" s="91"/>
      <c r="LW188" s="91"/>
      <c r="LX188" s="91"/>
      <c r="LY188" s="91"/>
      <c r="LZ188" s="91"/>
      <c r="MA188" s="91"/>
      <c r="MB188" s="91"/>
      <c r="MC188" s="91"/>
      <c r="MQ188" s="152">
        <f t="shared" si="108"/>
        <v>0</v>
      </c>
      <c r="MR188" s="143" t="s">
        <v>4</v>
      </c>
      <c r="MS188" s="143" t="s">
        <v>4</v>
      </c>
      <c r="MT188" s="143" t="s">
        <v>4</v>
      </c>
      <c r="MU188" s="143" t="s">
        <v>4</v>
      </c>
      <c r="MV188" s="234" t="s">
        <v>4</v>
      </c>
      <c r="MW188" s="236" t="s">
        <v>22</v>
      </c>
      <c r="MX188" s="234">
        <f t="shared" si="111"/>
        <v>0</v>
      </c>
      <c r="MY188" s="234">
        <f t="shared" si="112"/>
        <v>0</v>
      </c>
      <c r="MZ188" s="234">
        <f>COUNTIF(Q$6:MP188,"Si, pero publicado por un nivel superior")+COUNTIF(Q188:MP188,"Si pero publicado por otra entidad")</f>
        <v>0</v>
      </c>
      <c r="NA188" s="234">
        <f t="shared" si="113"/>
        <v>0</v>
      </c>
      <c r="NB188" s="234">
        <f t="shared" si="114"/>
        <v>0</v>
      </c>
      <c r="NC188" s="234">
        <f t="shared" si="115"/>
        <v>0</v>
      </c>
      <c r="ND188" s="234">
        <f t="shared" si="116"/>
        <v>0</v>
      </c>
      <c r="NE188" s="234">
        <f t="shared" si="117"/>
        <v>0</v>
      </c>
      <c r="NF188" s="234">
        <f t="shared" si="118"/>
        <v>0</v>
      </c>
      <c r="NG188" s="234">
        <f t="shared" si="121"/>
        <v>0</v>
      </c>
      <c r="NH188" s="237">
        <f t="shared" si="120"/>
        <v>0</v>
      </c>
      <c r="NI188" s="236" t="s">
        <v>89</v>
      </c>
      <c r="NJ188" s="161">
        <f t="shared" si="104"/>
        <v>0</v>
      </c>
      <c r="NK188" s="161">
        <f t="shared" si="105"/>
        <v>0</v>
      </c>
      <c r="NM188" s="288"/>
      <c r="NN188" s="88"/>
      <c r="NO188" s="741"/>
      <c r="NP188" s="741"/>
      <c r="NQ188" s="741"/>
      <c r="NR188" s="741"/>
      <c r="NS188" s="741"/>
      <c r="NT188" s="741"/>
      <c r="NU188" s="741"/>
      <c r="NV188" s="741"/>
      <c r="NW188" s="741"/>
      <c r="NX188" s="741"/>
      <c r="NY188" s="741"/>
      <c r="NZ188" s="741"/>
      <c r="OA188" s="741"/>
      <c r="OB188" s="741"/>
      <c r="OC188" s="741"/>
      <c r="OD188" s="741"/>
      <c r="OE188" s="741"/>
      <c r="OF188" s="741"/>
      <c r="OG188" s="741"/>
      <c r="OH188" s="741"/>
      <c r="OI188" s="741"/>
      <c r="OJ188" s="741"/>
      <c r="OK188" s="741"/>
      <c r="OL188" s="741"/>
      <c r="OM188" s="741"/>
      <c r="ON188" s="741"/>
      <c r="OO188" s="741"/>
      <c r="OP188" s="741"/>
      <c r="OQ188" s="741"/>
      <c r="OR188" s="741"/>
      <c r="OS188" s="741"/>
      <c r="OT188" s="741"/>
      <c r="OU188" s="741"/>
      <c r="OV188" s="741"/>
      <c r="OW188" s="741"/>
      <c r="OX188" s="741"/>
      <c r="OY188" s="741"/>
      <c r="OZ188" s="741"/>
      <c r="PA188" s="741"/>
      <c r="PB188" s="741"/>
      <c r="PC188" s="741"/>
      <c r="PD188" s="741"/>
      <c r="PE188" s="741"/>
      <c r="PF188" s="741"/>
      <c r="PG188" s="741"/>
      <c r="PH188" s="741"/>
      <c r="PI188" s="741"/>
    </row>
    <row r="189" spans="1:425" s="92" customFormat="1" ht="15" customHeight="1">
      <c r="A189" s="1"/>
      <c r="B189" s="88"/>
      <c r="C189" s="89" t="s">
        <v>432</v>
      </c>
      <c r="D189" s="89" t="s">
        <v>5</v>
      </c>
      <c r="E189" s="89" t="s">
        <v>67</v>
      </c>
      <c r="F189" s="89" t="s">
        <v>1227</v>
      </c>
      <c r="G189" s="340" t="str">
        <f>'G-6'!I225</f>
        <v>I-79</v>
      </c>
      <c r="H189" s="340" t="s">
        <v>88</v>
      </c>
      <c r="I189" s="340" t="s">
        <v>88</v>
      </c>
      <c r="J189" s="160" t="s">
        <v>4</v>
      </c>
      <c r="K189" s="160" t="s">
        <v>4</v>
      </c>
      <c r="L189" s="160" t="s">
        <v>4</v>
      </c>
      <c r="M189" s="89" t="s">
        <v>389</v>
      </c>
      <c r="N189" s="89" t="s">
        <v>8</v>
      </c>
      <c r="O189" s="89" t="s">
        <v>391</v>
      </c>
      <c r="P189" s="89" t="s">
        <v>97</v>
      </c>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c r="JX189" s="91"/>
      <c r="JY189" s="91"/>
      <c r="JZ189" s="91"/>
      <c r="KA189" s="91"/>
      <c r="KB189" s="91"/>
      <c r="KC189" s="91"/>
      <c r="KD189" s="91"/>
      <c r="KE189" s="91"/>
      <c r="KF189" s="91"/>
      <c r="KG189" s="91"/>
      <c r="KH189" s="91"/>
      <c r="KI189" s="91"/>
      <c r="KJ189" s="91"/>
      <c r="KK189" s="91"/>
      <c r="KL189" s="91"/>
      <c r="KM189" s="91"/>
      <c r="KN189" s="91"/>
      <c r="KO189" s="91"/>
      <c r="KP189" s="91"/>
      <c r="KQ189" s="91"/>
      <c r="KR189" s="91"/>
      <c r="KS189" s="91"/>
      <c r="KT189" s="91"/>
      <c r="KU189" s="91"/>
      <c r="KV189" s="91"/>
      <c r="KW189" s="91"/>
      <c r="KX189" s="91"/>
      <c r="KY189" s="91"/>
      <c r="KZ189" s="91"/>
      <c r="LA189" s="91"/>
      <c r="LB189" s="91"/>
      <c r="LC189" s="91"/>
      <c r="LD189" s="91"/>
      <c r="LE189" s="91"/>
      <c r="LF189" s="91"/>
      <c r="LG189" s="91"/>
      <c r="LH189" s="91"/>
      <c r="LI189" s="91"/>
      <c r="LJ189" s="91"/>
      <c r="LK189" s="91"/>
      <c r="LL189" s="91"/>
      <c r="LM189" s="91"/>
      <c r="LN189" s="91"/>
      <c r="LO189" s="91"/>
      <c r="LP189" s="91"/>
      <c r="LQ189" s="91"/>
      <c r="LR189" s="91"/>
      <c r="LS189" s="91"/>
      <c r="LT189" s="91"/>
      <c r="LU189" s="91"/>
      <c r="LV189" s="91"/>
      <c r="LW189" s="91"/>
      <c r="LX189" s="91"/>
      <c r="LY189" s="91"/>
      <c r="LZ189" s="91"/>
      <c r="MA189" s="91"/>
      <c r="MB189" s="91"/>
      <c r="MC189" s="91"/>
      <c r="MQ189" s="152">
        <f t="shared" si="108"/>
        <v>0</v>
      </c>
      <c r="MR189" s="143" t="s">
        <v>4</v>
      </c>
      <c r="MS189" s="143" t="s">
        <v>4</v>
      </c>
      <c r="MT189" s="143" t="s">
        <v>4</v>
      </c>
      <c r="MU189" s="143" t="s">
        <v>4</v>
      </c>
      <c r="MV189" s="234" t="s">
        <v>4</v>
      </c>
      <c r="MW189" s="236" t="s">
        <v>22</v>
      </c>
      <c r="MX189" s="234">
        <f t="shared" si="111"/>
        <v>0</v>
      </c>
      <c r="MY189" s="234">
        <f t="shared" si="112"/>
        <v>0</v>
      </c>
      <c r="MZ189" s="234">
        <f>COUNTIF(Q$6:MP189,"Si, pero publicado por un nivel superior")+COUNTIF(Q189:MP189,"Si pero publicado por otra entidad")</f>
        <v>0</v>
      </c>
      <c r="NA189" s="234">
        <f t="shared" si="113"/>
        <v>0</v>
      </c>
      <c r="NB189" s="234">
        <f t="shared" si="114"/>
        <v>0</v>
      </c>
      <c r="NC189" s="234">
        <f t="shared" si="115"/>
        <v>0</v>
      </c>
      <c r="ND189" s="234">
        <f t="shared" si="116"/>
        <v>0</v>
      </c>
      <c r="NE189" s="234">
        <f t="shared" si="117"/>
        <v>0</v>
      </c>
      <c r="NF189" s="234">
        <f t="shared" si="118"/>
        <v>0</v>
      </c>
      <c r="NG189" s="234">
        <f t="shared" si="121"/>
        <v>0</v>
      </c>
      <c r="NH189" s="237">
        <f t="shared" si="120"/>
        <v>0</v>
      </c>
      <c r="NI189" s="236" t="s">
        <v>89</v>
      </c>
      <c r="NJ189" s="161">
        <f t="shared" si="104"/>
        <v>0</v>
      </c>
      <c r="NK189" s="161">
        <f t="shared" si="105"/>
        <v>0</v>
      </c>
      <c r="NM189" s="288"/>
      <c r="NN189" s="88"/>
      <c r="NO189" s="741"/>
      <c r="NP189" s="741"/>
      <c r="NQ189" s="741"/>
      <c r="NR189" s="741"/>
      <c r="NS189" s="741"/>
      <c r="NT189" s="741"/>
      <c r="NU189" s="741"/>
      <c r="NV189" s="741"/>
      <c r="NW189" s="741"/>
      <c r="NX189" s="741"/>
      <c r="NY189" s="741"/>
      <c r="NZ189" s="741"/>
      <c r="OA189" s="741"/>
      <c r="OB189" s="741"/>
      <c r="OC189" s="741"/>
      <c r="OD189" s="741"/>
      <c r="OE189" s="741"/>
      <c r="OF189" s="741"/>
      <c r="OG189" s="741"/>
      <c r="OH189" s="741"/>
      <c r="OI189" s="741"/>
      <c r="OJ189" s="741"/>
      <c r="OK189" s="741"/>
      <c r="OL189" s="741"/>
      <c r="OM189" s="741"/>
      <c r="ON189" s="741"/>
      <c r="OO189" s="741"/>
      <c r="OP189" s="741"/>
      <c r="OQ189" s="741"/>
      <c r="OR189" s="741"/>
      <c r="OS189" s="741"/>
      <c r="OT189" s="741"/>
      <c r="OU189" s="741"/>
      <c r="OV189" s="741"/>
      <c r="OW189" s="741"/>
      <c r="OX189" s="741"/>
      <c r="OY189" s="741"/>
      <c r="OZ189" s="741"/>
      <c r="PA189" s="741"/>
      <c r="PB189" s="741"/>
      <c r="PC189" s="741"/>
      <c r="PD189" s="741"/>
      <c r="PE189" s="741"/>
      <c r="PF189" s="741"/>
      <c r="PG189" s="741"/>
      <c r="PH189" s="741"/>
      <c r="PI189" s="741"/>
    </row>
    <row r="190" spans="1:425" s="92" customFormat="1" ht="15" customHeight="1">
      <c r="A190" s="1"/>
      <c r="B190" s="88"/>
      <c r="C190" s="89" t="s">
        <v>2160</v>
      </c>
      <c r="D190" s="89" t="s">
        <v>5</v>
      </c>
      <c r="E190" s="89" t="s">
        <v>16</v>
      </c>
      <c r="F190" s="89" t="s">
        <v>2163</v>
      </c>
      <c r="G190" s="340" t="str">
        <f>'G-6'!I249</f>
        <v>I-83</v>
      </c>
      <c r="H190" s="340" t="s">
        <v>88</v>
      </c>
      <c r="I190" s="340" t="s">
        <v>88</v>
      </c>
      <c r="J190" s="160" t="s">
        <v>4</v>
      </c>
      <c r="K190" s="160" t="s">
        <v>4</v>
      </c>
      <c r="L190" s="160" t="s">
        <v>4</v>
      </c>
      <c r="M190" s="89" t="s">
        <v>583</v>
      </c>
      <c r="N190" s="89" t="s">
        <v>63</v>
      </c>
      <c r="O190" s="89" t="s">
        <v>241</v>
      </c>
      <c r="P190" s="89" t="s">
        <v>97</v>
      </c>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c r="JX190" s="91"/>
      <c r="JY190" s="91"/>
      <c r="JZ190" s="91"/>
      <c r="KA190" s="91"/>
      <c r="KB190" s="91"/>
      <c r="KC190" s="91"/>
      <c r="KD190" s="91"/>
      <c r="KE190" s="91"/>
      <c r="KF190" s="91"/>
      <c r="KG190" s="91"/>
      <c r="KH190" s="91"/>
      <c r="KI190" s="91"/>
      <c r="KJ190" s="91"/>
      <c r="KK190" s="91"/>
      <c r="KL190" s="91"/>
      <c r="KM190" s="91"/>
      <c r="KN190" s="91"/>
      <c r="KO190" s="91"/>
      <c r="KP190" s="91"/>
      <c r="KQ190" s="91"/>
      <c r="KR190" s="91"/>
      <c r="KS190" s="91"/>
      <c r="KT190" s="91"/>
      <c r="KU190" s="91"/>
      <c r="KV190" s="91"/>
      <c r="KW190" s="91"/>
      <c r="KX190" s="91"/>
      <c r="KY190" s="91"/>
      <c r="KZ190" s="91"/>
      <c r="LA190" s="91"/>
      <c r="LB190" s="91"/>
      <c r="LC190" s="91"/>
      <c r="LD190" s="91"/>
      <c r="LE190" s="91"/>
      <c r="LF190" s="91"/>
      <c r="LG190" s="91"/>
      <c r="LH190" s="91"/>
      <c r="LI190" s="91"/>
      <c r="LJ190" s="91"/>
      <c r="LK190" s="91"/>
      <c r="LL190" s="91"/>
      <c r="LM190" s="91"/>
      <c r="LN190" s="91"/>
      <c r="LO190" s="91"/>
      <c r="LP190" s="91"/>
      <c r="LQ190" s="91"/>
      <c r="LR190" s="91"/>
      <c r="LS190" s="91"/>
      <c r="LT190" s="91"/>
      <c r="LU190" s="91"/>
      <c r="LV190" s="91"/>
      <c r="LW190" s="91"/>
      <c r="LX190" s="91"/>
      <c r="LY190" s="91"/>
      <c r="LZ190" s="91"/>
      <c r="MA190" s="91"/>
      <c r="MB190" s="91"/>
      <c r="MC190" s="91"/>
      <c r="MQ190" s="152">
        <f t="shared" si="108"/>
        <v>0</v>
      </c>
      <c r="MR190" s="143" t="s">
        <v>4</v>
      </c>
      <c r="MS190" s="143" t="s">
        <v>4</v>
      </c>
      <c r="MT190" s="143" t="s">
        <v>4</v>
      </c>
      <c r="MU190" s="143" t="s">
        <v>4</v>
      </c>
      <c r="MV190" s="234" t="s">
        <v>4</v>
      </c>
      <c r="MW190" s="236" t="s">
        <v>22</v>
      </c>
      <c r="MX190" s="234">
        <f t="shared" si="111"/>
        <v>0</v>
      </c>
      <c r="MY190" s="234">
        <f t="shared" si="112"/>
        <v>0</v>
      </c>
      <c r="MZ190" s="234">
        <f>COUNTIF(Q$6:MP190,"Si, pero publicado por un nivel superior")+COUNTIF(Q190:MP190,"Si pero publicado por otra entidad")</f>
        <v>0</v>
      </c>
      <c r="NA190" s="234">
        <f t="shared" si="113"/>
        <v>0</v>
      </c>
      <c r="NB190" s="234">
        <f t="shared" si="114"/>
        <v>0</v>
      </c>
      <c r="NC190" s="234">
        <f t="shared" si="115"/>
        <v>0</v>
      </c>
      <c r="ND190" s="234">
        <f t="shared" si="116"/>
        <v>0</v>
      </c>
      <c r="NE190" s="234">
        <f t="shared" si="117"/>
        <v>0</v>
      </c>
      <c r="NF190" s="234">
        <f t="shared" si="118"/>
        <v>0</v>
      </c>
      <c r="NG190" s="234">
        <f t="shared" si="121"/>
        <v>0</v>
      </c>
      <c r="NH190" s="237">
        <f t="shared" si="120"/>
        <v>0</v>
      </c>
      <c r="NI190" s="236" t="s">
        <v>89</v>
      </c>
      <c r="NJ190" s="161">
        <f t="shared" si="104"/>
        <v>0</v>
      </c>
      <c r="NK190" s="161">
        <f t="shared" si="105"/>
        <v>0</v>
      </c>
      <c r="NM190" s="288"/>
      <c r="NN190" s="88"/>
      <c r="NO190" s="741"/>
      <c r="NP190" s="741"/>
      <c r="NQ190" s="741"/>
      <c r="NR190" s="741"/>
      <c r="NS190" s="741"/>
      <c r="NT190" s="741"/>
      <c r="NU190" s="741"/>
      <c r="NV190" s="741"/>
      <c r="NW190" s="741"/>
      <c r="NX190" s="741"/>
      <c r="NY190" s="741"/>
      <c r="NZ190" s="741"/>
      <c r="OA190" s="741"/>
      <c r="OB190" s="741"/>
      <c r="OC190" s="741"/>
      <c r="OD190" s="741"/>
      <c r="OE190" s="741"/>
      <c r="OF190" s="741"/>
      <c r="OG190" s="741"/>
      <c r="OH190" s="741"/>
      <c r="OI190" s="741"/>
      <c r="OJ190" s="741"/>
      <c r="OK190" s="741"/>
      <c r="OL190" s="741"/>
      <c r="OM190" s="741"/>
      <c r="ON190" s="741"/>
      <c r="OO190" s="741"/>
      <c r="OP190" s="741"/>
      <c r="OQ190" s="741"/>
      <c r="OR190" s="741"/>
      <c r="OS190" s="741"/>
      <c r="OT190" s="741"/>
      <c r="OU190" s="741"/>
      <c r="OV190" s="741"/>
      <c r="OW190" s="741"/>
      <c r="OX190" s="741"/>
      <c r="OY190" s="741"/>
      <c r="OZ190" s="741"/>
      <c r="PA190" s="741"/>
      <c r="PB190" s="741"/>
      <c r="PC190" s="741"/>
      <c r="PD190" s="741"/>
      <c r="PE190" s="741"/>
      <c r="PF190" s="741"/>
      <c r="PG190" s="741"/>
      <c r="PH190" s="741"/>
      <c r="PI190" s="741"/>
    </row>
    <row r="191" spans="1:425" s="92" customFormat="1" ht="15" customHeight="1">
      <c r="A191" s="1"/>
      <c r="B191" s="88"/>
      <c r="C191" s="89" t="s">
        <v>431</v>
      </c>
      <c r="D191" s="89" t="s">
        <v>204</v>
      </c>
      <c r="E191" s="89" t="s">
        <v>1074</v>
      </c>
      <c r="F191" s="89" t="s">
        <v>2166</v>
      </c>
      <c r="G191" s="340" t="str">
        <f>'G-6'!I40</f>
        <v>I-30</v>
      </c>
      <c r="H191" s="340" t="s">
        <v>88</v>
      </c>
      <c r="I191" s="340" t="s">
        <v>88</v>
      </c>
      <c r="J191" s="160" t="s">
        <v>4</v>
      </c>
      <c r="K191" s="160" t="s">
        <v>4</v>
      </c>
      <c r="L191" s="160" t="s">
        <v>4</v>
      </c>
      <c r="M191" s="89" t="s">
        <v>1312</v>
      </c>
      <c r="N191" s="89" t="s">
        <v>63</v>
      </c>
      <c r="O191" s="89" t="s">
        <v>2886</v>
      </c>
      <c r="P191" s="89" t="s">
        <v>97</v>
      </c>
      <c r="Q191" s="209"/>
      <c r="R191" s="209"/>
      <c r="S191" s="192"/>
      <c r="T191" s="192"/>
      <c r="U191" s="192"/>
      <c r="V191" s="192"/>
      <c r="W191" s="192"/>
      <c r="X191" s="192"/>
      <c r="Y191" s="192"/>
      <c r="Z191" s="192"/>
      <c r="AA191" s="192"/>
      <c r="AB191" s="192"/>
      <c r="AC191" s="192"/>
      <c r="AD191" s="208"/>
      <c r="AE191" s="328"/>
      <c r="AF191" s="136"/>
      <c r="AG191" s="167"/>
      <c r="AH191" s="167"/>
      <c r="AI191" s="167"/>
      <c r="AJ191" s="167"/>
      <c r="AK191" s="167"/>
      <c r="AL191" s="167"/>
      <c r="AM191" s="192"/>
      <c r="AN191" s="192"/>
      <c r="AO191" s="192"/>
      <c r="AP191" s="167"/>
      <c r="AQ191" s="192"/>
      <c r="AR191" s="192"/>
      <c r="AS191" s="192"/>
      <c r="AT191" s="192"/>
      <c r="AU191" s="192"/>
      <c r="AV191" s="192"/>
      <c r="AW191" s="192"/>
      <c r="AX191" s="192"/>
      <c r="AY191" s="192"/>
      <c r="AZ191" s="192"/>
      <c r="BA191" s="192"/>
      <c r="BB191" s="100"/>
      <c r="BC191" s="100"/>
      <c r="BD191" s="119"/>
      <c r="BE191" s="100"/>
      <c r="BF191" s="100"/>
      <c r="BG191" s="100"/>
      <c r="BH191" s="100"/>
      <c r="BI191" s="100"/>
      <c r="BJ191" s="100"/>
      <c r="BK191" s="100"/>
      <c r="BL191" s="100"/>
      <c r="BM191" s="100"/>
      <c r="BN191" s="100"/>
      <c r="BO191" s="100"/>
      <c r="BP191" s="100"/>
      <c r="BQ191" s="119"/>
      <c r="BR191" s="100"/>
      <c r="BS191" s="100"/>
      <c r="BT191" s="100"/>
      <c r="BU191" s="100"/>
      <c r="BV191" s="100"/>
      <c r="BW191" s="100"/>
      <c r="BX191" s="100"/>
      <c r="BY191" s="100"/>
      <c r="BZ191" s="100"/>
      <c r="CA191" s="100"/>
      <c r="CB191" s="100"/>
      <c r="CC191" s="100"/>
      <c r="CD191" s="119"/>
      <c r="CE191" s="100"/>
      <c r="CF191" s="100"/>
      <c r="CG191" s="100"/>
      <c r="CH191" s="100"/>
      <c r="CI191" s="100"/>
      <c r="CJ191" s="100"/>
      <c r="CK191" s="100"/>
      <c r="CL191" s="100"/>
      <c r="CM191" s="100"/>
      <c r="CN191" s="100"/>
      <c r="CO191" s="100"/>
      <c r="CP191" s="100"/>
      <c r="CQ191" s="119"/>
      <c r="CR191" s="100"/>
      <c r="CS191" s="100"/>
      <c r="CT191" s="100"/>
      <c r="CU191" s="100"/>
      <c r="CV191" s="100"/>
      <c r="CW191" s="100"/>
      <c r="CX191" s="100"/>
      <c r="CY191" s="100"/>
      <c r="CZ191" s="100"/>
      <c r="DA191" s="100"/>
      <c r="DB191" s="100"/>
      <c r="DC191" s="100"/>
      <c r="DD191" s="119"/>
      <c r="DE191" s="100"/>
      <c r="DF191" s="100"/>
      <c r="DG191" s="100"/>
      <c r="DH191" s="100"/>
      <c r="DI191" s="100"/>
      <c r="DJ191" s="100"/>
      <c r="DK191" s="100"/>
      <c r="DL191" s="100"/>
      <c r="DM191" s="100"/>
      <c r="DN191" s="100"/>
      <c r="DO191" s="100"/>
      <c r="DP191" s="100"/>
      <c r="DQ191" s="119"/>
      <c r="DR191" s="125"/>
      <c r="DS191" s="100"/>
      <c r="DT191" s="100"/>
      <c r="DU191" s="100"/>
      <c r="DV191" s="100"/>
      <c r="DW191" s="100"/>
      <c r="DX191" s="100"/>
      <c r="DY191" s="100"/>
      <c r="DZ191" s="100"/>
      <c r="EA191" s="100"/>
      <c r="EB191" s="100"/>
      <c r="EC191" s="100"/>
      <c r="MQ191" s="152">
        <f t="shared" si="108"/>
        <v>0</v>
      </c>
      <c r="MR191" s="143" t="s">
        <v>4</v>
      </c>
      <c r="MS191" s="143" t="s">
        <v>4</v>
      </c>
      <c r="MT191" s="143" t="s">
        <v>4</v>
      </c>
      <c r="MU191" s="143" t="s">
        <v>4</v>
      </c>
      <c r="MV191" s="234" t="s">
        <v>4</v>
      </c>
      <c r="MW191" s="236" t="s">
        <v>22</v>
      </c>
      <c r="MX191" s="234">
        <f t="shared" si="111"/>
        <v>0</v>
      </c>
      <c r="MY191" s="234">
        <f t="shared" si="112"/>
        <v>0</v>
      </c>
      <c r="MZ191" s="234">
        <f>COUNTIF(Q$6:MP191,"Si, pero publicado por un nivel superior")+COUNTIF(Q191:MP191,"Si pero publicado por otra entidad")</f>
        <v>0</v>
      </c>
      <c r="NA191" s="234">
        <f t="shared" si="113"/>
        <v>0</v>
      </c>
      <c r="NB191" s="234">
        <f t="shared" si="114"/>
        <v>0</v>
      </c>
      <c r="NC191" s="234">
        <f t="shared" si="115"/>
        <v>0</v>
      </c>
      <c r="ND191" s="234">
        <f t="shared" si="116"/>
        <v>0</v>
      </c>
      <c r="NE191" s="234">
        <f t="shared" si="117"/>
        <v>0</v>
      </c>
      <c r="NF191" s="234">
        <f t="shared" si="118"/>
        <v>0</v>
      </c>
      <c r="NG191" s="234">
        <f t="shared" ref="NG191" si="122">COUNTIF(Q191:MP191,"No se realiza ninguna gestión")</f>
        <v>0</v>
      </c>
      <c r="NH191" s="237">
        <f t="shared" si="120"/>
        <v>0</v>
      </c>
      <c r="NI191" s="236" t="s">
        <v>89</v>
      </c>
      <c r="NJ191" s="161">
        <f t="shared" si="104"/>
        <v>0</v>
      </c>
      <c r="NK191" s="161">
        <f t="shared" si="105"/>
        <v>0</v>
      </c>
      <c r="NM191" s="288"/>
      <c r="NN191" s="88"/>
      <c r="NO191" s="741"/>
      <c r="NP191" s="741"/>
      <c r="NQ191" s="741"/>
      <c r="NR191" s="741"/>
      <c r="NS191" s="741"/>
      <c r="NT191" s="741"/>
      <c r="NU191" s="741"/>
      <c r="NV191" s="741"/>
      <c r="NW191" s="741"/>
      <c r="NX191" s="741"/>
      <c r="NY191" s="741"/>
      <c r="NZ191" s="741"/>
      <c r="OA191" s="741"/>
      <c r="OB191" s="741"/>
      <c r="OC191" s="741"/>
      <c r="OD191" s="741"/>
      <c r="OE191" s="741"/>
      <c r="OF191" s="741"/>
      <c r="OG191" s="741"/>
      <c r="OH191" s="741"/>
      <c r="OI191" s="741"/>
      <c r="OJ191" s="741"/>
      <c r="OK191" s="741"/>
      <c r="OL191" s="741"/>
      <c r="OM191" s="741"/>
      <c r="ON191" s="741"/>
      <c r="OO191" s="741"/>
      <c r="OP191" s="741"/>
      <c r="OQ191" s="741"/>
      <c r="OR191" s="741"/>
      <c r="OS191" s="741"/>
      <c r="OT191" s="741"/>
      <c r="OU191" s="741"/>
      <c r="OV191" s="741"/>
      <c r="OW191" s="741"/>
      <c r="OX191" s="741"/>
      <c r="OY191" s="741"/>
      <c r="OZ191" s="741"/>
      <c r="PA191" s="741"/>
      <c r="PB191" s="741"/>
      <c r="PC191" s="741"/>
      <c r="PD191" s="741"/>
      <c r="PE191" s="741"/>
      <c r="PF191" s="741"/>
      <c r="PG191" s="741"/>
      <c r="PH191" s="741"/>
      <c r="PI191" s="741"/>
    </row>
    <row r="192" spans="1:425" s="92" customFormat="1" ht="15" customHeight="1">
      <c r="A192" s="1"/>
      <c r="B192" s="88"/>
      <c r="C192" s="89" t="s">
        <v>431</v>
      </c>
      <c r="D192" s="89" t="s">
        <v>204</v>
      </c>
      <c r="E192" s="89" t="s">
        <v>1220</v>
      </c>
      <c r="F192" s="89" t="s">
        <v>2165</v>
      </c>
      <c r="G192" s="340" t="str">
        <f>'G-6'!I48</f>
        <v>I-31</v>
      </c>
      <c r="H192" s="340" t="s">
        <v>88</v>
      </c>
      <c r="I192" s="340" t="s">
        <v>88</v>
      </c>
      <c r="J192" s="160" t="s">
        <v>4</v>
      </c>
      <c r="K192" s="160" t="s">
        <v>4</v>
      </c>
      <c r="L192" s="160" t="s">
        <v>4</v>
      </c>
      <c r="M192" s="89" t="s">
        <v>1320</v>
      </c>
      <c r="N192" s="89" t="s">
        <v>6</v>
      </c>
      <c r="O192" s="89" t="s">
        <v>77</v>
      </c>
      <c r="P192" s="89" t="s">
        <v>98</v>
      </c>
      <c r="Q192" s="125"/>
      <c r="R192" s="125"/>
      <c r="S192" s="100"/>
      <c r="T192" s="100"/>
      <c r="U192" s="100"/>
      <c r="V192" s="100"/>
      <c r="W192" s="100"/>
      <c r="X192" s="100"/>
      <c r="Y192" s="100"/>
      <c r="Z192" s="100"/>
      <c r="AA192" s="100"/>
      <c r="AB192" s="100"/>
      <c r="AC192" s="100"/>
      <c r="AD192" s="189"/>
      <c r="AE192" s="199"/>
      <c r="AF192" s="45"/>
      <c r="AG192" s="175"/>
      <c r="AH192" s="175"/>
      <c r="AI192" s="175"/>
      <c r="AJ192" s="175"/>
      <c r="AK192" s="175"/>
      <c r="AL192" s="175"/>
      <c r="AM192" s="190"/>
      <c r="AN192" s="190"/>
      <c r="AO192" s="190"/>
      <c r="AP192" s="175"/>
      <c r="AQ192" s="100"/>
      <c r="AR192" s="100"/>
      <c r="AS192" s="100"/>
      <c r="AT192" s="100"/>
      <c r="AU192" s="100"/>
      <c r="AV192" s="100"/>
      <c r="AW192" s="100"/>
      <c r="AX192" s="100"/>
      <c r="AY192" s="100"/>
      <c r="AZ192" s="100"/>
      <c r="BA192" s="100"/>
      <c r="BB192" s="100"/>
      <c r="BC192" s="100"/>
      <c r="BD192" s="119"/>
      <c r="BE192" s="100"/>
      <c r="BF192" s="100"/>
      <c r="BG192" s="100"/>
      <c r="BH192" s="100"/>
      <c r="BI192" s="100"/>
      <c r="BJ192" s="100"/>
      <c r="BK192" s="100"/>
      <c r="BL192" s="100"/>
      <c r="BM192" s="100"/>
      <c r="BN192" s="100"/>
      <c r="BO192" s="100"/>
      <c r="BP192" s="100"/>
      <c r="BQ192" s="119"/>
      <c r="BR192" s="100"/>
      <c r="BS192" s="100"/>
      <c r="BT192" s="100"/>
      <c r="BU192" s="100"/>
      <c r="BV192" s="100"/>
      <c r="BW192" s="100"/>
      <c r="BX192" s="100"/>
      <c r="BY192" s="100"/>
      <c r="BZ192" s="100"/>
      <c r="CA192" s="100"/>
      <c r="CB192" s="100"/>
      <c r="CC192" s="100"/>
      <c r="CD192" s="119"/>
      <c r="CE192" s="100"/>
      <c r="CF192" s="100"/>
      <c r="CG192" s="100"/>
      <c r="CH192" s="100"/>
      <c r="CI192" s="100"/>
      <c r="CJ192" s="100"/>
      <c r="CK192" s="100"/>
      <c r="CL192" s="100"/>
      <c r="CM192" s="100"/>
      <c r="CN192" s="100"/>
      <c r="CO192" s="100"/>
      <c r="CP192" s="100"/>
      <c r="CQ192" s="119"/>
      <c r="CR192" s="100"/>
      <c r="CS192" s="100"/>
      <c r="CT192" s="100"/>
      <c r="CU192" s="100"/>
      <c r="CV192" s="100"/>
      <c r="CW192" s="100"/>
      <c r="CX192" s="100"/>
      <c r="CY192" s="100"/>
      <c r="CZ192" s="100"/>
      <c r="DA192" s="100"/>
      <c r="DB192" s="100"/>
      <c r="DC192" s="100"/>
      <c r="DD192" s="119"/>
      <c r="DE192" s="100"/>
      <c r="DF192" s="100"/>
      <c r="DG192" s="100"/>
      <c r="DH192" s="100"/>
      <c r="DI192" s="100"/>
      <c r="DJ192" s="100"/>
      <c r="DK192" s="100"/>
      <c r="DL192" s="100"/>
      <c r="DM192" s="100"/>
      <c r="DN192" s="100"/>
      <c r="DO192" s="100"/>
      <c r="DP192" s="100"/>
      <c r="DQ192" s="119"/>
      <c r="DR192" s="125"/>
      <c r="DS192" s="100"/>
      <c r="DT192" s="100"/>
      <c r="DU192" s="100"/>
      <c r="DV192" s="100"/>
      <c r="DW192" s="100"/>
      <c r="DX192" s="100"/>
      <c r="DY192" s="100"/>
      <c r="DZ192" s="100"/>
      <c r="EA192" s="100"/>
      <c r="EB192" s="100"/>
      <c r="EC192" s="100"/>
      <c r="MQ192" s="152">
        <f t="shared" ref="MQ192" si="123">COUNTA(Q192,AD192,AQ192,BD192,BQ192,CD192,CQ192,DD192,DQ192,ED192,EQ192,FD192,FQ192,GD192,GQ192,HD192,HQ192,ID192,IQ192,JD192,JQ192,KD192,KQ192,LD192,LQ192,MD192)</f>
        <v>0</v>
      </c>
      <c r="MR192" s="143">
        <f t="shared" ref="MR192" si="124">MAX(Q192,AD192,AQ192,BD192,BQ192,CD192,CQ192,DD192,DQ192,ED192,EQ192,FD192,FQ192,GD192,GQ192,HD192,HQ192,ID192,IQ192,JD192,JQ192,KD192,KQ192,LD192,LQ192,MD192)</f>
        <v>0</v>
      </c>
      <c r="MS192" s="143">
        <f t="shared" ref="MS192" si="125">MIN(Q192,AD192,AQ192,BD192,BQ192,CD192,CQ192,DD192,DQ192,ED192,EQ192,FD192,FQ192,GD192,GQ192,HD192,HQ192,ID192,IQ192,JD192,JQ192,KD192,KQ192,LD192,LQ192,MD192)</f>
        <v>0</v>
      </c>
      <c r="MT192" s="143" t="e">
        <f t="shared" ref="MT192" si="126">AVERAGE(Q192,AD192,AQ192,BD192,BQ192,CD192,CQ192,DD192,DQ192,ED192,EQ192,FD192,FQ192,GD192,GQ192,HD192,HQ192,ID192,IQ192,JD192,JQ192,KD192,KQ192,LD192,LQ192,MD192)</f>
        <v>#DIV/0!</v>
      </c>
      <c r="MU192" s="143" t="e">
        <f t="shared" ref="MU192" si="127">STDEV(Q192,AD192,AQ192,BD192,BQ192,CD192,CQ192,DD192,DQ192,ED192,EQ192,FD192,FQ192,GD192,GQ192,HD192,HQ192,ID192,IQ192,JD192,JQ192,KD192,KQ192,LD192,LQ192,MD192)</f>
        <v>#DIV/0!</v>
      </c>
      <c r="MV192" s="234">
        <f t="shared" ref="MV192" si="128">MQ192</f>
        <v>0</v>
      </c>
      <c r="MW192" s="236" t="s">
        <v>89</v>
      </c>
      <c r="MX192" s="144" t="s">
        <v>4</v>
      </c>
      <c r="MY192" s="144" t="s">
        <v>4</v>
      </c>
      <c r="MZ192" s="144" t="s">
        <v>4</v>
      </c>
      <c r="NA192" s="144" t="s">
        <v>4</v>
      </c>
      <c r="NB192" s="144" t="s">
        <v>4</v>
      </c>
      <c r="NC192" s="144" t="s">
        <v>4</v>
      </c>
      <c r="ND192" s="144" t="s">
        <v>4</v>
      </c>
      <c r="NE192" s="144" t="s">
        <v>4</v>
      </c>
      <c r="NF192" s="144" t="s">
        <v>4</v>
      </c>
      <c r="NG192" s="144" t="s">
        <v>4</v>
      </c>
      <c r="NH192" s="237" t="s">
        <v>4</v>
      </c>
      <c r="NI192" s="236" t="s">
        <v>22</v>
      </c>
      <c r="NJ192" s="161">
        <f t="shared" si="104"/>
        <v>0</v>
      </c>
      <c r="NK192" s="161">
        <f t="shared" si="105"/>
        <v>0</v>
      </c>
      <c r="NM192" s="288"/>
      <c r="NN192" s="88"/>
      <c r="NO192" s="741"/>
      <c r="NP192" s="741"/>
      <c r="NQ192" s="741"/>
      <c r="NR192" s="741"/>
      <c r="NS192" s="741"/>
      <c r="NT192" s="741"/>
      <c r="NU192" s="741"/>
      <c r="NV192" s="741"/>
      <c r="NW192" s="741"/>
      <c r="NX192" s="741"/>
      <c r="NY192" s="741"/>
      <c r="NZ192" s="741"/>
      <c r="OA192" s="741"/>
      <c r="OB192" s="741"/>
      <c r="OC192" s="741"/>
      <c r="OD192" s="741"/>
      <c r="OE192" s="741"/>
      <c r="OF192" s="741"/>
      <c r="OG192" s="741"/>
      <c r="OH192" s="741"/>
      <c r="OI192" s="741"/>
      <c r="OJ192" s="741"/>
      <c r="OK192" s="741"/>
      <c r="OL192" s="741"/>
      <c r="OM192" s="741"/>
      <c r="ON192" s="741"/>
      <c r="OO192" s="741"/>
      <c r="OP192" s="741"/>
      <c r="OQ192" s="741"/>
      <c r="OR192" s="741"/>
      <c r="OS192" s="741"/>
      <c r="OT192" s="741"/>
      <c r="OU192" s="741"/>
      <c r="OV192" s="741"/>
      <c r="OW192" s="741"/>
      <c r="OX192" s="741"/>
      <c r="OY192" s="741"/>
      <c r="OZ192" s="741"/>
      <c r="PA192" s="741"/>
      <c r="PB192" s="741"/>
      <c r="PC192" s="741"/>
      <c r="PD192" s="741"/>
      <c r="PE192" s="741"/>
      <c r="PF192" s="741"/>
      <c r="PG192" s="741"/>
      <c r="PH192" s="741"/>
      <c r="PI192" s="741"/>
    </row>
    <row r="193" spans="1:425" s="92" customFormat="1" ht="15" customHeight="1">
      <c r="A193" s="1"/>
      <c r="B193" s="88"/>
      <c r="C193" s="89" t="s">
        <v>2160</v>
      </c>
      <c r="D193" s="89" t="s">
        <v>204</v>
      </c>
      <c r="E193" s="89" t="s">
        <v>429</v>
      </c>
      <c r="F193" s="89" t="s">
        <v>437</v>
      </c>
      <c r="G193" s="160" t="str">
        <f>'G-6'!I264</f>
        <v>I-90 D</v>
      </c>
      <c r="H193" s="160" t="s">
        <v>89</v>
      </c>
      <c r="I193" s="160" t="s">
        <v>88</v>
      </c>
      <c r="J193" s="160" t="s">
        <v>4</v>
      </c>
      <c r="K193" s="160" t="s">
        <v>4</v>
      </c>
      <c r="L193" s="160" t="s">
        <v>4</v>
      </c>
      <c r="M193" s="89" t="s">
        <v>1945</v>
      </c>
      <c r="N193" s="89" t="s">
        <v>6</v>
      </c>
      <c r="O193" s="89" t="s">
        <v>561</v>
      </c>
      <c r="P193" s="89" t="s">
        <v>98</v>
      </c>
      <c r="Q193" s="125">
        <v>0.6</v>
      </c>
      <c r="R193" s="125" t="s">
        <v>4</v>
      </c>
      <c r="S193" s="100">
        <v>2017</v>
      </c>
      <c r="T193" s="100" t="s">
        <v>741</v>
      </c>
      <c r="U193" s="100" t="s">
        <v>665</v>
      </c>
      <c r="V193" s="100" t="s">
        <v>4</v>
      </c>
      <c r="W193" s="100" t="s">
        <v>266</v>
      </c>
      <c r="X193" s="100" t="s">
        <v>4</v>
      </c>
      <c r="Y193" s="100" t="s">
        <v>4</v>
      </c>
      <c r="Z193" s="100" t="s">
        <v>666</v>
      </c>
      <c r="AA193" s="100" t="s">
        <v>667</v>
      </c>
      <c r="AB193" s="100" t="s">
        <v>822</v>
      </c>
      <c r="AC193" s="100" t="s">
        <v>1716</v>
      </c>
      <c r="AD193" s="125">
        <v>0</v>
      </c>
      <c r="AE193" s="125" t="s">
        <v>4</v>
      </c>
      <c r="AF193" s="100">
        <v>2017</v>
      </c>
      <c r="AG193" s="100" t="s">
        <v>741</v>
      </c>
      <c r="AH193" s="100" t="s">
        <v>665</v>
      </c>
      <c r="AI193" s="100" t="s">
        <v>4</v>
      </c>
      <c r="AJ193" s="100" t="s">
        <v>266</v>
      </c>
      <c r="AK193" s="100" t="s">
        <v>4</v>
      </c>
      <c r="AL193" s="100" t="s">
        <v>4</v>
      </c>
      <c r="AM193" s="100" t="s">
        <v>666</v>
      </c>
      <c r="AN193" s="100" t="s">
        <v>667</v>
      </c>
      <c r="AO193" s="100" t="s">
        <v>822</v>
      </c>
      <c r="AP193" s="100" t="s">
        <v>1715</v>
      </c>
      <c r="AQ193" s="192"/>
      <c r="AR193" s="100"/>
      <c r="AS193" s="100"/>
      <c r="AT193" s="100"/>
      <c r="AU193" s="100"/>
      <c r="AV193" s="100"/>
      <c r="AW193" s="100"/>
      <c r="AX193" s="100"/>
      <c r="AY193" s="100"/>
      <c r="AZ193" s="100"/>
      <c r="BA193" s="100"/>
      <c r="BB193" s="100"/>
      <c r="BC193" s="100"/>
      <c r="BD193" s="119"/>
      <c r="BE193" s="100"/>
      <c r="BF193" s="100"/>
      <c r="BG193" s="100"/>
      <c r="BH193" s="100"/>
      <c r="BI193" s="100"/>
      <c r="BJ193" s="100"/>
      <c r="BK193" s="100"/>
      <c r="BL193" s="100"/>
      <c r="BM193" s="100"/>
      <c r="BN193" s="100"/>
      <c r="BO193" s="100"/>
      <c r="BP193" s="100"/>
      <c r="BQ193" s="119"/>
      <c r="BR193" s="100"/>
      <c r="BS193" s="100"/>
      <c r="BT193" s="100"/>
      <c r="BU193" s="100"/>
      <c r="BV193" s="100"/>
      <c r="BW193" s="100"/>
      <c r="BX193" s="100"/>
      <c r="BY193" s="100"/>
      <c r="BZ193" s="100"/>
      <c r="CA193" s="100"/>
      <c r="CB193" s="100"/>
      <c r="CC193" s="100"/>
      <c r="CD193" s="119"/>
      <c r="CE193" s="100"/>
      <c r="CF193" s="100"/>
      <c r="CG193" s="100"/>
      <c r="CH193" s="100"/>
      <c r="CI193" s="100"/>
      <c r="CJ193" s="100"/>
      <c r="CK193" s="100"/>
      <c r="CL193" s="100"/>
      <c r="CM193" s="100"/>
      <c r="CN193" s="100"/>
      <c r="CO193" s="100"/>
      <c r="CP193" s="100"/>
      <c r="CQ193" s="119"/>
      <c r="CR193" s="100"/>
      <c r="CS193" s="100"/>
      <c r="CT193" s="100"/>
      <c r="CU193" s="100"/>
      <c r="CV193" s="100"/>
      <c r="CW193" s="100"/>
      <c r="CX193" s="100"/>
      <c r="CY193" s="100"/>
      <c r="CZ193" s="100"/>
      <c r="DA193" s="100"/>
      <c r="DB193" s="100"/>
      <c r="DC193" s="100"/>
      <c r="DD193" s="119"/>
      <c r="DE193" s="100"/>
      <c r="DF193" s="100"/>
      <c r="DG193" s="100"/>
      <c r="DH193" s="100"/>
      <c r="DI193" s="100"/>
      <c r="DJ193" s="100"/>
      <c r="DK193" s="100"/>
      <c r="DL193" s="100"/>
      <c r="DM193" s="100"/>
      <c r="DN193" s="100"/>
      <c r="DO193" s="100"/>
      <c r="DP193" s="100"/>
      <c r="DQ193" s="119"/>
      <c r="DR193" s="125"/>
      <c r="DS193" s="100"/>
      <c r="DT193" s="100"/>
      <c r="DU193" s="100"/>
      <c r="DV193" s="100"/>
      <c r="DW193" s="100"/>
      <c r="DX193" s="100"/>
      <c r="DY193" s="100"/>
      <c r="DZ193" s="100"/>
      <c r="EA193" s="100"/>
      <c r="EB193" s="100"/>
      <c r="EC193" s="100"/>
      <c r="MQ193" s="152">
        <f t="shared" ref="MQ193" si="129">COUNTA(Q193,AD193,AQ193,BD193,BQ193,CD193,CQ193,DD193,DQ193,ED193,EQ193,FD193,FQ193,GD193,GQ193,HD193,HQ193,ID193,IQ193,JD193,JQ193,KD193,KQ193,LD193,LQ193,MD193)</f>
        <v>2</v>
      </c>
      <c r="MR193" s="143">
        <f t="shared" ref="MR193" si="130">MAX(Q193,AD193,AQ193,BD193,BQ193,CD193,CQ193,DD193,DQ193,ED193,EQ193,FD193,FQ193,GD193,GQ193,HD193,HQ193,ID193,IQ193,JD193,JQ193,KD193,KQ193,LD193,LQ193,MD193)</f>
        <v>0.6</v>
      </c>
      <c r="MS193" s="143">
        <f t="shared" ref="MS193" si="131">MIN(Q193,AD193,AQ193,BD193,BQ193,CD193,CQ193,DD193,DQ193,ED193,EQ193,FD193,FQ193,GD193,GQ193,HD193,HQ193,ID193,IQ193,JD193,JQ193,KD193,KQ193,LD193,LQ193,MD193)</f>
        <v>0</v>
      </c>
      <c r="MT193" s="143">
        <f t="shared" ref="MT193" si="132">AVERAGE(Q193,AD193,AQ193,BD193,BQ193,CD193,CQ193,DD193,DQ193,ED193,EQ193,FD193,FQ193,GD193,GQ193,HD193,HQ193,ID193,IQ193,JD193,JQ193,KD193,KQ193,LD193,LQ193,MD193)</f>
        <v>0.3</v>
      </c>
      <c r="MU193" s="143">
        <f t="shared" ref="MU193" si="133">STDEV(Q193,AD193,AQ193,BD193,BQ193,CD193,CQ193,DD193,DQ193,ED193,EQ193,FD193,FQ193,GD193,GQ193,HD193,HQ193,ID193,IQ193,JD193,JQ193,KD193,KQ193,LD193,LQ193,MD193)</f>
        <v>0.42426406871192851</v>
      </c>
      <c r="MV193" s="234">
        <f t="shared" ref="MV193" si="134">MQ193</f>
        <v>2</v>
      </c>
      <c r="MW193" s="236" t="s">
        <v>89</v>
      </c>
      <c r="MX193" s="144" t="s">
        <v>4</v>
      </c>
      <c r="MY193" s="144" t="s">
        <v>4</v>
      </c>
      <c r="MZ193" s="144" t="s">
        <v>4</v>
      </c>
      <c r="NA193" s="144" t="s">
        <v>4</v>
      </c>
      <c r="NB193" s="144" t="s">
        <v>4</v>
      </c>
      <c r="NC193" s="144" t="s">
        <v>4</v>
      </c>
      <c r="ND193" s="144" t="s">
        <v>4</v>
      </c>
      <c r="NE193" s="144" t="s">
        <v>4</v>
      </c>
      <c r="NF193" s="144" t="s">
        <v>4</v>
      </c>
      <c r="NG193" s="144" t="s">
        <v>4</v>
      </c>
      <c r="NH193" s="237" t="s">
        <v>4</v>
      </c>
      <c r="NI193" s="236" t="s">
        <v>22</v>
      </c>
      <c r="NJ193" s="161">
        <f t="shared" si="104"/>
        <v>0</v>
      </c>
      <c r="NK193" s="161">
        <f t="shared" si="105"/>
        <v>2</v>
      </c>
      <c r="NM193" s="288"/>
      <c r="NN193" s="88"/>
      <c r="NO193" s="741"/>
      <c r="NP193" s="741"/>
      <c r="NQ193" s="741"/>
      <c r="NR193" s="741"/>
      <c r="NS193" s="741"/>
      <c r="NT193" s="741"/>
      <c r="NU193" s="741"/>
      <c r="NV193" s="741"/>
      <c r="NW193" s="741"/>
      <c r="NX193" s="741"/>
      <c r="NY193" s="741"/>
      <c r="NZ193" s="741"/>
      <c r="OA193" s="741"/>
      <c r="OB193" s="741"/>
      <c r="OC193" s="741"/>
      <c r="OD193" s="741"/>
      <c r="OE193" s="741"/>
      <c r="OF193" s="741"/>
      <c r="OG193" s="741"/>
      <c r="OH193" s="741"/>
      <c r="OI193" s="741"/>
      <c r="OJ193" s="741"/>
      <c r="OK193" s="741"/>
      <c r="OL193" s="741"/>
      <c r="OM193" s="741"/>
      <c r="ON193" s="741"/>
      <c r="OO193" s="741"/>
      <c r="OP193" s="741"/>
      <c r="OQ193" s="741"/>
      <c r="OR193" s="741"/>
      <c r="OS193" s="741"/>
      <c r="OT193" s="741"/>
      <c r="OU193" s="741"/>
      <c r="OV193" s="741"/>
      <c r="OW193" s="741"/>
      <c r="OX193" s="741"/>
      <c r="OY193" s="741"/>
      <c r="OZ193" s="741"/>
      <c r="PA193" s="741"/>
      <c r="PB193" s="741"/>
      <c r="PC193" s="741"/>
      <c r="PD193" s="741"/>
      <c r="PE193" s="741"/>
      <c r="PF193" s="741"/>
      <c r="PG193" s="741"/>
      <c r="PH193" s="741"/>
      <c r="PI193" s="741"/>
    </row>
    <row r="194" spans="1:425" s="92" customFormat="1" ht="15" customHeight="1">
      <c r="A194" s="1"/>
      <c r="B194" s="88"/>
      <c r="C194" s="89" t="s">
        <v>2160</v>
      </c>
      <c r="D194" s="89" t="s">
        <v>204</v>
      </c>
      <c r="E194" s="89" t="s">
        <v>429</v>
      </c>
      <c r="F194" s="89" t="s">
        <v>437</v>
      </c>
      <c r="G194" s="160" t="str">
        <f>'G-6'!I266</f>
        <v>I-91 B</v>
      </c>
      <c r="H194" s="160" t="s">
        <v>89</v>
      </c>
      <c r="I194" s="160" t="s">
        <v>88</v>
      </c>
      <c r="J194" s="160" t="s">
        <v>4</v>
      </c>
      <c r="K194" s="160" t="s">
        <v>4</v>
      </c>
      <c r="L194" s="160" t="s">
        <v>4</v>
      </c>
      <c r="M194" s="89" t="s">
        <v>557</v>
      </c>
      <c r="N194" s="89" t="s">
        <v>6</v>
      </c>
      <c r="O194" s="89" t="s">
        <v>1037</v>
      </c>
      <c r="P194" s="89" t="s">
        <v>98</v>
      </c>
      <c r="Q194" s="125">
        <v>1</v>
      </c>
      <c r="R194" s="125" t="s">
        <v>4</v>
      </c>
      <c r="S194" s="100">
        <v>2011</v>
      </c>
      <c r="T194" s="100" t="s">
        <v>266</v>
      </c>
      <c r="U194" s="100" t="s">
        <v>677</v>
      </c>
      <c r="V194" s="100" t="s">
        <v>4</v>
      </c>
      <c r="W194" s="100" t="s">
        <v>4</v>
      </c>
      <c r="X194" s="100" t="s">
        <v>4</v>
      </c>
      <c r="Y194" s="100" t="s">
        <v>4</v>
      </c>
      <c r="Z194" s="100" t="s">
        <v>674</v>
      </c>
      <c r="AA194" s="100" t="s">
        <v>667</v>
      </c>
      <c r="AB194" s="100" t="s">
        <v>823</v>
      </c>
      <c r="AC194" s="100" t="s">
        <v>1786</v>
      </c>
      <c r="AD194" s="116">
        <v>0.53800000000000003</v>
      </c>
      <c r="AE194" s="91" t="s">
        <v>4</v>
      </c>
      <c r="AF194" s="91">
        <v>2016</v>
      </c>
      <c r="AG194" s="91" t="s">
        <v>824</v>
      </c>
      <c r="AH194" s="91" t="s">
        <v>930</v>
      </c>
      <c r="AI194" s="91" t="s">
        <v>4</v>
      </c>
      <c r="AJ194" s="91" t="s">
        <v>4</v>
      </c>
      <c r="AK194" s="91" t="s">
        <v>4</v>
      </c>
      <c r="AL194" s="91" t="s">
        <v>4</v>
      </c>
      <c r="AM194" s="100" t="s">
        <v>674</v>
      </c>
      <c r="AN194" s="100" t="s">
        <v>667</v>
      </c>
      <c r="AO194" s="100" t="s">
        <v>823</v>
      </c>
      <c r="AP194" s="91" t="s">
        <v>825</v>
      </c>
      <c r="AQ194" s="329">
        <v>1</v>
      </c>
      <c r="AR194" s="100" t="s">
        <v>4</v>
      </c>
      <c r="AS194" s="100">
        <v>2016</v>
      </c>
      <c r="AT194" s="100" t="s">
        <v>4</v>
      </c>
      <c r="AU194" s="100" t="s">
        <v>788</v>
      </c>
      <c r="AV194" s="100" t="s">
        <v>4</v>
      </c>
      <c r="AW194" s="100" t="s">
        <v>4</v>
      </c>
      <c r="AX194" s="100" t="s">
        <v>4</v>
      </c>
      <c r="AY194" s="100" t="s">
        <v>4</v>
      </c>
      <c r="AZ194" s="100" t="s">
        <v>674</v>
      </c>
      <c r="BA194" s="100" t="s">
        <v>667</v>
      </c>
      <c r="BB194" s="100" t="s">
        <v>823</v>
      </c>
      <c r="BC194" s="100" t="s">
        <v>1788</v>
      </c>
      <c r="BD194" s="119">
        <v>1</v>
      </c>
      <c r="BE194" s="100" t="s">
        <v>4</v>
      </c>
      <c r="BF194" s="100">
        <v>2016</v>
      </c>
      <c r="BG194" s="100" t="s">
        <v>266</v>
      </c>
      <c r="BH194" s="100" t="s">
        <v>673</v>
      </c>
      <c r="BI194" s="100" t="s">
        <v>4</v>
      </c>
      <c r="BJ194" s="100" t="s">
        <v>4</v>
      </c>
      <c r="BK194" s="100" t="s">
        <v>4</v>
      </c>
      <c r="BL194" s="100" t="s">
        <v>4</v>
      </c>
      <c r="BM194" s="100" t="s">
        <v>674</v>
      </c>
      <c r="BN194" s="100" t="s">
        <v>667</v>
      </c>
      <c r="BO194" s="100" t="s">
        <v>823</v>
      </c>
      <c r="BP194" s="100" t="s">
        <v>1789</v>
      </c>
      <c r="BQ194" s="119">
        <v>1</v>
      </c>
      <c r="BR194" s="100" t="s">
        <v>4</v>
      </c>
      <c r="BS194" s="100">
        <v>2016</v>
      </c>
      <c r="BT194" s="100" t="s">
        <v>266</v>
      </c>
      <c r="BU194" s="100" t="s">
        <v>665</v>
      </c>
      <c r="BV194" s="100" t="s">
        <v>4</v>
      </c>
      <c r="BW194" s="100" t="s">
        <v>4</v>
      </c>
      <c r="BX194" s="100" t="s">
        <v>4</v>
      </c>
      <c r="BY194" s="100" t="s">
        <v>4</v>
      </c>
      <c r="BZ194" s="100" t="s">
        <v>674</v>
      </c>
      <c r="CA194" s="100" t="s">
        <v>667</v>
      </c>
      <c r="CB194" s="100" t="s">
        <v>823</v>
      </c>
      <c r="CC194" s="100" t="s">
        <v>1790</v>
      </c>
      <c r="CD194" s="119">
        <v>1</v>
      </c>
      <c r="CE194" s="100" t="s">
        <v>4</v>
      </c>
      <c r="CF194" s="100">
        <v>2016</v>
      </c>
      <c r="CG194" s="100" t="s">
        <v>266</v>
      </c>
      <c r="CH194" s="100" t="s">
        <v>826</v>
      </c>
      <c r="CI194" s="100" t="s">
        <v>4</v>
      </c>
      <c r="CJ194" s="100" t="s">
        <v>4</v>
      </c>
      <c r="CK194" s="100" t="s">
        <v>4</v>
      </c>
      <c r="CL194" s="100" t="s">
        <v>4</v>
      </c>
      <c r="CM194" s="100" t="s">
        <v>674</v>
      </c>
      <c r="CN194" s="100" t="s">
        <v>667</v>
      </c>
      <c r="CO194" s="100" t="s">
        <v>823</v>
      </c>
      <c r="CP194" s="100" t="s">
        <v>1791</v>
      </c>
      <c r="CQ194" s="119">
        <v>1</v>
      </c>
      <c r="CR194" s="100" t="s">
        <v>4</v>
      </c>
      <c r="CS194" s="100">
        <v>2016</v>
      </c>
      <c r="CT194" s="100" t="s">
        <v>266</v>
      </c>
      <c r="CU194" s="100" t="s">
        <v>827</v>
      </c>
      <c r="CV194" s="100" t="s">
        <v>4</v>
      </c>
      <c r="CW194" s="100" t="s">
        <v>4</v>
      </c>
      <c r="CX194" s="100" t="s">
        <v>4</v>
      </c>
      <c r="CY194" s="100" t="s">
        <v>4</v>
      </c>
      <c r="CZ194" s="100" t="s">
        <v>674</v>
      </c>
      <c r="DA194" s="100" t="s">
        <v>667</v>
      </c>
      <c r="DB194" s="100" t="s">
        <v>823</v>
      </c>
      <c r="DC194" s="100" t="s">
        <v>1792</v>
      </c>
      <c r="DD194" s="119">
        <v>1</v>
      </c>
      <c r="DE194" s="100" t="s">
        <v>4</v>
      </c>
      <c r="DF194" s="100">
        <v>2016</v>
      </c>
      <c r="DG194" s="100" t="s">
        <v>4</v>
      </c>
      <c r="DH194" s="100" t="s">
        <v>828</v>
      </c>
      <c r="DI194" s="100" t="s">
        <v>4</v>
      </c>
      <c r="DJ194" s="100" t="s">
        <v>4</v>
      </c>
      <c r="DK194" s="100" t="s">
        <v>4</v>
      </c>
      <c r="DL194" s="100" t="s">
        <v>4</v>
      </c>
      <c r="DM194" s="100" t="s">
        <v>714</v>
      </c>
      <c r="DN194" s="100" t="s">
        <v>667</v>
      </c>
      <c r="DO194" s="100" t="s">
        <v>823</v>
      </c>
      <c r="DP194" s="100" t="s">
        <v>1716</v>
      </c>
      <c r="DQ194" s="119">
        <v>0.437</v>
      </c>
      <c r="DR194" s="125" t="s">
        <v>4</v>
      </c>
      <c r="DS194" s="100">
        <v>2017</v>
      </c>
      <c r="DT194" s="100" t="s">
        <v>664</v>
      </c>
      <c r="DU194" s="100" t="s">
        <v>665</v>
      </c>
      <c r="DV194" s="100" t="s">
        <v>741</v>
      </c>
      <c r="DW194" s="100" t="s">
        <v>266</v>
      </c>
      <c r="DX194" s="100" t="s">
        <v>4</v>
      </c>
      <c r="DY194" s="100" t="s">
        <v>4</v>
      </c>
      <c r="DZ194" s="100" t="s">
        <v>666</v>
      </c>
      <c r="EA194" s="100" t="s">
        <v>667</v>
      </c>
      <c r="EB194" s="100" t="s">
        <v>822</v>
      </c>
      <c r="EC194" s="100" t="s">
        <v>1716</v>
      </c>
      <c r="ED194" s="125">
        <v>6.7000000000000004E-2</v>
      </c>
      <c r="EE194" s="125" t="s">
        <v>4</v>
      </c>
      <c r="EF194" s="100">
        <v>2011</v>
      </c>
      <c r="EG194" s="100" t="s">
        <v>266</v>
      </c>
      <c r="EH194" s="100" t="s">
        <v>677</v>
      </c>
      <c r="EI194" s="100" t="s">
        <v>4</v>
      </c>
      <c r="EJ194" s="100" t="s">
        <v>4</v>
      </c>
      <c r="EK194" s="100" t="s">
        <v>4</v>
      </c>
      <c r="EL194" s="100" t="s">
        <v>4</v>
      </c>
      <c r="EM194" s="100" t="s">
        <v>674</v>
      </c>
      <c r="EN194" s="100" t="s">
        <v>667</v>
      </c>
      <c r="EO194" s="100" t="s">
        <v>823</v>
      </c>
      <c r="EP194" s="100" t="s">
        <v>1787</v>
      </c>
      <c r="EQ194" s="329">
        <v>0.64</v>
      </c>
      <c r="ER194" s="100" t="s">
        <v>4</v>
      </c>
      <c r="ES194" s="100">
        <v>2016</v>
      </c>
      <c r="ET194" s="100" t="s">
        <v>4</v>
      </c>
      <c r="EU194" s="100" t="s">
        <v>788</v>
      </c>
      <c r="EV194" s="100" t="s">
        <v>4</v>
      </c>
      <c r="EW194" s="100" t="s">
        <v>4</v>
      </c>
      <c r="EX194" s="100" t="s">
        <v>4</v>
      </c>
      <c r="EY194" s="100" t="s">
        <v>4</v>
      </c>
      <c r="EZ194" s="100" t="s">
        <v>674</v>
      </c>
      <c r="FA194" s="100" t="s">
        <v>667</v>
      </c>
      <c r="FB194" s="100" t="s">
        <v>823</v>
      </c>
      <c r="FC194" s="100" t="s">
        <v>1793</v>
      </c>
      <c r="FD194" s="119">
        <v>1.2999999999999999E-2</v>
      </c>
      <c r="FE194" s="100" t="s">
        <v>4</v>
      </c>
      <c r="FF194" s="100">
        <v>2016</v>
      </c>
      <c r="FG194" s="100" t="s">
        <v>266</v>
      </c>
      <c r="FH194" s="100" t="s">
        <v>673</v>
      </c>
      <c r="FI194" s="100" t="s">
        <v>4</v>
      </c>
      <c r="FJ194" s="100" t="s">
        <v>4</v>
      </c>
      <c r="FK194" s="100" t="s">
        <v>4</v>
      </c>
      <c r="FL194" s="100" t="s">
        <v>4</v>
      </c>
      <c r="FM194" s="100" t="s">
        <v>674</v>
      </c>
      <c r="FN194" s="100" t="s">
        <v>667</v>
      </c>
      <c r="FO194" s="100" t="s">
        <v>823</v>
      </c>
      <c r="FP194" s="100" t="s">
        <v>1794</v>
      </c>
      <c r="FQ194" s="119">
        <v>0</v>
      </c>
      <c r="FR194" s="100" t="s">
        <v>4</v>
      </c>
      <c r="FS194" s="100">
        <v>2016</v>
      </c>
      <c r="FT194" s="100" t="s">
        <v>266</v>
      </c>
      <c r="FU194" s="100" t="s">
        <v>665</v>
      </c>
      <c r="FV194" s="100" t="s">
        <v>4</v>
      </c>
      <c r="FW194" s="100" t="s">
        <v>4</v>
      </c>
      <c r="FX194" s="100" t="s">
        <v>4</v>
      </c>
      <c r="FY194" s="100" t="s">
        <v>4</v>
      </c>
      <c r="FZ194" s="100" t="s">
        <v>674</v>
      </c>
      <c r="GA194" s="100" t="s">
        <v>667</v>
      </c>
      <c r="GB194" s="100" t="s">
        <v>823</v>
      </c>
      <c r="GC194" s="100" t="s">
        <v>1795</v>
      </c>
      <c r="GD194" s="119">
        <v>0.48499999999999999</v>
      </c>
      <c r="GE194" s="100" t="s">
        <v>4</v>
      </c>
      <c r="GF194" s="100">
        <v>2016</v>
      </c>
      <c r="GG194" s="100" t="s">
        <v>266</v>
      </c>
      <c r="GH194" s="100" t="s">
        <v>826</v>
      </c>
      <c r="GI194" s="100" t="s">
        <v>4</v>
      </c>
      <c r="GJ194" s="100" t="s">
        <v>4</v>
      </c>
      <c r="GK194" s="100" t="s">
        <v>4</v>
      </c>
      <c r="GL194" s="100" t="s">
        <v>4</v>
      </c>
      <c r="GM194" s="100" t="s">
        <v>674</v>
      </c>
      <c r="GN194" s="100" t="s">
        <v>667</v>
      </c>
      <c r="GO194" s="100" t="s">
        <v>823</v>
      </c>
      <c r="GP194" s="100" t="s">
        <v>1796</v>
      </c>
      <c r="GQ194" s="119">
        <v>0.754</v>
      </c>
      <c r="GR194" s="100" t="s">
        <v>4</v>
      </c>
      <c r="GS194" s="100">
        <v>2016</v>
      </c>
      <c r="GT194" s="100" t="s">
        <v>266</v>
      </c>
      <c r="GU194" s="100" t="s">
        <v>827</v>
      </c>
      <c r="GV194" s="100" t="s">
        <v>4</v>
      </c>
      <c r="GW194" s="100" t="s">
        <v>4</v>
      </c>
      <c r="GX194" s="100" t="s">
        <v>4</v>
      </c>
      <c r="GY194" s="100" t="s">
        <v>4</v>
      </c>
      <c r="GZ194" s="100" t="s">
        <v>674</v>
      </c>
      <c r="HA194" s="100" t="s">
        <v>667</v>
      </c>
      <c r="HB194" s="100" t="s">
        <v>823</v>
      </c>
      <c r="HC194" s="100" t="s">
        <v>1797</v>
      </c>
      <c r="HD194" s="119">
        <v>0.23300000000000001</v>
      </c>
      <c r="HE194" s="100" t="s">
        <v>4</v>
      </c>
      <c r="HF194" s="100">
        <v>2016</v>
      </c>
      <c r="HG194" s="100" t="s">
        <v>4</v>
      </c>
      <c r="HH194" s="100" t="s">
        <v>828</v>
      </c>
      <c r="HI194" s="100" t="s">
        <v>4</v>
      </c>
      <c r="HJ194" s="100" t="s">
        <v>4</v>
      </c>
      <c r="HK194" s="100" t="s">
        <v>4</v>
      </c>
      <c r="HL194" s="100" t="s">
        <v>4</v>
      </c>
      <c r="HM194" s="100" t="s">
        <v>714</v>
      </c>
      <c r="HN194" s="100" t="s">
        <v>667</v>
      </c>
      <c r="HO194" s="100" t="s">
        <v>823</v>
      </c>
      <c r="HP194" s="100" t="s">
        <v>1798</v>
      </c>
      <c r="HQ194" s="119">
        <v>0.13900000000000001</v>
      </c>
      <c r="HR194" s="125" t="s">
        <v>4</v>
      </c>
      <c r="HS194" s="100">
        <v>2017</v>
      </c>
      <c r="HT194" s="100" t="s">
        <v>664</v>
      </c>
      <c r="HU194" s="100" t="s">
        <v>665</v>
      </c>
      <c r="HV194" s="100" t="s">
        <v>741</v>
      </c>
      <c r="HW194" s="100" t="s">
        <v>266</v>
      </c>
      <c r="HX194" s="100" t="s">
        <v>4</v>
      </c>
      <c r="HY194" s="100" t="s">
        <v>4</v>
      </c>
      <c r="HZ194" s="100" t="s">
        <v>666</v>
      </c>
      <c r="IA194" s="100" t="s">
        <v>667</v>
      </c>
      <c r="IB194" s="100" t="s">
        <v>822</v>
      </c>
      <c r="IC194" s="100" t="s">
        <v>1798</v>
      </c>
      <c r="ID194" s="119"/>
      <c r="IE194" s="125"/>
      <c r="IF194" s="100"/>
      <c r="IG194" s="100"/>
      <c r="IH194" s="100"/>
      <c r="II194" s="100"/>
      <c r="IJ194" s="100"/>
      <c r="IK194" s="100"/>
      <c r="IL194" s="100"/>
      <c r="IM194" s="100"/>
      <c r="IN194" s="100"/>
      <c r="IO194" s="100"/>
      <c r="IP194" s="100"/>
      <c r="MQ194" s="152">
        <f t="shared" si="108"/>
        <v>17</v>
      </c>
      <c r="MR194" s="143">
        <f t="shared" si="100"/>
        <v>1</v>
      </c>
      <c r="MS194" s="143">
        <f t="shared" si="101"/>
        <v>0</v>
      </c>
      <c r="MT194" s="143">
        <f t="shared" si="102"/>
        <v>0.60623529411764698</v>
      </c>
      <c r="MU194" s="143">
        <f t="shared" si="103"/>
        <v>0.39719021409958072</v>
      </c>
      <c r="MV194" s="234">
        <f t="shared" si="106"/>
        <v>17</v>
      </c>
      <c r="MW194" s="236" t="s">
        <v>89</v>
      </c>
      <c r="MX194" s="144" t="s">
        <v>4</v>
      </c>
      <c r="MY194" s="144" t="s">
        <v>4</v>
      </c>
      <c r="MZ194" s="144" t="s">
        <v>4</v>
      </c>
      <c r="NA194" s="144" t="s">
        <v>4</v>
      </c>
      <c r="NB194" s="144" t="s">
        <v>4</v>
      </c>
      <c r="NC194" s="144" t="s">
        <v>4</v>
      </c>
      <c r="ND194" s="144" t="s">
        <v>4</v>
      </c>
      <c r="NE194" s="144" t="s">
        <v>4</v>
      </c>
      <c r="NF194" s="144" t="s">
        <v>4</v>
      </c>
      <c r="NG194" s="144" t="s">
        <v>4</v>
      </c>
      <c r="NH194" s="237" t="s">
        <v>4</v>
      </c>
      <c r="NI194" s="236" t="s">
        <v>22</v>
      </c>
      <c r="NJ194" s="161">
        <f t="shared" si="104"/>
        <v>0</v>
      </c>
      <c r="NK194" s="161">
        <f t="shared" si="105"/>
        <v>17</v>
      </c>
      <c r="NM194" s="288"/>
      <c r="NN194" s="88"/>
      <c r="NO194" s="741"/>
      <c r="NP194" s="741"/>
      <c r="NQ194" s="741"/>
      <c r="NR194" s="741"/>
      <c r="NS194" s="741"/>
      <c r="NT194" s="741"/>
      <c r="NU194" s="741"/>
      <c r="NV194" s="741"/>
      <c r="NW194" s="741"/>
      <c r="NX194" s="741"/>
      <c r="NY194" s="741"/>
      <c r="NZ194" s="741"/>
      <c r="OA194" s="741"/>
      <c r="OB194" s="741"/>
      <c r="OC194" s="741"/>
      <c r="OD194" s="741"/>
      <c r="OE194" s="741"/>
      <c r="OF194" s="741"/>
      <c r="OG194" s="741"/>
      <c r="OH194" s="741"/>
      <c r="OI194" s="741"/>
      <c r="OJ194" s="741"/>
      <c r="OK194" s="741"/>
      <c r="OL194" s="741"/>
      <c r="OM194" s="741"/>
      <c r="ON194" s="741"/>
      <c r="OO194" s="741"/>
      <c r="OP194" s="741"/>
      <c r="OQ194" s="741"/>
      <c r="OR194" s="741"/>
      <c r="OS194" s="741"/>
      <c r="OT194" s="741"/>
      <c r="OU194" s="741"/>
      <c r="OV194" s="741"/>
      <c r="OW194" s="741"/>
      <c r="OX194" s="741"/>
      <c r="OY194" s="741"/>
      <c r="OZ194" s="741"/>
      <c r="PA194" s="741"/>
      <c r="PB194" s="741"/>
      <c r="PC194" s="741"/>
      <c r="PD194" s="741"/>
      <c r="PE194" s="741"/>
      <c r="PF194" s="741"/>
      <c r="PG194" s="741"/>
      <c r="PH194" s="741"/>
      <c r="PI194" s="741"/>
    </row>
    <row r="195" spans="1:425" s="92" customFormat="1" ht="15" customHeight="1">
      <c r="A195" s="1"/>
      <c r="B195" s="88"/>
      <c r="C195" s="89" t="s">
        <v>2160</v>
      </c>
      <c r="D195" s="89" t="s">
        <v>204</v>
      </c>
      <c r="E195" s="89" t="s">
        <v>16</v>
      </c>
      <c r="F195" s="89" t="s">
        <v>2163</v>
      </c>
      <c r="G195" s="160" t="str">
        <f>'G-6'!I270</f>
        <v>I-92</v>
      </c>
      <c r="H195" s="160" t="s">
        <v>89</v>
      </c>
      <c r="I195" s="160" t="s">
        <v>89</v>
      </c>
      <c r="J195" s="160" t="s">
        <v>4</v>
      </c>
      <c r="K195" s="160" t="s">
        <v>4</v>
      </c>
      <c r="L195" s="160" t="s">
        <v>4</v>
      </c>
      <c r="M195" s="89" t="s">
        <v>1034</v>
      </c>
      <c r="N195" s="89" t="s">
        <v>362</v>
      </c>
      <c r="O195" s="89" t="s">
        <v>363</v>
      </c>
      <c r="P195" s="89" t="s">
        <v>98</v>
      </c>
      <c r="Q195" s="135">
        <v>0.6</v>
      </c>
      <c r="R195" s="135" t="s">
        <v>4</v>
      </c>
      <c r="S195" s="135">
        <v>2017</v>
      </c>
      <c r="T195" s="135" t="s">
        <v>687</v>
      </c>
      <c r="U195" s="135" t="s">
        <v>677</v>
      </c>
      <c r="V195" s="135" t="s">
        <v>1678</v>
      </c>
      <c r="W195" s="135" t="s">
        <v>1679</v>
      </c>
      <c r="X195" s="135" t="s">
        <v>4</v>
      </c>
      <c r="Y195" s="135">
        <v>1332272</v>
      </c>
      <c r="Z195" s="49" t="s">
        <v>666</v>
      </c>
      <c r="AA195" s="49" t="s">
        <v>667</v>
      </c>
      <c r="AB195" s="246" t="s">
        <v>1693</v>
      </c>
      <c r="AC195" s="49" t="s">
        <v>4</v>
      </c>
      <c r="AD195" s="135">
        <v>10</v>
      </c>
      <c r="AE195" s="135" t="s">
        <v>4</v>
      </c>
      <c r="AF195" s="135">
        <v>2016</v>
      </c>
      <c r="AG195" s="135" t="s">
        <v>664</v>
      </c>
      <c r="AH195" s="135" t="s">
        <v>665</v>
      </c>
      <c r="AI195" s="135" t="s">
        <v>266</v>
      </c>
      <c r="AJ195" s="135" t="s">
        <v>266</v>
      </c>
      <c r="AK195" s="135" t="s">
        <v>4</v>
      </c>
      <c r="AL195" s="135" t="s">
        <v>4</v>
      </c>
      <c r="AM195" s="135" t="s">
        <v>4</v>
      </c>
      <c r="AN195" s="135" t="s">
        <v>667</v>
      </c>
      <c r="AO195" s="135" t="s">
        <v>681</v>
      </c>
      <c r="AP195" s="135" t="s">
        <v>1800</v>
      </c>
      <c r="AQ195" s="135">
        <v>20</v>
      </c>
      <c r="AR195" s="135" t="s">
        <v>4</v>
      </c>
      <c r="AS195" s="135">
        <v>2016</v>
      </c>
      <c r="AT195" s="135" t="s">
        <v>664</v>
      </c>
      <c r="AU195" s="135" t="s">
        <v>665</v>
      </c>
      <c r="AV195" s="135" t="s">
        <v>266</v>
      </c>
      <c r="AW195" s="135" t="s">
        <v>266</v>
      </c>
      <c r="AX195" s="135" t="s">
        <v>4</v>
      </c>
      <c r="AY195" s="135" t="s">
        <v>4</v>
      </c>
      <c r="AZ195" s="135" t="s">
        <v>4</v>
      </c>
      <c r="BA195" s="135" t="s">
        <v>667</v>
      </c>
      <c r="BB195" s="135" t="s">
        <v>681</v>
      </c>
      <c r="BC195" s="135" t="s">
        <v>1801</v>
      </c>
      <c r="BD195" s="135">
        <v>32</v>
      </c>
      <c r="BE195" s="135" t="s">
        <v>4</v>
      </c>
      <c r="BF195" s="135">
        <v>2016</v>
      </c>
      <c r="BG195" s="135" t="s">
        <v>664</v>
      </c>
      <c r="BH195" s="135" t="s">
        <v>665</v>
      </c>
      <c r="BI195" s="135" t="s">
        <v>266</v>
      </c>
      <c r="BJ195" s="135" t="s">
        <v>266</v>
      </c>
      <c r="BK195" s="135" t="s">
        <v>4</v>
      </c>
      <c r="BL195" s="135" t="s">
        <v>4</v>
      </c>
      <c r="BM195" s="135" t="s">
        <v>4</v>
      </c>
      <c r="BN195" s="135" t="s">
        <v>667</v>
      </c>
      <c r="BO195" s="135" t="s">
        <v>681</v>
      </c>
      <c r="BP195" s="135" t="s">
        <v>1802</v>
      </c>
      <c r="BQ195" s="135">
        <v>10</v>
      </c>
      <c r="BR195" s="135" t="s">
        <v>4</v>
      </c>
      <c r="BS195" s="135">
        <v>2016</v>
      </c>
      <c r="BT195" s="135" t="s">
        <v>664</v>
      </c>
      <c r="BU195" s="135" t="s">
        <v>665</v>
      </c>
      <c r="BV195" s="135" t="s">
        <v>266</v>
      </c>
      <c r="BW195" s="135" t="s">
        <v>266</v>
      </c>
      <c r="BX195" s="135" t="s">
        <v>4</v>
      </c>
      <c r="BY195" s="135" t="s">
        <v>4</v>
      </c>
      <c r="BZ195" s="135" t="s">
        <v>4</v>
      </c>
      <c r="CA195" s="135" t="s">
        <v>667</v>
      </c>
      <c r="CB195" s="135" t="s">
        <v>681</v>
      </c>
      <c r="CC195" s="135" t="s">
        <v>1803</v>
      </c>
      <c r="CD195" s="119"/>
      <c r="CE195" s="100"/>
      <c r="CF195" s="100"/>
      <c r="CG195" s="100"/>
      <c r="CH195" s="100"/>
      <c r="CI195" s="100"/>
      <c r="CJ195" s="100"/>
      <c r="CK195" s="100"/>
      <c r="CL195" s="100"/>
      <c r="CM195" s="100"/>
      <c r="CN195" s="100"/>
      <c r="CO195" s="100"/>
      <c r="CP195" s="100"/>
      <c r="CQ195" s="119"/>
      <c r="CR195" s="100"/>
      <c r="CS195" s="100"/>
      <c r="CT195" s="100"/>
      <c r="CU195" s="100"/>
      <c r="CV195" s="100"/>
      <c r="CW195" s="100"/>
      <c r="CX195" s="100"/>
      <c r="CY195" s="100"/>
      <c r="CZ195" s="100"/>
      <c r="DA195" s="100"/>
      <c r="DB195" s="100"/>
      <c r="DC195" s="100"/>
      <c r="DD195" s="119"/>
      <c r="DE195" s="100"/>
      <c r="DF195" s="100"/>
      <c r="DG195" s="100"/>
      <c r="DH195" s="100"/>
      <c r="DI195" s="100"/>
      <c r="DJ195" s="100"/>
      <c r="DK195" s="100"/>
      <c r="DL195" s="100"/>
      <c r="DM195" s="100"/>
      <c r="DN195" s="100"/>
      <c r="DO195" s="100"/>
      <c r="DP195" s="100"/>
      <c r="DQ195" s="119"/>
      <c r="DR195" s="125"/>
      <c r="DS195" s="100"/>
      <c r="DT195" s="100"/>
      <c r="DU195" s="100"/>
      <c r="DV195" s="100"/>
      <c r="DW195" s="100"/>
      <c r="DX195" s="100"/>
      <c r="DY195" s="100"/>
      <c r="DZ195" s="100"/>
      <c r="EA195" s="100"/>
      <c r="EB195" s="100"/>
      <c r="EC195" s="100"/>
      <c r="MQ195" s="152">
        <f t="shared" si="108"/>
        <v>5</v>
      </c>
      <c r="MR195" s="143">
        <f t="shared" si="100"/>
        <v>32</v>
      </c>
      <c r="MS195" s="143">
        <f t="shared" si="101"/>
        <v>0.6</v>
      </c>
      <c r="MT195" s="143">
        <f t="shared" si="102"/>
        <v>14.52</v>
      </c>
      <c r="MU195" s="143">
        <f t="shared" si="103"/>
        <v>11.939514227974271</v>
      </c>
      <c r="MV195" s="234">
        <f t="shared" si="106"/>
        <v>5</v>
      </c>
      <c r="MW195" s="236" t="s">
        <v>89</v>
      </c>
      <c r="MX195" s="144" t="s">
        <v>4</v>
      </c>
      <c r="MY195" s="144" t="s">
        <v>4</v>
      </c>
      <c r="MZ195" s="144" t="s">
        <v>4</v>
      </c>
      <c r="NA195" s="144" t="s">
        <v>4</v>
      </c>
      <c r="NB195" s="144" t="s">
        <v>4</v>
      </c>
      <c r="NC195" s="144" t="s">
        <v>4</v>
      </c>
      <c r="ND195" s="144" t="s">
        <v>4</v>
      </c>
      <c r="NE195" s="144" t="s">
        <v>4</v>
      </c>
      <c r="NF195" s="144" t="s">
        <v>4</v>
      </c>
      <c r="NG195" s="144" t="s">
        <v>4</v>
      </c>
      <c r="NH195" s="237" t="s">
        <v>4</v>
      </c>
      <c r="NI195" s="236" t="s">
        <v>22</v>
      </c>
      <c r="NJ195" s="161">
        <f t="shared" si="104"/>
        <v>0</v>
      </c>
      <c r="NK195" s="161">
        <f t="shared" si="105"/>
        <v>5</v>
      </c>
      <c r="NM195" s="288"/>
      <c r="NN195" s="88"/>
      <c r="NO195" s="741"/>
      <c r="NP195" s="741"/>
      <c r="NQ195" s="741"/>
      <c r="NR195" s="741"/>
      <c r="NS195" s="741"/>
      <c r="NT195" s="741"/>
      <c r="NU195" s="741"/>
      <c r="NV195" s="741"/>
      <c r="NW195" s="741"/>
      <c r="NX195" s="741"/>
      <c r="NY195" s="741"/>
      <c r="NZ195" s="741"/>
      <c r="OA195" s="741"/>
      <c r="OB195" s="741"/>
      <c r="OC195" s="741"/>
      <c r="OD195" s="741"/>
      <c r="OE195" s="741"/>
      <c r="OF195" s="741"/>
      <c r="OG195" s="741"/>
      <c r="OH195" s="741"/>
      <c r="OI195" s="741"/>
      <c r="OJ195" s="741"/>
      <c r="OK195" s="741"/>
      <c r="OL195" s="741"/>
      <c r="OM195" s="741"/>
      <c r="ON195" s="741"/>
      <c r="OO195" s="741"/>
      <c r="OP195" s="741"/>
      <c r="OQ195" s="741"/>
      <c r="OR195" s="741"/>
      <c r="OS195" s="741"/>
      <c r="OT195" s="741"/>
      <c r="OU195" s="741"/>
      <c r="OV195" s="741"/>
      <c r="OW195" s="741"/>
      <c r="OX195" s="741"/>
      <c r="OY195" s="741"/>
      <c r="OZ195" s="741"/>
      <c r="PA195" s="741"/>
      <c r="PB195" s="741"/>
      <c r="PC195" s="741"/>
      <c r="PD195" s="741"/>
      <c r="PE195" s="741"/>
      <c r="PF195" s="741"/>
      <c r="PG195" s="741"/>
      <c r="PH195" s="741"/>
      <c r="PI195" s="741"/>
    </row>
    <row r="196" spans="1:425" s="92" customFormat="1" ht="15" customHeight="1">
      <c r="A196" s="1"/>
      <c r="B196" s="88"/>
      <c r="C196" s="89" t="s">
        <v>2160</v>
      </c>
      <c r="D196" s="89" t="s">
        <v>204</v>
      </c>
      <c r="E196" s="89" t="s">
        <v>16</v>
      </c>
      <c r="F196" s="89" t="s">
        <v>2163</v>
      </c>
      <c r="G196" s="160" t="str">
        <f>'G-6'!I57</f>
        <v>I-33</v>
      </c>
      <c r="H196" s="160" t="s">
        <v>89</v>
      </c>
      <c r="I196" s="160" t="s">
        <v>89</v>
      </c>
      <c r="J196" s="160" t="s">
        <v>4</v>
      </c>
      <c r="K196" s="160" t="s">
        <v>4</v>
      </c>
      <c r="L196" s="160" t="s">
        <v>4</v>
      </c>
      <c r="M196" s="89" t="s">
        <v>364</v>
      </c>
      <c r="N196" s="89" t="s">
        <v>6</v>
      </c>
      <c r="O196" s="89" t="s">
        <v>567</v>
      </c>
      <c r="P196" s="89" t="s">
        <v>98</v>
      </c>
      <c r="Q196" s="330">
        <v>0.86</v>
      </c>
      <c r="R196" s="135" t="s">
        <v>4</v>
      </c>
      <c r="S196" s="135">
        <v>2017</v>
      </c>
      <c r="T196" s="135" t="s">
        <v>687</v>
      </c>
      <c r="U196" s="135" t="s">
        <v>677</v>
      </c>
      <c r="V196" s="135" t="s">
        <v>1678</v>
      </c>
      <c r="W196" s="135" t="s">
        <v>1679</v>
      </c>
      <c r="X196" s="135" t="s">
        <v>4</v>
      </c>
      <c r="Y196" s="135">
        <v>1332272</v>
      </c>
      <c r="Z196" s="49" t="s">
        <v>666</v>
      </c>
      <c r="AA196" s="49" t="s">
        <v>667</v>
      </c>
      <c r="AB196" s="246" t="s">
        <v>1693</v>
      </c>
      <c r="AC196" s="49" t="s">
        <v>4</v>
      </c>
      <c r="AD196" s="116"/>
      <c r="AE196" s="91"/>
      <c r="AF196" s="91"/>
      <c r="AG196" s="91"/>
      <c r="AH196" s="91"/>
      <c r="AI196" s="91"/>
      <c r="AJ196" s="91"/>
      <c r="AK196" s="91"/>
      <c r="AL196" s="91"/>
      <c r="AM196" s="100"/>
      <c r="AN196" s="100"/>
      <c r="AO196" s="100"/>
      <c r="AP196" s="91"/>
      <c r="AQ196" s="100"/>
      <c r="AR196" s="100"/>
      <c r="AS196" s="100"/>
      <c r="AT196" s="100"/>
      <c r="AU196" s="100"/>
      <c r="AV196" s="100"/>
      <c r="AW196" s="100"/>
      <c r="AX196" s="100"/>
      <c r="AY196" s="100"/>
      <c r="AZ196" s="100"/>
      <c r="BA196" s="100"/>
      <c r="BB196" s="100"/>
      <c r="BC196" s="100"/>
      <c r="BD196" s="119"/>
      <c r="BE196" s="100"/>
      <c r="BF196" s="100"/>
      <c r="BG196" s="100"/>
      <c r="BH196" s="100"/>
      <c r="BI196" s="100"/>
      <c r="BJ196" s="100"/>
      <c r="BK196" s="100"/>
      <c r="BL196" s="100"/>
      <c r="BM196" s="100"/>
      <c r="BN196" s="100"/>
      <c r="BO196" s="100"/>
      <c r="BP196" s="100"/>
      <c r="BQ196" s="119"/>
      <c r="BR196" s="100"/>
      <c r="BS196" s="100"/>
      <c r="BT196" s="100"/>
      <c r="BU196" s="100"/>
      <c r="BV196" s="100"/>
      <c r="BW196" s="100"/>
      <c r="BX196" s="100"/>
      <c r="BY196" s="100"/>
      <c r="BZ196" s="100"/>
      <c r="CA196" s="100"/>
      <c r="CB196" s="100"/>
      <c r="CC196" s="100"/>
      <c r="CD196" s="119"/>
      <c r="CE196" s="100"/>
      <c r="CF196" s="100"/>
      <c r="CG196" s="100"/>
      <c r="CH196" s="100"/>
      <c r="CI196" s="100"/>
      <c r="CJ196" s="100"/>
      <c r="CK196" s="100"/>
      <c r="CL196" s="100"/>
      <c r="CM196" s="100"/>
      <c r="CN196" s="100"/>
      <c r="CO196" s="100"/>
      <c r="CP196" s="100"/>
      <c r="CQ196" s="119"/>
      <c r="CR196" s="100"/>
      <c r="CS196" s="100"/>
      <c r="CT196" s="100"/>
      <c r="CU196" s="100"/>
      <c r="CV196" s="100"/>
      <c r="CW196" s="100"/>
      <c r="CX196" s="100"/>
      <c r="CY196" s="100"/>
      <c r="CZ196" s="100"/>
      <c r="DA196" s="100"/>
      <c r="DB196" s="100"/>
      <c r="DC196" s="100"/>
      <c r="DD196" s="119"/>
      <c r="DE196" s="100"/>
      <c r="DF196" s="100"/>
      <c r="DG196" s="100"/>
      <c r="DH196" s="100"/>
      <c r="DI196" s="100"/>
      <c r="DJ196" s="100"/>
      <c r="DK196" s="100"/>
      <c r="DL196" s="100"/>
      <c r="DM196" s="100"/>
      <c r="DN196" s="100"/>
      <c r="DO196" s="100"/>
      <c r="DP196" s="100"/>
      <c r="DQ196" s="119"/>
      <c r="DR196" s="125"/>
      <c r="DS196" s="100"/>
      <c r="DT196" s="100"/>
      <c r="DU196" s="100"/>
      <c r="DV196" s="100"/>
      <c r="DW196" s="100"/>
      <c r="DX196" s="100"/>
      <c r="DY196" s="100"/>
      <c r="DZ196" s="100"/>
      <c r="EA196" s="100"/>
      <c r="EB196" s="100"/>
      <c r="EC196" s="100"/>
      <c r="MQ196" s="152">
        <f t="shared" si="108"/>
        <v>1</v>
      </c>
      <c r="MR196" s="143">
        <f t="shared" ref="MR196:MR229" si="135">MAX(Q196,AD196,AQ196,BD196,BQ196,CD196,CQ196,DD196,DQ196,ED196,EQ196,FD196,FQ196,GD196,GQ196,HD196,HQ196,ID196,IQ196,JD196,JQ196,KD196,KQ196,LD196,LQ196,MD196)</f>
        <v>0.86</v>
      </c>
      <c r="MS196" s="143">
        <f t="shared" ref="MS196:MS229" si="136">MIN(Q196,AD196,AQ196,BD196,BQ196,CD196,CQ196,DD196,DQ196,ED196,EQ196,FD196,FQ196,GD196,GQ196,HD196,HQ196,ID196,IQ196,JD196,JQ196,KD196,KQ196,LD196,LQ196,MD196)</f>
        <v>0.86</v>
      </c>
      <c r="MT196" s="143">
        <f t="shared" ref="MT196:MT229" si="137">AVERAGE(Q196,AD196,AQ196,BD196,BQ196,CD196,CQ196,DD196,DQ196,ED196,EQ196,FD196,FQ196,GD196,GQ196,HD196,HQ196,ID196,IQ196,JD196,JQ196,KD196,KQ196,LD196,LQ196,MD196)</f>
        <v>0.86</v>
      </c>
      <c r="MU196" s="143" t="e">
        <f t="shared" ref="MU196:MU229" si="138">STDEV(Q196,AD196,AQ196,BD196,BQ196,CD196,CQ196,DD196,DQ196,ED196,EQ196,FD196,FQ196,GD196,GQ196,HD196,HQ196,ID196,IQ196,JD196,JQ196,KD196,KQ196,LD196,LQ196,MD196)</f>
        <v>#DIV/0!</v>
      </c>
      <c r="MV196" s="234">
        <f t="shared" si="106"/>
        <v>1</v>
      </c>
      <c r="MW196" s="236" t="s">
        <v>89</v>
      </c>
      <c r="MX196" s="144" t="s">
        <v>4</v>
      </c>
      <c r="MY196" s="144" t="s">
        <v>4</v>
      </c>
      <c r="MZ196" s="144" t="s">
        <v>4</v>
      </c>
      <c r="NA196" s="144" t="s">
        <v>4</v>
      </c>
      <c r="NB196" s="144" t="s">
        <v>4</v>
      </c>
      <c r="NC196" s="144" t="s">
        <v>4</v>
      </c>
      <c r="ND196" s="144" t="s">
        <v>4</v>
      </c>
      <c r="NE196" s="144" t="s">
        <v>4</v>
      </c>
      <c r="NF196" s="144" t="s">
        <v>4</v>
      </c>
      <c r="NG196" s="144" t="s">
        <v>4</v>
      </c>
      <c r="NH196" s="237" t="s">
        <v>4</v>
      </c>
      <c r="NI196" s="236" t="s">
        <v>22</v>
      </c>
      <c r="NJ196" s="161">
        <f t="shared" ref="NJ196:NJ227" si="139">COUNTIF(Q196:MP196,"Calculado")</f>
        <v>0</v>
      </c>
      <c r="NK196" s="161">
        <f t="shared" ref="NK196:NK227" si="140">COUNTIF(Q196:MP196,"Publicado")</f>
        <v>1</v>
      </c>
      <c r="NM196" s="288"/>
      <c r="NN196" s="88"/>
      <c r="NO196" s="741"/>
      <c r="NP196" s="741"/>
      <c r="NQ196" s="741"/>
      <c r="NR196" s="741"/>
      <c r="NS196" s="741"/>
      <c r="NT196" s="741"/>
      <c r="NU196" s="741"/>
      <c r="NV196" s="741"/>
      <c r="NW196" s="741"/>
      <c r="NX196" s="741"/>
      <c r="NY196" s="741"/>
      <c r="NZ196" s="741"/>
      <c r="OA196" s="741"/>
      <c r="OB196" s="741"/>
      <c r="OC196" s="741"/>
      <c r="OD196" s="741"/>
      <c r="OE196" s="741"/>
      <c r="OF196" s="741"/>
      <c r="OG196" s="741"/>
      <c r="OH196" s="741"/>
      <c r="OI196" s="741"/>
      <c r="OJ196" s="741"/>
      <c r="OK196" s="741"/>
      <c r="OL196" s="741"/>
      <c r="OM196" s="741"/>
      <c r="ON196" s="741"/>
      <c r="OO196" s="741"/>
      <c r="OP196" s="741"/>
      <c r="OQ196" s="741"/>
      <c r="OR196" s="741"/>
      <c r="OS196" s="741"/>
      <c r="OT196" s="741"/>
      <c r="OU196" s="741"/>
      <c r="OV196" s="741"/>
      <c r="OW196" s="741"/>
      <c r="OX196" s="741"/>
      <c r="OY196" s="741"/>
      <c r="OZ196" s="741"/>
      <c r="PA196" s="741"/>
      <c r="PB196" s="741"/>
      <c r="PC196" s="741"/>
      <c r="PD196" s="741"/>
      <c r="PE196" s="741"/>
      <c r="PF196" s="741"/>
      <c r="PG196" s="741"/>
      <c r="PH196" s="741"/>
      <c r="PI196" s="741"/>
    </row>
    <row r="197" spans="1:425" s="92" customFormat="1" ht="15" customHeight="1">
      <c r="A197" s="1"/>
      <c r="B197" s="88"/>
      <c r="C197" s="89" t="s">
        <v>431</v>
      </c>
      <c r="D197" s="89" t="s">
        <v>204</v>
      </c>
      <c r="E197" s="89" t="s">
        <v>1220</v>
      </c>
      <c r="F197" s="89" t="s">
        <v>101</v>
      </c>
      <c r="G197" s="160" t="str">
        <f>'G-6'!I65</f>
        <v>I-34 B</v>
      </c>
      <c r="H197" s="160" t="s">
        <v>89</v>
      </c>
      <c r="I197" s="160" t="s">
        <v>89</v>
      </c>
      <c r="J197" s="160" t="s">
        <v>4</v>
      </c>
      <c r="K197" s="160" t="s">
        <v>3166</v>
      </c>
      <c r="L197" s="160" t="s">
        <v>4</v>
      </c>
      <c r="M197" s="89" t="s">
        <v>383</v>
      </c>
      <c r="N197" s="89" t="s">
        <v>177</v>
      </c>
      <c r="O197" s="89" t="s">
        <v>571</v>
      </c>
      <c r="P197" s="89" t="s">
        <v>98</v>
      </c>
      <c r="Q197" s="167">
        <v>1.2800000000000001E-2</v>
      </c>
      <c r="R197" s="125" t="s">
        <v>4</v>
      </c>
      <c r="S197" s="100">
        <v>1997</v>
      </c>
      <c r="T197" s="100" t="s">
        <v>266</v>
      </c>
      <c r="U197" s="100" t="s">
        <v>677</v>
      </c>
      <c r="V197" s="100" t="s">
        <v>4</v>
      </c>
      <c r="W197" s="100" t="s">
        <v>4</v>
      </c>
      <c r="X197" s="100" t="s">
        <v>680</v>
      </c>
      <c r="Y197" s="100" t="s">
        <v>4</v>
      </c>
      <c r="Z197" s="100" t="s">
        <v>263</v>
      </c>
      <c r="AA197" s="100" t="s">
        <v>685</v>
      </c>
      <c r="AB197" s="100" t="s">
        <v>829</v>
      </c>
      <c r="AC197" s="100" t="s">
        <v>1799</v>
      </c>
      <c r="AD197" s="135">
        <v>0.06</v>
      </c>
      <c r="AE197" s="135" t="s">
        <v>4</v>
      </c>
      <c r="AF197" s="135">
        <v>2017</v>
      </c>
      <c r="AG197" s="135" t="s">
        <v>687</v>
      </c>
      <c r="AH197" s="135" t="s">
        <v>677</v>
      </c>
      <c r="AI197" s="135" t="s">
        <v>1678</v>
      </c>
      <c r="AJ197" s="135" t="s">
        <v>1679</v>
      </c>
      <c r="AK197" s="135" t="s">
        <v>4</v>
      </c>
      <c r="AL197" s="135">
        <v>1332272</v>
      </c>
      <c r="AM197" s="49" t="s">
        <v>666</v>
      </c>
      <c r="AN197" s="49" t="s">
        <v>667</v>
      </c>
      <c r="AO197" s="246" t="s">
        <v>1693</v>
      </c>
      <c r="AP197" s="49" t="s">
        <v>4</v>
      </c>
      <c r="AQ197" s="192"/>
      <c r="AR197" s="192"/>
      <c r="AS197" s="192"/>
      <c r="AT197" s="192"/>
      <c r="AU197" s="192"/>
      <c r="AV197" s="192"/>
      <c r="AW197" s="100"/>
      <c r="AX197" s="100"/>
      <c r="AY197" s="100"/>
      <c r="AZ197" s="100"/>
      <c r="BA197" s="100"/>
      <c r="BB197" s="100"/>
      <c r="BC197" s="100"/>
      <c r="BD197" s="119"/>
      <c r="BE197" s="100"/>
      <c r="BF197" s="100"/>
      <c r="BG197" s="100"/>
      <c r="BH197" s="100"/>
      <c r="BI197" s="100"/>
      <c r="BJ197" s="100"/>
      <c r="BK197" s="100"/>
      <c r="BL197" s="100"/>
      <c r="BM197" s="100"/>
      <c r="BN197" s="100"/>
      <c r="BO197" s="100"/>
      <c r="BP197" s="100"/>
      <c r="BQ197" s="119"/>
      <c r="BR197" s="100"/>
      <c r="BS197" s="100"/>
      <c r="BT197" s="100"/>
      <c r="BU197" s="100"/>
      <c r="BV197" s="100"/>
      <c r="BW197" s="100"/>
      <c r="BX197" s="100"/>
      <c r="BY197" s="100"/>
      <c r="BZ197" s="100"/>
      <c r="CA197" s="100"/>
      <c r="CB197" s="100"/>
      <c r="CC197" s="100"/>
      <c r="CD197" s="119"/>
      <c r="CE197" s="100"/>
      <c r="CF197" s="100"/>
      <c r="CG197" s="100"/>
      <c r="CH197" s="100"/>
      <c r="CI197" s="100"/>
      <c r="CJ197" s="100"/>
      <c r="CK197" s="100"/>
      <c r="CL197" s="100"/>
      <c r="CM197" s="100"/>
      <c r="CN197" s="100"/>
      <c r="CO197" s="100"/>
      <c r="CP197" s="100"/>
      <c r="CQ197" s="119"/>
      <c r="CR197" s="100"/>
      <c r="CS197" s="100"/>
      <c r="CT197" s="100"/>
      <c r="CU197" s="100"/>
      <c r="CV197" s="100"/>
      <c r="CW197" s="100"/>
      <c r="CX197" s="100"/>
      <c r="CY197" s="100"/>
      <c r="CZ197" s="100"/>
      <c r="DA197" s="100"/>
      <c r="DB197" s="100"/>
      <c r="DC197" s="100"/>
      <c r="DD197" s="119"/>
      <c r="DE197" s="100"/>
      <c r="DF197" s="100"/>
      <c r="DG197" s="100"/>
      <c r="DH197" s="100"/>
      <c r="DI197" s="100"/>
      <c r="DJ197" s="100"/>
      <c r="DK197" s="100"/>
      <c r="DL197" s="100"/>
      <c r="DM197" s="100"/>
      <c r="DN197" s="100"/>
      <c r="DO197" s="100"/>
      <c r="DP197" s="100"/>
      <c r="DQ197" s="119"/>
      <c r="DR197" s="125"/>
      <c r="DS197" s="100"/>
      <c r="DT197" s="100"/>
      <c r="DU197" s="100"/>
      <c r="DV197" s="100"/>
      <c r="DW197" s="100"/>
      <c r="DX197" s="100"/>
      <c r="DY197" s="100"/>
      <c r="DZ197" s="100"/>
      <c r="EA197" s="100"/>
      <c r="EB197" s="100"/>
      <c r="EC197" s="100"/>
      <c r="MQ197" s="152">
        <f t="shared" si="108"/>
        <v>2</v>
      </c>
      <c r="MR197" s="143">
        <f t="shared" si="135"/>
        <v>0.06</v>
      </c>
      <c r="MS197" s="143">
        <f t="shared" si="136"/>
        <v>1.2800000000000001E-2</v>
      </c>
      <c r="MT197" s="143">
        <f t="shared" si="137"/>
        <v>3.6400000000000002E-2</v>
      </c>
      <c r="MU197" s="143">
        <f t="shared" si="138"/>
        <v>3.337544007200504E-2</v>
      </c>
      <c r="MV197" s="234">
        <f t="shared" si="106"/>
        <v>2</v>
      </c>
      <c r="MW197" s="236" t="s">
        <v>89</v>
      </c>
      <c r="MX197" s="144" t="s">
        <v>4</v>
      </c>
      <c r="MY197" s="144" t="s">
        <v>4</v>
      </c>
      <c r="MZ197" s="144" t="s">
        <v>4</v>
      </c>
      <c r="NA197" s="144" t="s">
        <v>4</v>
      </c>
      <c r="NB197" s="144" t="s">
        <v>4</v>
      </c>
      <c r="NC197" s="144" t="s">
        <v>4</v>
      </c>
      <c r="ND197" s="144" t="s">
        <v>4</v>
      </c>
      <c r="NE197" s="144" t="s">
        <v>4</v>
      </c>
      <c r="NF197" s="144" t="s">
        <v>4</v>
      </c>
      <c r="NG197" s="144" t="s">
        <v>4</v>
      </c>
      <c r="NH197" s="237" t="s">
        <v>4</v>
      </c>
      <c r="NI197" s="236" t="s">
        <v>22</v>
      </c>
      <c r="NJ197" s="161">
        <f t="shared" si="139"/>
        <v>1</v>
      </c>
      <c r="NK197" s="161">
        <f t="shared" si="140"/>
        <v>1</v>
      </c>
      <c r="NM197" s="288"/>
      <c r="NN197" s="88"/>
      <c r="NO197" s="741"/>
      <c r="NP197" s="741"/>
      <c r="NQ197" s="741"/>
      <c r="NR197" s="741"/>
      <c r="NS197" s="741"/>
      <c r="NT197" s="741"/>
      <c r="NU197" s="741"/>
      <c r="NV197" s="741"/>
      <c r="NW197" s="741"/>
      <c r="NX197" s="741"/>
      <c r="NY197" s="741"/>
      <c r="NZ197" s="741"/>
      <c r="OA197" s="741"/>
      <c r="OB197" s="741"/>
      <c r="OC197" s="741"/>
      <c r="OD197" s="741"/>
      <c r="OE197" s="741"/>
      <c r="OF197" s="741"/>
      <c r="OG197" s="741"/>
      <c r="OH197" s="741"/>
      <c r="OI197" s="741"/>
      <c r="OJ197" s="741"/>
      <c r="OK197" s="741"/>
      <c r="OL197" s="741"/>
      <c r="OM197" s="741"/>
      <c r="ON197" s="741"/>
      <c r="OO197" s="741"/>
      <c r="OP197" s="741"/>
      <c r="OQ197" s="741"/>
      <c r="OR197" s="741"/>
      <c r="OS197" s="741"/>
      <c r="OT197" s="741"/>
      <c r="OU197" s="741"/>
      <c r="OV197" s="741"/>
      <c r="OW197" s="741"/>
      <c r="OX197" s="741"/>
      <c r="OY197" s="741"/>
      <c r="OZ197" s="741"/>
      <c r="PA197" s="741"/>
      <c r="PB197" s="741"/>
      <c r="PC197" s="741"/>
      <c r="PD197" s="741"/>
      <c r="PE197" s="741"/>
      <c r="PF197" s="741"/>
      <c r="PG197" s="741"/>
      <c r="PH197" s="741"/>
      <c r="PI197" s="741"/>
    </row>
    <row r="198" spans="1:425" s="92" customFormat="1" ht="15" customHeight="1">
      <c r="A198" s="1"/>
      <c r="B198" s="88"/>
      <c r="C198" s="89" t="s">
        <v>2160</v>
      </c>
      <c r="D198" s="89" t="s">
        <v>204</v>
      </c>
      <c r="E198" s="89" t="s">
        <v>16</v>
      </c>
      <c r="F198" s="89" t="s">
        <v>2163</v>
      </c>
      <c r="G198" s="160" t="str">
        <f>'G-6'!I73</f>
        <v>I-35 B</v>
      </c>
      <c r="H198" s="160" t="s">
        <v>89</v>
      </c>
      <c r="I198" s="160" t="s">
        <v>89</v>
      </c>
      <c r="J198" s="160" t="s">
        <v>4</v>
      </c>
      <c r="K198" s="160" t="s">
        <v>4</v>
      </c>
      <c r="L198" s="160" t="s">
        <v>4</v>
      </c>
      <c r="M198" s="89" t="s">
        <v>182</v>
      </c>
      <c r="N198" s="89" t="s">
        <v>179</v>
      </c>
      <c r="O198" s="89" t="s">
        <v>361</v>
      </c>
      <c r="P198" s="89" t="s">
        <v>98</v>
      </c>
      <c r="Q198" s="135">
        <v>4.0999999999999996</v>
      </c>
      <c r="R198" s="135" t="s">
        <v>4</v>
      </c>
      <c r="S198" s="135">
        <v>2016</v>
      </c>
      <c r="T198" s="135" t="s">
        <v>664</v>
      </c>
      <c r="U198" s="135" t="s">
        <v>665</v>
      </c>
      <c r="V198" s="135" t="s">
        <v>266</v>
      </c>
      <c r="W198" s="135" t="s">
        <v>266</v>
      </c>
      <c r="X198" s="135" t="s">
        <v>4</v>
      </c>
      <c r="Y198" s="135" t="s">
        <v>4</v>
      </c>
      <c r="Z198" s="135" t="s">
        <v>4</v>
      </c>
      <c r="AA198" s="135" t="s">
        <v>667</v>
      </c>
      <c r="AB198" s="135" t="s">
        <v>681</v>
      </c>
      <c r="AC198" s="135" t="s">
        <v>1800</v>
      </c>
      <c r="AD198" s="135">
        <v>9.3000000000000007</v>
      </c>
      <c r="AE198" s="135" t="s">
        <v>4</v>
      </c>
      <c r="AF198" s="135">
        <v>2016</v>
      </c>
      <c r="AG198" s="135" t="s">
        <v>664</v>
      </c>
      <c r="AH198" s="135" t="s">
        <v>665</v>
      </c>
      <c r="AI198" s="135" t="s">
        <v>266</v>
      </c>
      <c r="AJ198" s="135" t="s">
        <v>266</v>
      </c>
      <c r="AK198" s="135" t="s">
        <v>4</v>
      </c>
      <c r="AL198" s="135" t="s">
        <v>4</v>
      </c>
      <c r="AM198" s="135" t="s">
        <v>4</v>
      </c>
      <c r="AN198" s="135" t="s">
        <v>667</v>
      </c>
      <c r="AO198" s="135" t="s">
        <v>681</v>
      </c>
      <c r="AP198" s="135" t="s">
        <v>1801</v>
      </c>
      <c r="AQ198" s="135">
        <v>7.5</v>
      </c>
      <c r="AR198" s="135" t="s">
        <v>4</v>
      </c>
      <c r="AS198" s="135">
        <v>2016</v>
      </c>
      <c r="AT198" s="135" t="s">
        <v>664</v>
      </c>
      <c r="AU198" s="135" t="s">
        <v>665</v>
      </c>
      <c r="AV198" s="135" t="s">
        <v>266</v>
      </c>
      <c r="AW198" s="135" t="s">
        <v>266</v>
      </c>
      <c r="AX198" s="135" t="s">
        <v>4</v>
      </c>
      <c r="AY198" s="135" t="s">
        <v>4</v>
      </c>
      <c r="AZ198" s="135" t="s">
        <v>4</v>
      </c>
      <c r="BA198" s="135" t="s">
        <v>667</v>
      </c>
      <c r="BB198" s="135" t="s">
        <v>681</v>
      </c>
      <c r="BC198" s="135" t="s">
        <v>1802</v>
      </c>
      <c r="BD198" s="135">
        <v>12.6</v>
      </c>
      <c r="BE198" s="135" t="s">
        <v>4</v>
      </c>
      <c r="BF198" s="135">
        <v>2016</v>
      </c>
      <c r="BG198" s="135" t="s">
        <v>664</v>
      </c>
      <c r="BH198" s="135" t="s">
        <v>665</v>
      </c>
      <c r="BI198" s="135" t="s">
        <v>266</v>
      </c>
      <c r="BJ198" s="135" t="s">
        <v>266</v>
      </c>
      <c r="BK198" s="135" t="s">
        <v>4</v>
      </c>
      <c r="BL198" s="135" t="s">
        <v>4</v>
      </c>
      <c r="BM198" s="135" t="s">
        <v>4</v>
      </c>
      <c r="BN198" s="135" t="s">
        <v>667</v>
      </c>
      <c r="BO198" s="135" t="s">
        <v>681</v>
      </c>
      <c r="BP198" s="135" t="s">
        <v>1803</v>
      </c>
      <c r="BQ198" s="204">
        <v>6.7885546600961613</v>
      </c>
      <c r="BR198" s="135" t="s">
        <v>4</v>
      </c>
      <c r="BS198" s="135">
        <v>2017</v>
      </c>
      <c r="BT198" s="135" t="s">
        <v>687</v>
      </c>
      <c r="BU198" s="135" t="s">
        <v>677</v>
      </c>
      <c r="BV198" s="135" t="s">
        <v>1678</v>
      </c>
      <c r="BW198" s="135" t="s">
        <v>1679</v>
      </c>
      <c r="BX198" s="135" t="s">
        <v>4</v>
      </c>
      <c r="BY198" s="135">
        <v>1332272</v>
      </c>
      <c r="BZ198" s="49" t="s">
        <v>666</v>
      </c>
      <c r="CA198" s="49" t="s">
        <v>667</v>
      </c>
      <c r="CB198" s="246" t="s">
        <v>1693</v>
      </c>
      <c r="CC198" s="49" t="s">
        <v>4</v>
      </c>
      <c r="CD198" s="119"/>
      <c r="CE198" s="100"/>
      <c r="CF198" s="100"/>
      <c r="CG198" s="100"/>
      <c r="CH198" s="100"/>
      <c r="CI198" s="100"/>
      <c r="CJ198" s="100"/>
      <c r="CK198" s="100"/>
      <c r="CL198" s="100"/>
      <c r="CM198" s="100"/>
      <c r="CN198" s="100"/>
      <c r="CO198" s="100"/>
      <c r="CP198" s="100"/>
      <c r="CQ198" s="119"/>
      <c r="CR198" s="100"/>
      <c r="CS198" s="100"/>
      <c r="CT198" s="100"/>
      <c r="CU198" s="100"/>
      <c r="CV198" s="100"/>
      <c r="CW198" s="100"/>
      <c r="CX198" s="100"/>
      <c r="CY198" s="100"/>
      <c r="CZ198" s="100"/>
      <c r="DA198" s="100"/>
      <c r="DB198" s="100"/>
      <c r="DC198" s="100"/>
      <c r="DD198" s="119"/>
      <c r="DE198" s="100"/>
      <c r="DF198" s="100"/>
      <c r="DG198" s="100"/>
      <c r="DH198" s="100"/>
      <c r="DI198" s="100"/>
      <c r="DJ198" s="100"/>
      <c r="DK198" s="100"/>
      <c r="DL198" s="100"/>
      <c r="DM198" s="100"/>
      <c r="DN198" s="100"/>
      <c r="DO198" s="100"/>
      <c r="DP198" s="100"/>
      <c r="DQ198" s="119"/>
      <c r="DR198" s="125"/>
      <c r="DS198" s="100"/>
      <c r="DT198" s="100"/>
      <c r="DU198" s="100"/>
      <c r="DV198" s="100"/>
      <c r="DW198" s="100"/>
      <c r="DX198" s="100"/>
      <c r="DY198" s="100"/>
      <c r="DZ198" s="100"/>
      <c r="EA198" s="100"/>
      <c r="EB198" s="100"/>
      <c r="EC198" s="100"/>
      <c r="MQ198" s="152">
        <f t="shared" si="108"/>
        <v>5</v>
      </c>
      <c r="MR198" s="143">
        <f t="shared" si="135"/>
        <v>12.6</v>
      </c>
      <c r="MS198" s="143">
        <f t="shared" si="136"/>
        <v>4.0999999999999996</v>
      </c>
      <c r="MT198" s="143">
        <f t="shared" si="137"/>
        <v>8.0577109320192317</v>
      </c>
      <c r="MU198" s="143">
        <f t="shared" si="138"/>
        <v>3.1528141022427145</v>
      </c>
      <c r="MV198" s="234">
        <f t="shared" si="106"/>
        <v>5</v>
      </c>
      <c r="MW198" s="236" t="s">
        <v>89</v>
      </c>
      <c r="MX198" s="144" t="s">
        <v>4</v>
      </c>
      <c r="MY198" s="144" t="s">
        <v>4</v>
      </c>
      <c r="MZ198" s="144" t="s">
        <v>4</v>
      </c>
      <c r="NA198" s="144" t="s">
        <v>4</v>
      </c>
      <c r="NB198" s="144" t="s">
        <v>4</v>
      </c>
      <c r="NC198" s="144" t="s">
        <v>4</v>
      </c>
      <c r="ND198" s="144" t="s">
        <v>4</v>
      </c>
      <c r="NE198" s="144" t="s">
        <v>4</v>
      </c>
      <c r="NF198" s="144" t="s">
        <v>4</v>
      </c>
      <c r="NG198" s="144" t="s">
        <v>4</v>
      </c>
      <c r="NH198" s="237" t="s">
        <v>4</v>
      </c>
      <c r="NI198" s="236" t="s">
        <v>22</v>
      </c>
      <c r="NJ198" s="161">
        <f t="shared" si="139"/>
        <v>0</v>
      </c>
      <c r="NK198" s="161">
        <f t="shared" si="140"/>
        <v>5</v>
      </c>
      <c r="NM198" s="288"/>
      <c r="NN198" s="88"/>
      <c r="NO198" s="741"/>
      <c r="NP198" s="741"/>
      <c r="NQ198" s="741"/>
      <c r="NR198" s="741"/>
      <c r="NS198" s="741"/>
      <c r="NT198" s="741"/>
      <c r="NU198" s="741"/>
      <c r="NV198" s="741"/>
      <c r="NW198" s="741"/>
      <c r="NX198" s="741"/>
      <c r="NY198" s="741"/>
      <c r="NZ198" s="741"/>
      <c r="OA198" s="741"/>
      <c r="OB198" s="741"/>
      <c r="OC198" s="741"/>
      <c r="OD198" s="741"/>
      <c r="OE198" s="741"/>
      <c r="OF198" s="741"/>
      <c r="OG198" s="741"/>
      <c r="OH198" s="741"/>
      <c r="OI198" s="741"/>
      <c r="OJ198" s="741"/>
      <c r="OK198" s="741"/>
      <c r="OL198" s="741"/>
      <c r="OM198" s="741"/>
      <c r="ON198" s="741"/>
      <c r="OO198" s="741"/>
      <c r="OP198" s="741"/>
      <c r="OQ198" s="741"/>
      <c r="OR198" s="741"/>
      <c r="OS198" s="741"/>
      <c r="OT198" s="741"/>
      <c r="OU198" s="741"/>
      <c r="OV198" s="741"/>
      <c r="OW198" s="741"/>
      <c r="OX198" s="741"/>
      <c r="OY198" s="741"/>
      <c r="OZ198" s="741"/>
      <c r="PA198" s="741"/>
      <c r="PB198" s="741"/>
      <c r="PC198" s="741"/>
      <c r="PD198" s="741"/>
      <c r="PE198" s="741"/>
      <c r="PF198" s="741"/>
      <c r="PG198" s="741"/>
      <c r="PH198" s="741"/>
      <c r="PI198" s="741"/>
    </row>
    <row r="199" spans="1:425" s="92" customFormat="1" ht="15" customHeight="1">
      <c r="A199" s="1"/>
      <c r="B199" s="88"/>
      <c r="C199" s="89" t="s">
        <v>431</v>
      </c>
      <c r="D199" s="89" t="s">
        <v>204</v>
      </c>
      <c r="E199" s="89" t="s">
        <v>1220</v>
      </c>
      <c r="F199" s="89" t="s">
        <v>1221</v>
      </c>
      <c r="G199" s="160" t="str">
        <f>'G-6'!I81</f>
        <v>I-36</v>
      </c>
      <c r="H199" s="160" t="s">
        <v>89</v>
      </c>
      <c r="I199" s="160" t="s">
        <v>89</v>
      </c>
      <c r="J199" s="160" t="s">
        <v>4</v>
      </c>
      <c r="K199" s="160" t="s">
        <v>4</v>
      </c>
      <c r="L199" s="160" t="s">
        <v>4</v>
      </c>
      <c r="M199" s="89" t="s">
        <v>303</v>
      </c>
      <c r="N199" s="89" t="s">
        <v>6</v>
      </c>
      <c r="O199" s="89" t="s">
        <v>1212</v>
      </c>
      <c r="P199" s="89" t="s">
        <v>98</v>
      </c>
      <c r="Q199" s="125">
        <v>4.47</v>
      </c>
      <c r="R199" s="125" t="s">
        <v>4</v>
      </c>
      <c r="S199" s="100">
        <v>2015</v>
      </c>
      <c r="T199" s="100" t="s">
        <v>687</v>
      </c>
      <c r="U199" s="100" t="s">
        <v>677</v>
      </c>
      <c r="V199" s="100" t="s">
        <v>830</v>
      </c>
      <c r="W199" s="100" t="s">
        <v>266</v>
      </c>
      <c r="X199" s="100" t="s">
        <v>4</v>
      </c>
      <c r="Y199" s="100" t="s">
        <v>4</v>
      </c>
      <c r="Z199" s="100" t="s">
        <v>666</v>
      </c>
      <c r="AA199" s="100" t="s">
        <v>685</v>
      </c>
      <c r="AB199" s="100" t="s">
        <v>831</v>
      </c>
      <c r="AC199" s="100" t="s">
        <v>1804</v>
      </c>
      <c r="AD199" s="116">
        <v>1.71</v>
      </c>
      <c r="AE199" s="91" t="s">
        <v>4</v>
      </c>
      <c r="AF199" s="91">
        <v>2015</v>
      </c>
      <c r="AG199" s="91" t="s">
        <v>832</v>
      </c>
      <c r="AH199" s="91" t="s">
        <v>665</v>
      </c>
      <c r="AI199" s="91" t="s">
        <v>4</v>
      </c>
      <c r="AJ199" s="91" t="s">
        <v>4</v>
      </c>
      <c r="AK199" s="91" t="s">
        <v>4</v>
      </c>
      <c r="AL199" s="91" t="s">
        <v>4</v>
      </c>
      <c r="AM199" s="100" t="s">
        <v>674</v>
      </c>
      <c r="AN199" s="100" t="s">
        <v>685</v>
      </c>
      <c r="AO199" s="100" t="s">
        <v>833</v>
      </c>
      <c r="AP199" s="91" t="s">
        <v>1805</v>
      </c>
      <c r="AQ199" s="125">
        <v>1.88</v>
      </c>
      <c r="AR199" s="125" t="s">
        <v>4</v>
      </c>
      <c r="AS199" s="100">
        <v>2015</v>
      </c>
      <c r="AT199" s="100" t="s">
        <v>687</v>
      </c>
      <c r="AU199" s="100" t="s">
        <v>677</v>
      </c>
      <c r="AV199" s="100" t="s">
        <v>830</v>
      </c>
      <c r="AW199" s="100" t="s">
        <v>266</v>
      </c>
      <c r="AX199" s="100" t="s">
        <v>4</v>
      </c>
      <c r="AY199" s="100" t="s">
        <v>4</v>
      </c>
      <c r="AZ199" s="100" t="s">
        <v>666</v>
      </c>
      <c r="BA199" s="100" t="s">
        <v>685</v>
      </c>
      <c r="BB199" s="100" t="s">
        <v>831</v>
      </c>
      <c r="BC199" s="100" t="s">
        <v>1806</v>
      </c>
      <c r="BD199" s="116">
        <v>1.03</v>
      </c>
      <c r="BE199" s="91" t="s">
        <v>4</v>
      </c>
      <c r="BF199" s="91">
        <v>2015</v>
      </c>
      <c r="BG199" s="91" t="s">
        <v>832</v>
      </c>
      <c r="BH199" s="91" t="s">
        <v>665</v>
      </c>
      <c r="BI199" s="91" t="s">
        <v>4</v>
      </c>
      <c r="BJ199" s="91" t="s">
        <v>4</v>
      </c>
      <c r="BK199" s="91" t="s">
        <v>4</v>
      </c>
      <c r="BL199" s="91" t="s">
        <v>4</v>
      </c>
      <c r="BM199" s="100" t="s">
        <v>674</v>
      </c>
      <c r="BN199" s="100" t="s">
        <v>685</v>
      </c>
      <c r="BO199" s="100" t="s">
        <v>833</v>
      </c>
      <c r="BP199" s="91" t="s">
        <v>1807</v>
      </c>
      <c r="BQ199" s="327">
        <v>4.0199999999999996</v>
      </c>
      <c r="BR199" s="135" t="s">
        <v>4</v>
      </c>
      <c r="BS199" s="135">
        <v>2017</v>
      </c>
      <c r="BT199" s="135" t="s">
        <v>687</v>
      </c>
      <c r="BU199" s="135" t="s">
        <v>677</v>
      </c>
      <c r="BV199" s="135" t="s">
        <v>1678</v>
      </c>
      <c r="BW199" s="135" t="s">
        <v>1679</v>
      </c>
      <c r="BX199" s="135" t="s">
        <v>4</v>
      </c>
      <c r="BY199" s="135">
        <v>1332272</v>
      </c>
      <c r="BZ199" s="49" t="s">
        <v>666</v>
      </c>
      <c r="CA199" s="49" t="s">
        <v>667</v>
      </c>
      <c r="CB199" s="246" t="s">
        <v>1693</v>
      </c>
      <c r="CC199" s="49" t="s">
        <v>4</v>
      </c>
      <c r="CD199" s="125">
        <v>2.04</v>
      </c>
      <c r="CE199" s="125" t="s">
        <v>4</v>
      </c>
      <c r="CF199" s="100">
        <v>2012</v>
      </c>
      <c r="CG199" s="100" t="s">
        <v>664</v>
      </c>
      <c r="CH199" s="100" t="s">
        <v>665</v>
      </c>
      <c r="CI199" s="100" t="s">
        <v>868</v>
      </c>
      <c r="CJ199" s="100" t="s">
        <v>4</v>
      </c>
      <c r="CK199" s="100" t="s">
        <v>4</v>
      </c>
      <c r="CL199" s="100" t="s">
        <v>4</v>
      </c>
      <c r="CM199" s="100" t="s">
        <v>869</v>
      </c>
      <c r="CN199" s="100" t="s">
        <v>685</v>
      </c>
      <c r="CO199" s="100" t="s">
        <v>870</v>
      </c>
      <c r="CP199" s="100" t="s">
        <v>871</v>
      </c>
      <c r="CQ199" s="116">
        <v>6.61</v>
      </c>
      <c r="CR199" s="91" t="s">
        <v>4</v>
      </c>
      <c r="CS199" s="91" t="s">
        <v>872</v>
      </c>
      <c r="CT199" s="91" t="s">
        <v>664</v>
      </c>
      <c r="CU199" s="91" t="s">
        <v>665</v>
      </c>
      <c r="CV199" s="91" t="s">
        <v>873</v>
      </c>
      <c r="CW199" s="91" t="s">
        <v>4</v>
      </c>
      <c r="CX199" s="91" t="s">
        <v>4</v>
      </c>
      <c r="CY199" s="91" t="s">
        <v>4</v>
      </c>
      <c r="CZ199" s="100" t="s">
        <v>869</v>
      </c>
      <c r="DA199" s="100" t="s">
        <v>685</v>
      </c>
      <c r="DB199" s="100" t="s">
        <v>1827</v>
      </c>
      <c r="DC199" s="91" t="s">
        <v>875</v>
      </c>
      <c r="DD199" s="116">
        <v>2.89</v>
      </c>
      <c r="DE199" s="91" t="s">
        <v>4</v>
      </c>
      <c r="DF199" s="91" t="s">
        <v>872</v>
      </c>
      <c r="DG199" s="91" t="s">
        <v>664</v>
      </c>
      <c r="DH199" s="91" t="s">
        <v>665</v>
      </c>
      <c r="DI199" s="91" t="s">
        <v>873</v>
      </c>
      <c r="DJ199" s="91" t="s">
        <v>4</v>
      </c>
      <c r="DK199" s="91" t="s">
        <v>4</v>
      </c>
      <c r="DL199" s="91" t="s">
        <v>4</v>
      </c>
      <c r="DM199" s="100" t="s">
        <v>869</v>
      </c>
      <c r="DN199" s="100" t="s">
        <v>685</v>
      </c>
      <c r="DO199" s="100" t="s">
        <v>874</v>
      </c>
      <c r="DP199" s="91" t="s">
        <v>1828</v>
      </c>
      <c r="DQ199" s="119"/>
      <c r="DR199" s="125"/>
      <c r="DS199" s="100"/>
      <c r="DT199" s="100"/>
      <c r="DU199" s="100"/>
      <c r="DV199" s="100"/>
      <c r="DW199" s="100"/>
      <c r="DX199" s="100"/>
      <c r="DY199" s="100"/>
      <c r="DZ199" s="100"/>
      <c r="EA199" s="100"/>
      <c r="EB199" s="100"/>
      <c r="EC199" s="100"/>
      <c r="MQ199" s="152">
        <f t="shared" si="108"/>
        <v>8</v>
      </c>
      <c r="MR199" s="143">
        <f t="shared" si="135"/>
        <v>6.61</v>
      </c>
      <c r="MS199" s="143">
        <f t="shared" si="136"/>
        <v>1.03</v>
      </c>
      <c r="MT199" s="143">
        <f t="shared" si="137"/>
        <v>3.0812499999999998</v>
      </c>
      <c r="MU199" s="143">
        <f t="shared" si="138"/>
        <v>1.8483076235920721</v>
      </c>
      <c r="MV199" s="234">
        <f t="shared" si="106"/>
        <v>8</v>
      </c>
      <c r="MW199" s="236" t="s">
        <v>89</v>
      </c>
      <c r="MX199" s="144" t="s">
        <v>4</v>
      </c>
      <c r="MY199" s="144" t="s">
        <v>4</v>
      </c>
      <c r="MZ199" s="144" t="s">
        <v>4</v>
      </c>
      <c r="NA199" s="144" t="s">
        <v>4</v>
      </c>
      <c r="NB199" s="144" t="s">
        <v>4</v>
      </c>
      <c r="NC199" s="144" t="s">
        <v>4</v>
      </c>
      <c r="ND199" s="144" t="s">
        <v>4</v>
      </c>
      <c r="NE199" s="144" t="s">
        <v>4</v>
      </c>
      <c r="NF199" s="144" t="s">
        <v>4</v>
      </c>
      <c r="NG199" s="144" t="s">
        <v>4</v>
      </c>
      <c r="NH199" s="237" t="s">
        <v>4</v>
      </c>
      <c r="NI199" s="236" t="s">
        <v>22</v>
      </c>
      <c r="NJ199" s="161">
        <f t="shared" si="139"/>
        <v>7</v>
      </c>
      <c r="NK199" s="161">
        <f t="shared" si="140"/>
        <v>1</v>
      </c>
      <c r="NM199" s="288"/>
      <c r="NN199" s="88"/>
      <c r="NO199" s="741"/>
      <c r="NP199" s="741"/>
      <c r="NQ199" s="741"/>
      <c r="NR199" s="741"/>
      <c r="NS199" s="741"/>
      <c r="NT199" s="741"/>
      <c r="NU199" s="741"/>
      <c r="NV199" s="741"/>
      <c r="NW199" s="741"/>
      <c r="NX199" s="741"/>
      <c r="NY199" s="741"/>
      <c r="NZ199" s="741"/>
      <c r="OA199" s="741"/>
      <c r="OB199" s="741"/>
      <c r="OC199" s="741"/>
      <c r="OD199" s="741"/>
      <c r="OE199" s="741"/>
      <c r="OF199" s="741"/>
      <c r="OG199" s="741"/>
      <c r="OH199" s="741"/>
      <c r="OI199" s="741"/>
      <c r="OJ199" s="741"/>
      <c r="OK199" s="741"/>
      <c r="OL199" s="741"/>
      <c r="OM199" s="741"/>
      <c r="ON199" s="741"/>
      <c r="OO199" s="741"/>
      <c r="OP199" s="741"/>
      <c r="OQ199" s="741"/>
      <c r="OR199" s="741"/>
      <c r="OS199" s="741"/>
      <c r="OT199" s="741"/>
      <c r="OU199" s="741"/>
      <c r="OV199" s="741"/>
      <c r="OW199" s="741"/>
      <c r="OX199" s="741"/>
      <c r="OY199" s="741"/>
      <c r="OZ199" s="741"/>
      <c r="PA199" s="741"/>
      <c r="PB199" s="741"/>
      <c r="PC199" s="741"/>
      <c r="PD199" s="741"/>
      <c r="PE199" s="741"/>
      <c r="PF199" s="741"/>
      <c r="PG199" s="741"/>
      <c r="PH199" s="741"/>
      <c r="PI199" s="741"/>
    </row>
    <row r="200" spans="1:425" s="92" customFormat="1" ht="15" customHeight="1">
      <c r="A200" s="1"/>
      <c r="B200" s="88"/>
      <c r="C200" s="89" t="s">
        <v>431</v>
      </c>
      <c r="D200" s="89" t="s">
        <v>204</v>
      </c>
      <c r="E200" s="89" t="s">
        <v>1220</v>
      </c>
      <c r="F200" s="89" t="s">
        <v>1221</v>
      </c>
      <c r="G200" s="160" t="str">
        <f>'G-6'!I89</f>
        <v>I-37</v>
      </c>
      <c r="H200" s="160" t="s">
        <v>89</v>
      </c>
      <c r="I200" s="160" t="s">
        <v>89</v>
      </c>
      <c r="J200" s="160" t="s">
        <v>4</v>
      </c>
      <c r="K200" s="160" t="s">
        <v>4</v>
      </c>
      <c r="L200" s="160" t="s">
        <v>4</v>
      </c>
      <c r="M200" s="89" t="s">
        <v>207</v>
      </c>
      <c r="N200" s="89" t="s">
        <v>6</v>
      </c>
      <c r="O200" s="89" t="s">
        <v>205</v>
      </c>
      <c r="P200" s="89" t="s">
        <v>98</v>
      </c>
      <c r="Q200" s="209">
        <v>1</v>
      </c>
      <c r="R200" s="125" t="s">
        <v>4</v>
      </c>
      <c r="S200" s="100">
        <v>2017</v>
      </c>
      <c r="T200" s="100" t="s">
        <v>834</v>
      </c>
      <c r="U200" s="100" t="s">
        <v>930</v>
      </c>
      <c r="V200" s="100" t="s">
        <v>266</v>
      </c>
      <c r="W200" s="100" t="s">
        <v>4</v>
      </c>
      <c r="X200" s="100" t="s">
        <v>4</v>
      </c>
      <c r="Y200" s="100" t="s">
        <v>4</v>
      </c>
      <c r="Z200" s="100" t="s">
        <v>835</v>
      </c>
      <c r="AA200" s="100" t="s">
        <v>685</v>
      </c>
      <c r="AB200" s="100" t="s">
        <v>836</v>
      </c>
      <c r="AC200" s="100" t="s">
        <v>1056</v>
      </c>
      <c r="AD200" s="231">
        <v>1</v>
      </c>
      <c r="AE200" s="135" t="s">
        <v>4</v>
      </c>
      <c r="AF200" s="135">
        <v>2017</v>
      </c>
      <c r="AG200" s="135" t="s">
        <v>687</v>
      </c>
      <c r="AH200" s="135" t="s">
        <v>677</v>
      </c>
      <c r="AI200" s="135" t="s">
        <v>1678</v>
      </c>
      <c r="AJ200" s="135" t="s">
        <v>1679</v>
      </c>
      <c r="AK200" s="135" t="s">
        <v>4</v>
      </c>
      <c r="AL200" s="135">
        <v>1332272</v>
      </c>
      <c r="AM200" s="49" t="s">
        <v>666</v>
      </c>
      <c r="AN200" s="49" t="s">
        <v>667</v>
      </c>
      <c r="AO200" s="246" t="s">
        <v>1693</v>
      </c>
      <c r="AP200" s="49" t="s">
        <v>4</v>
      </c>
      <c r="AQ200" s="100"/>
      <c r="AR200" s="100"/>
      <c r="AS200" s="100"/>
      <c r="AT200" s="100"/>
      <c r="AU200" s="100"/>
      <c r="AV200" s="100"/>
      <c r="AW200" s="100"/>
      <c r="AX200" s="100"/>
      <c r="AY200" s="100"/>
      <c r="AZ200" s="100"/>
      <c r="BA200" s="100"/>
      <c r="BB200" s="100"/>
      <c r="BC200" s="100"/>
      <c r="BD200" s="119"/>
      <c r="BE200" s="100"/>
      <c r="BF200" s="100"/>
      <c r="BG200" s="100"/>
      <c r="BH200" s="100"/>
      <c r="BI200" s="100"/>
      <c r="BJ200" s="100"/>
      <c r="BK200" s="100"/>
      <c r="BL200" s="100"/>
      <c r="BM200" s="100"/>
      <c r="BN200" s="100"/>
      <c r="BO200" s="100"/>
      <c r="BP200" s="100"/>
      <c r="BQ200" s="119"/>
      <c r="BR200" s="100"/>
      <c r="BS200" s="100"/>
      <c r="BT200" s="100"/>
      <c r="BU200" s="100"/>
      <c r="BV200" s="100"/>
      <c r="BW200" s="100"/>
      <c r="BX200" s="100"/>
      <c r="BY200" s="100"/>
      <c r="BZ200" s="100"/>
      <c r="CA200" s="100"/>
      <c r="CB200" s="100"/>
      <c r="CC200" s="100"/>
      <c r="CD200" s="119"/>
      <c r="CE200" s="100"/>
      <c r="CF200" s="100"/>
      <c r="CG200" s="100"/>
      <c r="CH200" s="100"/>
      <c r="CI200" s="100"/>
      <c r="CJ200" s="100"/>
      <c r="CK200" s="100"/>
      <c r="CL200" s="100"/>
      <c r="CM200" s="100"/>
      <c r="CN200" s="100"/>
      <c r="CO200" s="100"/>
      <c r="CP200" s="100"/>
      <c r="CQ200" s="119"/>
      <c r="CR200" s="100"/>
      <c r="CS200" s="100"/>
      <c r="CT200" s="100"/>
      <c r="CU200" s="100"/>
      <c r="CV200" s="100"/>
      <c r="CW200" s="100"/>
      <c r="CX200" s="100"/>
      <c r="CY200" s="100"/>
      <c r="CZ200" s="100"/>
      <c r="DA200" s="100"/>
      <c r="DB200" s="100"/>
      <c r="DC200" s="100"/>
      <c r="DD200" s="119"/>
      <c r="DE200" s="100"/>
      <c r="DF200" s="100"/>
      <c r="DG200" s="100"/>
      <c r="DH200" s="100"/>
      <c r="DI200" s="100"/>
      <c r="DJ200" s="100"/>
      <c r="DK200" s="100"/>
      <c r="DL200" s="100"/>
      <c r="DM200" s="100"/>
      <c r="DN200" s="100"/>
      <c r="DO200" s="100"/>
      <c r="DP200" s="100"/>
      <c r="DQ200" s="119"/>
      <c r="DR200" s="125"/>
      <c r="DS200" s="100"/>
      <c r="DT200" s="100"/>
      <c r="DU200" s="100"/>
      <c r="DV200" s="100"/>
      <c r="DW200" s="100"/>
      <c r="DX200" s="100"/>
      <c r="DY200" s="100"/>
      <c r="DZ200" s="100"/>
      <c r="EA200" s="100"/>
      <c r="EB200" s="100"/>
      <c r="EC200" s="100"/>
      <c r="MQ200" s="152">
        <f t="shared" si="108"/>
        <v>2</v>
      </c>
      <c r="MR200" s="143">
        <f t="shared" si="135"/>
        <v>1</v>
      </c>
      <c r="MS200" s="143">
        <f t="shared" si="136"/>
        <v>1</v>
      </c>
      <c r="MT200" s="143">
        <f t="shared" si="137"/>
        <v>1</v>
      </c>
      <c r="MU200" s="143">
        <f t="shared" si="138"/>
        <v>0</v>
      </c>
      <c r="MV200" s="234">
        <f t="shared" ref="MV200:MV232" si="141">MQ200</f>
        <v>2</v>
      </c>
      <c r="MW200" s="236" t="s">
        <v>89</v>
      </c>
      <c r="MX200" s="144" t="s">
        <v>4</v>
      </c>
      <c r="MY200" s="144" t="s">
        <v>4</v>
      </c>
      <c r="MZ200" s="144" t="s">
        <v>4</v>
      </c>
      <c r="NA200" s="144" t="s">
        <v>4</v>
      </c>
      <c r="NB200" s="144" t="s">
        <v>4</v>
      </c>
      <c r="NC200" s="144" t="s">
        <v>4</v>
      </c>
      <c r="ND200" s="144" t="s">
        <v>4</v>
      </c>
      <c r="NE200" s="144" t="s">
        <v>4</v>
      </c>
      <c r="NF200" s="144" t="s">
        <v>4</v>
      </c>
      <c r="NG200" s="144" t="s">
        <v>4</v>
      </c>
      <c r="NH200" s="237" t="s">
        <v>4</v>
      </c>
      <c r="NI200" s="236" t="s">
        <v>22</v>
      </c>
      <c r="NJ200" s="161">
        <f t="shared" si="139"/>
        <v>1</v>
      </c>
      <c r="NK200" s="161">
        <f t="shared" si="140"/>
        <v>1</v>
      </c>
      <c r="NM200" s="288"/>
      <c r="NN200" s="88"/>
      <c r="NO200" s="741"/>
      <c r="NP200" s="741"/>
      <c r="NQ200" s="741"/>
      <c r="NR200" s="741"/>
      <c r="NS200" s="741"/>
      <c r="NT200" s="741"/>
      <c r="NU200" s="741"/>
      <c r="NV200" s="741"/>
      <c r="NW200" s="741"/>
      <c r="NX200" s="741"/>
      <c r="NY200" s="741"/>
      <c r="NZ200" s="741"/>
      <c r="OA200" s="741"/>
      <c r="OB200" s="741"/>
      <c r="OC200" s="741"/>
      <c r="OD200" s="741"/>
      <c r="OE200" s="741"/>
      <c r="OF200" s="741"/>
      <c r="OG200" s="741"/>
      <c r="OH200" s="741"/>
      <c r="OI200" s="741"/>
      <c r="OJ200" s="741"/>
      <c r="OK200" s="741"/>
      <c r="OL200" s="741"/>
      <c r="OM200" s="741"/>
      <c r="ON200" s="741"/>
      <c r="OO200" s="741"/>
      <c r="OP200" s="741"/>
      <c r="OQ200" s="741"/>
      <c r="OR200" s="741"/>
      <c r="OS200" s="741"/>
      <c r="OT200" s="741"/>
      <c r="OU200" s="741"/>
      <c r="OV200" s="741"/>
      <c r="OW200" s="741"/>
      <c r="OX200" s="741"/>
      <c r="OY200" s="741"/>
      <c r="OZ200" s="741"/>
      <c r="PA200" s="741"/>
      <c r="PB200" s="741"/>
      <c r="PC200" s="741"/>
      <c r="PD200" s="741"/>
      <c r="PE200" s="741"/>
      <c r="PF200" s="741"/>
      <c r="PG200" s="741"/>
      <c r="PH200" s="741"/>
      <c r="PI200" s="741"/>
    </row>
    <row r="201" spans="1:425" s="92" customFormat="1" ht="15" customHeight="1">
      <c r="A201" s="1"/>
      <c r="B201" s="88"/>
      <c r="C201" s="89" t="s">
        <v>431</v>
      </c>
      <c r="D201" s="89" t="s">
        <v>204</v>
      </c>
      <c r="E201" s="89" t="s">
        <v>1220</v>
      </c>
      <c r="F201" s="89" t="s">
        <v>2165</v>
      </c>
      <c r="G201" s="160" t="str">
        <f>'G-6'!I97</f>
        <v>I-38</v>
      </c>
      <c r="H201" s="160" t="s">
        <v>89</v>
      </c>
      <c r="I201" s="160" t="s">
        <v>89</v>
      </c>
      <c r="J201" s="160" t="s">
        <v>4</v>
      </c>
      <c r="K201" s="160" t="s">
        <v>4</v>
      </c>
      <c r="L201" s="160" t="s">
        <v>4</v>
      </c>
      <c r="M201" s="89" t="s">
        <v>1102</v>
      </c>
      <c r="N201" s="89" t="s">
        <v>63</v>
      </c>
      <c r="O201" s="89" t="s">
        <v>1110</v>
      </c>
      <c r="P201" s="89" t="s">
        <v>97</v>
      </c>
      <c r="Q201" s="125" t="s">
        <v>89</v>
      </c>
      <c r="R201" s="125" t="s">
        <v>4</v>
      </c>
      <c r="S201" s="100">
        <v>2016</v>
      </c>
      <c r="T201" s="100" t="s">
        <v>4</v>
      </c>
      <c r="U201" s="100" t="s">
        <v>713</v>
      </c>
      <c r="V201" s="100" t="s">
        <v>4</v>
      </c>
      <c r="W201" s="100" t="s">
        <v>4</v>
      </c>
      <c r="X201" s="100" t="s">
        <v>4</v>
      </c>
      <c r="Y201" s="100" t="s">
        <v>4</v>
      </c>
      <c r="Z201" s="100" t="s">
        <v>837</v>
      </c>
      <c r="AA201" s="100" t="s">
        <v>667</v>
      </c>
      <c r="AB201" s="100" t="s">
        <v>838</v>
      </c>
      <c r="AC201" s="100" t="s">
        <v>1808</v>
      </c>
      <c r="AD201" s="116" t="s">
        <v>493</v>
      </c>
      <c r="AE201" s="91" t="s">
        <v>4</v>
      </c>
      <c r="AF201" s="91">
        <v>2017</v>
      </c>
      <c r="AG201" s="91" t="s">
        <v>687</v>
      </c>
      <c r="AH201" s="91" t="s">
        <v>677</v>
      </c>
      <c r="AI201" s="91" t="s">
        <v>4</v>
      </c>
      <c r="AJ201" s="91" t="s">
        <v>4</v>
      </c>
      <c r="AK201" s="91" t="s">
        <v>4</v>
      </c>
      <c r="AL201" s="91" t="s">
        <v>4</v>
      </c>
      <c r="AM201" s="100" t="s">
        <v>674</v>
      </c>
      <c r="AN201" s="100" t="s">
        <v>667</v>
      </c>
      <c r="AO201" s="100" t="s">
        <v>839</v>
      </c>
      <c r="AP201" s="91" t="s">
        <v>1809</v>
      </c>
      <c r="AQ201" s="231" t="s">
        <v>89</v>
      </c>
      <c r="AR201" s="135" t="s">
        <v>4</v>
      </c>
      <c r="AS201" s="135">
        <v>2017</v>
      </c>
      <c r="AT201" s="135" t="s">
        <v>687</v>
      </c>
      <c r="AU201" s="135" t="s">
        <v>677</v>
      </c>
      <c r="AV201" s="135" t="s">
        <v>1678</v>
      </c>
      <c r="AW201" s="135" t="s">
        <v>1679</v>
      </c>
      <c r="AX201" s="135" t="s">
        <v>4</v>
      </c>
      <c r="AY201" s="135">
        <v>1332272</v>
      </c>
      <c r="AZ201" s="49" t="s">
        <v>666</v>
      </c>
      <c r="BA201" s="49" t="s">
        <v>667</v>
      </c>
      <c r="BB201" s="246" t="s">
        <v>1693</v>
      </c>
      <c r="BC201" s="49" t="s">
        <v>4</v>
      </c>
      <c r="BD201" s="231" t="s">
        <v>89</v>
      </c>
      <c r="BE201" s="135" t="s">
        <v>4</v>
      </c>
      <c r="BF201" s="135">
        <v>2017</v>
      </c>
      <c r="BG201" s="135" t="s">
        <v>687</v>
      </c>
      <c r="BH201" s="135" t="s">
        <v>677</v>
      </c>
      <c r="BI201" s="135" t="s">
        <v>1678</v>
      </c>
      <c r="BJ201" s="135" t="s">
        <v>1694</v>
      </c>
      <c r="BK201" s="135" t="s">
        <v>4</v>
      </c>
      <c r="BL201" s="135">
        <v>589476</v>
      </c>
      <c r="BM201" s="49" t="s">
        <v>666</v>
      </c>
      <c r="BN201" s="49" t="s">
        <v>667</v>
      </c>
      <c r="BO201" s="246" t="s">
        <v>1693</v>
      </c>
      <c r="BP201" s="49" t="s">
        <v>4</v>
      </c>
      <c r="BQ201" s="119"/>
      <c r="BR201" s="100"/>
      <c r="BS201" s="100"/>
      <c r="BT201" s="100"/>
      <c r="BU201" s="100"/>
      <c r="BV201" s="100"/>
      <c r="BW201" s="100"/>
      <c r="BX201" s="100"/>
      <c r="BY201" s="100"/>
      <c r="BZ201" s="100"/>
      <c r="CA201" s="100"/>
      <c r="CB201" s="100"/>
      <c r="CC201" s="100"/>
      <c r="CD201" s="119"/>
      <c r="CE201" s="100"/>
      <c r="CF201" s="100"/>
      <c r="CG201" s="100"/>
      <c r="CH201" s="100"/>
      <c r="CI201" s="100"/>
      <c r="CJ201" s="100"/>
      <c r="CK201" s="100"/>
      <c r="CL201" s="100"/>
      <c r="CM201" s="100"/>
      <c r="CN201" s="100"/>
      <c r="CO201" s="100"/>
      <c r="CP201" s="100"/>
      <c r="CQ201" s="119"/>
      <c r="CR201" s="100"/>
      <c r="CS201" s="100"/>
      <c r="CT201" s="100"/>
      <c r="CU201" s="100"/>
      <c r="CV201" s="100"/>
      <c r="CW201" s="100"/>
      <c r="CX201" s="100"/>
      <c r="CY201" s="100"/>
      <c r="CZ201" s="100"/>
      <c r="DA201" s="100"/>
      <c r="DB201" s="100"/>
      <c r="DC201" s="100"/>
      <c r="DD201" s="119"/>
      <c r="DE201" s="100"/>
      <c r="DF201" s="100"/>
      <c r="DG201" s="100"/>
      <c r="DH201" s="100"/>
      <c r="DI201" s="100"/>
      <c r="DJ201" s="100"/>
      <c r="DK201" s="100"/>
      <c r="DL201" s="100"/>
      <c r="DM201" s="100"/>
      <c r="DN201" s="100"/>
      <c r="DO201" s="100"/>
      <c r="DP201" s="100"/>
      <c r="DQ201" s="119"/>
      <c r="DR201" s="125"/>
      <c r="DS201" s="100"/>
      <c r="DT201" s="100"/>
      <c r="DU201" s="100"/>
      <c r="DV201" s="100"/>
      <c r="DW201" s="100"/>
      <c r="DX201" s="100"/>
      <c r="DY201" s="100"/>
      <c r="DZ201" s="100"/>
      <c r="EA201" s="100"/>
      <c r="EB201" s="100"/>
      <c r="EC201" s="100"/>
      <c r="MQ201" s="152">
        <f t="shared" si="108"/>
        <v>4</v>
      </c>
      <c r="MR201" s="143" t="s">
        <v>4</v>
      </c>
      <c r="MS201" s="143" t="s">
        <v>4</v>
      </c>
      <c r="MT201" s="143" t="s">
        <v>4</v>
      </c>
      <c r="MU201" s="143" t="s">
        <v>4</v>
      </c>
      <c r="MV201" s="234" t="s">
        <v>4</v>
      </c>
      <c r="MW201" s="236" t="s">
        <v>22</v>
      </c>
      <c r="MX201" s="234">
        <f>COUNTIF(Q201:MP201,"Si")</f>
        <v>3</v>
      </c>
      <c r="MY201" s="234">
        <f>COUNTIF(Q201:MP201,"Parcialmente")</f>
        <v>1</v>
      </c>
      <c r="MZ201" s="234">
        <f>COUNTIF(Q$6:MP201,"Si, pero publicado por un nivel superior")+COUNTIF(Q201:MP201,"Si pero publicado por otra entidad")</f>
        <v>0</v>
      </c>
      <c r="NA201" s="234">
        <f>COUNTIF(Q201:MP201,"No")</f>
        <v>0</v>
      </c>
      <c r="NB201" s="234">
        <f>COUNTIF(Q201:MP201,"Satisfechos")</f>
        <v>0</v>
      </c>
      <c r="NC201" s="234">
        <f>COUNTIF(Q201:MP201,"No satisfechos")</f>
        <v>0</v>
      </c>
      <c r="ND201" s="234">
        <f>COUNTIF(Q201:MP201,"No se realiza encuesta")</f>
        <v>0</v>
      </c>
      <c r="NE201" s="234">
        <f>COUNTIF(Q201:MP201,"Clausurados o rehabilitados")</f>
        <v>0</v>
      </c>
      <c r="NF201" s="234">
        <f>COUNTIF(Q201:MP201,"En proceso")</f>
        <v>0</v>
      </c>
      <c r="NG201" s="234">
        <f t="shared" ref="NG201" si="142">COUNTIF(Q201:MP201,"No se realiza ninguna gestión")</f>
        <v>0</v>
      </c>
      <c r="NH201" s="237">
        <f>SUM(MX201:NG201)</f>
        <v>4</v>
      </c>
      <c r="NI201" s="236" t="s">
        <v>89</v>
      </c>
      <c r="NJ201" s="161">
        <f t="shared" si="139"/>
        <v>0</v>
      </c>
      <c r="NK201" s="161">
        <f t="shared" si="140"/>
        <v>4</v>
      </c>
      <c r="NM201" s="288"/>
      <c r="NN201" s="88"/>
      <c r="NO201" s="741"/>
      <c r="NP201" s="741"/>
      <c r="NQ201" s="741"/>
      <c r="NR201" s="741"/>
      <c r="NS201" s="741"/>
      <c r="NT201" s="741"/>
      <c r="NU201" s="741"/>
      <c r="NV201" s="741"/>
      <c r="NW201" s="741"/>
      <c r="NX201" s="741"/>
      <c r="NY201" s="741"/>
      <c r="NZ201" s="741"/>
      <c r="OA201" s="741"/>
      <c r="OB201" s="741"/>
      <c r="OC201" s="741"/>
      <c r="OD201" s="741"/>
      <c r="OE201" s="741"/>
      <c r="OF201" s="741"/>
      <c r="OG201" s="741"/>
      <c r="OH201" s="741"/>
      <c r="OI201" s="741"/>
      <c r="OJ201" s="741"/>
      <c r="OK201" s="741"/>
      <c r="OL201" s="741"/>
      <c r="OM201" s="741"/>
      <c r="ON201" s="741"/>
      <c r="OO201" s="741"/>
      <c r="OP201" s="741"/>
      <c r="OQ201" s="741"/>
      <c r="OR201" s="741"/>
      <c r="OS201" s="741"/>
      <c r="OT201" s="741"/>
      <c r="OU201" s="741"/>
      <c r="OV201" s="741"/>
      <c r="OW201" s="741"/>
      <c r="OX201" s="741"/>
      <c r="OY201" s="741"/>
      <c r="OZ201" s="741"/>
      <c r="PA201" s="741"/>
      <c r="PB201" s="741"/>
      <c r="PC201" s="741"/>
      <c r="PD201" s="741"/>
      <c r="PE201" s="741"/>
      <c r="PF201" s="741"/>
      <c r="PG201" s="741"/>
      <c r="PH201" s="741"/>
      <c r="PI201" s="741"/>
    </row>
    <row r="202" spans="1:425" s="92" customFormat="1" ht="15" customHeight="1">
      <c r="A202" s="1"/>
      <c r="B202" s="88"/>
      <c r="C202" s="89" t="s">
        <v>431</v>
      </c>
      <c r="D202" s="89" t="s">
        <v>204</v>
      </c>
      <c r="E202" s="89" t="s">
        <v>1220</v>
      </c>
      <c r="F202" s="89" t="s">
        <v>102</v>
      </c>
      <c r="G202" s="160" t="str">
        <f>'G-6'!I105</f>
        <v>I-39</v>
      </c>
      <c r="H202" s="160" t="s">
        <v>89</v>
      </c>
      <c r="I202" s="160" t="s">
        <v>89</v>
      </c>
      <c r="J202" s="160" t="s">
        <v>4</v>
      </c>
      <c r="K202" s="160" t="s">
        <v>4</v>
      </c>
      <c r="L202" s="160" t="s">
        <v>4</v>
      </c>
      <c r="M202" s="89" t="s">
        <v>208</v>
      </c>
      <c r="N202" s="89" t="s">
        <v>6</v>
      </c>
      <c r="O202" s="89" t="s">
        <v>206</v>
      </c>
      <c r="P202" s="89" t="s">
        <v>98</v>
      </c>
      <c r="Q202" s="125">
        <v>0.35</v>
      </c>
      <c r="R202" s="125" t="s">
        <v>4</v>
      </c>
      <c r="S202" s="100">
        <v>2005</v>
      </c>
      <c r="T202" s="100" t="s">
        <v>266</v>
      </c>
      <c r="U202" s="100" t="s">
        <v>677</v>
      </c>
      <c r="V202" s="100" t="s">
        <v>4</v>
      </c>
      <c r="W202" s="100" t="s">
        <v>4</v>
      </c>
      <c r="X202" s="100" t="s">
        <v>4</v>
      </c>
      <c r="Y202" s="100" t="s">
        <v>4</v>
      </c>
      <c r="Z202" s="100" t="s">
        <v>714</v>
      </c>
      <c r="AA202" s="100" t="s">
        <v>685</v>
      </c>
      <c r="AB202" s="100" t="s">
        <v>840</v>
      </c>
      <c r="AC202" s="100" t="s">
        <v>841</v>
      </c>
      <c r="AD202" s="231">
        <v>0.81</v>
      </c>
      <c r="AE202" s="135" t="s">
        <v>4</v>
      </c>
      <c r="AF202" s="135">
        <v>2017</v>
      </c>
      <c r="AG202" s="135" t="s">
        <v>687</v>
      </c>
      <c r="AH202" s="135" t="s">
        <v>677</v>
      </c>
      <c r="AI202" s="135" t="s">
        <v>1678</v>
      </c>
      <c r="AJ202" s="135" t="s">
        <v>1679</v>
      </c>
      <c r="AK202" s="135" t="s">
        <v>4</v>
      </c>
      <c r="AL202" s="135">
        <v>1332272</v>
      </c>
      <c r="AM202" s="49" t="s">
        <v>666</v>
      </c>
      <c r="AN202" s="49" t="s">
        <v>667</v>
      </c>
      <c r="AO202" s="246" t="s">
        <v>1693</v>
      </c>
      <c r="AP202" s="49" t="s">
        <v>4</v>
      </c>
      <c r="AQ202" s="100"/>
      <c r="AR202" s="100"/>
      <c r="AS202" s="100"/>
      <c r="AT202" s="100"/>
      <c r="AU202" s="100"/>
      <c r="AV202" s="100"/>
      <c r="AW202" s="100"/>
      <c r="AX202" s="100"/>
      <c r="AY202" s="100"/>
      <c r="AZ202" s="100"/>
      <c r="BA202" s="100"/>
      <c r="BB202" s="100"/>
      <c r="BC202" s="100"/>
      <c r="BD202" s="119"/>
      <c r="BE202" s="100"/>
      <c r="BF202" s="100"/>
      <c r="BG202" s="100"/>
      <c r="BH202" s="100"/>
      <c r="BI202" s="100"/>
      <c r="BJ202" s="100"/>
      <c r="BK202" s="100"/>
      <c r="BL202" s="100"/>
      <c r="BM202" s="100"/>
      <c r="BN202" s="100"/>
      <c r="BO202" s="100"/>
      <c r="BP202" s="100"/>
      <c r="BQ202" s="119"/>
      <c r="BR202" s="100"/>
      <c r="BS202" s="100"/>
      <c r="BT202" s="100"/>
      <c r="BU202" s="100"/>
      <c r="BV202" s="100"/>
      <c r="BW202" s="100"/>
      <c r="BX202" s="100"/>
      <c r="BY202" s="100"/>
      <c r="BZ202" s="100"/>
      <c r="CA202" s="100"/>
      <c r="CB202" s="100"/>
      <c r="CC202" s="100"/>
      <c r="CD202" s="119"/>
      <c r="CE202" s="100"/>
      <c r="CF202" s="100"/>
      <c r="CG202" s="100"/>
      <c r="CH202" s="100"/>
      <c r="CI202" s="100"/>
      <c r="CJ202" s="100"/>
      <c r="CK202" s="100"/>
      <c r="CL202" s="100"/>
      <c r="CM202" s="100"/>
      <c r="CN202" s="100"/>
      <c r="CO202" s="100"/>
      <c r="CP202" s="100"/>
      <c r="CQ202" s="119"/>
      <c r="CR202" s="100"/>
      <c r="CS202" s="100"/>
      <c r="CT202" s="100"/>
      <c r="CU202" s="100"/>
      <c r="CV202" s="100"/>
      <c r="CW202" s="100"/>
      <c r="CX202" s="100"/>
      <c r="CY202" s="100"/>
      <c r="CZ202" s="100"/>
      <c r="DA202" s="100"/>
      <c r="DB202" s="100"/>
      <c r="DC202" s="100"/>
      <c r="DD202" s="119"/>
      <c r="DE202" s="100"/>
      <c r="DF202" s="100"/>
      <c r="DG202" s="100"/>
      <c r="DH202" s="100"/>
      <c r="DI202" s="100"/>
      <c r="DJ202" s="100"/>
      <c r="DK202" s="100"/>
      <c r="DL202" s="100"/>
      <c r="DM202" s="100"/>
      <c r="DN202" s="100"/>
      <c r="DO202" s="100"/>
      <c r="DP202" s="100"/>
      <c r="DQ202" s="119"/>
      <c r="DR202" s="125"/>
      <c r="DS202" s="100"/>
      <c r="DT202" s="100"/>
      <c r="DU202" s="100"/>
      <c r="DV202" s="100"/>
      <c r="DW202" s="100"/>
      <c r="DX202" s="100"/>
      <c r="DY202" s="100"/>
      <c r="DZ202" s="100"/>
      <c r="EA202" s="100"/>
      <c r="EB202" s="100"/>
      <c r="EC202" s="100"/>
      <c r="MQ202" s="152">
        <f t="shared" si="108"/>
        <v>2</v>
      </c>
      <c r="MR202" s="143">
        <f t="shared" si="135"/>
        <v>0.81</v>
      </c>
      <c r="MS202" s="143">
        <f t="shared" si="136"/>
        <v>0.35</v>
      </c>
      <c r="MT202" s="143">
        <f t="shared" si="137"/>
        <v>0.58000000000000007</v>
      </c>
      <c r="MU202" s="143">
        <f t="shared" si="138"/>
        <v>0.32526911934581171</v>
      </c>
      <c r="MV202" s="234">
        <f t="shared" si="141"/>
        <v>2</v>
      </c>
      <c r="MW202" s="236" t="s">
        <v>89</v>
      </c>
      <c r="MX202" s="144" t="s">
        <v>4</v>
      </c>
      <c r="MY202" s="144" t="s">
        <v>4</v>
      </c>
      <c r="MZ202" s="144" t="s">
        <v>4</v>
      </c>
      <c r="NA202" s="144" t="s">
        <v>4</v>
      </c>
      <c r="NB202" s="144" t="s">
        <v>4</v>
      </c>
      <c r="NC202" s="144" t="s">
        <v>4</v>
      </c>
      <c r="ND202" s="144" t="s">
        <v>4</v>
      </c>
      <c r="NE202" s="144" t="s">
        <v>4</v>
      </c>
      <c r="NF202" s="144" t="s">
        <v>4</v>
      </c>
      <c r="NG202" s="144" t="s">
        <v>4</v>
      </c>
      <c r="NH202" s="237" t="s">
        <v>4</v>
      </c>
      <c r="NI202" s="236" t="s">
        <v>22</v>
      </c>
      <c r="NJ202" s="161">
        <f t="shared" si="139"/>
        <v>1</v>
      </c>
      <c r="NK202" s="161">
        <f t="shared" si="140"/>
        <v>1</v>
      </c>
      <c r="NM202" s="288"/>
      <c r="NN202" s="88"/>
      <c r="NO202" s="741"/>
      <c r="NP202" s="741"/>
      <c r="NQ202" s="741"/>
      <c r="NR202" s="741"/>
      <c r="NS202" s="741"/>
      <c r="NT202" s="741"/>
      <c r="NU202" s="741"/>
      <c r="NV202" s="741"/>
      <c r="NW202" s="741"/>
      <c r="NX202" s="741"/>
      <c r="NY202" s="741"/>
      <c r="NZ202" s="741"/>
      <c r="OA202" s="741"/>
      <c r="OB202" s="741"/>
      <c r="OC202" s="741"/>
      <c r="OD202" s="741"/>
      <c r="OE202" s="741"/>
      <c r="OF202" s="741"/>
      <c r="OG202" s="741"/>
      <c r="OH202" s="741"/>
      <c r="OI202" s="741"/>
      <c r="OJ202" s="741"/>
      <c r="OK202" s="741"/>
      <c r="OL202" s="741"/>
      <c r="OM202" s="741"/>
      <c r="ON202" s="741"/>
      <c r="OO202" s="741"/>
      <c r="OP202" s="741"/>
      <c r="OQ202" s="741"/>
      <c r="OR202" s="741"/>
      <c r="OS202" s="741"/>
      <c r="OT202" s="741"/>
      <c r="OU202" s="741"/>
      <c r="OV202" s="741"/>
      <c r="OW202" s="741"/>
      <c r="OX202" s="741"/>
      <c r="OY202" s="741"/>
      <c r="OZ202" s="741"/>
      <c r="PA202" s="741"/>
      <c r="PB202" s="741"/>
      <c r="PC202" s="741"/>
      <c r="PD202" s="741"/>
      <c r="PE202" s="741"/>
      <c r="PF202" s="741"/>
      <c r="PG202" s="741"/>
      <c r="PH202" s="741"/>
      <c r="PI202" s="741"/>
    </row>
    <row r="203" spans="1:425" s="92" customFormat="1" ht="15" customHeight="1">
      <c r="A203" s="1"/>
      <c r="B203" s="88"/>
      <c r="C203" s="89" t="s">
        <v>431</v>
      </c>
      <c r="D203" s="89" t="s">
        <v>204</v>
      </c>
      <c r="E203" s="89" t="s">
        <v>1220</v>
      </c>
      <c r="F203" s="89" t="s">
        <v>2</v>
      </c>
      <c r="G203" s="160" t="str">
        <f>'G-6'!I113</f>
        <v>I-40</v>
      </c>
      <c r="H203" s="160" t="s">
        <v>89</v>
      </c>
      <c r="I203" s="160" t="s">
        <v>89</v>
      </c>
      <c r="J203" s="160" t="s">
        <v>4</v>
      </c>
      <c r="K203" s="160" t="s">
        <v>4</v>
      </c>
      <c r="L203" s="160" t="s">
        <v>4</v>
      </c>
      <c r="M203" s="89" t="s">
        <v>209</v>
      </c>
      <c r="N203" s="89" t="s">
        <v>63</v>
      </c>
      <c r="O203" s="89" t="s">
        <v>273</v>
      </c>
      <c r="P203" s="89" t="s">
        <v>97</v>
      </c>
      <c r="Q203" s="231" t="s">
        <v>493</v>
      </c>
      <c r="R203" s="135" t="s">
        <v>4</v>
      </c>
      <c r="S203" s="135">
        <v>2017</v>
      </c>
      <c r="T203" s="135" t="s">
        <v>687</v>
      </c>
      <c r="U203" s="135" t="s">
        <v>677</v>
      </c>
      <c r="V203" s="135" t="s">
        <v>1678</v>
      </c>
      <c r="W203" s="135" t="s">
        <v>1679</v>
      </c>
      <c r="X203" s="135" t="s">
        <v>4</v>
      </c>
      <c r="Y203" s="135">
        <v>1332272</v>
      </c>
      <c r="Z203" s="49" t="s">
        <v>666</v>
      </c>
      <c r="AA203" s="49" t="s">
        <v>667</v>
      </c>
      <c r="AB203" s="246" t="s">
        <v>1693</v>
      </c>
      <c r="AC203" s="49" t="s">
        <v>4</v>
      </c>
      <c r="AD203" s="231" t="s">
        <v>89</v>
      </c>
      <c r="AE203" s="135" t="s">
        <v>4</v>
      </c>
      <c r="AF203" s="135">
        <v>2017</v>
      </c>
      <c r="AG203" s="135" t="s">
        <v>687</v>
      </c>
      <c r="AH203" s="135" t="s">
        <v>677</v>
      </c>
      <c r="AI203" s="135" t="s">
        <v>1678</v>
      </c>
      <c r="AJ203" s="135" t="s">
        <v>1694</v>
      </c>
      <c r="AK203" s="135" t="s">
        <v>4</v>
      </c>
      <c r="AL203" s="135">
        <v>589476</v>
      </c>
      <c r="AM203" s="49" t="s">
        <v>666</v>
      </c>
      <c r="AN203" s="49" t="s">
        <v>667</v>
      </c>
      <c r="AO203" s="246" t="s">
        <v>1693</v>
      </c>
      <c r="AP203" s="49" t="s">
        <v>4</v>
      </c>
      <c r="AQ203" s="100"/>
      <c r="AR203" s="100"/>
      <c r="AS203" s="100"/>
      <c r="AT203" s="100"/>
      <c r="AU203" s="100"/>
      <c r="AV203" s="100"/>
      <c r="AW203" s="100"/>
      <c r="AX203" s="100"/>
      <c r="AY203" s="100"/>
      <c r="AZ203" s="100"/>
      <c r="BA203" s="100"/>
      <c r="BB203" s="100"/>
      <c r="BC203" s="100"/>
      <c r="BD203" s="119"/>
      <c r="BE203" s="100"/>
      <c r="BF203" s="100"/>
      <c r="BG203" s="100"/>
      <c r="BH203" s="100"/>
      <c r="BI203" s="100"/>
      <c r="BJ203" s="100"/>
      <c r="BK203" s="100"/>
      <c r="BL203" s="100"/>
      <c r="BM203" s="100"/>
      <c r="BN203" s="100"/>
      <c r="BO203" s="100"/>
      <c r="BP203" s="100"/>
      <c r="BQ203" s="119"/>
      <c r="BR203" s="100"/>
      <c r="BS203" s="100"/>
      <c r="BT203" s="100"/>
      <c r="BU203" s="100"/>
      <c r="BV203" s="100"/>
      <c r="BW203" s="100"/>
      <c r="BX203" s="100"/>
      <c r="BY203" s="100"/>
      <c r="BZ203" s="100"/>
      <c r="CA203" s="100"/>
      <c r="CB203" s="100"/>
      <c r="CC203" s="100"/>
      <c r="CD203" s="119"/>
      <c r="CE203" s="100"/>
      <c r="CF203" s="100"/>
      <c r="CG203" s="100"/>
      <c r="CH203" s="100"/>
      <c r="CI203" s="100"/>
      <c r="CJ203" s="100"/>
      <c r="CK203" s="100"/>
      <c r="CL203" s="100"/>
      <c r="CM203" s="100"/>
      <c r="CN203" s="100"/>
      <c r="CO203" s="100"/>
      <c r="CP203" s="100"/>
      <c r="CQ203" s="119"/>
      <c r="CR203" s="100"/>
      <c r="CS203" s="100"/>
      <c r="CT203" s="100"/>
      <c r="CU203" s="100"/>
      <c r="CV203" s="100"/>
      <c r="CW203" s="100"/>
      <c r="CX203" s="100"/>
      <c r="CY203" s="100"/>
      <c r="CZ203" s="100"/>
      <c r="DA203" s="100"/>
      <c r="DB203" s="100"/>
      <c r="DC203" s="100"/>
      <c r="DD203" s="119"/>
      <c r="DE203" s="100"/>
      <c r="DF203" s="100"/>
      <c r="DG203" s="100"/>
      <c r="DH203" s="100"/>
      <c r="DI203" s="100"/>
      <c r="DJ203" s="100"/>
      <c r="DK203" s="100"/>
      <c r="DL203" s="100"/>
      <c r="DM203" s="100"/>
      <c r="DN203" s="100"/>
      <c r="DO203" s="100"/>
      <c r="DP203" s="100"/>
      <c r="DQ203" s="119"/>
      <c r="DR203" s="125"/>
      <c r="DS203" s="100"/>
      <c r="DT203" s="100"/>
      <c r="DU203" s="100"/>
      <c r="DV203" s="100"/>
      <c r="DW203" s="100"/>
      <c r="DX203" s="100"/>
      <c r="DY203" s="100"/>
      <c r="DZ203" s="100"/>
      <c r="EA203" s="100"/>
      <c r="EB203" s="100"/>
      <c r="EC203" s="100"/>
      <c r="MQ203" s="152">
        <f t="shared" si="108"/>
        <v>2</v>
      </c>
      <c r="MR203" s="143" t="s">
        <v>4</v>
      </c>
      <c r="MS203" s="143" t="s">
        <v>4</v>
      </c>
      <c r="MT203" s="143" t="s">
        <v>4</v>
      </c>
      <c r="MU203" s="143" t="s">
        <v>4</v>
      </c>
      <c r="MV203" s="234" t="s">
        <v>4</v>
      </c>
      <c r="MW203" s="236" t="s">
        <v>22</v>
      </c>
      <c r="MX203" s="234">
        <f>COUNTIF(Q203:MP203,"Si")</f>
        <v>1</v>
      </c>
      <c r="MY203" s="234">
        <f>COUNTIF(Q203:MP203,"Parcialmente")</f>
        <v>1</v>
      </c>
      <c r="MZ203" s="234">
        <f>COUNTIF(Q$6:MP203,"Si, pero publicado por un nivel superior")+COUNTIF(Q203:MP203,"Si pero publicado por otra entidad")</f>
        <v>0</v>
      </c>
      <c r="NA203" s="234">
        <f>COUNTIF(Q203:MP203,"No")</f>
        <v>0</v>
      </c>
      <c r="NB203" s="234">
        <f>COUNTIF(Q203:MP203,"Satisfechos")</f>
        <v>0</v>
      </c>
      <c r="NC203" s="234">
        <f>COUNTIF(Q203:MP203,"No satisfechos")</f>
        <v>0</v>
      </c>
      <c r="ND203" s="234">
        <f>COUNTIF(Q203:MP203,"No se realiza encuesta")</f>
        <v>0</v>
      </c>
      <c r="NE203" s="234">
        <f>COUNTIF(Q203:MP203,"Clausurados o rehabilitados")</f>
        <v>0</v>
      </c>
      <c r="NF203" s="234">
        <f>COUNTIF(Q203:MP203,"En proceso")</f>
        <v>0</v>
      </c>
      <c r="NG203" s="234">
        <f t="shared" ref="NG203" si="143">COUNTIF(Q203:MP203,"No se realiza ninguna gestión")</f>
        <v>0</v>
      </c>
      <c r="NH203" s="237">
        <f>SUM(MX203:NG203)</f>
        <v>2</v>
      </c>
      <c r="NI203" s="236" t="s">
        <v>89</v>
      </c>
      <c r="NJ203" s="161">
        <f t="shared" si="139"/>
        <v>0</v>
      </c>
      <c r="NK203" s="161">
        <f t="shared" si="140"/>
        <v>2</v>
      </c>
      <c r="NM203" s="288"/>
      <c r="NN203" s="88"/>
      <c r="NO203" s="741"/>
      <c r="NP203" s="741"/>
      <c r="NQ203" s="741"/>
      <c r="NR203" s="741"/>
      <c r="NS203" s="741"/>
      <c r="NT203" s="741"/>
      <c r="NU203" s="741"/>
      <c r="NV203" s="741"/>
      <c r="NW203" s="741"/>
      <c r="NX203" s="741"/>
      <c r="NY203" s="741"/>
      <c r="NZ203" s="741"/>
      <c r="OA203" s="741"/>
      <c r="OB203" s="741"/>
      <c r="OC203" s="741"/>
      <c r="OD203" s="741"/>
      <c r="OE203" s="741"/>
      <c r="OF203" s="741"/>
      <c r="OG203" s="741"/>
      <c r="OH203" s="741"/>
      <c r="OI203" s="741"/>
      <c r="OJ203" s="741"/>
      <c r="OK203" s="741"/>
      <c r="OL203" s="741"/>
      <c r="OM203" s="741"/>
      <c r="ON203" s="741"/>
      <c r="OO203" s="741"/>
      <c r="OP203" s="741"/>
      <c r="OQ203" s="741"/>
      <c r="OR203" s="741"/>
      <c r="OS203" s="741"/>
      <c r="OT203" s="741"/>
      <c r="OU203" s="741"/>
      <c r="OV203" s="741"/>
      <c r="OW203" s="741"/>
      <c r="OX203" s="741"/>
      <c r="OY203" s="741"/>
      <c r="OZ203" s="741"/>
      <c r="PA203" s="741"/>
      <c r="PB203" s="741"/>
      <c r="PC203" s="741"/>
      <c r="PD203" s="741"/>
      <c r="PE203" s="741"/>
      <c r="PF203" s="741"/>
      <c r="PG203" s="741"/>
      <c r="PH203" s="741"/>
      <c r="PI203" s="741"/>
    </row>
    <row r="204" spans="1:425" s="92" customFormat="1" ht="15" customHeight="1">
      <c r="A204" s="1"/>
      <c r="B204" s="88"/>
      <c r="C204" s="89" t="s">
        <v>433</v>
      </c>
      <c r="D204" s="89" t="s">
        <v>204</v>
      </c>
      <c r="E204" s="89" t="s">
        <v>418</v>
      </c>
      <c r="F204" s="89" t="s">
        <v>428</v>
      </c>
      <c r="G204" s="160" t="str">
        <f>'G-6'!I122</f>
        <v>I-42 B</v>
      </c>
      <c r="H204" s="160" t="s">
        <v>89</v>
      </c>
      <c r="I204" s="160" t="s">
        <v>89</v>
      </c>
      <c r="J204" s="160" t="s">
        <v>4</v>
      </c>
      <c r="K204" s="160" t="s">
        <v>4</v>
      </c>
      <c r="L204" s="160" t="s">
        <v>4</v>
      </c>
      <c r="M204" s="89" t="s">
        <v>365</v>
      </c>
      <c r="N204" s="89" t="s">
        <v>90</v>
      </c>
      <c r="O204" s="89" t="s">
        <v>277</v>
      </c>
      <c r="P204" s="89" t="s">
        <v>98</v>
      </c>
      <c r="Q204" s="188">
        <v>10.220000000000001</v>
      </c>
      <c r="R204" s="125" t="s">
        <v>4</v>
      </c>
      <c r="S204" s="100">
        <v>2008</v>
      </c>
      <c r="T204" s="100" t="s">
        <v>687</v>
      </c>
      <c r="U204" s="100" t="s">
        <v>677</v>
      </c>
      <c r="V204" s="100" t="s">
        <v>764</v>
      </c>
      <c r="W204" s="100" t="s">
        <v>931</v>
      </c>
      <c r="X204" s="100" t="s">
        <v>4</v>
      </c>
      <c r="Y204" s="100" t="s">
        <v>4</v>
      </c>
      <c r="Z204" s="100" t="s">
        <v>666</v>
      </c>
      <c r="AA204" s="100" t="s">
        <v>667</v>
      </c>
      <c r="AB204" s="100" t="s">
        <v>842</v>
      </c>
      <c r="AC204" s="100" t="s">
        <v>1053</v>
      </c>
      <c r="AD204" s="167">
        <v>10</v>
      </c>
      <c r="AE204" s="91" t="s">
        <v>4</v>
      </c>
      <c r="AF204" s="91">
        <v>1997</v>
      </c>
      <c r="AG204" s="91" t="s">
        <v>266</v>
      </c>
      <c r="AH204" s="91" t="s">
        <v>677</v>
      </c>
      <c r="AI204" s="91" t="s">
        <v>4</v>
      </c>
      <c r="AJ204" s="91" t="s">
        <v>4</v>
      </c>
      <c r="AK204" s="91" t="s">
        <v>680</v>
      </c>
      <c r="AL204" s="91" t="s">
        <v>4</v>
      </c>
      <c r="AM204" s="100" t="s">
        <v>263</v>
      </c>
      <c r="AN204" s="100" t="s">
        <v>667</v>
      </c>
      <c r="AO204" s="100" t="s">
        <v>829</v>
      </c>
      <c r="AP204" s="91" t="s">
        <v>1810</v>
      </c>
      <c r="AQ204" s="149">
        <v>12</v>
      </c>
      <c r="AR204" s="331" t="s">
        <v>4</v>
      </c>
      <c r="AS204" s="179">
        <v>2005</v>
      </c>
      <c r="AT204" s="149" t="s">
        <v>676</v>
      </c>
      <c r="AU204" s="149" t="s">
        <v>677</v>
      </c>
      <c r="AV204" s="149" t="s">
        <v>4</v>
      </c>
      <c r="AW204" s="149" t="s">
        <v>4</v>
      </c>
      <c r="AX204" s="149" t="s">
        <v>4</v>
      </c>
      <c r="AY204" s="149" t="s">
        <v>4</v>
      </c>
      <c r="AZ204" s="149" t="s">
        <v>262</v>
      </c>
      <c r="BA204" s="149" t="s">
        <v>667</v>
      </c>
      <c r="BB204" s="179" t="s">
        <v>64</v>
      </c>
      <c r="BC204" s="149" t="s">
        <v>4</v>
      </c>
      <c r="BD204" s="135">
        <v>7.75</v>
      </c>
      <c r="BE204" s="135" t="s">
        <v>4</v>
      </c>
      <c r="BF204" s="135">
        <v>2016</v>
      </c>
      <c r="BG204" s="135" t="s">
        <v>664</v>
      </c>
      <c r="BH204" s="135" t="s">
        <v>665</v>
      </c>
      <c r="BI204" s="135" t="s">
        <v>266</v>
      </c>
      <c r="BJ204" s="135" t="s">
        <v>266</v>
      </c>
      <c r="BK204" s="135" t="s">
        <v>4</v>
      </c>
      <c r="BL204" s="135" t="s">
        <v>4</v>
      </c>
      <c r="BM204" s="135" t="s">
        <v>4</v>
      </c>
      <c r="BN204" s="135" t="s">
        <v>667</v>
      </c>
      <c r="BO204" s="135" t="s">
        <v>681</v>
      </c>
      <c r="BP204" s="135" t="s">
        <v>1800</v>
      </c>
      <c r="BQ204" s="204">
        <v>49.2</v>
      </c>
      <c r="BR204" s="149" t="s">
        <v>4</v>
      </c>
      <c r="BS204" s="49">
        <v>2016</v>
      </c>
      <c r="BT204" s="49" t="s">
        <v>664</v>
      </c>
      <c r="BU204" s="49" t="s">
        <v>665</v>
      </c>
      <c r="BV204" s="49" t="s">
        <v>4</v>
      </c>
      <c r="BW204" s="49" t="s">
        <v>4</v>
      </c>
      <c r="BX204" s="49" t="s">
        <v>4</v>
      </c>
      <c r="BY204" s="49">
        <f>46.56*1000000</f>
        <v>46560000</v>
      </c>
      <c r="BZ204" s="49" t="s">
        <v>262</v>
      </c>
      <c r="CA204" s="49" t="s">
        <v>667</v>
      </c>
      <c r="CB204" s="49" t="s">
        <v>600</v>
      </c>
      <c r="CC204" s="149" t="s">
        <v>1812</v>
      </c>
      <c r="CD204" s="319">
        <v>3</v>
      </c>
      <c r="CE204" s="91" t="s">
        <v>4</v>
      </c>
      <c r="CF204" s="91">
        <v>1997</v>
      </c>
      <c r="CG204" s="91" t="s">
        <v>266</v>
      </c>
      <c r="CH204" s="91" t="s">
        <v>677</v>
      </c>
      <c r="CI204" s="91" t="s">
        <v>4</v>
      </c>
      <c r="CJ204" s="91" t="s">
        <v>4</v>
      </c>
      <c r="CK204" s="91" t="s">
        <v>680</v>
      </c>
      <c r="CL204" s="91" t="s">
        <v>4</v>
      </c>
      <c r="CM204" s="100" t="s">
        <v>263</v>
      </c>
      <c r="CN204" s="100" t="s">
        <v>667</v>
      </c>
      <c r="CO204" s="100" t="s">
        <v>829</v>
      </c>
      <c r="CP204" s="91" t="s">
        <v>1811</v>
      </c>
      <c r="CQ204" s="135">
        <v>22.14</v>
      </c>
      <c r="CR204" s="135" t="s">
        <v>4</v>
      </c>
      <c r="CS204" s="135">
        <v>2016</v>
      </c>
      <c r="CT204" s="135" t="s">
        <v>664</v>
      </c>
      <c r="CU204" s="135" t="s">
        <v>665</v>
      </c>
      <c r="CV204" s="135" t="s">
        <v>266</v>
      </c>
      <c r="CW204" s="135" t="s">
        <v>266</v>
      </c>
      <c r="CX204" s="135" t="s">
        <v>4</v>
      </c>
      <c r="CY204" s="135" t="s">
        <v>4</v>
      </c>
      <c r="CZ204" s="135" t="s">
        <v>4</v>
      </c>
      <c r="DA204" s="135" t="s">
        <v>667</v>
      </c>
      <c r="DB204" s="135" t="s">
        <v>681</v>
      </c>
      <c r="DC204" s="135" t="s">
        <v>1802</v>
      </c>
      <c r="DD204" s="135">
        <v>37.76</v>
      </c>
      <c r="DE204" s="135" t="s">
        <v>4</v>
      </c>
      <c r="DF204" s="135">
        <v>2016</v>
      </c>
      <c r="DG204" s="135" t="s">
        <v>664</v>
      </c>
      <c r="DH204" s="135" t="s">
        <v>665</v>
      </c>
      <c r="DI204" s="135" t="s">
        <v>266</v>
      </c>
      <c r="DJ204" s="135" t="s">
        <v>266</v>
      </c>
      <c r="DK204" s="135" t="s">
        <v>4</v>
      </c>
      <c r="DL204" s="135" t="s">
        <v>4</v>
      </c>
      <c r="DM204" s="135" t="s">
        <v>4</v>
      </c>
      <c r="DN204" s="135" t="s">
        <v>667</v>
      </c>
      <c r="DO204" s="135" t="s">
        <v>681</v>
      </c>
      <c r="DP204" s="135" t="s">
        <v>1803</v>
      </c>
      <c r="DQ204" s="204">
        <v>36.9</v>
      </c>
      <c r="DR204" s="149" t="s">
        <v>4</v>
      </c>
      <c r="DS204" s="49">
        <v>2016</v>
      </c>
      <c r="DT204" s="49" t="s">
        <v>664</v>
      </c>
      <c r="DU204" s="49" t="s">
        <v>665</v>
      </c>
      <c r="DV204" s="49" t="s">
        <v>4</v>
      </c>
      <c r="DW204" s="49" t="s">
        <v>4</v>
      </c>
      <c r="DX204" s="49" t="s">
        <v>4</v>
      </c>
      <c r="DY204" s="49">
        <f>46.56*1000000</f>
        <v>46560000</v>
      </c>
      <c r="DZ204" s="49" t="s">
        <v>262</v>
      </c>
      <c r="EA204" s="49" t="s">
        <v>667</v>
      </c>
      <c r="EB204" s="49" t="s">
        <v>600</v>
      </c>
      <c r="EC204" s="149" t="s">
        <v>1813</v>
      </c>
      <c r="ED204" s="49">
        <v>3.09</v>
      </c>
      <c r="EE204" s="135" t="s">
        <v>4</v>
      </c>
      <c r="EF204" s="135">
        <v>2017</v>
      </c>
      <c r="EG204" s="135" t="s">
        <v>687</v>
      </c>
      <c r="EH204" s="135" t="s">
        <v>677</v>
      </c>
      <c r="EI204" s="135" t="s">
        <v>1678</v>
      </c>
      <c r="EJ204" s="135" t="s">
        <v>1679</v>
      </c>
      <c r="EK204" s="135" t="s">
        <v>4</v>
      </c>
      <c r="EL204" s="135">
        <v>1332272</v>
      </c>
      <c r="EM204" s="49" t="s">
        <v>666</v>
      </c>
      <c r="EN204" s="49" t="s">
        <v>667</v>
      </c>
      <c r="EO204" s="246" t="s">
        <v>1693</v>
      </c>
      <c r="EP204" s="49" t="s">
        <v>4</v>
      </c>
      <c r="MQ204" s="152">
        <f t="shared" si="108"/>
        <v>10</v>
      </c>
      <c r="MR204" s="143">
        <f t="shared" si="135"/>
        <v>49.2</v>
      </c>
      <c r="MS204" s="143">
        <f t="shared" si="136"/>
        <v>3</v>
      </c>
      <c r="MT204" s="143">
        <f t="shared" si="137"/>
        <v>19.206</v>
      </c>
      <c r="MU204" s="143">
        <f t="shared" si="138"/>
        <v>16.453982429119641</v>
      </c>
      <c r="MV204" s="234">
        <f t="shared" si="141"/>
        <v>10</v>
      </c>
      <c r="MW204" s="236" t="s">
        <v>89</v>
      </c>
      <c r="MX204" s="144" t="s">
        <v>4</v>
      </c>
      <c r="MY204" s="144" t="s">
        <v>4</v>
      </c>
      <c r="MZ204" s="144" t="s">
        <v>4</v>
      </c>
      <c r="NA204" s="144" t="s">
        <v>4</v>
      </c>
      <c r="NB204" s="144" t="s">
        <v>4</v>
      </c>
      <c r="NC204" s="144" t="s">
        <v>4</v>
      </c>
      <c r="ND204" s="144" t="s">
        <v>4</v>
      </c>
      <c r="NE204" s="144" t="s">
        <v>4</v>
      </c>
      <c r="NF204" s="144" t="s">
        <v>4</v>
      </c>
      <c r="NG204" s="144" t="s">
        <v>4</v>
      </c>
      <c r="NH204" s="237" t="s">
        <v>4</v>
      </c>
      <c r="NI204" s="236" t="s">
        <v>22</v>
      </c>
      <c r="NJ204" s="161">
        <f t="shared" si="139"/>
        <v>0</v>
      </c>
      <c r="NK204" s="161">
        <f t="shared" si="140"/>
        <v>10</v>
      </c>
      <c r="NM204" s="288"/>
      <c r="NN204" s="88"/>
      <c r="NO204" s="741"/>
      <c r="NP204" s="741"/>
      <c r="NQ204" s="741"/>
      <c r="NR204" s="741"/>
      <c r="NS204" s="741"/>
      <c r="NT204" s="741"/>
      <c r="NU204" s="741"/>
      <c r="NV204" s="741"/>
      <c r="NW204" s="741"/>
      <c r="NX204" s="741"/>
      <c r="NY204" s="741"/>
      <c r="NZ204" s="741"/>
      <c r="OA204" s="741"/>
      <c r="OB204" s="741"/>
      <c r="OC204" s="741"/>
      <c r="OD204" s="741"/>
      <c r="OE204" s="741"/>
      <c r="OF204" s="741"/>
      <c r="OG204" s="741"/>
      <c r="OH204" s="741"/>
      <c r="OI204" s="741"/>
      <c r="OJ204" s="741"/>
      <c r="OK204" s="741"/>
      <c r="OL204" s="741"/>
      <c r="OM204" s="741"/>
      <c r="ON204" s="741"/>
      <c r="OO204" s="741"/>
      <c r="OP204" s="741"/>
      <c r="OQ204" s="741"/>
      <c r="OR204" s="741"/>
      <c r="OS204" s="741"/>
      <c r="OT204" s="741"/>
      <c r="OU204" s="741"/>
      <c r="OV204" s="741"/>
      <c r="OW204" s="741"/>
      <c r="OX204" s="741"/>
      <c r="OY204" s="741"/>
      <c r="OZ204" s="741"/>
      <c r="PA204" s="741"/>
      <c r="PB204" s="741"/>
      <c r="PC204" s="741"/>
      <c r="PD204" s="741"/>
      <c r="PE204" s="741"/>
      <c r="PF204" s="741"/>
      <c r="PG204" s="741"/>
      <c r="PH204" s="741"/>
      <c r="PI204" s="741"/>
    </row>
    <row r="205" spans="1:425" s="92" customFormat="1" ht="15" customHeight="1">
      <c r="A205" s="1"/>
      <c r="B205" s="88"/>
      <c r="C205" s="89" t="s">
        <v>433</v>
      </c>
      <c r="D205" s="89" t="s">
        <v>204</v>
      </c>
      <c r="E205" s="89" t="s">
        <v>419</v>
      </c>
      <c r="F205" s="89" t="s">
        <v>428</v>
      </c>
      <c r="G205" s="160" t="str">
        <f>'G-6'!I130</f>
        <v>I-43</v>
      </c>
      <c r="H205" s="160" t="s">
        <v>89</v>
      </c>
      <c r="I205" s="160" t="s">
        <v>89</v>
      </c>
      <c r="J205" s="160" t="s">
        <v>4</v>
      </c>
      <c r="K205" s="160" t="s">
        <v>4</v>
      </c>
      <c r="L205" s="160" t="s">
        <v>4</v>
      </c>
      <c r="M205" s="89" t="s">
        <v>535</v>
      </c>
      <c r="N205" s="89" t="s">
        <v>90</v>
      </c>
      <c r="O205" s="89" t="s">
        <v>379</v>
      </c>
      <c r="P205" s="89" t="s">
        <v>98</v>
      </c>
      <c r="Q205" s="332">
        <v>7.14</v>
      </c>
      <c r="R205" s="135" t="s">
        <v>4</v>
      </c>
      <c r="S205" s="135">
        <v>2017</v>
      </c>
      <c r="T205" s="135" t="s">
        <v>687</v>
      </c>
      <c r="U205" s="135" t="s">
        <v>677</v>
      </c>
      <c r="V205" s="135" t="s">
        <v>1678</v>
      </c>
      <c r="W205" s="135" t="s">
        <v>1679</v>
      </c>
      <c r="X205" s="135" t="s">
        <v>4</v>
      </c>
      <c r="Y205" s="135">
        <v>1332272</v>
      </c>
      <c r="Z205" s="49" t="s">
        <v>666</v>
      </c>
      <c r="AA205" s="49" t="s">
        <v>667</v>
      </c>
      <c r="AB205" s="246" t="s">
        <v>1693</v>
      </c>
      <c r="AC205" s="49" t="s">
        <v>4</v>
      </c>
      <c r="AD205" s="201">
        <v>13.55</v>
      </c>
      <c r="AE205" s="135" t="s">
        <v>4</v>
      </c>
      <c r="AF205" s="135">
        <v>2017</v>
      </c>
      <c r="AG205" s="135" t="s">
        <v>687</v>
      </c>
      <c r="AH205" s="135" t="s">
        <v>677</v>
      </c>
      <c r="AI205" s="135" t="s">
        <v>1678</v>
      </c>
      <c r="AJ205" s="135" t="s">
        <v>1694</v>
      </c>
      <c r="AK205" s="135" t="s">
        <v>4</v>
      </c>
      <c r="AL205" s="135">
        <v>589476</v>
      </c>
      <c r="AM205" s="49" t="s">
        <v>666</v>
      </c>
      <c r="AN205" s="49" t="s">
        <v>667</v>
      </c>
      <c r="AO205" s="246" t="s">
        <v>1693</v>
      </c>
      <c r="AP205" s="49" t="s">
        <v>4</v>
      </c>
      <c r="AQ205" s="188">
        <v>7.36</v>
      </c>
      <c r="AR205" s="125" t="s">
        <v>880</v>
      </c>
      <c r="AS205" s="100">
        <v>2017</v>
      </c>
      <c r="AT205" s="100" t="s">
        <v>664</v>
      </c>
      <c r="AU205" s="100" t="s">
        <v>665</v>
      </c>
      <c r="AV205" s="100" t="s">
        <v>881</v>
      </c>
      <c r="AW205" s="100" t="s">
        <v>4</v>
      </c>
      <c r="AX205" s="100" t="s">
        <v>4</v>
      </c>
      <c r="AY205" s="100" t="s">
        <v>4</v>
      </c>
      <c r="AZ205" s="100" t="s">
        <v>869</v>
      </c>
      <c r="BA205" s="100" t="s">
        <v>667</v>
      </c>
      <c r="BB205" s="100" t="s">
        <v>882</v>
      </c>
      <c r="BC205" s="100" t="s">
        <v>1830</v>
      </c>
      <c r="BD205" s="97">
        <v>50.35</v>
      </c>
      <c r="BE205" s="91" t="s">
        <v>883</v>
      </c>
      <c r="BF205" s="91">
        <v>2017</v>
      </c>
      <c r="BG205" s="91" t="s">
        <v>664</v>
      </c>
      <c r="BH205" s="91" t="s">
        <v>665</v>
      </c>
      <c r="BI205" s="91" t="s">
        <v>884</v>
      </c>
      <c r="BJ205" s="91" t="s">
        <v>4</v>
      </c>
      <c r="BK205" s="91" t="s">
        <v>4</v>
      </c>
      <c r="BL205" s="91" t="s">
        <v>4</v>
      </c>
      <c r="BM205" s="100" t="s">
        <v>869</v>
      </c>
      <c r="BN205" s="100" t="s">
        <v>667</v>
      </c>
      <c r="BO205" s="100" t="s">
        <v>882</v>
      </c>
      <c r="BP205" s="100" t="s">
        <v>1054</v>
      </c>
      <c r="BQ205" s="188">
        <v>626.30999999999995</v>
      </c>
      <c r="BR205" s="100" t="s">
        <v>729</v>
      </c>
      <c r="BS205" s="100">
        <v>2017</v>
      </c>
      <c r="BT205" s="100" t="s">
        <v>664</v>
      </c>
      <c r="BU205" s="100" t="s">
        <v>665</v>
      </c>
      <c r="BV205" s="100" t="s">
        <v>884</v>
      </c>
      <c r="BW205" s="100" t="s">
        <v>4</v>
      </c>
      <c r="BX205" s="100" t="s">
        <v>4</v>
      </c>
      <c r="BY205" s="100" t="s">
        <v>4</v>
      </c>
      <c r="BZ205" s="100" t="s">
        <v>869</v>
      </c>
      <c r="CA205" s="100" t="s">
        <v>667</v>
      </c>
      <c r="CB205" s="100" t="s">
        <v>882</v>
      </c>
      <c r="CC205" s="100" t="s">
        <v>1830</v>
      </c>
      <c r="CD205" s="119"/>
      <c r="CE205" s="100"/>
      <c r="CF205" s="100"/>
      <c r="CG205" s="100"/>
      <c r="CH205" s="100"/>
      <c r="CI205" s="100"/>
      <c r="CJ205" s="100"/>
      <c r="CK205" s="100"/>
      <c r="CL205" s="100"/>
      <c r="CM205" s="100"/>
      <c r="CN205" s="100"/>
      <c r="CO205" s="100"/>
      <c r="CP205" s="100"/>
      <c r="CQ205" s="119"/>
      <c r="CR205" s="100"/>
      <c r="CS205" s="100"/>
      <c r="CT205" s="100"/>
      <c r="CU205" s="100"/>
      <c r="CV205" s="100"/>
      <c r="CW205" s="100"/>
      <c r="CX205" s="100"/>
      <c r="CY205" s="100"/>
      <c r="CZ205" s="100"/>
      <c r="DA205" s="100"/>
      <c r="DB205" s="100"/>
      <c r="DC205" s="100"/>
      <c r="DD205" s="119"/>
      <c r="DE205" s="100"/>
      <c r="DF205" s="100"/>
      <c r="DG205" s="100"/>
      <c r="DH205" s="100"/>
      <c r="DI205" s="100"/>
      <c r="DJ205" s="100"/>
      <c r="DK205" s="100"/>
      <c r="DL205" s="100"/>
      <c r="DM205" s="100"/>
      <c r="DN205" s="100"/>
      <c r="DO205" s="100"/>
      <c r="DP205" s="100"/>
      <c r="DQ205" s="119"/>
      <c r="DR205" s="125"/>
      <c r="DS205" s="100"/>
      <c r="DT205" s="100"/>
      <c r="DU205" s="100"/>
      <c r="DV205" s="100"/>
      <c r="DW205" s="100"/>
      <c r="DX205" s="100"/>
      <c r="DY205" s="100"/>
      <c r="DZ205" s="100"/>
      <c r="EA205" s="100"/>
      <c r="EB205" s="100"/>
      <c r="EC205" s="100"/>
      <c r="MQ205" s="152">
        <f t="shared" si="108"/>
        <v>5</v>
      </c>
      <c r="MR205" s="143">
        <f t="shared" si="135"/>
        <v>626.30999999999995</v>
      </c>
      <c r="MS205" s="143">
        <f t="shared" si="136"/>
        <v>7.14</v>
      </c>
      <c r="MT205" s="143">
        <f t="shared" si="137"/>
        <v>140.94199999999998</v>
      </c>
      <c r="MU205" s="143">
        <f t="shared" si="138"/>
        <v>271.92133673178347</v>
      </c>
      <c r="MV205" s="234">
        <f t="shared" si="141"/>
        <v>5</v>
      </c>
      <c r="MW205" s="236" t="s">
        <v>89</v>
      </c>
      <c r="MX205" s="144" t="s">
        <v>4</v>
      </c>
      <c r="MY205" s="144" t="s">
        <v>4</v>
      </c>
      <c r="MZ205" s="144" t="s">
        <v>4</v>
      </c>
      <c r="NA205" s="144" t="s">
        <v>4</v>
      </c>
      <c r="NB205" s="144" t="s">
        <v>4</v>
      </c>
      <c r="NC205" s="144" t="s">
        <v>4</v>
      </c>
      <c r="ND205" s="144" t="s">
        <v>4</v>
      </c>
      <c r="NE205" s="144" t="s">
        <v>4</v>
      </c>
      <c r="NF205" s="144" t="s">
        <v>4</v>
      </c>
      <c r="NG205" s="144" t="s">
        <v>4</v>
      </c>
      <c r="NH205" s="237" t="s">
        <v>4</v>
      </c>
      <c r="NI205" s="236" t="s">
        <v>22</v>
      </c>
      <c r="NJ205" s="161">
        <f t="shared" si="139"/>
        <v>0</v>
      </c>
      <c r="NK205" s="161">
        <f t="shared" si="140"/>
        <v>5</v>
      </c>
      <c r="NM205" s="288"/>
      <c r="NN205" s="88"/>
      <c r="NO205" s="741"/>
      <c r="NP205" s="741"/>
      <c r="NQ205" s="741"/>
      <c r="NR205" s="741"/>
      <c r="NS205" s="741"/>
      <c r="NT205" s="741"/>
      <c r="NU205" s="741"/>
      <c r="NV205" s="741"/>
      <c r="NW205" s="741"/>
      <c r="NX205" s="741"/>
      <c r="NY205" s="741"/>
      <c r="NZ205" s="741"/>
      <c r="OA205" s="741"/>
      <c r="OB205" s="741"/>
      <c r="OC205" s="741"/>
      <c r="OD205" s="741"/>
      <c r="OE205" s="741"/>
      <c r="OF205" s="741"/>
      <c r="OG205" s="741"/>
      <c r="OH205" s="741"/>
      <c r="OI205" s="741"/>
      <c r="OJ205" s="741"/>
      <c r="OK205" s="741"/>
      <c r="OL205" s="741"/>
      <c r="OM205" s="741"/>
      <c r="ON205" s="741"/>
      <c r="OO205" s="741"/>
      <c r="OP205" s="741"/>
      <c r="OQ205" s="741"/>
      <c r="OR205" s="741"/>
      <c r="OS205" s="741"/>
      <c r="OT205" s="741"/>
      <c r="OU205" s="741"/>
      <c r="OV205" s="741"/>
      <c r="OW205" s="741"/>
      <c r="OX205" s="741"/>
      <c r="OY205" s="741"/>
      <c r="OZ205" s="741"/>
      <c r="PA205" s="741"/>
      <c r="PB205" s="741"/>
      <c r="PC205" s="741"/>
      <c r="PD205" s="741"/>
      <c r="PE205" s="741"/>
      <c r="PF205" s="741"/>
      <c r="PG205" s="741"/>
      <c r="PH205" s="741"/>
      <c r="PI205" s="741"/>
    </row>
    <row r="206" spans="1:425" s="92" customFormat="1" ht="15" customHeight="1">
      <c r="A206" s="1"/>
      <c r="B206" s="88"/>
      <c r="C206" s="89" t="s">
        <v>2160</v>
      </c>
      <c r="D206" s="89" t="s">
        <v>204</v>
      </c>
      <c r="E206" s="89" t="s">
        <v>3</v>
      </c>
      <c r="F206" s="89" t="s">
        <v>2164</v>
      </c>
      <c r="G206" s="160" t="str">
        <f>'G-6'!I187</f>
        <v>I-74</v>
      </c>
      <c r="H206" s="160" t="s">
        <v>89</v>
      </c>
      <c r="I206" s="160" t="s">
        <v>89</v>
      </c>
      <c r="J206" s="160" t="s">
        <v>4</v>
      </c>
      <c r="K206" s="160" t="s">
        <v>4</v>
      </c>
      <c r="L206" s="160" t="s">
        <v>4</v>
      </c>
      <c r="M206" s="89" t="s">
        <v>330</v>
      </c>
      <c r="N206" s="89" t="s">
        <v>8</v>
      </c>
      <c r="O206" s="89" t="s">
        <v>329</v>
      </c>
      <c r="P206" s="89" t="s">
        <v>97</v>
      </c>
      <c r="Q206" s="125" t="s">
        <v>89</v>
      </c>
      <c r="R206" s="125" t="s">
        <v>4</v>
      </c>
      <c r="S206" s="100">
        <v>1997</v>
      </c>
      <c r="T206" s="100" t="s">
        <v>843</v>
      </c>
      <c r="U206" s="100" t="s">
        <v>677</v>
      </c>
      <c r="V206" s="100" t="s">
        <v>4</v>
      </c>
      <c r="W206" s="100" t="s">
        <v>844</v>
      </c>
      <c r="X206" s="100" t="s">
        <v>4</v>
      </c>
      <c r="Y206" s="100" t="s">
        <v>4</v>
      </c>
      <c r="Z206" s="100" t="s">
        <v>666</v>
      </c>
      <c r="AA206" s="100" t="s">
        <v>667</v>
      </c>
      <c r="AB206" s="100" t="s">
        <v>845</v>
      </c>
      <c r="AC206" s="100" t="s">
        <v>1814</v>
      </c>
      <c r="AD206" s="116" t="s">
        <v>89</v>
      </c>
      <c r="AE206" s="91" t="s">
        <v>4</v>
      </c>
      <c r="AF206" s="91">
        <v>1997</v>
      </c>
      <c r="AG206" s="91" t="s">
        <v>846</v>
      </c>
      <c r="AH206" s="91" t="s">
        <v>677</v>
      </c>
      <c r="AI206" s="91" t="s">
        <v>4</v>
      </c>
      <c r="AJ206" s="91" t="s">
        <v>847</v>
      </c>
      <c r="AK206" s="91" t="s">
        <v>4</v>
      </c>
      <c r="AL206" s="91" t="s">
        <v>4</v>
      </c>
      <c r="AM206" s="100" t="s">
        <v>666</v>
      </c>
      <c r="AN206" s="100" t="s">
        <v>667</v>
      </c>
      <c r="AO206" s="100" t="s">
        <v>845</v>
      </c>
      <c r="AP206" s="91" t="s">
        <v>1815</v>
      </c>
      <c r="AQ206" s="100" t="s">
        <v>89</v>
      </c>
      <c r="AR206" s="100" t="s">
        <v>4</v>
      </c>
      <c r="AS206" s="100">
        <v>1997</v>
      </c>
      <c r="AT206" s="100" t="s">
        <v>687</v>
      </c>
      <c r="AU206" s="100" t="s">
        <v>677</v>
      </c>
      <c r="AV206" s="100" t="s">
        <v>4</v>
      </c>
      <c r="AW206" s="100" t="s">
        <v>4</v>
      </c>
      <c r="AX206" s="100" t="s">
        <v>4</v>
      </c>
      <c r="AY206" s="100" t="s">
        <v>4</v>
      </c>
      <c r="AZ206" s="100" t="s">
        <v>674</v>
      </c>
      <c r="BA206" s="100" t="s">
        <v>667</v>
      </c>
      <c r="BB206" s="100" t="s">
        <v>829</v>
      </c>
      <c r="BC206" s="100" t="s">
        <v>1816</v>
      </c>
      <c r="BD206" s="119" t="s">
        <v>89</v>
      </c>
      <c r="BE206" s="100" t="s">
        <v>4</v>
      </c>
      <c r="BF206" s="100">
        <v>1997</v>
      </c>
      <c r="BG206" s="100" t="s">
        <v>848</v>
      </c>
      <c r="BH206" s="100" t="s">
        <v>665</v>
      </c>
      <c r="BI206" s="100" t="s">
        <v>4</v>
      </c>
      <c r="BJ206" s="100" t="s">
        <v>4</v>
      </c>
      <c r="BK206" s="100" t="s">
        <v>4</v>
      </c>
      <c r="BL206" s="100" t="s">
        <v>4</v>
      </c>
      <c r="BM206" s="100" t="s">
        <v>674</v>
      </c>
      <c r="BN206" s="100" t="s">
        <v>667</v>
      </c>
      <c r="BO206" s="100" t="s">
        <v>829</v>
      </c>
      <c r="BP206" s="100" t="s">
        <v>1817</v>
      </c>
      <c r="BQ206" s="231" t="s">
        <v>89</v>
      </c>
      <c r="BR206" s="135" t="s">
        <v>4</v>
      </c>
      <c r="BS206" s="135">
        <v>2017</v>
      </c>
      <c r="BT206" s="135" t="s">
        <v>687</v>
      </c>
      <c r="BU206" s="135" t="s">
        <v>677</v>
      </c>
      <c r="BV206" s="135" t="s">
        <v>1678</v>
      </c>
      <c r="BW206" s="135" t="s">
        <v>1679</v>
      </c>
      <c r="BX206" s="135" t="s">
        <v>4</v>
      </c>
      <c r="BY206" s="135">
        <v>1332272</v>
      </c>
      <c r="BZ206" s="49" t="s">
        <v>666</v>
      </c>
      <c r="CA206" s="49" t="s">
        <v>667</v>
      </c>
      <c r="CB206" s="246" t="s">
        <v>1693</v>
      </c>
      <c r="CC206" s="49" t="s">
        <v>4</v>
      </c>
      <c r="CD206" s="231" t="s">
        <v>89</v>
      </c>
      <c r="CE206" s="135" t="s">
        <v>4</v>
      </c>
      <c r="CF206" s="135">
        <v>2017</v>
      </c>
      <c r="CG206" s="135" t="s">
        <v>687</v>
      </c>
      <c r="CH206" s="135" t="s">
        <v>677</v>
      </c>
      <c r="CI206" s="135" t="s">
        <v>1678</v>
      </c>
      <c r="CJ206" s="135" t="s">
        <v>1694</v>
      </c>
      <c r="CK206" s="135" t="s">
        <v>4</v>
      </c>
      <c r="CL206" s="135">
        <v>589476</v>
      </c>
      <c r="CM206" s="49" t="s">
        <v>666</v>
      </c>
      <c r="CN206" s="49" t="s">
        <v>667</v>
      </c>
      <c r="CO206" s="246" t="s">
        <v>1693</v>
      </c>
      <c r="CP206" s="49" t="s">
        <v>4</v>
      </c>
      <c r="CQ206" s="119"/>
      <c r="CR206" s="100"/>
      <c r="CS206" s="100"/>
      <c r="CT206" s="100"/>
      <c r="CU206" s="100"/>
      <c r="CV206" s="100"/>
      <c r="CW206" s="100"/>
      <c r="CX206" s="100"/>
      <c r="CY206" s="100"/>
      <c r="CZ206" s="100"/>
      <c r="DA206" s="100"/>
      <c r="DB206" s="100"/>
      <c r="DC206" s="100"/>
      <c r="DD206" s="119"/>
      <c r="DE206" s="100"/>
      <c r="DF206" s="100"/>
      <c r="DG206" s="100"/>
      <c r="DH206" s="100"/>
      <c r="DI206" s="100"/>
      <c r="DJ206" s="100"/>
      <c r="DK206" s="100"/>
      <c r="DL206" s="100"/>
      <c r="DM206" s="100"/>
      <c r="DN206" s="100"/>
      <c r="DO206" s="100"/>
      <c r="DP206" s="100"/>
      <c r="DQ206" s="119"/>
      <c r="DR206" s="125"/>
      <c r="DS206" s="100"/>
      <c r="DT206" s="100"/>
      <c r="DU206" s="100"/>
      <c r="DV206" s="100"/>
      <c r="DW206" s="100"/>
      <c r="DX206" s="100"/>
      <c r="DY206" s="100"/>
      <c r="DZ206" s="100"/>
      <c r="EA206" s="100"/>
      <c r="EB206" s="100"/>
      <c r="EC206" s="100"/>
      <c r="MQ206" s="152">
        <f t="shared" si="108"/>
        <v>6</v>
      </c>
      <c r="MR206" s="143" t="s">
        <v>4</v>
      </c>
      <c r="MS206" s="143" t="s">
        <v>4</v>
      </c>
      <c r="MT206" s="143" t="s">
        <v>4</v>
      </c>
      <c r="MU206" s="143" t="s">
        <v>4</v>
      </c>
      <c r="MV206" s="234" t="s">
        <v>4</v>
      </c>
      <c r="MW206" s="236" t="s">
        <v>22</v>
      </c>
      <c r="MX206" s="234">
        <f>COUNTIF(Q206:MP206,"Si")</f>
        <v>6</v>
      </c>
      <c r="MY206" s="234">
        <f>COUNTIF(Q206:MP206,"Parcialmente")</f>
        <v>0</v>
      </c>
      <c r="MZ206" s="234">
        <f>COUNTIF(Q$6:MP206,"Si, pero publicado por un nivel superior")+COUNTIF(Q206:MP206,"Si pero publicado por otra entidad")</f>
        <v>0</v>
      </c>
      <c r="NA206" s="234">
        <f>COUNTIF(Q206:MP206,"No")</f>
        <v>0</v>
      </c>
      <c r="NB206" s="234">
        <f>COUNTIF(Q206:MP206,"Satisfechos")</f>
        <v>0</v>
      </c>
      <c r="NC206" s="234">
        <f>COUNTIF(Q206:MP206,"No satisfechos")</f>
        <v>0</v>
      </c>
      <c r="ND206" s="234">
        <f>COUNTIF(Q206:MP206,"No se realiza encuesta")</f>
        <v>0</v>
      </c>
      <c r="NE206" s="234">
        <f>COUNTIF(Q206:MP206,"Clausurados o rehabilitados")</f>
        <v>0</v>
      </c>
      <c r="NF206" s="234">
        <f>COUNTIF(Q206:MP206,"En proceso")</f>
        <v>0</v>
      </c>
      <c r="NG206" s="234">
        <f t="shared" ref="NG206" si="144">COUNTIF(Q206:MP206,"No se realiza ninguna gestión")</f>
        <v>0</v>
      </c>
      <c r="NH206" s="237">
        <f>SUM(MX206:NG206)</f>
        <v>6</v>
      </c>
      <c r="NI206" s="236" t="s">
        <v>89</v>
      </c>
      <c r="NJ206" s="161">
        <f t="shared" si="139"/>
        <v>0</v>
      </c>
      <c r="NK206" s="161">
        <f t="shared" si="140"/>
        <v>6</v>
      </c>
      <c r="NM206" s="288"/>
      <c r="NN206" s="88"/>
      <c r="NO206" s="741"/>
      <c r="NP206" s="741"/>
      <c r="NQ206" s="741"/>
      <c r="NR206" s="741"/>
      <c r="NS206" s="741"/>
      <c r="NT206" s="741"/>
      <c r="NU206" s="741"/>
      <c r="NV206" s="741"/>
      <c r="NW206" s="741"/>
      <c r="NX206" s="741"/>
      <c r="NY206" s="741"/>
      <c r="NZ206" s="741"/>
      <c r="OA206" s="741"/>
      <c r="OB206" s="741"/>
      <c r="OC206" s="741"/>
      <c r="OD206" s="741"/>
      <c r="OE206" s="741"/>
      <c r="OF206" s="741"/>
      <c r="OG206" s="741"/>
      <c r="OH206" s="741"/>
      <c r="OI206" s="741"/>
      <c r="OJ206" s="741"/>
      <c r="OK206" s="741"/>
      <c r="OL206" s="741"/>
      <c r="OM206" s="741"/>
      <c r="ON206" s="741"/>
      <c r="OO206" s="741"/>
      <c r="OP206" s="741"/>
      <c r="OQ206" s="741"/>
      <c r="OR206" s="741"/>
      <c r="OS206" s="741"/>
      <c r="OT206" s="741"/>
      <c r="OU206" s="741"/>
      <c r="OV206" s="741"/>
      <c r="OW206" s="741"/>
      <c r="OX206" s="741"/>
      <c r="OY206" s="741"/>
      <c r="OZ206" s="741"/>
      <c r="PA206" s="741"/>
      <c r="PB206" s="741"/>
      <c r="PC206" s="741"/>
      <c r="PD206" s="741"/>
      <c r="PE206" s="741"/>
      <c r="PF206" s="741"/>
      <c r="PG206" s="741"/>
      <c r="PH206" s="741"/>
      <c r="PI206" s="741"/>
    </row>
    <row r="207" spans="1:425" s="92" customFormat="1" ht="15" customHeight="1">
      <c r="A207" s="1"/>
      <c r="B207" s="88"/>
      <c r="C207" s="89" t="s">
        <v>432</v>
      </c>
      <c r="D207" s="89" t="s">
        <v>204</v>
      </c>
      <c r="E207" s="89" t="s">
        <v>18</v>
      </c>
      <c r="F207" s="89" t="s">
        <v>1222</v>
      </c>
      <c r="G207" s="160" t="str">
        <f>'G-6'!I195</f>
        <v>I-75</v>
      </c>
      <c r="H207" s="160" t="s">
        <v>89</v>
      </c>
      <c r="I207" s="160" t="s">
        <v>89</v>
      </c>
      <c r="J207" s="160" t="s">
        <v>4</v>
      </c>
      <c r="K207" s="160" t="s">
        <v>4</v>
      </c>
      <c r="L207" s="160" t="s">
        <v>4</v>
      </c>
      <c r="M207" s="89" t="s">
        <v>2181</v>
      </c>
      <c r="N207" s="89" t="s">
        <v>36</v>
      </c>
      <c r="O207" s="89" t="s">
        <v>2894</v>
      </c>
      <c r="P207" s="89" t="s">
        <v>98</v>
      </c>
      <c r="Q207" s="187">
        <v>0.8</v>
      </c>
      <c r="R207" s="125" t="s">
        <v>4</v>
      </c>
      <c r="S207" s="100">
        <v>2017</v>
      </c>
      <c r="T207" s="100" t="s">
        <v>664</v>
      </c>
      <c r="U207" s="100" t="s">
        <v>665</v>
      </c>
      <c r="V207" s="100" t="s">
        <v>741</v>
      </c>
      <c r="W207" s="100" t="s">
        <v>4</v>
      </c>
      <c r="X207" s="100" t="s">
        <v>4</v>
      </c>
      <c r="Y207" s="100" t="s">
        <v>4</v>
      </c>
      <c r="Z207" s="100" t="s">
        <v>666</v>
      </c>
      <c r="AA207" s="100" t="s">
        <v>667</v>
      </c>
      <c r="AB207" s="100" t="s">
        <v>822</v>
      </c>
      <c r="AC207" s="100" t="s">
        <v>849</v>
      </c>
      <c r="AD207" s="97">
        <v>9.3000000000000007</v>
      </c>
      <c r="AE207" s="91" t="s">
        <v>4</v>
      </c>
      <c r="AF207" s="91">
        <v>2017</v>
      </c>
      <c r="AG207" s="91" t="s">
        <v>664</v>
      </c>
      <c r="AH207" s="91" t="s">
        <v>665</v>
      </c>
      <c r="AI207" s="91" t="s">
        <v>741</v>
      </c>
      <c r="AJ207" s="91" t="s">
        <v>850</v>
      </c>
      <c r="AK207" s="91" t="s">
        <v>4</v>
      </c>
      <c r="AL207" s="91" t="s">
        <v>4</v>
      </c>
      <c r="AM207" s="100" t="s">
        <v>666</v>
      </c>
      <c r="AN207" s="100" t="s">
        <v>667</v>
      </c>
      <c r="AO207" s="100" t="s">
        <v>822</v>
      </c>
      <c r="AP207" s="91" t="s">
        <v>4</v>
      </c>
      <c r="AQ207" s="333">
        <v>0.28000000000000003</v>
      </c>
      <c r="AR207" s="135" t="s">
        <v>4</v>
      </c>
      <c r="AS207" s="135">
        <v>2017</v>
      </c>
      <c r="AT207" s="135" t="s">
        <v>687</v>
      </c>
      <c r="AU207" s="135" t="s">
        <v>677</v>
      </c>
      <c r="AV207" s="135" t="s">
        <v>1678</v>
      </c>
      <c r="AW207" s="135" t="s">
        <v>1679</v>
      </c>
      <c r="AX207" s="135" t="s">
        <v>4</v>
      </c>
      <c r="AY207" s="135">
        <v>1332272</v>
      </c>
      <c r="AZ207" s="49" t="s">
        <v>666</v>
      </c>
      <c r="BA207" s="49" t="s">
        <v>667</v>
      </c>
      <c r="BB207" s="246" t="s">
        <v>1693</v>
      </c>
      <c r="BC207" s="49" t="s">
        <v>4</v>
      </c>
      <c r="BD207" s="119"/>
      <c r="BE207" s="100"/>
      <c r="BF207" s="100"/>
      <c r="BG207" s="100"/>
      <c r="BH207" s="100"/>
      <c r="BI207" s="100"/>
      <c r="BJ207" s="100"/>
      <c r="BK207" s="100"/>
      <c r="BL207" s="100"/>
      <c r="BM207" s="100"/>
      <c r="BN207" s="100"/>
      <c r="BO207" s="100"/>
      <c r="BP207" s="100"/>
      <c r="BQ207" s="119"/>
      <c r="BR207" s="100"/>
      <c r="BS207" s="100"/>
      <c r="BT207" s="100"/>
      <c r="BU207" s="100"/>
      <c r="BV207" s="100"/>
      <c r="BW207" s="100"/>
      <c r="BX207" s="100"/>
      <c r="BY207" s="100"/>
      <c r="BZ207" s="100"/>
      <c r="CA207" s="100"/>
      <c r="CB207" s="100"/>
      <c r="CC207" s="100"/>
      <c r="CD207" s="119"/>
      <c r="CE207" s="100"/>
      <c r="CF207" s="100"/>
      <c r="CG207" s="100"/>
      <c r="CH207" s="100"/>
      <c r="CI207" s="100"/>
      <c r="CJ207" s="100"/>
      <c r="CK207" s="100"/>
      <c r="CL207" s="100"/>
      <c r="CM207" s="100"/>
      <c r="CN207" s="100"/>
      <c r="CO207" s="100"/>
      <c r="CP207" s="100"/>
      <c r="CQ207" s="119"/>
      <c r="CR207" s="100"/>
      <c r="CS207" s="100"/>
      <c r="CT207" s="100"/>
      <c r="CU207" s="100"/>
      <c r="CV207" s="100"/>
      <c r="CW207" s="100"/>
      <c r="CX207" s="100"/>
      <c r="CY207" s="100"/>
      <c r="CZ207" s="100"/>
      <c r="DA207" s="100"/>
      <c r="DB207" s="100"/>
      <c r="DC207" s="100"/>
      <c r="DD207" s="119"/>
      <c r="DE207" s="100"/>
      <c r="DF207" s="100"/>
      <c r="DG207" s="100"/>
      <c r="DH207" s="100"/>
      <c r="DI207" s="100"/>
      <c r="DJ207" s="100"/>
      <c r="DK207" s="100"/>
      <c r="DL207" s="100"/>
      <c r="DM207" s="100"/>
      <c r="DN207" s="100"/>
      <c r="DO207" s="100"/>
      <c r="DP207" s="100"/>
      <c r="DQ207" s="119"/>
      <c r="DR207" s="125"/>
      <c r="DS207" s="100"/>
      <c r="DT207" s="100"/>
      <c r="DU207" s="100"/>
      <c r="DV207" s="100"/>
      <c r="DW207" s="100"/>
      <c r="DX207" s="100"/>
      <c r="DY207" s="100"/>
      <c r="DZ207" s="100"/>
      <c r="EA207" s="100"/>
      <c r="EB207" s="100"/>
      <c r="EC207" s="100"/>
      <c r="MQ207" s="152">
        <f t="shared" si="108"/>
        <v>3</v>
      </c>
      <c r="MR207" s="143">
        <f t="shared" si="135"/>
        <v>9.3000000000000007</v>
      </c>
      <c r="MS207" s="143">
        <f t="shared" si="136"/>
        <v>0.28000000000000003</v>
      </c>
      <c r="MT207" s="143">
        <f t="shared" si="137"/>
        <v>3.4600000000000004</v>
      </c>
      <c r="MU207" s="143">
        <f t="shared" si="138"/>
        <v>5.0642669755849168</v>
      </c>
      <c r="MV207" s="234">
        <f t="shared" si="141"/>
        <v>3</v>
      </c>
      <c r="MW207" s="236" t="s">
        <v>89</v>
      </c>
      <c r="MX207" s="144" t="s">
        <v>4</v>
      </c>
      <c r="MY207" s="144" t="s">
        <v>4</v>
      </c>
      <c r="MZ207" s="144" t="s">
        <v>4</v>
      </c>
      <c r="NA207" s="144" t="s">
        <v>4</v>
      </c>
      <c r="NB207" s="144" t="s">
        <v>4</v>
      </c>
      <c r="NC207" s="144" t="s">
        <v>4</v>
      </c>
      <c r="ND207" s="144" t="s">
        <v>4</v>
      </c>
      <c r="NE207" s="144" t="s">
        <v>4</v>
      </c>
      <c r="NF207" s="144" t="s">
        <v>4</v>
      </c>
      <c r="NG207" s="144" t="s">
        <v>4</v>
      </c>
      <c r="NH207" s="237" t="s">
        <v>4</v>
      </c>
      <c r="NI207" s="236" t="s">
        <v>22</v>
      </c>
      <c r="NJ207" s="161">
        <f t="shared" si="139"/>
        <v>0</v>
      </c>
      <c r="NK207" s="161">
        <f t="shared" si="140"/>
        <v>3</v>
      </c>
      <c r="NM207" s="288"/>
      <c r="NN207" s="88"/>
      <c r="NO207" s="741"/>
      <c r="NP207" s="741"/>
      <c r="NQ207" s="741"/>
      <c r="NR207" s="741"/>
      <c r="NS207" s="741"/>
      <c r="NT207" s="741"/>
      <c r="NU207" s="741"/>
      <c r="NV207" s="741"/>
      <c r="NW207" s="741"/>
      <c r="NX207" s="741"/>
      <c r="NY207" s="741"/>
      <c r="NZ207" s="741"/>
      <c r="OA207" s="741"/>
      <c r="OB207" s="741"/>
      <c r="OC207" s="741"/>
      <c r="OD207" s="741"/>
      <c r="OE207" s="741"/>
      <c r="OF207" s="741"/>
      <c r="OG207" s="741"/>
      <c r="OH207" s="741"/>
      <c r="OI207" s="741"/>
      <c r="OJ207" s="741"/>
      <c r="OK207" s="741"/>
      <c r="OL207" s="741"/>
      <c r="OM207" s="741"/>
      <c r="ON207" s="741"/>
      <c r="OO207" s="741"/>
      <c r="OP207" s="741"/>
      <c r="OQ207" s="741"/>
      <c r="OR207" s="741"/>
      <c r="OS207" s="741"/>
      <c r="OT207" s="741"/>
      <c r="OU207" s="741"/>
      <c r="OV207" s="741"/>
      <c r="OW207" s="741"/>
      <c r="OX207" s="741"/>
      <c r="OY207" s="741"/>
      <c r="OZ207" s="741"/>
      <c r="PA207" s="741"/>
      <c r="PB207" s="741"/>
      <c r="PC207" s="741"/>
      <c r="PD207" s="741"/>
      <c r="PE207" s="741"/>
      <c r="PF207" s="741"/>
      <c r="PG207" s="741"/>
      <c r="PH207" s="741"/>
      <c r="PI207" s="741"/>
    </row>
    <row r="208" spans="1:425" s="92" customFormat="1" ht="15" customHeight="1">
      <c r="A208" s="1"/>
      <c r="B208" s="88"/>
      <c r="C208" s="89" t="s">
        <v>432</v>
      </c>
      <c r="D208" s="89" t="s">
        <v>204</v>
      </c>
      <c r="E208" s="89" t="s">
        <v>18</v>
      </c>
      <c r="F208" s="89" t="s">
        <v>1223</v>
      </c>
      <c r="G208" s="160" t="str">
        <f>'G-6'!I203</f>
        <v>I-76</v>
      </c>
      <c r="H208" s="160" t="s">
        <v>89</v>
      </c>
      <c r="I208" s="160" t="s">
        <v>89</v>
      </c>
      <c r="J208" s="160" t="s">
        <v>4</v>
      </c>
      <c r="K208" s="160" t="s">
        <v>4</v>
      </c>
      <c r="L208" s="160" t="s">
        <v>4</v>
      </c>
      <c r="M208" s="89" t="s">
        <v>2174</v>
      </c>
      <c r="N208" s="89" t="s">
        <v>37</v>
      </c>
      <c r="O208" s="89" t="s">
        <v>505</v>
      </c>
      <c r="P208" s="89" t="s">
        <v>98</v>
      </c>
      <c r="Q208" s="188">
        <v>6.1</v>
      </c>
      <c r="R208" s="125" t="s">
        <v>4</v>
      </c>
      <c r="S208" s="100">
        <v>2017</v>
      </c>
      <c r="T208" s="100" t="s">
        <v>664</v>
      </c>
      <c r="U208" s="100" t="s">
        <v>665</v>
      </c>
      <c r="V208" s="100" t="s">
        <v>741</v>
      </c>
      <c r="W208" s="100" t="s">
        <v>4</v>
      </c>
      <c r="X208" s="100" t="s">
        <v>4</v>
      </c>
      <c r="Y208" s="100" t="s">
        <v>4</v>
      </c>
      <c r="Z208" s="100" t="s">
        <v>666</v>
      </c>
      <c r="AA208" s="100" t="s">
        <v>667</v>
      </c>
      <c r="AB208" s="100" t="s">
        <v>822</v>
      </c>
      <c r="AC208" s="100" t="s">
        <v>849</v>
      </c>
      <c r="AD208" s="201">
        <v>0.3</v>
      </c>
      <c r="AE208" s="135" t="s">
        <v>4</v>
      </c>
      <c r="AF208" s="135">
        <v>2016</v>
      </c>
      <c r="AG208" s="135" t="s">
        <v>664</v>
      </c>
      <c r="AH208" s="135" t="s">
        <v>665</v>
      </c>
      <c r="AI208" s="135" t="s">
        <v>266</v>
      </c>
      <c r="AJ208" s="135" t="s">
        <v>266</v>
      </c>
      <c r="AK208" s="135" t="s">
        <v>4</v>
      </c>
      <c r="AL208" s="135" t="s">
        <v>4</v>
      </c>
      <c r="AM208" s="135" t="s">
        <v>4</v>
      </c>
      <c r="AN208" s="135" t="s">
        <v>667</v>
      </c>
      <c r="AO208" s="135" t="s">
        <v>681</v>
      </c>
      <c r="AP208" s="135" t="s">
        <v>1800</v>
      </c>
      <c r="AQ208" s="201">
        <v>22.1</v>
      </c>
      <c r="AR208" s="135" t="s">
        <v>4</v>
      </c>
      <c r="AS208" s="135">
        <v>2016</v>
      </c>
      <c r="AT208" s="135" t="s">
        <v>664</v>
      </c>
      <c r="AU208" s="135" t="s">
        <v>665</v>
      </c>
      <c r="AV208" s="135" t="s">
        <v>266</v>
      </c>
      <c r="AW208" s="135" t="s">
        <v>266</v>
      </c>
      <c r="AX208" s="135" t="s">
        <v>4</v>
      </c>
      <c r="AY208" s="135" t="s">
        <v>4</v>
      </c>
      <c r="AZ208" s="135" t="s">
        <v>4</v>
      </c>
      <c r="BA208" s="135" t="s">
        <v>667</v>
      </c>
      <c r="BB208" s="135" t="s">
        <v>681</v>
      </c>
      <c r="BC208" s="135" t="s">
        <v>1802</v>
      </c>
      <c r="BD208" s="135">
        <v>14.1</v>
      </c>
      <c r="BE208" s="135" t="s">
        <v>4</v>
      </c>
      <c r="BF208" s="135">
        <v>2016</v>
      </c>
      <c r="BG208" s="135" t="s">
        <v>664</v>
      </c>
      <c r="BH208" s="135" t="s">
        <v>665</v>
      </c>
      <c r="BI208" s="135" t="s">
        <v>266</v>
      </c>
      <c r="BJ208" s="135" t="s">
        <v>266</v>
      </c>
      <c r="BK208" s="135" t="s">
        <v>4</v>
      </c>
      <c r="BL208" s="135" t="s">
        <v>4</v>
      </c>
      <c r="BM208" s="135" t="s">
        <v>4</v>
      </c>
      <c r="BN208" s="135" t="s">
        <v>667</v>
      </c>
      <c r="BO208" s="135" t="s">
        <v>681</v>
      </c>
      <c r="BP208" s="135" t="s">
        <v>1803</v>
      </c>
      <c r="BQ208" s="204">
        <v>4.5999999999999996</v>
      </c>
      <c r="BR208" s="135" t="s">
        <v>4</v>
      </c>
      <c r="BS208" s="135">
        <v>2017</v>
      </c>
      <c r="BT208" s="135" t="s">
        <v>687</v>
      </c>
      <c r="BU208" s="135" t="s">
        <v>677</v>
      </c>
      <c r="BV208" s="135" t="s">
        <v>1678</v>
      </c>
      <c r="BW208" s="135" t="s">
        <v>1679</v>
      </c>
      <c r="BX208" s="135" t="s">
        <v>4</v>
      </c>
      <c r="BY208" s="135">
        <v>1332272</v>
      </c>
      <c r="BZ208" s="49" t="s">
        <v>666</v>
      </c>
      <c r="CA208" s="49" t="s">
        <v>667</v>
      </c>
      <c r="CB208" s="246" t="s">
        <v>1693</v>
      </c>
      <c r="CC208" s="49" t="s">
        <v>4</v>
      </c>
      <c r="CD208" s="119"/>
      <c r="CE208" s="100"/>
      <c r="CF208" s="100"/>
      <c r="CG208" s="100"/>
      <c r="CH208" s="100"/>
      <c r="CI208" s="100"/>
      <c r="CJ208" s="100"/>
      <c r="CK208" s="100"/>
      <c r="CL208" s="100"/>
      <c r="CM208" s="100"/>
      <c r="CN208" s="100"/>
      <c r="CO208" s="100"/>
      <c r="CP208" s="100"/>
      <c r="CQ208" s="119"/>
      <c r="CR208" s="100"/>
      <c r="CS208" s="100"/>
      <c r="CT208" s="100"/>
      <c r="CU208" s="100"/>
      <c r="CV208" s="100"/>
      <c r="CW208" s="100"/>
      <c r="CX208" s="100"/>
      <c r="CY208" s="100"/>
      <c r="CZ208" s="100"/>
      <c r="DA208" s="100"/>
      <c r="DB208" s="100"/>
      <c r="DC208" s="100"/>
      <c r="DD208" s="119"/>
      <c r="DE208" s="100"/>
      <c r="DF208" s="100"/>
      <c r="DG208" s="100"/>
      <c r="DH208" s="100"/>
      <c r="DI208" s="100"/>
      <c r="DJ208" s="100"/>
      <c r="DK208" s="100"/>
      <c r="DL208" s="100"/>
      <c r="DM208" s="100"/>
      <c r="DN208" s="100"/>
      <c r="DO208" s="100"/>
      <c r="DP208" s="100"/>
      <c r="DQ208" s="119"/>
      <c r="DR208" s="125"/>
      <c r="DS208" s="100"/>
      <c r="DT208" s="100"/>
      <c r="DU208" s="100"/>
      <c r="DV208" s="100"/>
      <c r="DW208" s="100"/>
      <c r="DX208" s="100"/>
      <c r="DY208" s="100"/>
      <c r="DZ208" s="100"/>
      <c r="EA208" s="100"/>
      <c r="EB208" s="100"/>
      <c r="EC208" s="100"/>
      <c r="MQ208" s="152">
        <f t="shared" si="108"/>
        <v>5</v>
      </c>
      <c r="MR208" s="143">
        <f t="shared" si="135"/>
        <v>22.1</v>
      </c>
      <c r="MS208" s="143">
        <f t="shared" si="136"/>
        <v>0.3</v>
      </c>
      <c r="MT208" s="143">
        <f t="shared" si="137"/>
        <v>9.4400000000000013</v>
      </c>
      <c r="MU208" s="143">
        <f t="shared" si="138"/>
        <v>8.6618704677454037</v>
      </c>
      <c r="MV208" s="234">
        <f t="shared" si="141"/>
        <v>5</v>
      </c>
      <c r="MW208" s="236" t="s">
        <v>89</v>
      </c>
      <c r="MX208" s="144" t="s">
        <v>4</v>
      </c>
      <c r="MY208" s="144" t="s">
        <v>4</v>
      </c>
      <c r="MZ208" s="144" t="s">
        <v>4</v>
      </c>
      <c r="NA208" s="144" t="s">
        <v>4</v>
      </c>
      <c r="NB208" s="144" t="s">
        <v>4</v>
      </c>
      <c r="NC208" s="144" t="s">
        <v>4</v>
      </c>
      <c r="ND208" s="144" t="s">
        <v>4</v>
      </c>
      <c r="NE208" s="144" t="s">
        <v>4</v>
      </c>
      <c r="NF208" s="144" t="s">
        <v>4</v>
      </c>
      <c r="NG208" s="144" t="s">
        <v>4</v>
      </c>
      <c r="NH208" s="237" t="s">
        <v>4</v>
      </c>
      <c r="NI208" s="236" t="s">
        <v>22</v>
      </c>
      <c r="NJ208" s="161">
        <f t="shared" si="139"/>
        <v>0</v>
      </c>
      <c r="NK208" s="161">
        <f t="shared" si="140"/>
        <v>5</v>
      </c>
      <c r="NM208" s="288"/>
      <c r="NN208" s="88"/>
      <c r="NO208" s="741"/>
      <c r="NP208" s="741"/>
      <c r="NQ208" s="741"/>
      <c r="NR208" s="741"/>
      <c r="NS208" s="741"/>
      <c r="NT208" s="741"/>
      <c r="NU208" s="741"/>
      <c r="NV208" s="741"/>
      <c r="NW208" s="741"/>
      <c r="NX208" s="741"/>
      <c r="NY208" s="741"/>
      <c r="NZ208" s="741"/>
      <c r="OA208" s="741"/>
      <c r="OB208" s="741"/>
      <c r="OC208" s="741"/>
      <c r="OD208" s="741"/>
      <c r="OE208" s="741"/>
      <c r="OF208" s="741"/>
      <c r="OG208" s="741"/>
      <c r="OH208" s="741"/>
      <c r="OI208" s="741"/>
      <c r="OJ208" s="741"/>
      <c r="OK208" s="741"/>
      <c r="OL208" s="741"/>
      <c r="OM208" s="741"/>
      <c r="ON208" s="741"/>
      <c r="OO208" s="741"/>
      <c r="OP208" s="741"/>
      <c r="OQ208" s="741"/>
      <c r="OR208" s="741"/>
      <c r="OS208" s="741"/>
      <c r="OT208" s="741"/>
      <c r="OU208" s="741"/>
      <c r="OV208" s="741"/>
      <c r="OW208" s="741"/>
      <c r="OX208" s="741"/>
      <c r="OY208" s="741"/>
      <c r="OZ208" s="741"/>
      <c r="PA208" s="741"/>
      <c r="PB208" s="741"/>
      <c r="PC208" s="741"/>
      <c r="PD208" s="741"/>
      <c r="PE208" s="741"/>
      <c r="PF208" s="741"/>
      <c r="PG208" s="741"/>
      <c r="PH208" s="741"/>
      <c r="PI208" s="741"/>
    </row>
    <row r="209" spans="1:425" s="92" customFormat="1" ht="15" customHeight="1">
      <c r="A209" s="1"/>
      <c r="B209" s="88"/>
      <c r="C209" s="89" t="s">
        <v>432</v>
      </c>
      <c r="D209" s="89" t="s">
        <v>204</v>
      </c>
      <c r="E209" s="89" t="s">
        <v>18</v>
      </c>
      <c r="F209" s="89" t="s">
        <v>1224</v>
      </c>
      <c r="G209" s="160" t="str">
        <f>'G-6'!I138</f>
        <v>I-44</v>
      </c>
      <c r="H209" s="160" t="s">
        <v>89</v>
      </c>
      <c r="I209" s="160" t="s">
        <v>89</v>
      </c>
      <c r="J209" s="160" t="s">
        <v>4</v>
      </c>
      <c r="K209" s="160" t="s">
        <v>4</v>
      </c>
      <c r="L209" s="160" t="s">
        <v>4</v>
      </c>
      <c r="M209" s="89" t="s">
        <v>187</v>
      </c>
      <c r="N209" s="89" t="s">
        <v>38</v>
      </c>
      <c r="O209" s="89" t="s">
        <v>1522</v>
      </c>
      <c r="P209" s="89" t="s">
        <v>98</v>
      </c>
      <c r="Q209" s="188">
        <v>8.8000000000000007</v>
      </c>
      <c r="R209" s="125" t="s">
        <v>4</v>
      </c>
      <c r="S209" s="100">
        <v>2017</v>
      </c>
      <c r="T209" s="100" t="s">
        <v>664</v>
      </c>
      <c r="U209" s="100" t="s">
        <v>665</v>
      </c>
      <c r="V209" s="100" t="s">
        <v>741</v>
      </c>
      <c r="W209" s="100" t="s">
        <v>4</v>
      </c>
      <c r="X209" s="100" t="s">
        <v>4</v>
      </c>
      <c r="Y209" s="100" t="s">
        <v>4</v>
      </c>
      <c r="Z209" s="100" t="s">
        <v>666</v>
      </c>
      <c r="AA209" s="100" t="s">
        <v>667</v>
      </c>
      <c r="AB209" s="100" t="s">
        <v>822</v>
      </c>
      <c r="AC209" s="100" t="s">
        <v>849</v>
      </c>
      <c r="AD209" s="97">
        <v>33.299999999999997</v>
      </c>
      <c r="AE209" s="91" t="s">
        <v>4</v>
      </c>
      <c r="AF209" s="91">
        <v>2017</v>
      </c>
      <c r="AG209" s="91" t="s">
        <v>710</v>
      </c>
      <c r="AH209" s="91" t="s">
        <v>673</v>
      </c>
      <c r="AI209" s="91" t="s">
        <v>4</v>
      </c>
      <c r="AJ209" s="91" t="s">
        <v>4</v>
      </c>
      <c r="AK209" s="91" t="s">
        <v>4</v>
      </c>
      <c r="AL209" s="91" t="s">
        <v>4</v>
      </c>
      <c r="AM209" s="100" t="s">
        <v>666</v>
      </c>
      <c r="AN209" s="100" t="s">
        <v>667</v>
      </c>
      <c r="AO209" s="100" t="s">
        <v>851</v>
      </c>
      <c r="AP209" s="91" t="s">
        <v>4</v>
      </c>
      <c r="AQ209" s="201">
        <v>17.100000000000001</v>
      </c>
      <c r="AR209" s="135" t="s">
        <v>4</v>
      </c>
      <c r="AS209" s="135">
        <v>2016</v>
      </c>
      <c r="AT209" s="135" t="s">
        <v>664</v>
      </c>
      <c r="AU209" s="135" t="s">
        <v>665</v>
      </c>
      <c r="AV209" s="135" t="s">
        <v>266</v>
      </c>
      <c r="AW209" s="135" t="s">
        <v>266</v>
      </c>
      <c r="AX209" s="135" t="s">
        <v>4</v>
      </c>
      <c r="AY209" s="135" t="s">
        <v>4</v>
      </c>
      <c r="AZ209" s="135" t="s">
        <v>4</v>
      </c>
      <c r="BA209" s="135" t="s">
        <v>667</v>
      </c>
      <c r="BB209" s="135" t="s">
        <v>681</v>
      </c>
      <c r="BC209" s="135" t="s">
        <v>1800</v>
      </c>
      <c r="BD209" s="135">
        <v>3.9</v>
      </c>
      <c r="BE209" s="135" t="s">
        <v>4</v>
      </c>
      <c r="BF209" s="135">
        <v>2016</v>
      </c>
      <c r="BG209" s="135" t="s">
        <v>664</v>
      </c>
      <c r="BH209" s="135" t="s">
        <v>665</v>
      </c>
      <c r="BI209" s="135" t="s">
        <v>266</v>
      </c>
      <c r="BJ209" s="135" t="s">
        <v>266</v>
      </c>
      <c r="BK209" s="135" t="s">
        <v>4</v>
      </c>
      <c r="BL209" s="135" t="s">
        <v>4</v>
      </c>
      <c r="BM209" s="135" t="s">
        <v>4</v>
      </c>
      <c r="BN209" s="135" t="s">
        <v>667</v>
      </c>
      <c r="BO209" s="135" t="s">
        <v>681</v>
      </c>
      <c r="BP209" s="135" t="s">
        <v>1801</v>
      </c>
      <c r="BQ209" s="204">
        <v>50.7</v>
      </c>
      <c r="BR209" s="135" t="s">
        <v>4</v>
      </c>
      <c r="BS209" s="135">
        <v>2016</v>
      </c>
      <c r="BT209" s="135" t="s">
        <v>664</v>
      </c>
      <c r="BU209" s="135" t="s">
        <v>665</v>
      </c>
      <c r="BV209" s="135" t="s">
        <v>266</v>
      </c>
      <c r="BW209" s="135" t="s">
        <v>266</v>
      </c>
      <c r="BX209" s="135" t="s">
        <v>4</v>
      </c>
      <c r="BY209" s="135" t="s">
        <v>4</v>
      </c>
      <c r="BZ209" s="135" t="s">
        <v>4</v>
      </c>
      <c r="CA209" s="135" t="s">
        <v>667</v>
      </c>
      <c r="CB209" s="135" t="s">
        <v>681</v>
      </c>
      <c r="CC209" s="135" t="s">
        <v>1802</v>
      </c>
      <c r="CD209" s="204">
        <v>20</v>
      </c>
      <c r="CE209" s="135" t="s">
        <v>4</v>
      </c>
      <c r="CF209" s="135">
        <v>2016</v>
      </c>
      <c r="CG209" s="135" t="s">
        <v>664</v>
      </c>
      <c r="CH209" s="135" t="s">
        <v>665</v>
      </c>
      <c r="CI209" s="135" t="s">
        <v>266</v>
      </c>
      <c r="CJ209" s="135" t="s">
        <v>266</v>
      </c>
      <c r="CK209" s="135" t="s">
        <v>4</v>
      </c>
      <c r="CL209" s="135" t="s">
        <v>4</v>
      </c>
      <c r="CM209" s="135" t="s">
        <v>4</v>
      </c>
      <c r="CN209" s="135" t="s">
        <v>667</v>
      </c>
      <c r="CO209" s="135" t="s">
        <v>681</v>
      </c>
      <c r="CP209" s="135" t="s">
        <v>1803</v>
      </c>
      <c r="CQ209" s="119"/>
      <c r="CR209" s="100"/>
      <c r="CS209" s="100"/>
      <c r="CT209" s="100"/>
      <c r="CU209" s="100"/>
      <c r="CV209" s="100"/>
      <c r="CW209" s="100"/>
      <c r="CX209" s="100"/>
      <c r="CY209" s="100"/>
      <c r="CZ209" s="100"/>
      <c r="DA209" s="100"/>
      <c r="DB209" s="100"/>
      <c r="DC209" s="100"/>
      <c r="DD209" s="119"/>
      <c r="DE209" s="100"/>
      <c r="DF209" s="100"/>
      <c r="DG209" s="100"/>
      <c r="DH209" s="100"/>
      <c r="DI209" s="100"/>
      <c r="DJ209" s="100"/>
      <c r="DK209" s="100"/>
      <c r="DL209" s="100"/>
      <c r="DM209" s="100"/>
      <c r="DN209" s="100"/>
      <c r="DO209" s="100"/>
      <c r="DP209" s="100"/>
      <c r="DQ209" s="119"/>
      <c r="DR209" s="125"/>
      <c r="DS209" s="100"/>
      <c r="DT209" s="100"/>
      <c r="DU209" s="100"/>
      <c r="DV209" s="100"/>
      <c r="DW209" s="100"/>
      <c r="DX209" s="100"/>
      <c r="DY209" s="100"/>
      <c r="DZ209" s="100"/>
      <c r="EA209" s="100"/>
      <c r="EB209" s="100"/>
      <c r="EC209" s="100"/>
      <c r="MQ209" s="152">
        <f t="shared" si="108"/>
        <v>6</v>
      </c>
      <c r="MR209" s="143">
        <f t="shared" si="135"/>
        <v>50.7</v>
      </c>
      <c r="MS209" s="143">
        <f t="shared" si="136"/>
        <v>3.9</v>
      </c>
      <c r="MT209" s="143">
        <f t="shared" si="137"/>
        <v>22.3</v>
      </c>
      <c r="MU209" s="143">
        <f t="shared" si="138"/>
        <v>17.208718720462603</v>
      </c>
      <c r="MV209" s="234">
        <f t="shared" si="141"/>
        <v>6</v>
      </c>
      <c r="MW209" s="236" t="s">
        <v>89</v>
      </c>
      <c r="MX209" s="144" t="s">
        <v>4</v>
      </c>
      <c r="MY209" s="144" t="s">
        <v>4</v>
      </c>
      <c r="MZ209" s="144" t="s">
        <v>4</v>
      </c>
      <c r="NA209" s="144" t="s">
        <v>4</v>
      </c>
      <c r="NB209" s="144" t="s">
        <v>4</v>
      </c>
      <c r="NC209" s="144" t="s">
        <v>4</v>
      </c>
      <c r="ND209" s="144" t="s">
        <v>4</v>
      </c>
      <c r="NE209" s="144" t="s">
        <v>4</v>
      </c>
      <c r="NF209" s="144" t="s">
        <v>4</v>
      </c>
      <c r="NG209" s="144" t="s">
        <v>4</v>
      </c>
      <c r="NH209" s="237" t="s">
        <v>4</v>
      </c>
      <c r="NI209" s="236" t="s">
        <v>22</v>
      </c>
      <c r="NJ209" s="161">
        <f t="shared" si="139"/>
        <v>0</v>
      </c>
      <c r="NK209" s="161">
        <f t="shared" si="140"/>
        <v>6</v>
      </c>
      <c r="NM209" s="288"/>
      <c r="NN209" s="88"/>
      <c r="NO209" s="741"/>
      <c r="NP209" s="741"/>
      <c r="NQ209" s="741"/>
      <c r="NR209" s="741"/>
      <c r="NS209" s="741"/>
      <c r="NT209" s="741"/>
      <c r="NU209" s="741"/>
      <c r="NV209" s="741"/>
      <c r="NW209" s="741"/>
      <c r="NX209" s="741"/>
      <c r="NY209" s="741"/>
      <c r="NZ209" s="741"/>
      <c r="OA209" s="741"/>
      <c r="OB209" s="741"/>
      <c r="OC209" s="741"/>
      <c r="OD209" s="741"/>
      <c r="OE209" s="741"/>
      <c r="OF209" s="741"/>
      <c r="OG209" s="741"/>
      <c r="OH209" s="741"/>
      <c r="OI209" s="741"/>
      <c r="OJ209" s="741"/>
      <c r="OK209" s="741"/>
      <c r="OL209" s="741"/>
      <c r="OM209" s="741"/>
      <c r="ON209" s="741"/>
      <c r="OO209" s="741"/>
      <c r="OP209" s="741"/>
      <c r="OQ209" s="741"/>
      <c r="OR209" s="741"/>
      <c r="OS209" s="741"/>
      <c r="OT209" s="741"/>
      <c r="OU209" s="741"/>
      <c r="OV209" s="741"/>
      <c r="OW209" s="741"/>
      <c r="OX209" s="741"/>
      <c r="OY209" s="741"/>
      <c r="OZ209" s="741"/>
      <c r="PA209" s="741"/>
      <c r="PB209" s="741"/>
      <c r="PC209" s="741"/>
      <c r="PD209" s="741"/>
      <c r="PE209" s="741"/>
      <c r="PF209" s="741"/>
      <c r="PG209" s="741"/>
      <c r="PH209" s="741"/>
      <c r="PI209" s="741"/>
    </row>
    <row r="210" spans="1:425" s="92" customFormat="1" ht="15" customHeight="1">
      <c r="A210" s="1"/>
      <c r="B210" s="88"/>
      <c r="C210" s="89" t="s">
        <v>432</v>
      </c>
      <c r="D210" s="89" t="s">
        <v>204</v>
      </c>
      <c r="E210" s="89" t="s">
        <v>427</v>
      </c>
      <c r="F210" s="89" t="s">
        <v>1224</v>
      </c>
      <c r="G210" s="160" t="str">
        <f>'G-6'!I258</f>
        <v>I-87</v>
      </c>
      <c r="H210" s="160" t="s">
        <v>88</v>
      </c>
      <c r="I210" s="160" t="s">
        <v>89</v>
      </c>
      <c r="J210" s="160" t="s">
        <v>4</v>
      </c>
      <c r="K210" s="160" t="s">
        <v>4</v>
      </c>
      <c r="L210" s="160" t="s">
        <v>4</v>
      </c>
      <c r="M210" s="89" t="s">
        <v>2138</v>
      </c>
      <c r="N210" s="89" t="s">
        <v>38</v>
      </c>
      <c r="O210" s="89" t="s">
        <v>588</v>
      </c>
      <c r="P210" s="89" t="s">
        <v>98</v>
      </c>
      <c r="Q210" s="188">
        <v>275</v>
      </c>
      <c r="R210" s="125" t="s">
        <v>4</v>
      </c>
      <c r="S210" s="192">
        <v>2002</v>
      </c>
      <c r="T210" s="192" t="s">
        <v>664</v>
      </c>
      <c r="U210" s="192" t="s">
        <v>665</v>
      </c>
      <c r="V210" s="192" t="s">
        <v>818</v>
      </c>
      <c r="W210" s="192" t="s">
        <v>4</v>
      </c>
      <c r="X210" s="192" t="s">
        <v>4</v>
      </c>
      <c r="Y210" s="192" t="s">
        <v>4</v>
      </c>
      <c r="Z210" s="192" t="s">
        <v>835</v>
      </c>
      <c r="AA210" s="192" t="s">
        <v>667</v>
      </c>
      <c r="AB210" s="192" t="s">
        <v>734</v>
      </c>
      <c r="AC210" s="192" t="s">
        <v>4</v>
      </c>
      <c r="AD210" s="210">
        <v>224</v>
      </c>
      <c r="AE210" s="167" t="s">
        <v>4</v>
      </c>
      <c r="AF210" s="167">
        <v>2002</v>
      </c>
      <c r="AG210" s="167" t="s">
        <v>266</v>
      </c>
      <c r="AH210" s="167" t="s">
        <v>713</v>
      </c>
      <c r="AI210" s="167" t="s">
        <v>4</v>
      </c>
      <c r="AJ210" s="167" t="s">
        <v>4</v>
      </c>
      <c r="AK210" s="167" t="s">
        <v>4</v>
      </c>
      <c r="AL210" s="167" t="s">
        <v>4</v>
      </c>
      <c r="AM210" s="192" t="s">
        <v>714</v>
      </c>
      <c r="AN210" s="192" t="s">
        <v>667</v>
      </c>
      <c r="AO210" s="192" t="s">
        <v>734</v>
      </c>
      <c r="AP210" s="167" t="s">
        <v>1057</v>
      </c>
      <c r="AQ210" s="333">
        <v>99</v>
      </c>
      <c r="AR210" s="135" t="s">
        <v>4</v>
      </c>
      <c r="AS210" s="135">
        <v>2016</v>
      </c>
      <c r="AT210" s="135" t="s">
        <v>664</v>
      </c>
      <c r="AU210" s="135" t="s">
        <v>665</v>
      </c>
      <c r="AV210" s="135" t="s">
        <v>266</v>
      </c>
      <c r="AW210" s="135" t="s">
        <v>266</v>
      </c>
      <c r="AX210" s="135" t="s">
        <v>4</v>
      </c>
      <c r="AY210" s="135" t="s">
        <v>4</v>
      </c>
      <c r="AZ210" s="135" t="s">
        <v>4</v>
      </c>
      <c r="BA210" s="135" t="s">
        <v>667</v>
      </c>
      <c r="BB210" s="135" t="s">
        <v>681</v>
      </c>
      <c r="BC210" s="135" t="s">
        <v>1801</v>
      </c>
      <c r="BD210" s="204">
        <v>145.1</v>
      </c>
      <c r="BE210" s="135" t="s">
        <v>4</v>
      </c>
      <c r="BF210" s="135">
        <v>2016</v>
      </c>
      <c r="BG210" s="135" t="s">
        <v>664</v>
      </c>
      <c r="BH210" s="135" t="s">
        <v>665</v>
      </c>
      <c r="BI210" s="135" t="s">
        <v>266</v>
      </c>
      <c r="BJ210" s="135" t="s">
        <v>266</v>
      </c>
      <c r="BK210" s="135" t="s">
        <v>4</v>
      </c>
      <c r="BL210" s="135" t="s">
        <v>4</v>
      </c>
      <c r="BM210" s="135" t="s">
        <v>4</v>
      </c>
      <c r="BN210" s="135" t="s">
        <v>667</v>
      </c>
      <c r="BO210" s="135" t="s">
        <v>681</v>
      </c>
      <c r="BP210" s="135" t="s">
        <v>1802</v>
      </c>
      <c r="BQ210" s="204">
        <v>93.9</v>
      </c>
      <c r="BR210" s="135" t="s">
        <v>4</v>
      </c>
      <c r="BS210" s="135">
        <v>2016</v>
      </c>
      <c r="BT210" s="135" t="s">
        <v>664</v>
      </c>
      <c r="BU210" s="135" t="s">
        <v>665</v>
      </c>
      <c r="BV210" s="135" t="s">
        <v>266</v>
      </c>
      <c r="BW210" s="135" t="s">
        <v>266</v>
      </c>
      <c r="BX210" s="135" t="s">
        <v>4</v>
      </c>
      <c r="BY210" s="135" t="s">
        <v>4</v>
      </c>
      <c r="BZ210" s="135" t="s">
        <v>4</v>
      </c>
      <c r="CA210" s="135" t="s">
        <v>667</v>
      </c>
      <c r="CB210" s="135" t="s">
        <v>681</v>
      </c>
      <c r="CC210" s="135" t="s">
        <v>1803</v>
      </c>
      <c r="CD210" s="119"/>
      <c r="CE210" s="100"/>
      <c r="CF210" s="100"/>
      <c r="CG210" s="100"/>
      <c r="CH210" s="100"/>
      <c r="CI210" s="100"/>
      <c r="CJ210" s="100"/>
      <c r="CK210" s="100"/>
      <c r="CL210" s="100"/>
      <c r="CM210" s="100"/>
      <c r="CN210" s="100"/>
      <c r="CO210" s="100"/>
      <c r="CP210" s="100"/>
      <c r="CQ210" s="119"/>
      <c r="CR210" s="100"/>
      <c r="CS210" s="100"/>
      <c r="CT210" s="100"/>
      <c r="CU210" s="100"/>
      <c r="CV210" s="100"/>
      <c r="CW210" s="100"/>
      <c r="CX210" s="100"/>
      <c r="CY210" s="100"/>
      <c r="CZ210" s="100"/>
      <c r="DA210" s="100"/>
      <c r="DB210" s="100"/>
      <c r="DC210" s="100"/>
      <c r="DD210" s="119"/>
      <c r="DE210" s="100"/>
      <c r="DF210" s="100"/>
      <c r="DG210" s="100"/>
      <c r="DH210" s="100"/>
      <c r="DI210" s="100"/>
      <c r="DJ210" s="100"/>
      <c r="DK210" s="100"/>
      <c r="DL210" s="100"/>
      <c r="DM210" s="100"/>
      <c r="DN210" s="100"/>
      <c r="DO210" s="100"/>
      <c r="DP210" s="100"/>
      <c r="DQ210" s="119"/>
      <c r="DR210" s="125"/>
      <c r="DS210" s="100"/>
      <c r="DT210" s="100"/>
      <c r="DU210" s="100"/>
      <c r="DV210" s="100"/>
      <c r="DW210" s="100"/>
      <c r="DX210" s="100"/>
      <c r="DY210" s="100"/>
      <c r="DZ210" s="100"/>
      <c r="EA210" s="100"/>
      <c r="EB210" s="100"/>
      <c r="EC210" s="100"/>
      <c r="MQ210" s="152">
        <f t="shared" si="108"/>
        <v>5</v>
      </c>
      <c r="MR210" s="143">
        <f t="shared" si="135"/>
        <v>275</v>
      </c>
      <c r="MS210" s="143">
        <f t="shared" si="136"/>
        <v>93.9</v>
      </c>
      <c r="MT210" s="143">
        <f t="shared" si="137"/>
        <v>167.4</v>
      </c>
      <c r="MU210" s="143">
        <f t="shared" si="138"/>
        <v>79.623206416220157</v>
      </c>
      <c r="MV210" s="234">
        <f t="shared" si="141"/>
        <v>5</v>
      </c>
      <c r="MW210" s="236" t="s">
        <v>89</v>
      </c>
      <c r="MX210" s="144" t="s">
        <v>4</v>
      </c>
      <c r="MY210" s="144" t="s">
        <v>4</v>
      </c>
      <c r="MZ210" s="144" t="s">
        <v>4</v>
      </c>
      <c r="NA210" s="144" t="s">
        <v>4</v>
      </c>
      <c r="NB210" s="144" t="s">
        <v>4</v>
      </c>
      <c r="NC210" s="144" t="s">
        <v>4</v>
      </c>
      <c r="ND210" s="144" t="s">
        <v>4</v>
      </c>
      <c r="NE210" s="144" t="s">
        <v>4</v>
      </c>
      <c r="NF210" s="144" t="s">
        <v>4</v>
      </c>
      <c r="NG210" s="144" t="s">
        <v>4</v>
      </c>
      <c r="NH210" s="237" t="s">
        <v>4</v>
      </c>
      <c r="NI210" s="236" t="s">
        <v>22</v>
      </c>
      <c r="NJ210" s="161">
        <f t="shared" si="139"/>
        <v>0</v>
      </c>
      <c r="NK210" s="161">
        <f t="shared" si="140"/>
        <v>5</v>
      </c>
      <c r="NM210" s="288"/>
      <c r="NN210" s="88"/>
      <c r="NO210" s="741"/>
      <c r="NP210" s="741"/>
      <c r="NQ210" s="741"/>
      <c r="NR210" s="741"/>
      <c r="NS210" s="741"/>
      <c r="NT210" s="741"/>
      <c r="NU210" s="741"/>
      <c r="NV210" s="741"/>
      <c r="NW210" s="741"/>
      <c r="NX210" s="741"/>
      <c r="NY210" s="741"/>
      <c r="NZ210" s="741"/>
      <c r="OA210" s="741"/>
      <c r="OB210" s="741"/>
      <c r="OC210" s="741"/>
      <c r="OD210" s="741"/>
      <c r="OE210" s="741"/>
      <c r="OF210" s="741"/>
      <c r="OG210" s="741"/>
      <c r="OH210" s="741"/>
      <c r="OI210" s="741"/>
      <c r="OJ210" s="741"/>
      <c r="OK210" s="741"/>
      <c r="OL210" s="741"/>
      <c r="OM210" s="741"/>
      <c r="ON210" s="741"/>
      <c r="OO210" s="741"/>
      <c r="OP210" s="741"/>
      <c r="OQ210" s="741"/>
      <c r="OR210" s="741"/>
      <c r="OS210" s="741"/>
      <c r="OT210" s="741"/>
      <c r="OU210" s="741"/>
      <c r="OV210" s="741"/>
      <c r="OW210" s="741"/>
      <c r="OX210" s="741"/>
      <c r="OY210" s="741"/>
      <c r="OZ210" s="741"/>
      <c r="PA210" s="741"/>
      <c r="PB210" s="741"/>
      <c r="PC210" s="741"/>
      <c r="PD210" s="741"/>
      <c r="PE210" s="741"/>
      <c r="PF210" s="741"/>
      <c r="PG210" s="741"/>
      <c r="PH210" s="741"/>
      <c r="PI210" s="741"/>
    </row>
    <row r="211" spans="1:425" s="92" customFormat="1" ht="15" customHeight="1">
      <c r="A211" s="1"/>
      <c r="B211" s="88"/>
      <c r="C211" s="89" t="s">
        <v>432</v>
      </c>
      <c r="D211" s="89" t="s">
        <v>204</v>
      </c>
      <c r="E211" s="89" t="s">
        <v>417</v>
      </c>
      <c r="F211" s="89" t="s">
        <v>1224</v>
      </c>
      <c r="G211" s="160" t="str">
        <f>'G-6'!I146</f>
        <v>I-45</v>
      </c>
      <c r="H211" s="160" t="s">
        <v>89</v>
      </c>
      <c r="I211" s="160" t="s">
        <v>89</v>
      </c>
      <c r="J211" s="160" t="s">
        <v>4</v>
      </c>
      <c r="K211" s="160" t="s">
        <v>4</v>
      </c>
      <c r="L211" s="160" t="s">
        <v>4</v>
      </c>
      <c r="M211" s="89" t="s">
        <v>210</v>
      </c>
      <c r="N211" s="89" t="s">
        <v>39</v>
      </c>
      <c r="O211" s="89" t="s">
        <v>310</v>
      </c>
      <c r="P211" s="89" t="s">
        <v>98</v>
      </c>
      <c r="Q211" s="188">
        <v>7.73</v>
      </c>
      <c r="R211" s="125" t="s">
        <v>4</v>
      </c>
      <c r="S211" s="100">
        <v>2011</v>
      </c>
      <c r="T211" s="100" t="s">
        <v>852</v>
      </c>
      <c r="U211" s="100" t="s">
        <v>853</v>
      </c>
      <c r="V211" s="100" t="s">
        <v>4</v>
      </c>
      <c r="W211" s="100" t="s">
        <v>4</v>
      </c>
      <c r="X211" s="100" t="s">
        <v>4</v>
      </c>
      <c r="Y211" s="100" t="s">
        <v>4</v>
      </c>
      <c r="Z211" s="100" t="s">
        <v>674</v>
      </c>
      <c r="AA211" s="100" t="s">
        <v>685</v>
      </c>
      <c r="AB211" s="100" t="s">
        <v>854</v>
      </c>
      <c r="AC211" s="100" t="s">
        <v>855</v>
      </c>
      <c r="AD211" s="204">
        <v>5.0948250027410666E-4</v>
      </c>
      <c r="AE211" s="135" t="s">
        <v>4</v>
      </c>
      <c r="AF211" s="135">
        <v>2017</v>
      </c>
      <c r="AG211" s="135" t="s">
        <v>687</v>
      </c>
      <c r="AH211" s="135" t="s">
        <v>677</v>
      </c>
      <c r="AI211" s="135" t="s">
        <v>1678</v>
      </c>
      <c r="AJ211" s="135" t="s">
        <v>1679</v>
      </c>
      <c r="AK211" s="135" t="s">
        <v>4</v>
      </c>
      <c r="AL211" s="135">
        <v>1332272</v>
      </c>
      <c r="AM211" s="49" t="s">
        <v>666</v>
      </c>
      <c r="AN211" s="49" t="s">
        <v>667</v>
      </c>
      <c r="AO211" s="246" t="s">
        <v>1693</v>
      </c>
      <c r="AP211" s="49" t="s">
        <v>1818</v>
      </c>
      <c r="AQ211" s="210"/>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334"/>
      <c r="BR211" s="192"/>
      <c r="BS211" s="192"/>
      <c r="BT211" s="192"/>
      <c r="BU211" s="192"/>
      <c r="BV211" s="192"/>
      <c r="BW211" s="192"/>
      <c r="BX211" s="192"/>
      <c r="BY211" s="192"/>
      <c r="BZ211" s="192"/>
      <c r="CA211" s="192"/>
      <c r="CB211" s="100"/>
      <c r="CC211" s="100"/>
      <c r="CD211" s="119"/>
      <c r="CE211" s="100"/>
      <c r="CF211" s="100"/>
      <c r="CG211" s="100"/>
      <c r="CH211" s="100"/>
      <c r="CI211" s="100"/>
      <c r="CJ211" s="100"/>
      <c r="CK211" s="100"/>
      <c r="CL211" s="100"/>
      <c r="CM211" s="100"/>
      <c r="CN211" s="100"/>
      <c r="CO211" s="100"/>
      <c r="CP211" s="100"/>
      <c r="CQ211" s="119"/>
      <c r="CR211" s="100"/>
      <c r="CS211" s="100"/>
      <c r="CT211" s="100"/>
      <c r="CU211" s="100"/>
      <c r="CV211" s="100"/>
      <c r="CW211" s="100"/>
      <c r="CX211" s="100"/>
      <c r="CY211" s="100"/>
      <c r="CZ211" s="100"/>
      <c r="DA211" s="100"/>
      <c r="DB211" s="100"/>
      <c r="DC211" s="100"/>
      <c r="DD211" s="119"/>
      <c r="DE211" s="100"/>
      <c r="DF211" s="100"/>
      <c r="DG211" s="100"/>
      <c r="DH211" s="100"/>
      <c r="DI211" s="100"/>
      <c r="DJ211" s="100"/>
      <c r="DK211" s="100"/>
      <c r="DL211" s="100"/>
      <c r="DM211" s="100"/>
      <c r="DN211" s="100"/>
      <c r="DO211" s="100"/>
      <c r="DP211" s="100"/>
      <c r="DQ211" s="119"/>
      <c r="DR211" s="125"/>
      <c r="DS211" s="100"/>
      <c r="DT211" s="100"/>
      <c r="DU211" s="100"/>
      <c r="DV211" s="100"/>
      <c r="DW211" s="100"/>
      <c r="DX211" s="100"/>
      <c r="DY211" s="100"/>
      <c r="DZ211" s="100"/>
      <c r="EA211" s="100"/>
      <c r="EB211" s="100"/>
      <c r="EC211" s="100"/>
      <c r="MQ211" s="152">
        <f t="shared" si="108"/>
        <v>2</v>
      </c>
      <c r="MR211" s="143">
        <f t="shared" si="135"/>
        <v>7.73</v>
      </c>
      <c r="MS211" s="143">
        <f t="shared" si="136"/>
        <v>5.0948250027410666E-4</v>
      </c>
      <c r="MT211" s="143">
        <f t="shared" si="137"/>
        <v>3.8652547412501375</v>
      </c>
      <c r="MU211" s="143">
        <f t="shared" si="138"/>
        <v>5.4655751600411726</v>
      </c>
      <c r="MV211" s="234">
        <f t="shared" si="141"/>
        <v>2</v>
      </c>
      <c r="MW211" s="236" t="s">
        <v>89</v>
      </c>
      <c r="MX211" s="144" t="s">
        <v>4</v>
      </c>
      <c r="MY211" s="144" t="s">
        <v>4</v>
      </c>
      <c r="MZ211" s="144" t="s">
        <v>4</v>
      </c>
      <c r="NA211" s="144" t="s">
        <v>4</v>
      </c>
      <c r="NB211" s="144" t="s">
        <v>4</v>
      </c>
      <c r="NC211" s="144" t="s">
        <v>4</v>
      </c>
      <c r="ND211" s="144" t="s">
        <v>4</v>
      </c>
      <c r="NE211" s="144" t="s">
        <v>4</v>
      </c>
      <c r="NF211" s="144" t="s">
        <v>4</v>
      </c>
      <c r="NG211" s="144" t="s">
        <v>4</v>
      </c>
      <c r="NH211" s="237" t="s">
        <v>4</v>
      </c>
      <c r="NI211" s="236" t="s">
        <v>22</v>
      </c>
      <c r="NJ211" s="161">
        <f t="shared" si="139"/>
        <v>1</v>
      </c>
      <c r="NK211" s="161">
        <f t="shared" si="140"/>
        <v>1</v>
      </c>
      <c r="NM211" s="288"/>
      <c r="NN211" s="88"/>
      <c r="NO211" s="741"/>
      <c r="NP211" s="741"/>
      <c r="NQ211" s="741"/>
      <c r="NR211" s="741"/>
      <c r="NS211" s="741"/>
      <c r="NT211" s="741"/>
      <c r="NU211" s="741"/>
      <c r="NV211" s="741"/>
      <c r="NW211" s="741"/>
      <c r="NX211" s="741"/>
      <c r="NY211" s="741"/>
      <c r="NZ211" s="741"/>
      <c r="OA211" s="741"/>
      <c r="OB211" s="741"/>
      <c r="OC211" s="741"/>
      <c r="OD211" s="741"/>
      <c r="OE211" s="741"/>
      <c r="OF211" s="741"/>
      <c r="OG211" s="741"/>
      <c r="OH211" s="741"/>
      <c r="OI211" s="741"/>
      <c r="OJ211" s="741"/>
      <c r="OK211" s="741"/>
      <c r="OL211" s="741"/>
      <c r="OM211" s="741"/>
      <c r="ON211" s="741"/>
      <c r="OO211" s="741"/>
      <c r="OP211" s="741"/>
      <c r="OQ211" s="741"/>
      <c r="OR211" s="741"/>
      <c r="OS211" s="741"/>
      <c r="OT211" s="741"/>
      <c r="OU211" s="741"/>
      <c r="OV211" s="741"/>
      <c r="OW211" s="741"/>
      <c r="OX211" s="741"/>
      <c r="OY211" s="741"/>
      <c r="OZ211" s="741"/>
      <c r="PA211" s="741"/>
      <c r="PB211" s="741"/>
      <c r="PC211" s="741"/>
      <c r="PD211" s="741"/>
      <c r="PE211" s="741"/>
      <c r="PF211" s="741"/>
      <c r="PG211" s="741"/>
      <c r="PH211" s="741"/>
      <c r="PI211" s="741"/>
    </row>
    <row r="212" spans="1:425" s="92" customFormat="1" ht="15" customHeight="1">
      <c r="A212" s="1"/>
      <c r="B212" s="88"/>
      <c r="C212" s="89" t="s">
        <v>432</v>
      </c>
      <c r="D212" s="89" t="s">
        <v>204</v>
      </c>
      <c r="E212" s="89" t="s">
        <v>417</v>
      </c>
      <c r="F212" s="89" t="s">
        <v>2169</v>
      </c>
      <c r="G212" s="160" t="str">
        <f>'G-6'!I211</f>
        <v>I-77</v>
      </c>
      <c r="H212" s="160" t="s">
        <v>89</v>
      </c>
      <c r="I212" s="160" t="s">
        <v>89</v>
      </c>
      <c r="J212" s="160" t="s">
        <v>4</v>
      </c>
      <c r="K212" s="160" t="s">
        <v>4</v>
      </c>
      <c r="L212" s="160" t="s">
        <v>4</v>
      </c>
      <c r="M212" s="89" t="s">
        <v>2148</v>
      </c>
      <c r="N212" s="89" t="s">
        <v>37</v>
      </c>
      <c r="O212" s="89" t="s">
        <v>547</v>
      </c>
      <c r="P212" s="89" t="s">
        <v>98</v>
      </c>
      <c r="Q212" s="188">
        <v>8</v>
      </c>
      <c r="R212" s="125" t="s">
        <v>4</v>
      </c>
      <c r="S212" s="100">
        <v>2002</v>
      </c>
      <c r="T212" s="100" t="s">
        <v>846</v>
      </c>
      <c r="U212" s="100" t="s">
        <v>677</v>
      </c>
      <c r="V212" s="100" t="s">
        <v>4</v>
      </c>
      <c r="W212" s="100" t="s">
        <v>847</v>
      </c>
      <c r="X212" s="100" t="s">
        <v>4</v>
      </c>
      <c r="Y212" s="100" t="s">
        <v>4</v>
      </c>
      <c r="Z212" s="100" t="s">
        <v>666</v>
      </c>
      <c r="AA212" s="100" t="s">
        <v>685</v>
      </c>
      <c r="AB212" s="100" t="s">
        <v>734</v>
      </c>
      <c r="AC212" s="100" t="s">
        <v>1819</v>
      </c>
      <c r="AD212" s="97">
        <v>161.69999999999999</v>
      </c>
      <c r="AE212" s="91" t="s">
        <v>4</v>
      </c>
      <c r="AF212" s="91">
        <v>2002</v>
      </c>
      <c r="AG212" s="91" t="s">
        <v>772</v>
      </c>
      <c r="AH212" s="91" t="s">
        <v>677</v>
      </c>
      <c r="AI212" s="91" t="s">
        <v>4</v>
      </c>
      <c r="AJ212" s="91" t="s">
        <v>856</v>
      </c>
      <c r="AK212" s="91" t="s">
        <v>4</v>
      </c>
      <c r="AL212" s="91" t="s">
        <v>4</v>
      </c>
      <c r="AM212" s="100" t="s">
        <v>666</v>
      </c>
      <c r="AN212" s="100" t="s">
        <v>685</v>
      </c>
      <c r="AO212" s="100" t="s">
        <v>734</v>
      </c>
      <c r="AP212" s="91" t="s">
        <v>857</v>
      </c>
      <c r="AQ212" s="188">
        <v>62.85</v>
      </c>
      <c r="AR212" s="100" t="s">
        <v>4</v>
      </c>
      <c r="AS212" s="100">
        <v>2002</v>
      </c>
      <c r="AT212" s="100" t="s">
        <v>772</v>
      </c>
      <c r="AU212" s="100" t="s">
        <v>677</v>
      </c>
      <c r="AV212" s="100" t="s">
        <v>4</v>
      </c>
      <c r="AW212" s="100" t="s">
        <v>858</v>
      </c>
      <c r="AX212" s="100" t="s">
        <v>4</v>
      </c>
      <c r="AY212" s="100" t="s">
        <v>4</v>
      </c>
      <c r="AZ212" s="100" t="s">
        <v>666</v>
      </c>
      <c r="BA212" s="100" t="s">
        <v>685</v>
      </c>
      <c r="BB212" s="100" t="s">
        <v>734</v>
      </c>
      <c r="BC212" s="100" t="s">
        <v>4</v>
      </c>
      <c r="BD212" s="319">
        <v>4</v>
      </c>
      <c r="BE212" s="125" t="s">
        <v>4</v>
      </c>
      <c r="BF212" s="100">
        <v>2002</v>
      </c>
      <c r="BG212" s="100" t="s">
        <v>846</v>
      </c>
      <c r="BH212" s="100" t="s">
        <v>677</v>
      </c>
      <c r="BI212" s="100" t="s">
        <v>4</v>
      </c>
      <c r="BJ212" s="100" t="s">
        <v>847</v>
      </c>
      <c r="BK212" s="100" t="s">
        <v>4</v>
      </c>
      <c r="BL212" s="100" t="s">
        <v>4</v>
      </c>
      <c r="BM212" s="100" t="s">
        <v>666</v>
      </c>
      <c r="BN212" s="100" t="s">
        <v>685</v>
      </c>
      <c r="BO212" s="100" t="s">
        <v>734</v>
      </c>
      <c r="BP212" s="100" t="s">
        <v>1820</v>
      </c>
      <c r="BQ212" s="204">
        <v>13.9</v>
      </c>
      <c r="BR212" s="135" t="s">
        <v>4</v>
      </c>
      <c r="BS212" s="135">
        <v>2017</v>
      </c>
      <c r="BT212" s="135" t="s">
        <v>687</v>
      </c>
      <c r="BU212" s="135" t="s">
        <v>677</v>
      </c>
      <c r="BV212" s="135" t="s">
        <v>1678</v>
      </c>
      <c r="BW212" s="135" t="s">
        <v>1679</v>
      </c>
      <c r="BX212" s="135" t="s">
        <v>4</v>
      </c>
      <c r="BY212" s="135">
        <v>1332272</v>
      </c>
      <c r="BZ212" s="49" t="s">
        <v>666</v>
      </c>
      <c r="CA212" s="49" t="s">
        <v>667</v>
      </c>
      <c r="CB212" s="246" t="s">
        <v>1693</v>
      </c>
      <c r="CC212" s="49" t="s">
        <v>4</v>
      </c>
      <c r="CD212" s="319"/>
      <c r="CE212" s="100"/>
      <c r="CF212" s="100"/>
      <c r="CG212" s="100"/>
      <c r="CH212" s="100"/>
      <c r="CI212" s="100"/>
      <c r="CJ212" s="100"/>
      <c r="CK212" s="100"/>
      <c r="CL212" s="100"/>
      <c r="CM212" s="100"/>
      <c r="CN212" s="100"/>
      <c r="CO212" s="100"/>
      <c r="CP212" s="100"/>
      <c r="CQ212" s="119"/>
      <c r="CR212" s="100"/>
      <c r="CS212" s="100"/>
      <c r="CT212" s="100"/>
      <c r="CU212" s="100"/>
      <c r="CV212" s="100"/>
      <c r="CW212" s="100"/>
      <c r="CX212" s="100"/>
      <c r="CY212" s="100"/>
      <c r="CZ212" s="100"/>
      <c r="DA212" s="100"/>
      <c r="DB212" s="100"/>
      <c r="DC212" s="100"/>
      <c r="DD212" s="119"/>
      <c r="DE212" s="100"/>
      <c r="DF212" s="100"/>
      <c r="DG212" s="100"/>
      <c r="DH212" s="100"/>
      <c r="DI212" s="100"/>
      <c r="DJ212" s="100"/>
      <c r="DK212" s="100"/>
      <c r="DL212" s="100"/>
      <c r="DM212" s="100"/>
      <c r="DN212" s="100"/>
      <c r="DO212" s="100"/>
      <c r="DP212" s="100"/>
      <c r="DQ212" s="119"/>
      <c r="DR212" s="125"/>
      <c r="DS212" s="100"/>
      <c r="DT212" s="100"/>
      <c r="DU212" s="100"/>
      <c r="DV212" s="100"/>
      <c r="DW212" s="100"/>
      <c r="DX212" s="100"/>
      <c r="DY212" s="100"/>
      <c r="DZ212" s="100"/>
      <c r="EA212" s="100"/>
      <c r="EB212" s="100"/>
      <c r="EC212" s="100"/>
      <c r="MQ212" s="152">
        <f t="shared" si="108"/>
        <v>5</v>
      </c>
      <c r="MR212" s="143">
        <f t="shared" si="135"/>
        <v>161.69999999999999</v>
      </c>
      <c r="MS212" s="143">
        <f t="shared" si="136"/>
        <v>4</v>
      </c>
      <c r="MT212" s="143">
        <f t="shared" si="137"/>
        <v>50.089999999999996</v>
      </c>
      <c r="MU212" s="143">
        <f t="shared" si="138"/>
        <v>66.755490410901771</v>
      </c>
      <c r="MV212" s="234">
        <f t="shared" si="141"/>
        <v>5</v>
      </c>
      <c r="MW212" s="236" t="s">
        <v>89</v>
      </c>
      <c r="MX212" s="144" t="s">
        <v>4</v>
      </c>
      <c r="MY212" s="144" t="s">
        <v>4</v>
      </c>
      <c r="MZ212" s="144" t="s">
        <v>4</v>
      </c>
      <c r="NA212" s="144" t="s">
        <v>4</v>
      </c>
      <c r="NB212" s="144" t="s">
        <v>4</v>
      </c>
      <c r="NC212" s="144" t="s">
        <v>4</v>
      </c>
      <c r="ND212" s="144" t="s">
        <v>4</v>
      </c>
      <c r="NE212" s="144" t="s">
        <v>4</v>
      </c>
      <c r="NF212" s="144" t="s">
        <v>4</v>
      </c>
      <c r="NG212" s="144" t="s">
        <v>4</v>
      </c>
      <c r="NH212" s="237" t="s">
        <v>4</v>
      </c>
      <c r="NI212" s="236" t="s">
        <v>22</v>
      </c>
      <c r="NJ212" s="161">
        <f t="shared" si="139"/>
        <v>4</v>
      </c>
      <c r="NK212" s="161">
        <f t="shared" si="140"/>
        <v>1</v>
      </c>
      <c r="NM212" s="288"/>
      <c r="NN212" s="88"/>
      <c r="NO212" s="741"/>
      <c r="NP212" s="741"/>
      <c r="NQ212" s="741"/>
      <c r="NR212" s="741"/>
      <c r="NS212" s="741"/>
      <c r="NT212" s="741"/>
      <c r="NU212" s="741"/>
      <c r="NV212" s="741"/>
      <c r="NW212" s="741"/>
      <c r="NX212" s="741"/>
      <c r="NY212" s="741"/>
      <c r="NZ212" s="741"/>
      <c r="OA212" s="741"/>
      <c r="OB212" s="741"/>
      <c r="OC212" s="741"/>
      <c r="OD212" s="741"/>
      <c r="OE212" s="741"/>
      <c r="OF212" s="741"/>
      <c r="OG212" s="741"/>
      <c r="OH212" s="741"/>
      <c r="OI212" s="741"/>
      <c r="OJ212" s="741"/>
      <c r="OK212" s="741"/>
      <c r="OL212" s="741"/>
      <c r="OM212" s="741"/>
      <c r="ON212" s="741"/>
      <c r="OO212" s="741"/>
      <c r="OP212" s="741"/>
      <c r="OQ212" s="741"/>
      <c r="OR212" s="741"/>
      <c r="OS212" s="741"/>
      <c r="OT212" s="741"/>
      <c r="OU212" s="741"/>
      <c r="OV212" s="741"/>
      <c r="OW212" s="741"/>
      <c r="OX212" s="741"/>
      <c r="OY212" s="741"/>
      <c r="OZ212" s="741"/>
      <c r="PA212" s="741"/>
      <c r="PB212" s="741"/>
      <c r="PC212" s="741"/>
      <c r="PD212" s="741"/>
      <c r="PE212" s="741"/>
      <c r="PF212" s="741"/>
      <c r="PG212" s="741"/>
      <c r="PH212" s="741"/>
      <c r="PI212" s="741"/>
    </row>
    <row r="213" spans="1:425" s="92" customFormat="1" ht="15" customHeight="1">
      <c r="A213" s="1"/>
      <c r="B213" s="88"/>
      <c r="C213" s="89" t="s">
        <v>432</v>
      </c>
      <c r="D213" s="89" t="s">
        <v>204</v>
      </c>
      <c r="E213" s="89" t="s">
        <v>427</v>
      </c>
      <c r="F213" s="89" t="s">
        <v>2169</v>
      </c>
      <c r="G213" s="160" t="str">
        <f>'G-6'!I218</f>
        <v>I-78</v>
      </c>
      <c r="H213" s="160" t="s">
        <v>89</v>
      </c>
      <c r="I213" s="160" t="s">
        <v>89</v>
      </c>
      <c r="J213" s="160" t="s">
        <v>4</v>
      </c>
      <c r="K213" s="160" t="s">
        <v>4</v>
      </c>
      <c r="L213" s="160" t="s">
        <v>4</v>
      </c>
      <c r="M213" s="89" t="s">
        <v>2149</v>
      </c>
      <c r="N213" s="89" t="s">
        <v>8</v>
      </c>
      <c r="O213" s="89" t="s">
        <v>553</v>
      </c>
      <c r="P213" s="89" t="s">
        <v>97</v>
      </c>
      <c r="Q213" s="125" t="s">
        <v>89</v>
      </c>
      <c r="R213" s="125" t="s">
        <v>4</v>
      </c>
      <c r="S213" s="100">
        <v>2016</v>
      </c>
      <c r="T213" s="100" t="s">
        <v>687</v>
      </c>
      <c r="U213" s="100" t="s">
        <v>677</v>
      </c>
      <c r="V213" s="100" t="s">
        <v>266</v>
      </c>
      <c r="W213" s="100" t="s">
        <v>266</v>
      </c>
      <c r="X213" s="100" t="s">
        <v>4</v>
      </c>
      <c r="Y213" s="100" t="s">
        <v>4</v>
      </c>
      <c r="Z213" s="100" t="s">
        <v>666</v>
      </c>
      <c r="AA213" s="100" t="s">
        <v>667</v>
      </c>
      <c r="AB213" s="100" t="s">
        <v>859</v>
      </c>
      <c r="AC213" s="100" t="s">
        <v>860</v>
      </c>
      <c r="AD213" s="116" t="s">
        <v>88</v>
      </c>
      <c r="AE213" s="91" t="s">
        <v>4</v>
      </c>
      <c r="AF213" s="91">
        <v>1997</v>
      </c>
      <c r="AG213" s="91" t="s">
        <v>266</v>
      </c>
      <c r="AH213" s="91" t="s">
        <v>677</v>
      </c>
      <c r="AI213" s="91" t="s">
        <v>4</v>
      </c>
      <c r="AJ213" s="91" t="s">
        <v>4</v>
      </c>
      <c r="AK213" s="91" t="s">
        <v>4</v>
      </c>
      <c r="AL213" s="91" t="s">
        <v>4</v>
      </c>
      <c r="AM213" s="100" t="s">
        <v>714</v>
      </c>
      <c r="AN213" s="100" t="s">
        <v>667</v>
      </c>
      <c r="AO213" s="100" t="s">
        <v>829</v>
      </c>
      <c r="AP213" s="91" t="s">
        <v>861</v>
      </c>
      <c r="AQ213" s="231" t="s">
        <v>88</v>
      </c>
      <c r="AR213" s="135" t="s">
        <v>4</v>
      </c>
      <c r="AS213" s="135">
        <v>2017</v>
      </c>
      <c r="AT213" s="135" t="s">
        <v>687</v>
      </c>
      <c r="AU213" s="135" t="s">
        <v>677</v>
      </c>
      <c r="AV213" s="135" t="s">
        <v>1678</v>
      </c>
      <c r="AW213" s="135" t="s">
        <v>1679</v>
      </c>
      <c r="AX213" s="135" t="s">
        <v>4</v>
      </c>
      <c r="AY213" s="135">
        <v>1332272</v>
      </c>
      <c r="AZ213" s="49" t="s">
        <v>666</v>
      </c>
      <c r="BA213" s="49" t="s">
        <v>667</v>
      </c>
      <c r="BB213" s="246" t="s">
        <v>1693</v>
      </c>
      <c r="BC213" s="49" t="s">
        <v>4</v>
      </c>
      <c r="BD213" s="231" t="s">
        <v>88</v>
      </c>
      <c r="BE213" s="135" t="s">
        <v>4</v>
      </c>
      <c r="BF213" s="135">
        <v>2017</v>
      </c>
      <c r="BG213" s="135" t="s">
        <v>687</v>
      </c>
      <c r="BH213" s="135" t="s">
        <v>677</v>
      </c>
      <c r="BI213" s="135" t="s">
        <v>1678</v>
      </c>
      <c r="BJ213" s="135" t="s">
        <v>1694</v>
      </c>
      <c r="BK213" s="135" t="s">
        <v>4</v>
      </c>
      <c r="BL213" s="135">
        <v>589476</v>
      </c>
      <c r="BM213" s="49" t="s">
        <v>666</v>
      </c>
      <c r="BN213" s="49" t="s">
        <v>667</v>
      </c>
      <c r="BO213" s="246" t="s">
        <v>1693</v>
      </c>
      <c r="BP213" s="49" t="s">
        <v>4</v>
      </c>
      <c r="BQ213" s="119"/>
      <c r="BR213" s="100"/>
      <c r="BS213" s="100"/>
      <c r="BT213" s="100"/>
      <c r="BU213" s="100"/>
      <c r="BV213" s="100"/>
      <c r="BW213" s="100"/>
      <c r="BX213" s="100"/>
      <c r="BY213" s="100"/>
      <c r="BZ213" s="100"/>
      <c r="CA213" s="100"/>
      <c r="CB213" s="100"/>
      <c r="CC213" s="100"/>
      <c r="CD213" s="119"/>
      <c r="CE213" s="100"/>
      <c r="CF213" s="100"/>
      <c r="CG213" s="100"/>
      <c r="CH213" s="100"/>
      <c r="CI213" s="100"/>
      <c r="CJ213" s="100"/>
      <c r="CK213" s="100"/>
      <c r="CL213" s="100"/>
      <c r="CM213" s="100"/>
      <c r="CN213" s="100"/>
      <c r="CO213" s="100"/>
      <c r="CP213" s="100"/>
      <c r="CQ213" s="119"/>
      <c r="CR213" s="100"/>
      <c r="CS213" s="100"/>
      <c r="CT213" s="100"/>
      <c r="CU213" s="100"/>
      <c r="CV213" s="100"/>
      <c r="CW213" s="100"/>
      <c r="CX213" s="100"/>
      <c r="CY213" s="100"/>
      <c r="CZ213" s="100"/>
      <c r="DA213" s="100"/>
      <c r="DB213" s="100"/>
      <c r="DC213" s="100"/>
      <c r="DD213" s="119"/>
      <c r="DE213" s="100"/>
      <c r="DF213" s="100"/>
      <c r="DG213" s="100"/>
      <c r="DH213" s="100"/>
      <c r="DI213" s="100"/>
      <c r="DJ213" s="100"/>
      <c r="DK213" s="100"/>
      <c r="DL213" s="100"/>
      <c r="DM213" s="100"/>
      <c r="DN213" s="100"/>
      <c r="DO213" s="100"/>
      <c r="DP213" s="100"/>
      <c r="DQ213" s="119"/>
      <c r="DR213" s="125"/>
      <c r="DS213" s="100"/>
      <c r="DT213" s="100"/>
      <c r="DU213" s="100"/>
      <c r="DV213" s="100"/>
      <c r="DW213" s="100"/>
      <c r="DX213" s="100"/>
      <c r="DY213" s="100"/>
      <c r="DZ213" s="100"/>
      <c r="EA213" s="100"/>
      <c r="EB213" s="100"/>
      <c r="EC213" s="100"/>
      <c r="MQ213" s="152">
        <f t="shared" si="108"/>
        <v>4</v>
      </c>
      <c r="MR213" s="143" t="s">
        <v>4</v>
      </c>
      <c r="MS213" s="143" t="s">
        <v>4</v>
      </c>
      <c r="MT213" s="143" t="s">
        <v>4</v>
      </c>
      <c r="MU213" s="143" t="s">
        <v>4</v>
      </c>
      <c r="MV213" s="234" t="s">
        <v>4</v>
      </c>
      <c r="MW213" s="236" t="s">
        <v>22</v>
      </c>
      <c r="MX213" s="234">
        <f t="shared" ref="MX213:MX219" si="145">COUNTIF(Q213:MP213,"Si")</f>
        <v>1</v>
      </c>
      <c r="MY213" s="234">
        <f t="shared" ref="MY213:MY219" si="146">COUNTIF(Q213:MP213,"Parcialmente")</f>
        <v>0</v>
      </c>
      <c r="MZ213" s="234">
        <f>COUNTIF(Q$6:MP213,"Si, pero publicado por un nivel superior")+COUNTIF(Q213:MP213,"Si pero publicado por otra entidad")</f>
        <v>0</v>
      </c>
      <c r="NA213" s="234">
        <f t="shared" ref="NA213:NA219" si="147">COUNTIF(Q213:MP213,"No")</f>
        <v>3</v>
      </c>
      <c r="NB213" s="234">
        <f t="shared" ref="NB213:NB219" si="148">COUNTIF(Q213:MP213,"Satisfechos")</f>
        <v>0</v>
      </c>
      <c r="NC213" s="234">
        <f t="shared" ref="NC213:NC219" si="149">COUNTIF(Q213:MP213,"No satisfechos")</f>
        <v>0</v>
      </c>
      <c r="ND213" s="234">
        <f t="shared" ref="ND213:ND219" si="150">COUNTIF(Q213:MP213,"No se realiza encuesta")</f>
        <v>0</v>
      </c>
      <c r="NE213" s="234">
        <f t="shared" ref="NE213:NE219" si="151">COUNTIF(Q213:MP213,"Clausurados o rehabilitados")</f>
        <v>0</v>
      </c>
      <c r="NF213" s="234">
        <f t="shared" ref="NF213:NF219" si="152">COUNTIF(Q213:MP213,"En proceso")</f>
        <v>0</v>
      </c>
      <c r="NG213" s="234">
        <f t="shared" ref="NG213" si="153">COUNTIF(Q213:MP213,"No se realiza ninguna gestión")</f>
        <v>0</v>
      </c>
      <c r="NH213" s="237">
        <f t="shared" ref="NH213:NH219" si="154">SUM(MX213:NG213)</f>
        <v>4</v>
      </c>
      <c r="NI213" s="236" t="s">
        <v>89</v>
      </c>
      <c r="NJ213" s="161">
        <f t="shared" si="139"/>
        <v>0</v>
      </c>
      <c r="NK213" s="161">
        <f t="shared" si="140"/>
        <v>4</v>
      </c>
      <c r="NM213" s="288"/>
      <c r="NN213" s="88"/>
      <c r="NO213" s="741"/>
      <c r="NP213" s="741"/>
      <c r="NQ213" s="741"/>
      <c r="NR213" s="741"/>
      <c r="NS213" s="741"/>
      <c r="NT213" s="741"/>
      <c r="NU213" s="741"/>
      <c r="NV213" s="741"/>
      <c r="NW213" s="741"/>
      <c r="NX213" s="741"/>
      <c r="NY213" s="741"/>
      <c r="NZ213" s="741"/>
      <c r="OA213" s="741"/>
      <c r="OB213" s="741"/>
      <c r="OC213" s="741"/>
      <c r="OD213" s="741"/>
      <c r="OE213" s="741"/>
      <c r="OF213" s="741"/>
      <c r="OG213" s="741"/>
      <c r="OH213" s="741"/>
      <c r="OI213" s="741"/>
      <c r="OJ213" s="741"/>
      <c r="OK213" s="741"/>
      <c r="OL213" s="741"/>
      <c r="OM213" s="741"/>
      <c r="ON213" s="741"/>
      <c r="OO213" s="741"/>
      <c r="OP213" s="741"/>
      <c r="OQ213" s="741"/>
      <c r="OR213" s="741"/>
      <c r="OS213" s="741"/>
      <c r="OT213" s="741"/>
      <c r="OU213" s="741"/>
      <c r="OV213" s="741"/>
      <c r="OW213" s="741"/>
      <c r="OX213" s="741"/>
      <c r="OY213" s="741"/>
      <c r="OZ213" s="741"/>
      <c r="PA213" s="741"/>
      <c r="PB213" s="741"/>
      <c r="PC213" s="741"/>
      <c r="PD213" s="741"/>
      <c r="PE213" s="741"/>
      <c r="PF213" s="741"/>
      <c r="PG213" s="741"/>
      <c r="PH213" s="741"/>
      <c r="PI213" s="741"/>
    </row>
    <row r="214" spans="1:425" s="92" customFormat="1" ht="15" customHeight="1">
      <c r="A214" s="1"/>
      <c r="B214" s="88"/>
      <c r="C214" s="89" t="s">
        <v>432</v>
      </c>
      <c r="D214" s="89" t="s">
        <v>204</v>
      </c>
      <c r="E214" s="89" t="s">
        <v>417</v>
      </c>
      <c r="F214" s="89" t="s">
        <v>1222</v>
      </c>
      <c r="G214" s="160" t="str">
        <f>'G-6'!I232</f>
        <v>I-80</v>
      </c>
      <c r="H214" s="160" t="s">
        <v>89</v>
      </c>
      <c r="I214" s="160" t="s">
        <v>88</v>
      </c>
      <c r="J214" s="160" t="s">
        <v>4</v>
      </c>
      <c r="K214" s="160" t="s">
        <v>4</v>
      </c>
      <c r="L214" s="160" t="s">
        <v>4</v>
      </c>
      <c r="M214" s="89" t="s">
        <v>211</v>
      </c>
      <c r="N214" s="89" t="s">
        <v>8</v>
      </c>
      <c r="O214" s="89" t="s">
        <v>371</v>
      </c>
      <c r="P214" s="89" t="s">
        <v>97</v>
      </c>
      <c r="Q214" s="125" t="s">
        <v>89</v>
      </c>
      <c r="R214" s="125" t="s">
        <v>4</v>
      </c>
      <c r="S214" s="100">
        <v>2017</v>
      </c>
      <c r="T214" s="100" t="s">
        <v>664</v>
      </c>
      <c r="U214" s="100" t="s">
        <v>713</v>
      </c>
      <c r="V214" s="100" t="s">
        <v>741</v>
      </c>
      <c r="W214" s="100" t="s">
        <v>4</v>
      </c>
      <c r="X214" s="100" t="s">
        <v>4</v>
      </c>
      <c r="Y214" s="100" t="s">
        <v>4</v>
      </c>
      <c r="Z214" s="100" t="s">
        <v>666</v>
      </c>
      <c r="AA214" s="100" t="s">
        <v>667</v>
      </c>
      <c r="AB214" s="100" t="s">
        <v>822</v>
      </c>
      <c r="AC214" s="100" t="s">
        <v>4</v>
      </c>
      <c r="AD214" s="116" t="s">
        <v>89</v>
      </c>
      <c r="AE214" s="91" t="s">
        <v>4</v>
      </c>
      <c r="AF214" s="91">
        <v>2016</v>
      </c>
      <c r="AG214" s="91" t="s">
        <v>687</v>
      </c>
      <c r="AH214" s="91" t="s">
        <v>677</v>
      </c>
      <c r="AI214" s="91" t="s">
        <v>266</v>
      </c>
      <c r="AJ214" s="91" t="s">
        <v>266</v>
      </c>
      <c r="AK214" s="91" t="s">
        <v>4</v>
      </c>
      <c r="AL214" s="91" t="s">
        <v>4</v>
      </c>
      <c r="AM214" s="100" t="s">
        <v>666</v>
      </c>
      <c r="AN214" s="100" t="s">
        <v>667</v>
      </c>
      <c r="AO214" s="100" t="s">
        <v>859</v>
      </c>
      <c r="AP214" s="91" t="s">
        <v>860</v>
      </c>
      <c r="AQ214" s="100"/>
      <c r="AR214" s="100"/>
      <c r="AS214" s="100"/>
      <c r="AT214" s="100"/>
      <c r="AU214" s="100"/>
      <c r="AV214" s="100"/>
      <c r="AW214" s="100"/>
      <c r="AX214" s="100"/>
      <c r="AY214" s="100"/>
      <c r="AZ214" s="100"/>
      <c r="BA214" s="100"/>
      <c r="BB214" s="100"/>
      <c r="BC214" s="100"/>
      <c r="BD214" s="119"/>
      <c r="BE214" s="100"/>
      <c r="BF214" s="100"/>
      <c r="BG214" s="100"/>
      <c r="BH214" s="100"/>
      <c r="BI214" s="100"/>
      <c r="BJ214" s="100"/>
      <c r="BK214" s="100"/>
      <c r="BL214" s="100"/>
      <c r="BM214" s="100"/>
      <c r="BN214" s="100"/>
      <c r="BO214" s="100"/>
      <c r="BP214" s="100"/>
      <c r="BQ214" s="119"/>
      <c r="BR214" s="100"/>
      <c r="BS214" s="100"/>
      <c r="BT214" s="100"/>
      <c r="BU214" s="100"/>
      <c r="BV214" s="100"/>
      <c r="BW214" s="100"/>
      <c r="BX214" s="100"/>
      <c r="BY214" s="100"/>
      <c r="BZ214" s="100"/>
      <c r="CA214" s="100"/>
      <c r="CB214" s="100"/>
      <c r="CC214" s="100"/>
      <c r="CD214" s="119"/>
      <c r="CE214" s="100"/>
      <c r="CF214" s="100"/>
      <c r="CG214" s="100"/>
      <c r="CH214" s="100"/>
      <c r="CI214" s="100"/>
      <c r="CJ214" s="100"/>
      <c r="CK214" s="100"/>
      <c r="CL214" s="100"/>
      <c r="CM214" s="100"/>
      <c r="CN214" s="100"/>
      <c r="CO214" s="100"/>
      <c r="CP214" s="100"/>
      <c r="CQ214" s="119"/>
      <c r="CR214" s="100"/>
      <c r="CS214" s="100"/>
      <c r="CT214" s="100"/>
      <c r="CU214" s="100"/>
      <c r="CV214" s="100"/>
      <c r="CW214" s="100"/>
      <c r="CX214" s="100"/>
      <c r="CY214" s="100"/>
      <c r="CZ214" s="100"/>
      <c r="DA214" s="100"/>
      <c r="DB214" s="100"/>
      <c r="DC214" s="100"/>
      <c r="DD214" s="119"/>
      <c r="DE214" s="100"/>
      <c r="DF214" s="100"/>
      <c r="DG214" s="100"/>
      <c r="DH214" s="100"/>
      <c r="DI214" s="100"/>
      <c r="DJ214" s="100"/>
      <c r="DK214" s="100"/>
      <c r="DL214" s="100"/>
      <c r="DM214" s="100"/>
      <c r="DN214" s="100"/>
      <c r="DO214" s="100"/>
      <c r="DP214" s="100"/>
      <c r="DQ214" s="119"/>
      <c r="DR214" s="125"/>
      <c r="DS214" s="100"/>
      <c r="DT214" s="100"/>
      <c r="DU214" s="100"/>
      <c r="DV214" s="100"/>
      <c r="DW214" s="100"/>
      <c r="DX214" s="100"/>
      <c r="DY214" s="100"/>
      <c r="DZ214" s="100"/>
      <c r="EA214" s="100"/>
      <c r="EB214" s="100"/>
      <c r="EC214" s="100"/>
      <c r="MQ214" s="152">
        <f t="shared" si="108"/>
        <v>2</v>
      </c>
      <c r="MR214" s="143" t="s">
        <v>4</v>
      </c>
      <c r="MS214" s="143" t="s">
        <v>4</v>
      </c>
      <c r="MT214" s="143" t="s">
        <v>4</v>
      </c>
      <c r="MU214" s="143" t="s">
        <v>4</v>
      </c>
      <c r="MV214" s="234" t="s">
        <v>4</v>
      </c>
      <c r="MW214" s="236" t="s">
        <v>22</v>
      </c>
      <c r="MX214" s="234">
        <f t="shared" si="145"/>
        <v>2</v>
      </c>
      <c r="MY214" s="234">
        <f t="shared" si="146"/>
        <v>0</v>
      </c>
      <c r="MZ214" s="234">
        <f>COUNTIF(Q$6:MP214,"Si, pero publicado por un nivel superior")+COUNTIF(Q214:MP214,"Si pero publicado por otra entidad")</f>
        <v>0</v>
      </c>
      <c r="NA214" s="234">
        <f t="shared" si="147"/>
        <v>0</v>
      </c>
      <c r="NB214" s="234">
        <f t="shared" si="148"/>
        <v>0</v>
      </c>
      <c r="NC214" s="234">
        <f t="shared" si="149"/>
        <v>0</v>
      </c>
      <c r="ND214" s="234">
        <f t="shared" si="150"/>
        <v>0</v>
      </c>
      <c r="NE214" s="234">
        <f t="shared" si="151"/>
        <v>0</v>
      </c>
      <c r="NF214" s="234">
        <f t="shared" si="152"/>
        <v>0</v>
      </c>
      <c r="NG214" s="234">
        <f t="shared" ref="NG214" si="155">COUNTIF(Q214:MP214,"No se realiza ninguna gestión")</f>
        <v>0</v>
      </c>
      <c r="NH214" s="237">
        <f t="shared" si="154"/>
        <v>2</v>
      </c>
      <c r="NI214" s="236" t="s">
        <v>89</v>
      </c>
      <c r="NJ214" s="161">
        <f t="shared" si="139"/>
        <v>0</v>
      </c>
      <c r="NK214" s="161">
        <f t="shared" si="140"/>
        <v>2</v>
      </c>
      <c r="NM214" s="288"/>
      <c r="NN214" s="88"/>
      <c r="NO214" s="741"/>
      <c r="NP214" s="741"/>
      <c r="NQ214" s="741"/>
      <c r="NR214" s="741"/>
      <c r="NS214" s="741"/>
      <c r="NT214" s="741"/>
      <c r="NU214" s="741"/>
      <c r="NV214" s="741"/>
      <c r="NW214" s="741"/>
      <c r="NX214" s="741"/>
      <c r="NY214" s="741"/>
      <c r="NZ214" s="741"/>
      <c r="OA214" s="741"/>
      <c r="OB214" s="741"/>
      <c r="OC214" s="741"/>
      <c r="OD214" s="741"/>
      <c r="OE214" s="741"/>
      <c r="OF214" s="741"/>
      <c r="OG214" s="741"/>
      <c r="OH214" s="741"/>
      <c r="OI214" s="741"/>
      <c r="OJ214" s="741"/>
      <c r="OK214" s="741"/>
      <c r="OL214" s="741"/>
      <c r="OM214" s="741"/>
      <c r="ON214" s="741"/>
      <c r="OO214" s="741"/>
      <c r="OP214" s="741"/>
      <c r="OQ214" s="741"/>
      <c r="OR214" s="741"/>
      <c r="OS214" s="741"/>
      <c r="OT214" s="741"/>
      <c r="OU214" s="741"/>
      <c r="OV214" s="741"/>
      <c r="OW214" s="741"/>
      <c r="OX214" s="741"/>
      <c r="OY214" s="741"/>
      <c r="OZ214" s="741"/>
      <c r="PA214" s="741"/>
      <c r="PB214" s="741"/>
      <c r="PC214" s="741"/>
      <c r="PD214" s="741"/>
      <c r="PE214" s="741"/>
      <c r="PF214" s="741"/>
      <c r="PG214" s="741"/>
      <c r="PH214" s="741"/>
      <c r="PI214" s="741"/>
    </row>
    <row r="215" spans="1:425" s="92" customFormat="1" ht="15" customHeight="1">
      <c r="A215" s="1"/>
      <c r="B215" s="88"/>
      <c r="C215" s="89" t="s">
        <v>432</v>
      </c>
      <c r="D215" s="89" t="s">
        <v>204</v>
      </c>
      <c r="E215" s="89" t="s">
        <v>417</v>
      </c>
      <c r="F215" s="89" t="s">
        <v>1225</v>
      </c>
      <c r="G215" s="160" t="str">
        <f>'G-6'!I238</f>
        <v>I-81</v>
      </c>
      <c r="H215" s="160" t="s">
        <v>89</v>
      </c>
      <c r="I215" s="160" t="s">
        <v>88</v>
      </c>
      <c r="J215" s="160" t="s">
        <v>4</v>
      </c>
      <c r="K215" s="160" t="s">
        <v>4</v>
      </c>
      <c r="L215" s="160" t="s">
        <v>4</v>
      </c>
      <c r="M215" s="89" t="s">
        <v>213</v>
      </c>
      <c r="N215" s="89" t="s">
        <v>8</v>
      </c>
      <c r="O215" s="89" t="s">
        <v>577</v>
      </c>
      <c r="P215" s="89" t="s">
        <v>97</v>
      </c>
      <c r="Q215" s="125" t="s">
        <v>89</v>
      </c>
      <c r="R215" s="125" t="s">
        <v>4</v>
      </c>
      <c r="S215" s="100">
        <v>2016</v>
      </c>
      <c r="T215" s="100" t="s">
        <v>687</v>
      </c>
      <c r="U215" s="100" t="s">
        <v>677</v>
      </c>
      <c r="V215" s="100" t="s">
        <v>266</v>
      </c>
      <c r="W215" s="100" t="s">
        <v>266</v>
      </c>
      <c r="X215" s="100" t="s">
        <v>4</v>
      </c>
      <c r="Y215" s="100" t="s">
        <v>4</v>
      </c>
      <c r="Z215" s="100" t="s">
        <v>666</v>
      </c>
      <c r="AA215" s="100" t="s">
        <v>667</v>
      </c>
      <c r="AB215" s="100" t="s">
        <v>859</v>
      </c>
      <c r="AC215" s="100" t="s">
        <v>860</v>
      </c>
      <c r="AD215" s="116" t="s">
        <v>89</v>
      </c>
      <c r="AE215" s="91" t="s">
        <v>4</v>
      </c>
      <c r="AF215" s="91">
        <v>2017</v>
      </c>
      <c r="AG215" s="91" t="s">
        <v>664</v>
      </c>
      <c r="AH215" s="91" t="s">
        <v>665</v>
      </c>
      <c r="AI215" s="91" t="s">
        <v>741</v>
      </c>
      <c r="AJ215" s="91" t="s">
        <v>4</v>
      </c>
      <c r="AK215" s="91" t="s">
        <v>4</v>
      </c>
      <c r="AL215" s="91" t="s">
        <v>4</v>
      </c>
      <c r="AM215" s="100" t="s">
        <v>666</v>
      </c>
      <c r="AN215" s="100" t="s">
        <v>667</v>
      </c>
      <c r="AO215" s="100" t="s">
        <v>822</v>
      </c>
      <c r="AP215" s="91" t="s">
        <v>4</v>
      </c>
      <c r="AQ215" s="100"/>
      <c r="AR215" s="100"/>
      <c r="AS215" s="100"/>
      <c r="AT215" s="100"/>
      <c r="AU215" s="100"/>
      <c r="AV215" s="100"/>
      <c r="AW215" s="100"/>
      <c r="AX215" s="100"/>
      <c r="AY215" s="100"/>
      <c r="AZ215" s="100"/>
      <c r="BA215" s="100"/>
      <c r="BB215" s="100"/>
      <c r="BC215" s="100"/>
      <c r="BD215" s="119"/>
      <c r="BE215" s="100"/>
      <c r="BF215" s="100"/>
      <c r="BG215" s="100"/>
      <c r="BH215" s="100"/>
      <c r="BI215" s="100"/>
      <c r="BJ215" s="100"/>
      <c r="BK215" s="100"/>
      <c r="BL215" s="100"/>
      <c r="BM215" s="100"/>
      <c r="BN215" s="100"/>
      <c r="BO215" s="100"/>
      <c r="BP215" s="100"/>
      <c r="BQ215" s="119"/>
      <c r="BR215" s="100"/>
      <c r="BS215" s="100"/>
      <c r="BT215" s="100"/>
      <c r="BU215" s="100"/>
      <c r="BV215" s="100"/>
      <c r="BW215" s="100"/>
      <c r="BX215" s="100"/>
      <c r="BY215" s="100"/>
      <c r="BZ215" s="100"/>
      <c r="CA215" s="100"/>
      <c r="CB215" s="100"/>
      <c r="CC215" s="100"/>
      <c r="CD215" s="119"/>
      <c r="CE215" s="100"/>
      <c r="CF215" s="100"/>
      <c r="CG215" s="100"/>
      <c r="CH215" s="100"/>
      <c r="CI215" s="100"/>
      <c r="CJ215" s="100"/>
      <c r="CK215" s="100"/>
      <c r="CL215" s="100"/>
      <c r="CM215" s="100"/>
      <c r="CN215" s="100"/>
      <c r="CO215" s="100"/>
      <c r="CP215" s="100"/>
      <c r="CQ215" s="119"/>
      <c r="CR215" s="100"/>
      <c r="CS215" s="100"/>
      <c r="CT215" s="100"/>
      <c r="CU215" s="100"/>
      <c r="CV215" s="100"/>
      <c r="CW215" s="100"/>
      <c r="CX215" s="100"/>
      <c r="CY215" s="100"/>
      <c r="CZ215" s="100"/>
      <c r="DA215" s="100"/>
      <c r="DB215" s="100"/>
      <c r="DC215" s="100"/>
      <c r="DD215" s="119"/>
      <c r="DE215" s="100"/>
      <c r="DF215" s="100"/>
      <c r="DG215" s="100"/>
      <c r="DH215" s="100"/>
      <c r="DI215" s="100"/>
      <c r="DJ215" s="100"/>
      <c r="DK215" s="100"/>
      <c r="DL215" s="100"/>
      <c r="DM215" s="100"/>
      <c r="DN215" s="100"/>
      <c r="DO215" s="100"/>
      <c r="DP215" s="100"/>
      <c r="DQ215" s="119"/>
      <c r="DR215" s="125"/>
      <c r="DS215" s="100"/>
      <c r="DT215" s="100"/>
      <c r="DU215" s="100"/>
      <c r="DV215" s="100"/>
      <c r="DW215" s="100"/>
      <c r="DX215" s="100"/>
      <c r="DY215" s="100"/>
      <c r="DZ215" s="100"/>
      <c r="EA215" s="100"/>
      <c r="EB215" s="100"/>
      <c r="EC215" s="100"/>
      <c r="MQ215" s="152">
        <f t="shared" si="108"/>
        <v>2</v>
      </c>
      <c r="MR215" s="143" t="s">
        <v>4</v>
      </c>
      <c r="MS215" s="143" t="s">
        <v>4</v>
      </c>
      <c r="MT215" s="143" t="s">
        <v>4</v>
      </c>
      <c r="MU215" s="143" t="s">
        <v>4</v>
      </c>
      <c r="MV215" s="234" t="s">
        <v>4</v>
      </c>
      <c r="MW215" s="236" t="s">
        <v>22</v>
      </c>
      <c r="MX215" s="234">
        <f t="shared" si="145"/>
        <v>2</v>
      </c>
      <c r="MY215" s="234">
        <f t="shared" si="146"/>
        <v>0</v>
      </c>
      <c r="MZ215" s="234">
        <f>COUNTIF(Q$6:MP215,"Si, pero publicado por un nivel superior")+COUNTIF(Q215:MP215,"Si pero publicado por otra entidad")</f>
        <v>0</v>
      </c>
      <c r="NA215" s="234">
        <f t="shared" si="147"/>
        <v>0</v>
      </c>
      <c r="NB215" s="234">
        <f t="shared" si="148"/>
        <v>0</v>
      </c>
      <c r="NC215" s="234">
        <f t="shared" si="149"/>
        <v>0</v>
      </c>
      <c r="ND215" s="234">
        <f t="shared" si="150"/>
        <v>0</v>
      </c>
      <c r="NE215" s="234">
        <f t="shared" si="151"/>
        <v>0</v>
      </c>
      <c r="NF215" s="234">
        <f t="shared" si="152"/>
        <v>0</v>
      </c>
      <c r="NG215" s="234">
        <f t="shared" ref="NG215" si="156">COUNTIF(Q215:MP215,"No se realiza ninguna gestión")</f>
        <v>0</v>
      </c>
      <c r="NH215" s="237">
        <f t="shared" si="154"/>
        <v>2</v>
      </c>
      <c r="NI215" s="236" t="s">
        <v>89</v>
      </c>
      <c r="NJ215" s="161">
        <f t="shared" si="139"/>
        <v>0</v>
      </c>
      <c r="NK215" s="161">
        <f t="shared" si="140"/>
        <v>2</v>
      </c>
      <c r="NM215" s="288"/>
      <c r="NN215" s="88"/>
      <c r="NO215" s="741"/>
      <c r="NP215" s="741"/>
      <c r="NQ215" s="741"/>
      <c r="NR215" s="741"/>
      <c r="NS215" s="741"/>
      <c r="NT215" s="741"/>
      <c r="NU215" s="741"/>
      <c r="NV215" s="741"/>
      <c r="NW215" s="741"/>
      <c r="NX215" s="741"/>
      <c r="NY215" s="741"/>
      <c r="NZ215" s="741"/>
      <c r="OA215" s="741"/>
      <c r="OB215" s="741"/>
      <c r="OC215" s="741"/>
      <c r="OD215" s="741"/>
      <c r="OE215" s="741"/>
      <c r="OF215" s="741"/>
      <c r="OG215" s="741"/>
      <c r="OH215" s="741"/>
      <c r="OI215" s="741"/>
      <c r="OJ215" s="741"/>
      <c r="OK215" s="741"/>
      <c r="OL215" s="741"/>
      <c r="OM215" s="741"/>
      <c r="ON215" s="741"/>
      <c r="OO215" s="741"/>
      <c r="OP215" s="741"/>
      <c r="OQ215" s="741"/>
      <c r="OR215" s="741"/>
      <c r="OS215" s="741"/>
      <c r="OT215" s="741"/>
      <c r="OU215" s="741"/>
      <c r="OV215" s="741"/>
      <c r="OW215" s="741"/>
      <c r="OX215" s="741"/>
      <c r="OY215" s="741"/>
      <c r="OZ215" s="741"/>
      <c r="PA215" s="741"/>
      <c r="PB215" s="741"/>
      <c r="PC215" s="741"/>
      <c r="PD215" s="741"/>
      <c r="PE215" s="741"/>
      <c r="PF215" s="741"/>
      <c r="PG215" s="741"/>
      <c r="PH215" s="741"/>
      <c r="PI215" s="741"/>
    </row>
    <row r="216" spans="1:425" s="92" customFormat="1" ht="15" customHeight="1">
      <c r="A216" s="1"/>
      <c r="B216" s="88"/>
      <c r="C216" s="89" t="s">
        <v>432</v>
      </c>
      <c r="D216" s="89" t="s">
        <v>204</v>
      </c>
      <c r="E216" s="89" t="s">
        <v>417</v>
      </c>
      <c r="F216" s="89" t="s">
        <v>1226</v>
      </c>
      <c r="G216" s="160" t="str">
        <f>'G-6'!I244</f>
        <v>I-82</v>
      </c>
      <c r="H216" s="160" t="s">
        <v>89</v>
      </c>
      <c r="I216" s="160" t="s">
        <v>88</v>
      </c>
      <c r="J216" s="160" t="s">
        <v>4</v>
      </c>
      <c r="K216" s="160" t="s">
        <v>4</v>
      </c>
      <c r="L216" s="160" t="s">
        <v>4</v>
      </c>
      <c r="M216" s="89" t="s">
        <v>212</v>
      </c>
      <c r="N216" s="89" t="s">
        <v>8</v>
      </c>
      <c r="O216" s="89" t="s">
        <v>578</v>
      </c>
      <c r="P216" s="89" t="s">
        <v>97</v>
      </c>
      <c r="Q216" s="125" t="s">
        <v>89</v>
      </c>
      <c r="R216" s="125" t="s">
        <v>4</v>
      </c>
      <c r="S216" s="100">
        <v>2017</v>
      </c>
      <c r="T216" s="100" t="s">
        <v>664</v>
      </c>
      <c r="U216" s="100" t="s">
        <v>665</v>
      </c>
      <c r="V216" s="100" t="s">
        <v>741</v>
      </c>
      <c r="W216" s="100" t="s">
        <v>4</v>
      </c>
      <c r="X216" s="100" t="s">
        <v>4</v>
      </c>
      <c r="Y216" s="100" t="s">
        <v>4</v>
      </c>
      <c r="Z216" s="100" t="s">
        <v>666</v>
      </c>
      <c r="AA216" s="100" t="s">
        <v>667</v>
      </c>
      <c r="AB216" s="100" t="s">
        <v>822</v>
      </c>
      <c r="AC216" s="100" t="s">
        <v>4</v>
      </c>
      <c r="AD216" s="116"/>
      <c r="AE216" s="91"/>
      <c r="AF216" s="91"/>
      <c r="AG216" s="91"/>
      <c r="AH216" s="91"/>
      <c r="AI216" s="91"/>
      <c r="AJ216" s="91"/>
      <c r="AK216" s="91"/>
      <c r="AL216" s="91"/>
      <c r="AM216" s="100"/>
      <c r="AN216" s="100"/>
      <c r="AO216" s="100"/>
      <c r="AP216" s="91"/>
      <c r="AQ216" s="100"/>
      <c r="AR216" s="100"/>
      <c r="AS216" s="100"/>
      <c r="AT216" s="100"/>
      <c r="AU216" s="100"/>
      <c r="AV216" s="100"/>
      <c r="AW216" s="100"/>
      <c r="AX216" s="100"/>
      <c r="AY216" s="100"/>
      <c r="AZ216" s="100"/>
      <c r="BA216" s="100"/>
      <c r="BB216" s="100"/>
      <c r="BC216" s="100"/>
      <c r="BD216" s="119"/>
      <c r="BE216" s="100"/>
      <c r="BF216" s="100"/>
      <c r="BG216" s="100"/>
      <c r="BH216" s="100"/>
      <c r="BI216" s="100"/>
      <c r="BJ216" s="100"/>
      <c r="BK216" s="100"/>
      <c r="BL216" s="100"/>
      <c r="BM216" s="100"/>
      <c r="BN216" s="100"/>
      <c r="BO216" s="100"/>
      <c r="BP216" s="100"/>
      <c r="BQ216" s="119"/>
      <c r="BR216" s="100"/>
      <c r="BS216" s="100"/>
      <c r="BT216" s="100"/>
      <c r="BU216" s="100"/>
      <c r="BV216" s="100"/>
      <c r="BW216" s="100"/>
      <c r="BX216" s="100"/>
      <c r="BY216" s="100"/>
      <c r="BZ216" s="100"/>
      <c r="CA216" s="100"/>
      <c r="CB216" s="100"/>
      <c r="CC216" s="100"/>
      <c r="CD216" s="119"/>
      <c r="CE216" s="100"/>
      <c r="CF216" s="100"/>
      <c r="CG216" s="100"/>
      <c r="CH216" s="100"/>
      <c r="CI216" s="100"/>
      <c r="CJ216" s="100"/>
      <c r="CK216" s="100"/>
      <c r="CL216" s="100"/>
      <c r="CM216" s="100"/>
      <c r="CN216" s="100"/>
      <c r="CO216" s="100"/>
      <c r="CP216" s="100"/>
      <c r="CQ216" s="119"/>
      <c r="CR216" s="100"/>
      <c r="CS216" s="100"/>
      <c r="CT216" s="100"/>
      <c r="CU216" s="100"/>
      <c r="CV216" s="100"/>
      <c r="CW216" s="100"/>
      <c r="CX216" s="100"/>
      <c r="CY216" s="100"/>
      <c r="CZ216" s="100"/>
      <c r="DA216" s="100"/>
      <c r="DB216" s="100"/>
      <c r="DC216" s="100"/>
      <c r="DD216" s="119"/>
      <c r="DE216" s="100"/>
      <c r="DF216" s="100"/>
      <c r="DG216" s="100"/>
      <c r="DH216" s="100"/>
      <c r="DI216" s="100"/>
      <c r="DJ216" s="100"/>
      <c r="DK216" s="100"/>
      <c r="DL216" s="100"/>
      <c r="DM216" s="100"/>
      <c r="DN216" s="100"/>
      <c r="DO216" s="100"/>
      <c r="DP216" s="100"/>
      <c r="DQ216" s="119"/>
      <c r="DR216" s="125"/>
      <c r="DS216" s="100"/>
      <c r="DT216" s="100"/>
      <c r="DU216" s="100"/>
      <c r="DV216" s="100"/>
      <c r="DW216" s="100"/>
      <c r="DX216" s="100"/>
      <c r="DY216" s="100"/>
      <c r="DZ216" s="100"/>
      <c r="EA216" s="100"/>
      <c r="EB216" s="100"/>
      <c r="EC216" s="100"/>
      <c r="MQ216" s="152">
        <f t="shared" si="108"/>
        <v>1</v>
      </c>
      <c r="MR216" s="143" t="s">
        <v>4</v>
      </c>
      <c r="MS216" s="143" t="s">
        <v>4</v>
      </c>
      <c r="MT216" s="143" t="s">
        <v>4</v>
      </c>
      <c r="MU216" s="143" t="s">
        <v>4</v>
      </c>
      <c r="MV216" s="234" t="s">
        <v>4</v>
      </c>
      <c r="MW216" s="236" t="s">
        <v>22</v>
      </c>
      <c r="MX216" s="234">
        <f t="shared" si="145"/>
        <v>1</v>
      </c>
      <c r="MY216" s="234">
        <f t="shared" si="146"/>
        <v>0</v>
      </c>
      <c r="MZ216" s="234">
        <f>COUNTIF(Q$6:MP216,"Si, pero publicado por un nivel superior")+COUNTIF(Q216:MP216,"Si pero publicado por otra entidad")</f>
        <v>0</v>
      </c>
      <c r="NA216" s="234">
        <f t="shared" si="147"/>
        <v>0</v>
      </c>
      <c r="NB216" s="234">
        <f t="shared" si="148"/>
        <v>0</v>
      </c>
      <c r="NC216" s="234">
        <f t="shared" si="149"/>
        <v>0</v>
      </c>
      <c r="ND216" s="234">
        <f t="shared" si="150"/>
        <v>0</v>
      </c>
      <c r="NE216" s="234">
        <f t="shared" si="151"/>
        <v>0</v>
      </c>
      <c r="NF216" s="234">
        <f t="shared" si="152"/>
        <v>0</v>
      </c>
      <c r="NG216" s="234">
        <f t="shared" ref="NG216" si="157">COUNTIF(Q216:MP216,"No se realiza ninguna gestión")</f>
        <v>0</v>
      </c>
      <c r="NH216" s="237">
        <f t="shared" si="154"/>
        <v>1</v>
      </c>
      <c r="NI216" s="236" t="s">
        <v>89</v>
      </c>
      <c r="NJ216" s="161">
        <f t="shared" si="139"/>
        <v>0</v>
      </c>
      <c r="NK216" s="161">
        <f t="shared" si="140"/>
        <v>1</v>
      </c>
      <c r="NM216" s="288"/>
      <c r="NN216" s="88"/>
      <c r="NO216" s="741"/>
      <c r="NP216" s="741"/>
      <c r="NQ216" s="741"/>
      <c r="NR216" s="741"/>
      <c r="NS216" s="741"/>
      <c r="NT216" s="741"/>
      <c r="NU216" s="741"/>
      <c r="NV216" s="741"/>
      <c r="NW216" s="741"/>
      <c r="NX216" s="741"/>
      <c r="NY216" s="741"/>
      <c r="NZ216" s="741"/>
      <c r="OA216" s="741"/>
      <c r="OB216" s="741"/>
      <c r="OC216" s="741"/>
      <c r="OD216" s="741"/>
      <c r="OE216" s="741"/>
      <c r="OF216" s="741"/>
      <c r="OG216" s="741"/>
      <c r="OH216" s="741"/>
      <c r="OI216" s="741"/>
      <c r="OJ216" s="741"/>
      <c r="OK216" s="741"/>
      <c r="OL216" s="741"/>
      <c r="OM216" s="741"/>
      <c r="ON216" s="741"/>
      <c r="OO216" s="741"/>
      <c r="OP216" s="741"/>
      <c r="OQ216" s="741"/>
      <c r="OR216" s="741"/>
      <c r="OS216" s="741"/>
      <c r="OT216" s="741"/>
      <c r="OU216" s="741"/>
      <c r="OV216" s="741"/>
      <c r="OW216" s="741"/>
      <c r="OX216" s="741"/>
      <c r="OY216" s="741"/>
      <c r="OZ216" s="741"/>
      <c r="PA216" s="741"/>
      <c r="PB216" s="741"/>
      <c r="PC216" s="741"/>
      <c r="PD216" s="741"/>
      <c r="PE216" s="741"/>
      <c r="PF216" s="741"/>
      <c r="PG216" s="741"/>
      <c r="PH216" s="741"/>
      <c r="PI216" s="741"/>
    </row>
    <row r="217" spans="1:425" s="92" customFormat="1" ht="15" customHeight="1">
      <c r="A217" s="1"/>
      <c r="B217" s="88"/>
      <c r="C217" s="89" t="s">
        <v>432</v>
      </c>
      <c r="D217" s="89" t="s">
        <v>204</v>
      </c>
      <c r="E217" s="89" t="s">
        <v>67</v>
      </c>
      <c r="F217" s="89" t="s">
        <v>1227</v>
      </c>
      <c r="G217" s="160" t="str">
        <f>'G-6'!I226</f>
        <v>I-79</v>
      </c>
      <c r="H217" s="160" t="s">
        <v>89</v>
      </c>
      <c r="I217" s="160" t="s">
        <v>89</v>
      </c>
      <c r="J217" s="160" t="s">
        <v>4</v>
      </c>
      <c r="K217" s="160" t="s">
        <v>4</v>
      </c>
      <c r="L217" s="160" t="s">
        <v>4</v>
      </c>
      <c r="M217" s="89" t="s">
        <v>385</v>
      </c>
      <c r="N217" s="89" t="s">
        <v>8</v>
      </c>
      <c r="O217" s="89" t="s">
        <v>391</v>
      </c>
      <c r="P217" s="89" t="s">
        <v>97</v>
      </c>
      <c r="Q217" s="231" t="s">
        <v>89</v>
      </c>
      <c r="R217" s="135" t="s">
        <v>4</v>
      </c>
      <c r="S217" s="135">
        <v>2017</v>
      </c>
      <c r="T217" s="135" t="s">
        <v>687</v>
      </c>
      <c r="U217" s="135" t="s">
        <v>677</v>
      </c>
      <c r="V217" s="135" t="s">
        <v>1678</v>
      </c>
      <c r="W217" s="135" t="s">
        <v>1679</v>
      </c>
      <c r="X217" s="135" t="s">
        <v>4</v>
      </c>
      <c r="Y217" s="135">
        <v>1332272</v>
      </c>
      <c r="Z217" s="49" t="s">
        <v>666</v>
      </c>
      <c r="AA217" s="49" t="s">
        <v>667</v>
      </c>
      <c r="AB217" s="246" t="s">
        <v>1693</v>
      </c>
      <c r="AC217" s="49" t="s">
        <v>4</v>
      </c>
      <c r="AD217" s="231" t="s">
        <v>89</v>
      </c>
      <c r="AE217" s="135" t="s">
        <v>4</v>
      </c>
      <c r="AF217" s="135">
        <v>2017</v>
      </c>
      <c r="AG217" s="135" t="s">
        <v>687</v>
      </c>
      <c r="AH217" s="135" t="s">
        <v>677</v>
      </c>
      <c r="AI217" s="135" t="s">
        <v>1678</v>
      </c>
      <c r="AJ217" s="135" t="s">
        <v>1694</v>
      </c>
      <c r="AK217" s="135" t="s">
        <v>4</v>
      </c>
      <c r="AL217" s="135">
        <v>589476</v>
      </c>
      <c r="AM217" s="49" t="s">
        <v>666</v>
      </c>
      <c r="AN217" s="49" t="s">
        <v>667</v>
      </c>
      <c r="AO217" s="246" t="s">
        <v>1693</v>
      </c>
      <c r="AP217" s="49" t="s">
        <v>4</v>
      </c>
      <c r="AQ217" s="100"/>
      <c r="AR217" s="100"/>
      <c r="AS217" s="100"/>
      <c r="AT217" s="100"/>
      <c r="AU217" s="100"/>
      <c r="AV217" s="100"/>
      <c r="AW217" s="100"/>
      <c r="AX217" s="100"/>
      <c r="AY217" s="100"/>
      <c r="AZ217" s="100"/>
      <c r="BA217" s="100"/>
      <c r="BB217" s="100"/>
      <c r="BC217" s="100"/>
      <c r="BD217" s="119"/>
      <c r="BE217" s="100"/>
      <c r="BF217" s="100"/>
      <c r="BG217" s="100"/>
      <c r="BH217" s="100"/>
      <c r="BI217" s="100"/>
      <c r="BJ217" s="100"/>
      <c r="BK217" s="100"/>
      <c r="BL217" s="100"/>
      <c r="BM217" s="100"/>
      <c r="BN217" s="100"/>
      <c r="BO217" s="100"/>
      <c r="BP217" s="100"/>
      <c r="BQ217" s="119"/>
      <c r="BR217" s="100"/>
      <c r="BS217" s="100"/>
      <c r="BT217" s="100"/>
      <c r="BU217" s="100"/>
      <c r="BV217" s="100"/>
      <c r="BW217" s="100"/>
      <c r="BX217" s="100"/>
      <c r="BY217" s="100"/>
      <c r="BZ217" s="100"/>
      <c r="CA217" s="100"/>
      <c r="CB217" s="100"/>
      <c r="CC217" s="100"/>
      <c r="CD217" s="119"/>
      <c r="CE217" s="100"/>
      <c r="CF217" s="100"/>
      <c r="CG217" s="100"/>
      <c r="CH217" s="100"/>
      <c r="CI217" s="100"/>
      <c r="CJ217" s="100"/>
      <c r="CK217" s="100"/>
      <c r="CL217" s="100"/>
      <c r="CM217" s="100"/>
      <c r="CN217" s="100"/>
      <c r="CO217" s="100"/>
      <c r="CP217" s="100"/>
      <c r="CQ217" s="119"/>
      <c r="CR217" s="100"/>
      <c r="CS217" s="100"/>
      <c r="CT217" s="100"/>
      <c r="CU217" s="100"/>
      <c r="CV217" s="100"/>
      <c r="CW217" s="100"/>
      <c r="CX217" s="100"/>
      <c r="CY217" s="100"/>
      <c r="CZ217" s="100"/>
      <c r="DA217" s="100"/>
      <c r="DB217" s="100"/>
      <c r="DC217" s="100"/>
      <c r="DD217" s="119"/>
      <c r="DE217" s="100"/>
      <c r="DF217" s="100"/>
      <c r="DG217" s="100"/>
      <c r="DH217" s="100"/>
      <c r="DI217" s="100"/>
      <c r="DJ217" s="100"/>
      <c r="DK217" s="100"/>
      <c r="DL217" s="100"/>
      <c r="DM217" s="100"/>
      <c r="DN217" s="100"/>
      <c r="DO217" s="100"/>
      <c r="DP217" s="100"/>
      <c r="DQ217" s="119"/>
      <c r="DR217" s="125"/>
      <c r="DS217" s="100"/>
      <c r="DT217" s="100"/>
      <c r="DU217" s="100"/>
      <c r="DV217" s="100"/>
      <c r="DW217" s="100"/>
      <c r="DX217" s="100"/>
      <c r="DY217" s="100"/>
      <c r="DZ217" s="100"/>
      <c r="EA217" s="100"/>
      <c r="EB217" s="100"/>
      <c r="EC217" s="100"/>
      <c r="MQ217" s="152">
        <f t="shared" si="108"/>
        <v>2</v>
      </c>
      <c r="MR217" s="143" t="s">
        <v>4</v>
      </c>
      <c r="MS217" s="143" t="s">
        <v>4</v>
      </c>
      <c r="MT217" s="143" t="s">
        <v>4</v>
      </c>
      <c r="MU217" s="143" t="s">
        <v>4</v>
      </c>
      <c r="MV217" s="234" t="s">
        <v>4</v>
      </c>
      <c r="MW217" s="236" t="s">
        <v>22</v>
      </c>
      <c r="MX217" s="234">
        <f t="shared" si="145"/>
        <v>2</v>
      </c>
      <c r="MY217" s="234">
        <f t="shared" si="146"/>
        <v>0</v>
      </c>
      <c r="MZ217" s="234">
        <f>COUNTIF(Q$6:MP217,"Si, pero publicado por un nivel superior")+COUNTIF(Q217:MP217,"Si pero publicado por otra entidad")</f>
        <v>0</v>
      </c>
      <c r="NA217" s="234">
        <f t="shared" si="147"/>
        <v>0</v>
      </c>
      <c r="NB217" s="234">
        <f t="shared" si="148"/>
        <v>0</v>
      </c>
      <c r="NC217" s="234">
        <f t="shared" si="149"/>
        <v>0</v>
      </c>
      <c r="ND217" s="234">
        <f t="shared" si="150"/>
        <v>0</v>
      </c>
      <c r="NE217" s="234">
        <f t="shared" si="151"/>
        <v>0</v>
      </c>
      <c r="NF217" s="234">
        <f t="shared" si="152"/>
        <v>0</v>
      </c>
      <c r="NG217" s="234">
        <f t="shared" ref="NG217" si="158">COUNTIF(Q217:MP217,"No se realiza ninguna gestión")</f>
        <v>0</v>
      </c>
      <c r="NH217" s="237">
        <f t="shared" si="154"/>
        <v>2</v>
      </c>
      <c r="NI217" s="236" t="s">
        <v>89</v>
      </c>
      <c r="NJ217" s="161">
        <f t="shared" si="139"/>
        <v>0</v>
      </c>
      <c r="NK217" s="161">
        <f t="shared" si="140"/>
        <v>2</v>
      </c>
      <c r="NM217" s="288"/>
      <c r="NN217" s="88"/>
      <c r="NO217" s="741"/>
      <c r="NP217" s="741"/>
      <c r="NQ217" s="741"/>
      <c r="NR217" s="741"/>
      <c r="NS217" s="741"/>
      <c r="NT217" s="741"/>
      <c r="NU217" s="741"/>
      <c r="NV217" s="741"/>
      <c r="NW217" s="741"/>
      <c r="NX217" s="741"/>
      <c r="NY217" s="741"/>
      <c r="NZ217" s="741"/>
      <c r="OA217" s="741"/>
      <c r="OB217" s="741"/>
      <c r="OC217" s="741"/>
      <c r="OD217" s="741"/>
      <c r="OE217" s="741"/>
      <c r="OF217" s="741"/>
      <c r="OG217" s="741"/>
      <c r="OH217" s="741"/>
      <c r="OI217" s="741"/>
      <c r="OJ217" s="741"/>
      <c r="OK217" s="741"/>
      <c r="OL217" s="741"/>
      <c r="OM217" s="741"/>
      <c r="ON217" s="741"/>
      <c r="OO217" s="741"/>
      <c r="OP217" s="741"/>
      <c r="OQ217" s="741"/>
      <c r="OR217" s="741"/>
      <c r="OS217" s="741"/>
      <c r="OT217" s="741"/>
      <c r="OU217" s="741"/>
      <c r="OV217" s="741"/>
      <c r="OW217" s="741"/>
      <c r="OX217" s="741"/>
      <c r="OY217" s="741"/>
      <c r="OZ217" s="741"/>
      <c r="PA217" s="741"/>
      <c r="PB217" s="741"/>
      <c r="PC217" s="741"/>
      <c r="PD217" s="741"/>
      <c r="PE217" s="741"/>
      <c r="PF217" s="741"/>
      <c r="PG217" s="741"/>
      <c r="PH217" s="741"/>
      <c r="PI217" s="741"/>
    </row>
    <row r="218" spans="1:425" s="92" customFormat="1" ht="15" customHeight="1">
      <c r="A218" s="1"/>
      <c r="B218" s="88"/>
      <c r="C218" s="89" t="s">
        <v>2160</v>
      </c>
      <c r="D218" s="89" t="s">
        <v>204</v>
      </c>
      <c r="E218" s="89" t="s">
        <v>16</v>
      </c>
      <c r="F218" s="89" t="s">
        <v>2163</v>
      </c>
      <c r="G218" s="160" t="str">
        <f>'G-6'!I250</f>
        <v>I-83</v>
      </c>
      <c r="H218" s="160" t="s">
        <v>88</v>
      </c>
      <c r="I218" s="160" t="s">
        <v>88</v>
      </c>
      <c r="J218" s="160" t="s">
        <v>4</v>
      </c>
      <c r="K218" s="160" t="s">
        <v>4</v>
      </c>
      <c r="L218" s="160" t="s">
        <v>4</v>
      </c>
      <c r="M218" s="89" t="s">
        <v>584</v>
      </c>
      <c r="N218" s="89" t="s">
        <v>63</v>
      </c>
      <c r="O218" s="89" t="s">
        <v>241</v>
      </c>
      <c r="P218" s="89" t="s">
        <v>97</v>
      </c>
      <c r="Q218" s="125" t="s">
        <v>89</v>
      </c>
      <c r="R218" s="125" t="s">
        <v>4</v>
      </c>
      <c r="S218" s="100" t="s">
        <v>862</v>
      </c>
      <c r="T218" s="100" t="s">
        <v>687</v>
      </c>
      <c r="U218" s="100" t="s">
        <v>677</v>
      </c>
      <c r="V218" s="100" t="s">
        <v>863</v>
      </c>
      <c r="W218" s="100" t="s">
        <v>864</v>
      </c>
      <c r="X218" s="100" t="s">
        <v>4</v>
      </c>
      <c r="Y218" s="173">
        <v>1239000</v>
      </c>
      <c r="Z218" s="100" t="s">
        <v>666</v>
      </c>
      <c r="AA218" s="100" t="s">
        <v>667</v>
      </c>
      <c r="AB218" s="100" t="s">
        <v>865</v>
      </c>
      <c r="AC218" s="100" t="s">
        <v>1821</v>
      </c>
      <c r="AD218" s="231" t="s">
        <v>89</v>
      </c>
      <c r="AE218" s="135" t="s">
        <v>4</v>
      </c>
      <c r="AF218" s="135">
        <v>2017</v>
      </c>
      <c r="AG218" s="135" t="s">
        <v>687</v>
      </c>
      <c r="AH218" s="135" t="s">
        <v>677</v>
      </c>
      <c r="AI218" s="135" t="s">
        <v>1678</v>
      </c>
      <c r="AJ218" s="135" t="s">
        <v>1679</v>
      </c>
      <c r="AK218" s="135" t="s">
        <v>4</v>
      </c>
      <c r="AL218" s="135">
        <v>1332272</v>
      </c>
      <c r="AM218" s="49" t="s">
        <v>666</v>
      </c>
      <c r="AN218" s="49" t="s">
        <v>667</v>
      </c>
      <c r="AO218" s="246" t="s">
        <v>1693</v>
      </c>
      <c r="AP218" s="49" t="s">
        <v>4</v>
      </c>
      <c r="AQ218" s="100"/>
      <c r="AR218" s="100"/>
      <c r="AS218" s="100"/>
      <c r="AT218" s="100"/>
      <c r="AU218" s="100"/>
      <c r="AV218" s="100"/>
      <c r="AW218" s="100"/>
      <c r="AX218" s="100"/>
      <c r="AY218" s="100"/>
      <c r="AZ218" s="100"/>
      <c r="BA218" s="100"/>
      <c r="BB218" s="100"/>
      <c r="BC218" s="100"/>
      <c r="BD218" s="119"/>
      <c r="BE218" s="100"/>
      <c r="BF218" s="100"/>
      <c r="BG218" s="100"/>
      <c r="BH218" s="100"/>
      <c r="BI218" s="100"/>
      <c r="BJ218" s="100"/>
      <c r="BK218" s="100"/>
      <c r="BL218" s="100"/>
      <c r="BM218" s="100"/>
      <c r="BN218" s="100"/>
      <c r="BO218" s="100"/>
      <c r="BP218" s="100"/>
      <c r="BQ218" s="119"/>
      <c r="BR218" s="100"/>
      <c r="BS218" s="100"/>
      <c r="BT218" s="100"/>
      <c r="BU218" s="100"/>
      <c r="BV218" s="100"/>
      <c r="BW218" s="100"/>
      <c r="BX218" s="100"/>
      <c r="BY218" s="100"/>
      <c r="BZ218" s="100"/>
      <c r="CA218" s="100"/>
      <c r="CB218" s="100"/>
      <c r="CC218" s="100"/>
      <c r="CD218" s="119"/>
      <c r="CE218" s="100"/>
      <c r="CF218" s="100"/>
      <c r="CG218" s="100"/>
      <c r="CH218" s="100"/>
      <c r="CI218" s="100"/>
      <c r="CJ218" s="100"/>
      <c r="CK218" s="100"/>
      <c r="CL218" s="100"/>
      <c r="CM218" s="100"/>
      <c r="CN218" s="100"/>
      <c r="CO218" s="100"/>
      <c r="CP218" s="100"/>
      <c r="CQ218" s="119"/>
      <c r="CR218" s="100"/>
      <c r="CS218" s="100"/>
      <c r="CT218" s="100"/>
      <c r="CU218" s="100"/>
      <c r="CV218" s="100"/>
      <c r="CW218" s="100"/>
      <c r="CX218" s="100"/>
      <c r="CY218" s="100"/>
      <c r="CZ218" s="100"/>
      <c r="DA218" s="100"/>
      <c r="DB218" s="100"/>
      <c r="DC218" s="100"/>
      <c r="DD218" s="119"/>
      <c r="DE218" s="100"/>
      <c r="DF218" s="100"/>
      <c r="DG218" s="100"/>
      <c r="DH218" s="100"/>
      <c r="DI218" s="100"/>
      <c r="DJ218" s="100"/>
      <c r="DK218" s="100"/>
      <c r="DL218" s="100"/>
      <c r="DM218" s="100"/>
      <c r="DN218" s="100"/>
      <c r="DO218" s="100"/>
      <c r="DP218" s="100"/>
      <c r="DQ218" s="119"/>
      <c r="DR218" s="125"/>
      <c r="DS218" s="100"/>
      <c r="DT218" s="100"/>
      <c r="DU218" s="100"/>
      <c r="DV218" s="100"/>
      <c r="DW218" s="100"/>
      <c r="DX218" s="100"/>
      <c r="DY218" s="100"/>
      <c r="DZ218" s="100"/>
      <c r="EA218" s="100"/>
      <c r="EB218" s="100"/>
      <c r="EC218" s="100"/>
      <c r="MQ218" s="152">
        <f t="shared" si="108"/>
        <v>2</v>
      </c>
      <c r="MR218" s="143" t="s">
        <v>4</v>
      </c>
      <c r="MS218" s="143" t="s">
        <v>4</v>
      </c>
      <c r="MT218" s="143" t="s">
        <v>4</v>
      </c>
      <c r="MU218" s="143" t="s">
        <v>4</v>
      </c>
      <c r="MV218" s="234" t="s">
        <v>4</v>
      </c>
      <c r="MW218" s="236" t="s">
        <v>22</v>
      </c>
      <c r="MX218" s="234">
        <f t="shared" si="145"/>
        <v>2</v>
      </c>
      <c r="MY218" s="234">
        <f t="shared" si="146"/>
        <v>0</v>
      </c>
      <c r="MZ218" s="234">
        <f>COUNTIF(Q$6:MP218,"Si, pero publicado por un nivel superior")+COUNTIF(Q218:MP218,"Si pero publicado por otra entidad")</f>
        <v>0</v>
      </c>
      <c r="NA218" s="234">
        <f t="shared" si="147"/>
        <v>0</v>
      </c>
      <c r="NB218" s="234">
        <f t="shared" si="148"/>
        <v>0</v>
      </c>
      <c r="NC218" s="234">
        <f t="shared" si="149"/>
        <v>0</v>
      </c>
      <c r="ND218" s="234">
        <f t="shared" si="150"/>
        <v>0</v>
      </c>
      <c r="NE218" s="234">
        <f t="shared" si="151"/>
        <v>0</v>
      </c>
      <c r="NF218" s="234">
        <f t="shared" si="152"/>
        <v>0</v>
      </c>
      <c r="NG218" s="234">
        <f t="shared" ref="NG218" si="159">COUNTIF(Q218:MP218,"No se realiza ninguna gestión")</f>
        <v>0</v>
      </c>
      <c r="NH218" s="237">
        <f t="shared" si="154"/>
        <v>2</v>
      </c>
      <c r="NI218" s="236" t="s">
        <v>89</v>
      </c>
      <c r="NJ218" s="161">
        <f t="shared" si="139"/>
        <v>0</v>
      </c>
      <c r="NK218" s="161">
        <f t="shared" si="140"/>
        <v>2</v>
      </c>
      <c r="NM218" s="288"/>
      <c r="NN218" s="88"/>
      <c r="NO218" s="741"/>
      <c r="NP218" s="741"/>
      <c r="NQ218" s="741"/>
      <c r="NR218" s="741"/>
      <c r="NS218" s="741"/>
      <c r="NT218" s="741"/>
      <c r="NU218" s="741"/>
      <c r="NV218" s="741"/>
      <c r="NW218" s="741"/>
      <c r="NX218" s="741"/>
      <c r="NY218" s="741"/>
      <c r="NZ218" s="741"/>
      <c r="OA218" s="741"/>
      <c r="OB218" s="741"/>
      <c r="OC218" s="741"/>
      <c r="OD218" s="741"/>
      <c r="OE218" s="741"/>
      <c r="OF218" s="741"/>
      <c r="OG218" s="741"/>
      <c r="OH218" s="741"/>
      <c r="OI218" s="741"/>
      <c r="OJ218" s="741"/>
      <c r="OK218" s="741"/>
      <c r="OL218" s="741"/>
      <c r="OM218" s="741"/>
      <c r="ON218" s="741"/>
      <c r="OO218" s="741"/>
      <c r="OP218" s="741"/>
      <c r="OQ218" s="741"/>
      <c r="OR218" s="741"/>
      <c r="OS218" s="741"/>
      <c r="OT218" s="741"/>
      <c r="OU218" s="741"/>
      <c r="OV218" s="741"/>
      <c r="OW218" s="741"/>
      <c r="OX218" s="741"/>
      <c r="OY218" s="741"/>
      <c r="OZ218" s="741"/>
      <c r="PA218" s="741"/>
      <c r="PB218" s="741"/>
      <c r="PC218" s="741"/>
      <c r="PD218" s="741"/>
      <c r="PE218" s="741"/>
      <c r="PF218" s="741"/>
      <c r="PG218" s="741"/>
      <c r="PH218" s="741"/>
      <c r="PI218" s="741"/>
    </row>
    <row r="219" spans="1:425" s="92" customFormat="1" ht="15" customHeight="1">
      <c r="A219" s="1"/>
      <c r="B219" s="88"/>
      <c r="C219" s="89" t="s">
        <v>431</v>
      </c>
      <c r="D219" s="89" t="s">
        <v>162</v>
      </c>
      <c r="E219" s="89" t="s">
        <v>1074</v>
      </c>
      <c r="F219" s="89" t="s">
        <v>2166</v>
      </c>
      <c r="G219" s="340" t="str">
        <f>'G-6'!I41</f>
        <v>I-30</v>
      </c>
      <c r="H219" s="340" t="s">
        <v>88</v>
      </c>
      <c r="I219" s="340" t="s">
        <v>88</v>
      </c>
      <c r="J219" s="160" t="s">
        <v>4</v>
      </c>
      <c r="K219" s="160" t="s">
        <v>4</v>
      </c>
      <c r="L219" s="160" t="s">
        <v>4</v>
      </c>
      <c r="M219" s="89" t="s">
        <v>1313</v>
      </c>
      <c r="N219" s="89" t="s">
        <v>63</v>
      </c>
      <c r="O219" s="89" t="s">
        <v>2886</v>
      </c>
      <c r="P219" s="89" t="s">
        <v>97</v>
      </c>
      <c r="Q219" s="125"/>
      <c r="R219" s="125"/>
      <c r="S219" s="100"/>
      <c r="T219" s="100"/>
      <c r="U219" s="100"/>
      <c r="V219" s="100"/>
      <c r="W219" s="100"/>
      <c r="X219" s="100"/>
      <c r="Y219" s="173"/>
      <c r="Z219" s="100"/>
      <c r="AA219" s="100"/>
      <c r="AB219" s="100"/>
      <c r="AC219" s="100"/>
      <c r="AD219" s="116"/>
      <c r="AE219" s="91"/>
      <c r="AF219" s="91"/>
      <c r="AG219" s="91"/>
      <c r="AH219" s="91"/>
      <c r="AI219" s="91"/>
      <c r="AJ219" s="91"/>
      <c r="AK219" s="91"/>
      <c r="AL219" s="91"/>
      <c r="AM219" s="100"/>
      <c r="AN219" s="100"/>
      <c r="AO219" s="100"/>
      <c r="AP219" s="91"/>
      <c r="AQ219" s="100"/>
      <c r="AR219" s="100"/>
      <c r="AS219" s="100"/>
      <c r="AT219" s="100"/>
      <c r="AU219" s="100"/>
      <c r="AV219" s="100"/>
      <c r="AW219" s="100"/>
      <c r="AX219" s="100"/>
      <c r="AY219" s="100"/>
      <c r="AZ219" s="100"/>
      <c r="BA219" s="100"/>
      <c r="BB219" s="100"/>
      <c r="BC219" s="100"/>
      <c r="BD219" s="119"/>
      <c r="BE219" s="100"/>
      <c r="BF219" s="100"/>
      <c r="BG219" s="100"/>
      <c r="BH219" s="100"/>
      <c r="BI219" s="100"/>
      <c r="BJ219" s="100"/>
      <c r="BK219" s="100"/>
      <c r="BL219" s="100"/>
      <c r="BM219" s="100"/>
      <c r="BN219" s="100"/>
      <c r="BO219" s="100"/>
      <c r="BP219" s="100"/>
      <c r="BQ219" s="119"/>
      <c r="BR219" s="100"/>
      <c r="BS219" s="100"/>
      <c r="BT219" s="100"/>
      <c r="BU219" s="100"/>
      <c r="BV219" s="100"/>
      <c r="BW219" s="100"/>
      <c r="BX219" s="100"/>
      <c r="BY219" s="100"/>
      <c r="BZ219" s="100"/>
      <c r="CA219" s="100"/>
      <c r="CB219" s="100"/>
      <c r="CC219" s="100"/>
      <c r="CD219" s="119"/>
      <c r="CE219" s="100"/>
      <c r="CF219" s="100"/>
      <c r="CG219" s="100"/>
      <c r="CH219" s="100"/>
      <c r="CI219" s="100"/>
      <c r="CJ219" s="100"/>
      <c r="CK219" s="100"/>
      <c r="CL219" s="100"/>
      <c r="CM219" s="100"/>
      <c r="CN219" s="100"/>
      <c r="CO219" s="100"/>
      <c r="CP219" s="100"/>
      <c r="CQ219" s="119"/>
      <c r="CR219" s="100"/>
      <c r="CS219" s="100"/>
      <c r="CT219" s="100"/>
      <c r="CU219" s="100"/>
      <c r="CV219" s="100"/>
      <c r="CW219" s="100"/>
      <c r="CX219" s="100"/>
      <c r="CY219" s="100"/>
      <c r="CZ219" s="100"/>
      <c r="DA219" s="100"/>
      <c r="DB219" s="100"/>
      <c r="DC219" s="100"/>
      <c r="DD219" s="119"/>
      <c r="DE219" s="100"/>
      <c r="DF219" s="100"/>
      <c r="DG219" s="100"/>
      <c r="DH219" s="100"/>
      <c r="DI219" s="100"/>
      <c r="DJ219" s="100"/>
      <c r="DK219" s="100"/>
      <c r="DL219" s="100"/>
      <c r="DM219" s="100"/>
      <c r="DN219" s="100"/>
      <c r="DO219" s="100"/>
      <c r="DP219" s="100"/>
      <c r="DQ219" s="119"/>
      <c r="DR219" s="125"/>
      <c r="DS219" s="100"/>
      <c r="DT219" s="100"/>
      <c r="DU219" s="100"/>
      <c r="DV219" s="100"/>
      <c r="DW219" s="100"/>
      <c r="DX219" s="100"/>
      <c r="DY219" s="100"/>
      <c r="DZ219" s="100"/>
      <c r="EA219" s="100"/>
      <c r="EB219" s="100"/>
      <c r="EC219" s="100"/>
      <c r="MQ219" s="152">
        <f t="shared" si="108"/>
        <v>0</v>
      </c>
      <c r="MR219" s="143" t="s">
        <v>4</v>
      </c>
      <c r="MS219" s="143" t="s">
        <v>4</v>
      </c>
      <c r="MT219" s="143" t="s">
        <v>4</v>
      </c>
      <c r="MU219" s="143" t="s">
        <v>4</v>
      </c>
      <c r="MV219" s="234" t="s">
        <v>4</v>
      </c>
      <c r="MW219" s="236" t="s">
        <v>22</v>
      </c>
      <c r="MX219" s="234">
        <f t="shared" si="145"/>
        <v>0</v>
      </c>
      <c r="MY219" s="234">
        <f t="shared" si="146"/>
        <v>0</v>
      </c>
      <c r="MZ219" s="234">
        <f>COUNTIF(Q$6:MP219,"Si, pero publicado por un nivel superior")+COUNTIF(Q219:MP219,"Si pero publicado por otra entidad")</f>
        <v>0</v>
      </c>
      <c r="NA219" s="234">
        <f t="shared" si="147"/>
        <v>0</v>
      </c>
      <c r="NB219" s="234">
        <f t="shared" si="148"/>
        <v>0</v>
      </c>
      <c r="NC219" s="234">
        <f t="shared" si="149"/>
        <v>0</v>
      </c>
      <c r="ND219" s="234">
        <f t="shared" si="150"/>
        <v>0</v>
      </c>
      <c r="NE219" s="234">
        <f t="shared" si="151"/>
        <v>0</v>
      </c>
      <c r="NF219" s="234">
        <f t="shared" si="152"/>
        <v>0</v>
      </c>
      <c r="NG219" s="234">
        <f t="shared" ref="NG219" si="160">COUNTIF(Q219:MP219,"No se realiza ninguna gestión")</f>
        <v>0</v>
      </c>
      <c r="NH219" s="237">
        <f t="shared" si="154"/>
        <v>0</v>
      </c>
      <c r="NI219" s="236" t="s">
        <v>89</v>
      </c>
      <c r="NJ219" s="161">
        <f t="shared" si="139"/>
        <v>0</v>
      </c>
      <c r="NK219" s="161">
        <f t="shared" si="140"/>
        <v>0</v>
      </c>
      <c r="NM219" s="288"/>
      <c r="NN219" s="88"/>
      <c r="NO219" s="741"/>
      <c r="NP219" s="741"/>
      <c r="NQ219" s="741"/>
      <c r="NR219" s="741"/>
      <c r="NS219" s="741"/>
      <c r="NT219" s="741"/>
      <c r="NU219" s="741"/>
      <c r="NV219" s="741"/>
      <c r="NW219" s="741"/>
      <c r="NX219" s="741"/>
      <c r="NY219" s="741"/>
      <c r="NZ219" s="741"/>
      <c r="OA219" s="741"/>
      <c r="OB219" s="741"/>
      <c r="OC219" s="741"/>
      <c r="OD219" s="741"/>
      <c r="OE219" s="741"/>
      <c r="OF219" s="741"/>
      <c r="OG219" s="741"/>
      <c r="OH219" s="741"/>
      <c r="OI219" s="741"/>
      <c r="OJ219" s="741"/>
      <c r="OK219" s="741"/>
      <c r="OL219" s="741"/>
      <c r="OM219" s="741"/>
      <c r="ON219" s="741"/>
      <c r="OO219" s="741"/>
      <c r="OP219" s="741"/>
      <c r="OQ219" s="741"/>
      <c r="OR219" s="741"/>
      <c r="OS219" s="741"/>
      <c r="OT219" s="741"/>
      <c r="OU219" s="741"/>
      <c r="OV219" s="741"/>
      <c r="OW219" s="741"/>
      <c r="OX219" s="741"/>
      <c r="OY219" s="741"/>
      <c r="OZ219" s="741"/>
      <c r="PA219" s="741"/>
      <c r="PB219" s="741"/>
      <c r="PC219" s="741"/>
      <c r="PD219" s="741"/>
      <c r="PE219" s="741"/>
      <c r="PF219" s="741"/>
      <c r="PG219" s="741"/>
      <c r="PH219" s="741"/>
      <c r="PI219" s="741"/>
    </row>
    <row r="220" spans="1:425" s="92" customFormat="1" ht="15" customHeight="1">
      <c r="A220" s="1"/>
      <c r="B220" s="88"/>
      <c r="C220" s="89" t="s">
        <v>431</v>
      </c>
      <c r="D220" s="89" t="s">
        <v>162</v>
      </c>
      <c r="E220" s="89" t="s">
        <v>1220</v>
      </c>
      <c r="F220" s="89" t="s">
        <v>2165</v>
      </c>
      <c r="G220" s="340" t="str">
        <f>'G-6'!I49</f>
        <v>I-31</v>
      </c>
      <c r="H220" s="340" t="s">
        <v>88</v>
      </c>
      <c r="I220" s="340" t="s">
        <v>88</v>
      </c>
      <c r="J220" s="160" t="s">
        <v>4</v>
      </c>
      <c r="K220" s="160" t="s">
        <v>4</v>
      </c>
      <c r="L220" s="160" t="s">
        <v>4</v>
      </c>
      <c r="M220" s="89" t="s">
        <v>1321</v>
      </c>
      <c r="N220" s="89" t="s">
        <v>6</v>
      </c>
      <c r="O220" s="89" t="s">
        <v>77</v>
      </c>
      <c r="P220" s="89" t="s">
        <v>98</v>
      </c>
      <c r="Q220" s="125"/>
      <c r="R220" s="125"/>
      <c r="S220" s="100"/>
      <c r="T220" s="100"/>
      <c r="U220" s="100"/>
      <c r="V220" s="100"/>
      <c r="W220" s="100"/>
      <c r="X220" s="100"/>
      <c r="Y220" s="173"/>
      <c r="Z220" s="100"/>
      <c r="AA220" s="100"/>
      <c r="AB220" s="100"/>
      <c r="AC220" s="100"/>
      <c r="AD220" s="116"/>
      <c r="AE220" s="91"/>
      <c r="AF220" s="91"/>
      <c r="AG220" s="91"/>
      <c r="AH220" s="91"/>
      <c r="AI220" s="91"/>
      <c r="AJ220" s="91"/>
      <c r="AK220" s="91"/>
      <c r="AL220" s="91"/>
      <c r="AM220" s="100"/>
      <c r="AN220" s="100"/>
      <c r="AO220" s="100"/>
      <c r="AP220" s="91"/>
      <c r="AQ220" s="100"/>
      <c r="AR220" s="100"/>
      <c r="AS220" s="100"/>
      <c r="AT220" s="100"/>
      <c r="AU220" s="100"/>
      <c r="AV220" s="100"/>
      <c r="AW220" s="100"/>
      <c r="AX220" s="100"/>
      <c r="AY220" s="100"/>
      <c r="AZ220" s="100"/>
      <c r="BA220" s="100"/>
      <c r="BB220" s="100"/>
      <c r="BC220" s="100"/>
      <c r="BD220" s="119"/>
      <c r="BE220" s="100"/>
      <c r="BF220" s="100"/>
      <c r="BG220" s="100"/>
      <c r="BH220" s="100"/>
      <c r="BI220" s="100"/>
      <c r="BJ220" s="100"/>
      <c r="BK220" s="100"/>
      <c r="BL220" s="100"/>
      <c r="BM220" s="100"/>
      <c r="BN220" s="100"/>
      <c r="BO220" s="100"/>
      <c r="BP220" s="100"/>
      <c r="BQ220" s="119"/>
      <c r="BR220" s="100"/>
      <c r="BS220" s="100"/>
      <c r="BT220" s="100"/>
      <c r="BU220" s="100"/>
      <c r="BV220" s="100"/>
      <c r="BW220" s="100"/>
      <c r="BX220" s="100"/>
      <c r="BY220" s="100"/>
      <c r="BZ220" s="100"/>
      <c r="CA220" s="100"/>
      <c r="CB220" s="100"/>
      <c r="CC220" s="100"/>
      <c r="CD220" s="119"/>
      <c r="CE220" s="100"/>
      <c r="CF220" s="100"/>
      <c r="CG220" s="100"/>
      <c r="CH220" s="100"/>
      <c r="CI220" s="100"/>
      <c r="CJ220" s="100"/>
      <c r="CK220" s="100"/>
      <c r="CL220" s="100"/>
      <c r="CM220" s="100"/>
      <c r="CN220" s="100"/>
      <c r="CO220" s="100"/>
      <c r="CP220" s="100"/>
      <c r="CQ220" s="119"/>
      <c r="CR220" s="100"/>
      <c r="CS220" s="100"/>
      <c r="CT220" s="100"/>
      <c r="CU220" s="100"/>
      <c r="CV220" s="100"/>
      <c r="CW220" s="100"/>
      <c r="CX220" s="100"/>
      <c r="CY220" s="100"/>
      <c r="CZ220" s="100"/>
      <c r="DA220" s="100"/>
      <c r="DB220" s="100"/>
      <c r="DC220" s="100"/>
      <c r="DD220" s="119"/>
      <c r="DE220" s="100"/>
      <c r="DF220" s="100"/>
      <c r="DG220" s="100"/>
      <c r="DH220" s="100"/>
      <c r="DI220" s="100"/>
      <c r="DJ220" s="100"/>
      <c r="DK220" s="100"/>
      <c r="DL220" s="100"/>
      <c r="DM220" s="100"/>
      <c r="DN220" s="100"/>
      <c r="DO220" s="100"/>
      <c r="DP220" s="100"/>
      <c r="DQ220" s="119"/>
      <c r="DR220" s="125"/>
      <c r="DS220" s="100"/>
      <c r="DT220" s="100"/>
      <c r="DU220" s="100"/>
      <c r="DV220" s="100"/>
      <c r="DW220" s="100"/>
      <c r="DX220" s="100"/>
      <c r="DY220" s="100"/>
      <c r="DZ220" s="100"/>
      <c r="EA220" s="100"/>
      <c r="EB220" s="100"/>
      <c r="EC220" s="100"/>
      <c r="MQ220" s="152">
        <f t="shared" si="108"/>
        <v>0</v>
      </c>
      <c r="MR220" s="143">
        <f t="shared" ref="MR220" si="161">MAX(Q220,AD220,AQ220,BD220,BQ220,CD220,CQ220,DD220,DQ220,ED220,EQ220,FD220,FQ220,GD220,GQ220,HD220,HQ220,ID220,IQ220,JD220,JQ220,KD220,KQ220,LD220,LQ220,MD220)</f>
        <v>0</v>
      </c>
      <c r="MS220" s="143">
        <f t="shared" ref="MS220" si="162">MIN(Q220,AD220,AQ220,BD220,BQ220,CD220,CQ220,DD220,DQ220,ED220,EQ220,FD220,FQ220,GD220,GQ220,HD220,HQ220,ID220,IQ220,JD220,JQ220,KD220,KQ220,LD220,LQ220,MD220)</f>
        <v>0</v>
      </c>
      <c r="MT220" s="143" t="e">
        <f t="shared" ref="MT220" si="163">AVERAGE(Q220,AD220,AQ220,BD220,BQ220,CD220,CQ220,DD220,DQ220,ED220,EQ220,FD220,FQ220,GD220,GQ220,HD220,HQ220,ID220,IQ220,JD220,JQ220,KD220,KQ220,LD220,LQ220,MD220)</f>
        <v>#DIV/0!</v>
      </c>
      <c r="MU220" s="143" t="e">
        <f t="shared" ref="MU220" si="164">STDEV(Q220,AD220,AQ220,BD220,BQ220,CD220,CQ220,DD220,DQ220,ED220,EQ220,FD220,FQ220,GD220,GQ220,HD220,HQ220,ID220,IQ220,JD220,JQ220,KD220,KQ220,LD220,LQ220,MD220)</f>
        <v>#DIV/0!</v>
      </c>
      <c r="MV220" s="234">
        <f t="shared" ref="MV220" si="165">MQ220</f>
        <v>0</v>
      </c>
      <c r="MW220" s="236" t="s">
        <v>89</v>
      </c>
      <c r="MX220" s="144" t="s">
        <v>4</v>
      </c>
      <c r="MY220" s="144" t="s">
        <v>4</v>
      </c>
      <c r="MZ220" s="144" t="s">
        <v>4</v>
      </c>
      <c r="NA220" s="144" t="s">
        <v>4</v>
      </c>
      <c r="NB220" s="144" t="s">
        <v>4</v>
      </c>
      <c r="NC220" s="144" t="s">
        <v>4</v>
      </c>
      <c r="ND220" s="144" t="s">
        <v>4</v>
      </c>
      <c r="NE220" s="144" t="s">
        <v>4</v>
      </c>
      <c r="NF220" s="144" t="s">
        <v>4</v>
      </c>
      <c r="NG220" s="144" t="s">
        <v>4</v>
      </c>
      <c r="NH220" s="237" t="s">
        <v>4</v>
      </c>
      <c r="NI220" s="236" t="s">
        <v>22</v>
      </c>
      <c r="NJ220" s="161">
        <f t="shared" si="139"/>
        <v>0</v>
      </c>
      <c r="NK220" s="161">
        <f t="shared" si="140"/>
        <v>0</v>
      </c>
      <c r="NM220" s="288"/>
      <c r="NN220" s="88"/>
      <c r="NO220" s="741"/>
      <c r="NP220" s="741"/>
      <c r="NQ220" s="741"/>
      <c r="NR220" s="741"/>
      <c r="NS220" s="741"/>
      <c r="NT220" s="741"/>
      <c r="NU220" s="741"/>
      <c r="NV220" s="741"/>
      <c r="NW220" s="741"/>
      <c r="NX220" s="741"/>
      <c r="NY220" s="741"/>
      <c r="NZ220" s="741"/>
      <c r="OA220" s="741"/>
      <c r="OB220" s="741"/>
      <c r="OC220" s="741"/>
      <c r="OD220" s="741"/>
      <c r="OE220" s="741"/>
      <c r="OF220" s="741"/>
      <c r="OG220" s="741"/>
      <c r="OH220" s="741"/>
      <c r="OI220" s="741"/>
      <c r="OJ220" s="741"/>
      <c r="OK220" s="741"/>
      <c r="OL220" s="741"/>
      <c r="OM220" s="741"/>
      <c r="ON220" s="741"/>
      <c r="OO220" s="741"/>
      <c r="OP220" s="741"/>
      <c r="OQ220" s="741"/>
      <c r="OR220" s="741"/>
      <c r="OS220" s="741"/>
      <c r="OT220" s="741"/>
      <c r="OU220" s="741"/>
      <c r="OV220" s="741"/>
      <c r="OW220" s="741"/>
      <c r="OX220" s="741"/>
      <c r="OY220" s="741"/>
      <c r="OZ220" s="741"/>
      <c r="PA220" s="741"/>
      <c r="PB220" s="741"/>
      <c r="PC220" s="741"/>
      <c r="PD220" s="741"/>
      <c r="PE220" s="741"/>
      <c r="PF220" s="741"/>
      <c r="PG220" s="741"/>
      <c r="PH220" s="741"/>
      <c r="PI220" s="741"/>
    </row>
    <row r="221" spans="1:425" s="92" customFormat="1" ht="15" customHeight="1">
      <c r="A221" s="1"/>
      <c r="B221" s="88"/>
      <c r="C221" s="89" t="s">
        <v>2160</v>
      </c>
      <c r="D221" s="89" t="s">
        <v>162</v>
      </c>
      <c r="E221" s="89" t="s">
        <v>429</v>
      </c>
      <c r="F221" s="89" t="s">
        <v>437</v>
      </c>
      <c r="G221" s="160" t="str">
        <f>'G-6'!I267</f>
        <v>I-91 B</v>
      </c>
      <c r="H221" s="160" t="s">
        <v>88</v>
      </c>
      <c r="I221" s="160" t="s">
        <v>88</v>
      </c>
      <c r="J221" s="160" t="s">
        <v>4</v>
      </c>
      <c r="K221" s="160" t="s">
        <v>4</v>
      </c>
      <c r="L221" s="160" t="s">
        <v>4</v>
      </c>
      <c r="M221" s="89" t="s">
        <v>558</v>
      </c>
      <c r="N221" s="89" t="s">
        <v>6</v>
      </c>
      <c r="O221" s="89" t="s">
        <v>1038</v>
      </c>
      <c r="P221" s="89" t="s">
        <v>98</v>
      </c>
      <c r="Q221" s="125">
        <v>0.217</v>
      </c>
      <c r="R221" s="125" t="s">
        <v>4</v>
      </c>
      <c r="S221" s="100">
        <v>2012</v>
      </c>
      <c r="T221" s="100" t="s">
        <v>266</v>
      </c>
      <c r="U221" s="100" t="s">
        <v>677</v>
      </c>
      <c r="V221" s="100" t="s">
        <v>4</v>
      </c>
      <c r="W221" s="100" t="s">
        <v>4</v>
      </c>
      <c r="X221" s="100" t="s">
        <v>4</v>
      </c>
      <c r="Y221" s="100" t="s">
        <v>4</v>
      </c>
      <c r="Z221" s="100" t="s">
        <v>714</v>
      </c>
      <c r="AA221" s="100" t="s">
        <v>667</v>
      </c>
      <c r="AB221" s="100" t="s">
        <v>866</v>
      </c>
      <c r="AC221" s="100" t="s">
        <v>1825</v>
      </c>
      <c r="AD221" s="125">
        <v>0.04</v>
      </c>
      <c r="AE221" s="125" t="s">
        <v>4</v>
      </c>
      <c r="AF221" s="100">
        <v>2012</v>
      </c>
      <c r="AG221" s="100" t="s">
        <v>266</v>
      </c>
      <c r="AH221" s="100" t="s">
        <v>677</v>
      </c>
      <c r="AI221" s="100" t="s">
        <v>4</v>
      </c>
      <c r="AJ221" s="100" t="s">
        <v>4</v>
      </c>
      <c r="AK221" s="100" t="s">
        <v>4</v>
      </c>
      <c r="AL221" s="100" t="s">
        <v>4</v>
      </c>
      <c r="AM221" s="100" t="s">
        <v>714</v>
      </c>
      <c r="AN221" s="100" t="s">
        <v>667</v>
      </c>
      <c r="AO221" s="100" t="s">
        <v>866</v>
      </c>
      <c r="AP221" s="100" t="s">
        <v>1826</v>
      </c>
      <c r="AQ221" s="100"/>
      <c r="AR221" s="100"/>
      <c r="AS221" s="100"/>
      <c r="AT221" s="100"/>
      <c r="AU221" s="100"/>
      <c r="AV221" s="100"/>
      <c r="AW221" s="100"/>
      <c r="AX221" s="100"/>
      <c r="AY221" s="100"/>
      <c r="AZ221" s="100"/>
      <c r="BA221" s="100"/>
      <c r="BB221" s="100"/>
      <c r="BC221" s="100"/>
      <c r="BD221" s="119"/>
      <c r="BE221" s="100"/>
      <c r="BF221" s="100"/>
      <c r="BG221" s="100"/>
      <c r="BH221" s="100"/>
      <c r="BI221" s="100"/>
      <c r="BJ221" s="100"/>
      <c r="BK221" s="100"/>
      <c r="BL221" s="100"/>
      <c r="BM221" s="100"/>
      <c r="BN221" s="100"/>
      <c r="BO221" s="100"/>
      <c r="BP221" s="100"/>
      <c r="BQ221" s="119"/>
      <c r="BR221" s="100"/>
      <c r="BS221" s="100"/>
      <c r="BT221" s="100"/>
      <c r="BU221" s="100"/>
      <c r="BV221" s="100"/>
      <c r="BW221" s="100"/>
      <c r="BX221" s="100"/>
      <c r="BY221" s="100"/>
      <c r="BZ221" s="100"/>
      <c r="CA221" s="100"/>
      <c r="CB221" s="100"/>
      <c r="CC221" s="100"/>
      <c r="CD221" s="119"/>
      <c r="CE221" s="100"/>
      <c r="CF221" s="100"/>
      <c r="CG221" s="100"/>
      <c r="CH221" s="100"/>
      <c r="CI221" s="100"/>
      <c r="CJ221" s="100"/>
      <c r="CK221" s="100"/>
      <c r="CL221" s="100"/>
      <c r="CM221" s="100"/>
      <c r="CN221" s="100"/>
      <c r="CO221" s="100"/>
      <c r="CP221" s="100"/>
      <c r="CQ221" s="119"/>
      <c r="CR221" s="100"/>
      <c r="CS221" s="100"/>
      <c r="CT221" s="100"/>
      <c r="CU221" s="100"/>
      <c r="CV221" s="100"/>
      <c r="CW221" s="100"/>
      <c r="CX221" s="100"/>
      <c r="CY221" s="100"/>
      <c r="CZ221" s="100"/>
      <c r="DA221" s="100"/>
      <c r="DB221" s="100"/>
      <c r="DC221" s="100"/>
      <c r="DD221" s="119"/>
      <c r="DE221" s="100"/>
      <c r="DF221" s="100"/>
      <c r="DG221" s="100"/>
      <c r="DH221" s="100"/>
      <c r="DI221" s="100"/>
      <c r="DJ221" s="100"/>
      <c r="DK221" s="100"/>
      <c r="DL221" s="100"/>
      <c r="DM221" s="100"/>
      <c r="DN221" s="100"/>
      <c r="DO221" s="100"/>
      <c r="DP221" s="100"/>
      <c r="DQ221" s="119"/>
      <c r="DR221" s="125"/>
      <c r="DS221" s="100"/>
      <c r="DT221" s="100"/>
      <c r="DU221" s="100"/>
      <c r="DV221" s="100"/>
      <c r="DW221" s="100"/>
      <c r="DX221" s="100"/>
      <c r="DY221" s="100"/>
      <c r="DZ221" s="100"/>
      <c r="EA221" s="100"/>
      <c r="EB221" s="100"/>
      <c r="EC221" s="100"/>
      <c r="MQ221" s="152">
        <f t="shared" si="108"/>
        <v>2</v>
      </c>
      <c r="MR221" s="143">
        <f t="shared" si="135"/>
        <v>0.217</v>
      </c>
      <c r="MS221" s="143">
        <f t="shared" si="136"/>
        <v>0.04</v>
      </c>
      <c r="MT221" s="143">
        <f t="shared" si="137"/>
        <v>0.1285</v>
      </c>
      <c r="MU221" s="143">
        <f t="shared" si="138"/>
        <v>0.12515790027001891</v>
      </c>
      <c r="MV221" s="234">
        <f t="shared" si="141"/>
        <v>2</v>
      </c>
      <c r="MW221" s="236" t="s">
        <v>89</v>
      </c>
      <c r="MX221" s="144" t="s">
        <v>4</v>
      </c>
      <c r="MY221" s="144" t="s">
        <v>4</v>
      </c>
      <c r="MZ221" s="144" t="s">
        <v>4</v>
      </c>
      <c r="NA221" s="144" t="s">
        <v>4</v>
      </c>
      <c r="NB221" s="144" t="s">
        <v>4</v>
      </c>
      <c r="NC221" s="144" t="s">
        <v>4</v>
      </c>
      <c r="ND221" s="144" t="s">
        <v>4</v>
      </c>
      <c r="NE221" s="144" t="s">
        <v>4</v>
      </c>
      <c r="NF221" s="144" t="s">
        <v>4</v>
      </c>
      <c r="NG221" s="144" t="s">
        <v>4</v>
      </c>
      <c r="NH221" s="237" t="s">
        <v>4</v>
      </c>
      <c r="NI221" s="236" t="s">
        <v>22</v>
      </c>
      <c r="NJ221" s="161">
        <f t="shared" si="139"/>
        <v>0</v>
      </c>
      <c r="NK221" s="161">
        <f t="shared" si="140"/>
        <v>2</v>
      </c>
      <c r="NM221" s="288"/>
      <c r="NN221" s="88"/>
      <c r="NO221" s="741"/>
      <c r="NP221" s="741"/>
      <c r="NQ221" s="741"/>
      <c r="NR221" s="741"/>
      <c r="NS221" s="741"/>
      <c r="NT221" s="741"/>
      <c r="NU221" s="741"/>
      <c r="NV221" s="741"/>
      <c r="NW221" s="741"/>
      <c r="NX221" s="741"/>
      <c r="NY221" s="741"/>
      <c r="NZ221" s="741"/>
      <c r="OA221" s="741"/>
      <c r="OB221" s="741"/>
      <c r="OC221" s="741"/>
      <c r="OD221" s="741"/>
      <c r="OE221" s="741"/>
      <c r="OF221" s="741"/>
      <c r="OG221" s="741"/>
      <c r="OH221" s="741"/>
      <c r="OI221" s="741"/>
      <c r="OJ221" s="741"/>
      <c r="OK221" s="741"/>
      <c r="OL221" s="741"/>
      <c r="OM221" s="741"/>
      <c r="ON221" s="741"/>
      <c r="OO221" s="741"/>
      <c r="OP221" s="741"/>
      <c r="OQ221" s="741"/>
      <c r="OR221" s="741"/>
      <c r="OS221" s="741"/>
      <c r="OT221" s="741"/>
      <c r="OU221" s="741"/>
      <c r="OV221" s="741"/>
      <c r="OW221" s="741"/>
      <c r="OX221" s="741"/>
      <c r="OY221" s="741"/>
      <c r="OZ221" s="741"/>
      <c r="PA221" s="741"/>
      <c r="PB221" s="741"/>
      <c r="PC221" s="741"/>
      <c r="PD221" s="741"/>
      <c r="PE221" s="741"/>
      <c r="PF221" s="741"/>
      <c r="PG221" s="741"/>
      <c r="PH221" s="741"/>
      <c r="PI221" s="741"/>
    </row>
    <row r="222" spans="1:425" s="92" customFormat="1" ht="15" customHeight="1">
      <c r="A222" s="1"/>
      <c r="B222" s="88"/>
      <c r="C222" s="89" t="s">
        <v>2160</v>
      </c>
      <c r="D222" s="89" t="s">
        <v>162</v>
      </c>
      <c r="E222" s="89" t="s">
        <v>16</v>
      </c>
      <c r="F222" s="89" t="s">
        <v>2163</v>
      </c>
      <c r="G222" s="340" t="str">
        <f>'G-6'!I271</f>
        <v>I-92</v>
      </c>
      <c r="H222" s="340" t="s">
        <v>88</v>
      </c>
      <c r="I222" s="340" t="s">
        <v>88</v>
      </c>
      <c r="J222" s="160" t="s">
        <v>4</v>
      </c>
      <c r="K222" s="160" t="s">
        <v>4</v>
      </c>
      <c r="L222" s="160" t="s">
        <v>4</v>
      </c>
      <c r="M222" s="89" t="s">
        <v>380</v>
      </c>
      <c r="N222" s="89" t="s">
        <v>362</v>
      </c>
      <c r="O222" s="89" t="s">
        <v>381</v>
      </c>
      <c r="P222" s="89" t="s">
        <v>98</v>
      </c>
      <c r="Q222" s="125"/>
      <c r="R222" s="125"/>
      <c r="S222" s="100"/>
      <c r="T222" s="100"/>
      <c r="U222" s="100"/>
      <c r="V222" s="100"/>
      <c r="W222" s="100"/>
      <c r="X222" s="100"/>
      <c r="Y222" s="100"/>
      <c r="Z222" s="100"/>
      <c r="AA222" s="100"/>
      <c r="AB222" s="100"/>
      <c r="AC222" s="100"/>
      <c r="AD222" s="116"/>
      <c r="AE222" s="91"/>
      <c r="AF222" s="91"/>
      <c r="AG222" s="91"/>
      <c r="AH222" s="91"/>
      <c r="AI222" s="91"/>
      <c r="AJ222" s="91"/>
      <c r="AK222" s="91"/>
      <c r="AL222" s="91"/>
      <c r="AM222" s="100"/>
      <c r="AN222" s="100"/>
      <c r="AO222" s="100"/>
      <c r="AP222" s="91"/>
      <c r="AQ222" s="100"/>
      <c r="AR222" s="100"/>
      <c r="AS222" s="100"/>
      <c r="AT222" s="100"/>
      <c r="AU222" s="100"/>
      <c r="AV222" s="100"/>
      <c r="AW222" s="100"/>
      <c r="AX222" s="100"/>
      <c r="AY222" s="100"/>
      <c r="AZ222" s="100"/>
      <c r="BA222" s="100"/>
      <c r="BB222" s="100"/>
      <c r="BC222" s="100"/>
      <c r="BD222" s="119"/>
      <c r="BE222" s="100"/>
      <c r="BF222" s="100"/>
      <c r="BG222" s="100"/>
      <c r="BH222" s="100"/>
      <c r="BI222" s="100"/>
      <c r="BJ222" s="100"/>
      <c r="BK222" s="100"/>
      <c r="BL222" s="100"/>
      <c r="BM222" s="100"/>
      <c r="BN222" s="100"/>
      <c r="BO222" s="100"/>
      <c r="BP222" s="100"/>
      <c r="BQ222" s="119"/>
      <c r="BR222" s="100"/>
      <c r="BS222" s="100"/>
      <c r="BT222" s="100"/>
      <c r="BU222" s="100"/>
      <c r="BV222" s="100"/>
      <c r="BW222" s="100"/>
      <c r="BX222" s="100"/>
      <c r="BY222" s="100"/>
      <c r="BZ222" s="100"/>
      <c r="CA222" s="100"/>
      <c r="CB222" s="100"/>
      <c r="CC222" s="100"/>
      <c r="CD222" s="119"/>
      <c r="CE222" s="100"/>
      <c r="CF222" s="100"/>
      <c r="CG222" s="100"/>
      <c r="CH222" s="100"/>
      <c r="CI222" s="100"/>
      <c r="CJ222" s="100"/>
      <c r="CK222" s="100"/>
      <c r="CL222" s="100"/>
      <c r="CM222" s="100"/>
      <c r="CN222" s="100"/>
      <c r="CO222" s="100"/>
      <c r="CP222" s="100"/>
      <c r="CQ222" s="119"/>
      <c r="CR222" s="100"/>
      <c r="CS222" s="100"/>
      <c r="CT222" s="100"/>
      <c r="CU222" s="100"/>
      <c r="CV222" s="100"/>
      <c r="CW222" s="100"/>
      <c r="CX222" s="100"/>
      <c r="CY222" s="100"/>
      <c r="CZ222" s="100"/>
      <c r="DA222" s="100"/>
      <c r="DB222" s="100"/>
      <c r="DC222" s="100"/>
      <c r="DD222" s="119"/>
      <c r="DE222" s="100"/>
      <c r="DF222" s="100"/>
      <c r="DG222" s="100"/>
      <c r="DH222" s="100"/>
      <c r="DI222" s="100"/>
      <c r="DJ222" s="100"/>
      <c r="DK222" s="100"/>
      <c r="DL222" s="100"/>
      <c r="DM222" s="100"/>
      <c r="DN222" s="100"/>
      <c r="DO222" s="100"/>
      <c r="DP222" s="100"/>
      <c r="DQ222" s="119"/>
      <c r="DR222" s="125"/>
      <c r="DS222" s="100"/>
      <c r="DT222" s="100"/>
      <c r="DU222" s="100"/>
      <c r="DV222" s="100"/>
      <c r="DW222" s="100"/>
      <c r="DX222" s="100"/>
      <c r="DY222" s="100"/>
      <c r="DZ222" s="100"/>
      <c r="EA222" s="100"/>
      <c r="EB222" s="100"/>
      <c r="EC222" s="100"/>
      <c r="MQ222" s="152">
        <f t="shared" si="108"/>
        <v>0</v>
      </c>
      <c r="MR222" s="143">
        <f t="shared" si="135"/>
        <v>0</v>
      </c>
      <c r="MS222" s="143">
        <f t="shared" si="136"/>
        <v>0</v>
      </c>
      <c r="MT222" s="143" t="e">
        <f t="shared" si="137"/>
        <v>#DIV/0!</v>
      </c>
      <c r="MU222" s="143" t="e">
        <f t="shared" si="138"/>
        <v>#DIV/0!</v>
      </c>
      <c r="MV222" s="234">
        <f t="shared" si="141"/>
        <v>0</v>
      </c>
      <c r="MW222" s="236" t="s">
        <v>89</v>
      </c>
      <c r="MX222" s="144" t="s">
        <v>4</v>
      </c>
      <c r="MY222" s="144" t="s">
        <v>4</v>
      </c>
      <c r="MZ222" s="144" t="s">
        <v>4</v>
      </c>
      <c r="NA222" s="144" t="s">
        <v>4</v>
      </c>
      <c r="NB222" s="144" t="s">
        <v>4</v>
      </c>
      <c r="NC222" s="144" t="s">
        <v>4</v>
      </c>
      <c r="ND222" s="144" t="s">
        <v>4</v>
      </c>
      <c r="NE222" s="144" t="s">
        <v>4</v>
      </c>
      <c r="NF222" s="144" t="s">
        <v>4</v>
      </c>
      <c r="NG222" s="144" t="s">
        <v>4</v>
      </c>
      <c r="NH222" s="237" t="s">
        <v>4</v>
      </c>
      <c r="NI222" s="236" t="s">
        <v>22</v>
      </c>
      <c r="NJ222" s="161">
        <f t="shared" si="139"/>
        <v>0</v>
      </c>
      <c r="NK222" s="161">
        <f t="shared" si="140"/>
        <v>0</v>
      </c>
      <c r="NM222" s="288"/>
      <c r="NN222" s="88"/>
      <c r="NO222" s="741"/>
      <c r="NP222" s="741"/>
      <c r="NQ222" s="741"/>
      <c r="NR222" s="741"/>
      <c r="NS222" s="741"/>
      <c r="NT222" s="741"/>
      <c r="NU222" s="741"/>
      <c r="NV222" s="741"/>
      <c r="NW222" s="741"/>
      <c r="NX222" s="741"/>
      <c r="NY222" s="741"/>
      <c r="NZ222" s="741"/>
      <c r="OA222" s="741"/>
      <c r="OB222" s="741"/>
      <c r="OC222" s="741"/>
      <c r="OD222" s="741"/>
      <c r="OE222" s="741"/>
      <c r="OF222" s="741"/>
      <c r="OG222" s="741"/>
      <c r="OH222" s="741"/>
      <c r="OI222" s="741"/>
      <c r="OJ222" s="741"/>
      <c r="OK222" s="741"/>
      <c r="OL222" s="741"/>
      <c r="OM222" s="741"/>
      <c r="ON222" s="741"/>
      <c r="OO222" s="741"/>
      <c r="OP222" s="741"/>
      <c r="OQ222" s="741"/>
      <c r="OR222" s="741"/>
      <c r="OS222" s="741"/>
      <c r="OT222" s="741"/>
      <c r="OU222" s="741"/>
      <c r="OV222" s="741"/>
      <c r="OW222" s="741"/>
      <c r="OX222" s="741"/>
      <c r="OY222" s="741"/>
      <c r="OZ222" s="741"/>
      <c r="PA222" s="741"/>
      <c r="PB222" s="741"/>
      <c r="PC222" s="741"/>
      <c r="PD222" s="741"/>
      <c r="PE222" s="741"/>
      <c r="PF222" s="741"/>
      <c r="PG222" s="741"/>
      <c r="PH222" s="741"/>
      <c r="PI222" s="741"/>
    </row>
    <row r="223" spans="1:425" s="92" customFormat="1" ht="15" customHeight="1">
      <c r="A223" s="1"/>
      <c r="B223" s="88"/>
      <c r="C223" s="89" t="s">
        <v>2160</v>
      </c>
      <c r="D223" s="89" t="s">
        <v>162</v>
      </c>
      <c r="E223" s="89" t="s">
        <v>16</v>
      </c>
      <c r="F223" s="89" t="s">
        <v>2163</v>
      </c>
      <c r="G223" s="340" t="str">
        <f>'G-6'!I58</f>
        <v>I-33</v>
      </c>
      <c r="H223" s="340" t="s">
        <v>88</v>
      </c>
      <c r="I223" s="340" t="s">
        <v>88</v>
      </c>
      <c r="J223" s="160" t="s">
        <v>4</v>
      </c>
      <c r="K223" s="160" t="s">
        <v>4</v>
      </c>
      <c r="L223" s="160" t="s">
        <v>4</v>
      </c>
      <c r="M223" s="89" t="s">
        <v>163</v>
      </c>
      <c r="N223" s="89" t="s">
        <v>6</v>
      </c>
      <c r="O223" s="89" t="s">
        <v>567</v>
      </c>
      <c r="P223" s="89" t="s">
        <v>98</v>
      </c>
      <c r="Q223" s="125"/>
      <c r="R223" s="125"/>
      <c r="S223" s="100"/>
      <c r="T223" s="100"/>
      <c r="U223" s="100"/>
      <c r="V223" s="100"/>
      <c r="W223" s="100"/>
      <c r="X223" s="100"/>
      <c r="Y223" s="100"/>
      <c r="Z223" s="100"/>
      <c r="AA223" s="100"/>
      <c r="AB223" s="100"/>
      <c r="AC223" s="100"/>
      <c r="AD223" s="116"/>
      <c r="AE223" s="91"/>
      <c r="AF223" s="91"/>
      <c r="AG223" s="91"/>
      <c r="AH223" s="91"/>
      <c r="AI223" s="91"/>
      <c r="AJ223" s="91"/>
      <c r="AK223" s="91"/>
      <c r="AL223" s="91"/>
      <c r="AM223" s="100"/>
      <c r="AN223" s="100"/>
      <c r="AO223" s="100"/>
      <c r="AP223" s="91"/>
      <c r="AQ223" s="100"/>
      <c r="AR223" s="100"/>
      <c r="AS223" s="100"/>
      <c r="AT223" s="100"/>
      <c r="AU223" s="100"/>
      <c r="AV223" s="100"/>
      <c r="AW223" s="100"/>
      <c r="AX223" s="100"/>
      <c r="AY223" s="100"/>
      <c r="AZ223" s="100"/>
      <c r="BA223" s="100"/>
      <c r="BB223" s="100"/>
      <c r="BC223" s="100"/>
      <c r="BD223" s="119"/>
      <c r="BE223" s="100"/>
      <c r="BF223" s="100"/>
      <c r="BG223" s="100"/>
      <c r="BH223" s="100"/>
      <c r="BI223" s="100"/>
      <c r="BJ223" s="100"/>
      <c r="BK223" s="100"/>
      <c r="BL223" s="100"/>
      <c r="BM223" s="100"/>
      <c r="BN223" s="100"/>
      <c r="BO223" s="100"/>
      <c r="BP223" s="100"/>
      <c r="BQ223" s="119"/>
      <c r="BR223" s="100"/>
      <c r="BS223" s="100"/>
      <c r="BT223" s="100"/>
      <c r="BU223" s="100"/>
      <c r="BV223" s="100"/>
      <c r="BW223" s="100"/>
      <c r="BX223" s="100"/>
      <c r="BY223" s="100"/>
      <c r="BZ223" s="100"/>
      <c r="CA223" s="100"/>
      <c r="CB223" s="100"/>
      <c r="CC223" s="100"/>
      <c r="CD223" s="119"/>
      <c r="CE223" s="100"/>
      <c r="CF223" s="100"/>
      <c r="CG223" s="100"/>
      <c r="CH223" s="100"/>
      <c r="CI223" s="100"/>
      <c r="CJ223" s="100"/>
      <c r="CK223" s="100"/>
      <c r="CL223" s="100"/>
      <c r="CM223" s="100"/>
      <c r="CN223" s="100"/>
      <c r="CO223" s="100"/>
      <c r="CP223" s="100"/>
      <c r="CQ223" s="119"/>
      <c r="CR223" s="100"/>
      <c r="CS223" s="100"/>
      <c r="CT223" s="100"/>
      <c r="CU223" s="100"/>
      <c r="CV223" s="100"/>
      <c r="CW223" s="100"/>
      <c r="CX223" s="100"/>
      <c r="CY223" s="100"/>
      <c r="CZ223" s="100"/>
      <c r="DA223" s="100"/>
      <c r="DB223" s="100"/>
      <c r="DC223" s="100"/>
      <c r="DD223" s="119"/>
      <c r="DE223" s="100"/>
      <c r="DF223" s="100"/>
      <c r="DG223" s="100"/>
      <c r="DH223" s="100"/>
      <c r="DI223" s="100"/>
      <c r="DJ223" s="100"/>
      <c r="DK223" s="100"/>
      <c r="DL223" s="100"/>
      <c r="DM223" s="100"/>
      <c r="DN223" s="100"/>
      <c r="DO223" s="100"/>
      <c r="DP223" s="100"/>
      <c r="DQ223" s="119"/>
      <c r="DR223" s="125"/>
      <c r="DS223" s="100"/>
      <c r="DT223" s="100"/>
      <c r="DU223" s="100"/>
      <c r="DV223" s="100"/>
      <c r="DW223" s="100"/>
      <c r="DX223" s="100"/>
      <c r="DY223" s="100"/>
      <c r="DZ223" s="100"/>
      <c r="EA223" s="100"/>
      <c r="EB223" s="100"/>
      <c r="EC223" s="100"/>
      <c r="MQ223" s="152">
        <f t="shared" si="108"/>
        <v>0</v>
      </c>
      <c r="MR223" s="143">
        <f t="shared" si="135"/>
        <v>0</v>
      </c>
      <c r="MS223" s="143">
        <f t="shared" si="136"/>
        <v>0</v>
      </c>
      <c r="MT223" s="143" t="e">
        <f t="shared" si="137"/>
        <v>#DIV/0!</v>
      </c>
      <c r="MU223" s="143" t="e">
        <f t="shared" si="138"/>
        <v>#DIV/0!</v>
      </c>
      <c r="MV223" s="234">
        <f t="shared" si="141"/>
        <v>0</v>
      </c>
      <c r="MW223" s="236" t="s">
        <v>89</v>
      </c>
      <c r="MX223" s="144" t="s">
        <v>4</v>
      </c>
      <c r="MY223" s="144" t="s">
        <v>4</v>
      </c>
      <c r="MZ223" s="144" t="s">
        <v>4</v>
      </c>
      <c r="NA223" s="144" t="s">
        <v>4</v>
      </c>
      <c r="NB223" s="144" t="s">
        <v>4</v>
      </c>
      <c r="NC223" s="144" t="s">
        <v>4</v>
      </c>
      <c r="ND223" s="144" t="s">
        <v>4</v>
      </c>
      <c r="NE223" s="144" t="s">
        <v>4</v>
      </c>
      <c r="NF223" s="144" t="s">
        <v>4</v>
      </c>
      <c r="NG223" s="144" t="s">
        <v>4</v>
      </c>
      <c r="NH223" s="237" t="s">
        <v>4</v>
      </c>
      <c r="NI223" s="236" t="s">
        <v>22</v>
      </c>
      <c r="NJ223" s="161">
        <f t="shared" si="139"/>
        <v>0</v>
      </c>
      <c r="NK223" s="161">
        <f t="shared" si="140"/>
        <v>0</v>
      </c>
      <c r="NM223" s="288"/>
      <c r="NN223" s="88"/>
      <c r="NO223" s="741"/>
      <c r="NP223" s="741"/>
      <c r="NQ223" s="741"/>
      <c r="NR223" s="741"/>
      <c r="NS223" s="741"/>
      <c r="NT223" s="741"/>
      <c r="NU223" s="741"/>
      <c r="NV223" s="741"/>
      <c r="NW223" s="741"/>
      <c r="NX223" s="741"/>
      <c r="NY223" s="741"/>
      <c r="NZ223" s="741"/>
      <c r="OA223" s="741"/>
      <c r="OB223" s="741"/>
      <c r="OC223" s="741"/>
      <c r="OD223" s="741"/>
      <c r="OE223" s="741"/>
      <c r="OF223" s="741"/>
      <c r="OG223" s="741"/>
      <c r="OH223" s="741"/>
      <c r="OI223" s="741"/>
      <c r="OJ223" s="741"/>
      <c r="OK223" s="741"/>
      <c r="OL223" s="741"/>
      <c r="OM223" s="741"/>
      <c r="ON223" s="741"/>
      <c r="OO223" s="741"/>
      <c r="OP223" s="741"/>
      <c r="OQ223" s="741"/>
      <c r="OR223" s="741"/>
      <c r="OS223" s="741"/>
      <c r="OT223" s="741"/>
      <c r="OU223" s="741"/>
      <c r="OV223" s="741"/>
      <c r="OW223" s="741"/>
      <c r="OX223" s="741"/>
      <c r="OY223" s="741"/>
      <c r="OZ223" s="741"/>
      <c r="PA223" s="741"/>
      <c r="PB223" s="741"/>
      <c r="PC223" s="741"/>
      <c r="PD223" s="741"/>
      <c r="PE223" s="741"/>
      <c r="PF223" s="741"/>
      <c r="PG223" s="741"/>
      <c r="PH223" s="741"/>
      <c r="PI223" s="741"/>
    </row>
    <row r="224" spans="1:425" s="92" customFormat="1" ht="15" customHeight="1">
      <c r="A224" s="1"/>
      <c r="B224" s="88"/>
      <c r="C224" s="89" t="s">
        <v>431</v>
      </c>
      <c r="D224" s="89" t="s">
        <v>162</v>
      </c>
      <c r="E224" s="89" t="s">
        <v>1220</v>
      </c>
      <c r="F224" s="89" t="s">
        <v>101</v>
      </c>
      <c r="G224" s="340" t="str">
        <f>'G-6'!I66</f>
        <v>I-34 B</v>
      </c>
      <c r="H224" s="340" t="s">
        <v>88</v>
      </c>
      <c r="I224" s="340" t="s">
        <v>88</v>
      </c>
      <c r="J224" s="160" t="s">
        <v>4</v>
      </c>
      <c r="K224" s="160" t="s">
        <v>4</v>
      </c>
      <c r="L224" s="160" t="s">
        <v>4</v>
      </c>
      <c r="M224" s="89" t="s">
        <v>400</v>
      </c>
      <c r="N224" s="89" t="s">
        <v>177</v>
      </c>
      <c r="O224" s="89" t="s">
        <v>572</v>
      </c>
      <c r="P224" s="89" t="s">
        <v>98</v>
      </c>
      <c r="Q224" s="125"/>
      <c r="R224" s="125"/>
      <c r="S224" s="100"/>
      <c r="T224" s="100"/>
      <c r="U224" s="100"/>
      <c r="V224" s="100"/>
      <c r="W224" s="100"/>
      <c r="X224" s="100"/>
      <c r="Y224" s="100"/>
      <c r="Z224" s="100"/>
      <c r="AA224" s="100"/>
      <c r="AB224" s="100"/>
      <c r="AC224" s="100"/>
      <c r="AD224" s="116"/>
      <c r="AE224" s="91"/>
      <c r="AF224" s="91"/>
      <c r="AG224" s="91"/>
      <c r="AH224" s="91"/>
      <c r="AI224" s="91"/>
      <c r="AJ224" s="91"/>
      <c r="AK224" s="91"/>
      <c r="AL224" s="91"/>
      <c r="AM224" s="100"/>
      <c r="AN224" s="100"/>
      <c r="AO224" s="100"/>
      <c r="AP224" s="91"/>
      <c r="AQ224" s="100"/>
      <c r="AR224" s="100"/>
      <c r="AS224" s="100"/>
      <c r="AT224" s="100"/>
      <c r="AU224" s="100"/>
      <c r="AV224" s="100"/>
      <c r="AW224" s="100"/>
      <c r="AX224" s="100"/>
      <c r="AY224" s="100"/>
      <c r="AZ224" s="100"/>
      <c r="BA224" s="100"/>
      <c r="BB224" s="100"/>
      <c r="BC224" s="100"/>
      <c r="BD224" s="119"/>
      <c r="BE224" s="100"/>
      <c r="BF224" s="100"/>
      <c r="BG224" s="100"/>
      <c r="BH224" s="100"/>
      <c r="BI224" s="100"/>
      <c r="BJ224" s="100"/>
      <c r="BK224" s="100"/>
      <c r="BL224" s="100"/>
      <c r="BM224" s="100"/>
      <c r="BN224" s="100"/>
      <c r="BO224" s="100"/>
      <c r="BP224" s="100"/>
      <c r="BQ224" s="119"/>
      <c r="BR224" s="100"/>
      <c r="BS224" s="100"/>
      <c r="BT224" s="100"/>
      <c r="BU224" s="100"/>
      <c r="BV224" s="100"/>
      <c r="BW224" s="100"/>
      <c r="BX224" s="100"/>
      <c r="BY224" s="100"/>
      <c r="BZ224" s="100"/>
      <c r="CA224" s="100"/>
      <c r="CB224" s="100"/>
      <c r="CC224" s="100"/>
      <c r="CD224" s="119"/>
      <c r="CE224" s="100"/>
      <c r="CF224" s="100"/>
      <c r="CG224" s="100"/>
      <c r="CH224" s="100"/>
      <c r="CI224" s="100"/>
      <c r="CJ224" s="100"/>
      <c r="CK224" s="100"/>
      <c r="CL224" s="100"/>
      <c r="CM224" s="100"/>
      <c r="CN224" s="100"/>
      <c r="CO224" s="100"/>
      <c r="CP224" s="100"/>
      <c r="CQ224" s="119"/>
      <c r="CR224" s="100"/>
      <c r="CS224" s="100"/>
      <c r="CT224" s="100"/>
      <c r="CU224" s="100"/>
      <c r="CV224" s="100"/>
      <c r="CW224" s="100"/>
      <c r="CX224" s="100"/>
      <c r="CY224" s="100"/>
      <c r="CZ224" s="100"/>
      <c r="DA224" s="100"/>
      <c r="DB224" s="100"/>
      <c r="DC224" s="100"/>
      <c r="DD224" s="119"/>
      <c r="DE224" s="100"/>
      <c r="DF224" s="100"/>
      <c r="DG224" s="100"/>
      <c r="DH224" s="100"/>
      <c r="DI224" s="100"/>
      <c r="DJ224" s="100"/>
      <c r="DK224" s="100"/>
      <c r="DL224" s="100"/>
      <c r="DM224" s="100"/>
      <c r="DN224" s="100"/>
      <c r="DO224" s="100"/>
      <c r="DP224" s="100"/>
      <c r="DQ224" s="119"/>
      <c r="DR224" s="125"/>
      <c r="DS224" s="100"/>
      <c r="DT224" s="100"/>
      <c r="DU224" s="100"/>
      <c r="DV224" s="100"/>
      <c r="DW224" s="100"/>
      <c r="DX224" s="100"/>
      <c r="DY224" s="100"/>
      <c r="DZ224" s="100"/>
      <c r="EA224" s="100"/>
      <c r="EB224" s="100"/>
      <c r="EC224" s="100"/>
      <c r="MQ224" s="152">
        <f t="shared" si="108"/>
        <v>0</v>
      </c>
      <c r="MR224" s="143">
        <f t="shared" si="135"/>
        <v>0</v>
      </c>
      <c r="MS224" s="143">
        <f t="shared" si="136"/>
        <v>0</v>
      </c>
      <c r="MT224" s="143" t="e">
        <f t="shared" si="137"/>
        <v>#DIV/0!</v>
      </c>
      <c r="MU224" s="143" t="e">
        <f t="shared" si="138"/>
        <v>#DIV/0!</v>
      </c>
      <c r="MV224" s="234">
        <f t="shared" si="141"/>
        <v>0</v>
      </c>
      <c r="MW224" s="236" t="s">
        <v>89</v>
      </c>
      <c r="MX224" s="144" t="s">
        <v>4</v>
      </c>
      <c r="MY224" s="144" t="s">
        <v>4</v>
      </c>
      <c r="MZ224" s="144" t="s">
        <v>4</v>
      </c>
      <c r="NA224" s="144" t="s">
        <v>4</v>
      </c>
      <c r="NB224" s="144" t="s">
        <v>4</v>
      </c>
      <c r="NC224" s="144" t="s">
        <v>4</v>
      </c>
      <c r="ND224" s="144" t="s">
        <v>4</v>
      </c>
      <c r="NE224" s="144" t="s">
        <v>4</v>
      </c>
      <c r="NF224" s="144" t="s">
        <v>4</v>
      </c>
      <c r="NG224" s="144" t="s">
        <v>4</v>
      </c>
      <c r="NH224" s="237" t="s">
        <v>4</v>
      </c>
      <c r="NI224" s="236" t="s">
        <v>22</v>
      </c>
      <c r="NJ224" s="161">
        <f t="shared" si="139"/>
        <v>0</v>
      </c>
      <c r="NK224" s="161">
        <f t="shared" si="140"/>
        <v>0</v>
      </c>
      <c r="NM224" s="288"/>
      <c r="NN224" s="88"/>
      <c r="NO224" s="741"/>
      <c r="NP224" s="741"/>
      <c r="NQ224" s="741"/>
      <c r="NR224" s="741"/>
      <c r="NS224" s="741"/>
      <c r="NT224" s="741"/>
      <c r="NU224" s="741"/>
      <c r="NV224" s="741"/>
      <c r="NW224" s="741"/>
      <c r="NX224" s="741"/>
      <c r="NY224" s="741"/>
      <c r="NZ224" s="741"/>
      <c r="OA224" s="741"/>
      <c r="OB224" s="741"/>
      <c r="OC224" s="741"/>
      <c r="OD224" s="741"/>
      <c r="OE224" s="741"/>
      <c r="OF224" s="741"/>
      <c r="OG224" s="741"/>
      <c r="OH224" s="741"/>
      <c r="OI224" s="741"/>
      <c r="OJ224" s="741"/>
      <c r="OK224" s="741"/>
      <c r="OL224" s="741"/>
      <c r="OM224" s="741"/>
      <c r="ON224" s="741"/>
      <c r="OO224" s="741"/>
      <c r="OP224" s="741"/>
      <c r="OQ224" s="741"/>
      <c r="OR224" s="741"/>
      <c r="OS224" s="741"/>
      <c r="OT224" s="741"/>
      <c r="OU224" s="741"/>
      <c r="OV224" s="741"/>
      <c r="OW224" s="741"/>
      <c r="OX224" s="741"/>
      <c r="OY224" s="741"/>
      <c r="OZ224" s="741"/>
      <c r="PA224" s="741"/>
      <c r="PB224" s="741"/>
      <c r="PC224" s="741"/>
      <c r="PD224" s="741"/>
      <c r="PE224" s="741"/>
      <c r="PF224" s="741"/>
      <c r="PG224" s="741"/>
      <c r="PH224" s="741"/>
      <c r="PI224" s="741"/>
    </row>
    <row r="225" spans="1:425" s="92" customFormat="1" ht="15" customHeight="1">
      <c r="A225" s="1"/>
      <c r="B225" s="88"/>
      <c r="C225" s="89" t="s">
        <v>2160</v>
      </c>
      <c r="D225" s="89" t="s">
        <v>162</v>
      </c>
      <c r="E225" s="89" t="s">
        <v>16</v>
      </c>
      <c r="F225" s="89" t="s">
        <v>2163</v>
      </c>
      <c r="G225" s="340" t="str">
        <f>'G-6'!I74</f>
        <v>I-35 B</v>
      </c>
      <c r="H225" s="340" t="s">
        <v>88</v>
      </c>
      <c r="I225" s="340" t="s">
        <v>88</v>
      </c>
      <c r="J225" s="160" t="s">
        <v>4</v>
      </c>
      <c r="K225" s="160" t="s">
        <v>4</v>
      </c>
      <c r="L225" s="160" t="s">
        <v>4</v>
      </c>
      <c r="M225" s="89" t="s">
        <v>164</v>
      </c>
      <c r="N225" s="89" t="s">
        <v>179</v>
      </c>
      <c r="O225" s="89" t="s">
        <v>361</v>
      </c>
      <c r="P225" s="89" t="s">
        <v>98</v>
      </c>
      <c r="Q225" s="125"/>
      <c r="R225" s="125"/>
      <c r="S225" s="100"/>
      <c r="T225" s="100"/>
      <c r="U225" s="100"/>
      <c r="V225" s="100"/>
      <c r="W225" s="100"/>
      <c r="X225" s="100"/>
      <c r="Y225" s="100"/>
      <c r="Z225" s="100"/>
      <c r="AA225" s="100"/>
      <c r="AB225" s="100"/>
      <c r="AC225" s="100"/>
      <c r="AD225" s="116"/>
      <c r="AE225" s="91"/>
      <c r="AF225" s="91"/>
      <c r="AG225" s="91"/>
      <c r="AH225" s="91"/>
      <c r="AI225" s="91"/>
      <c r="AJ225" s="91"/>
      <c r="AK225" s="91"/>
      <c r="AL225" s="91"/>
      <c r="AM225" s="100"/>
      <c r="AN225" s="100"/>
      <c r="AO225" s="100"/>
      <c r="AP225" s="91"/>
      <c r="AQ225" s="100"/>
      <c r="AR225" s="100"/>
      <c r="AS225" s="100"/>
      <c r="AT225" s="100"/>
      <c r="AU225" s="100"/>
      <c r="AV225" s="100"/>
      <c r="AW225" s="100"/>
      <c r="AX225" s="100"/>
      <c r="AY225" s="100"/>
      <c r="AZ225" s="100"/>
      <c r="BA225" s="100"/>
      <c r="BB225" s="100"/>
      <c r="BC225" s="100"/>
      <c r="BD225" s="119"/>
      <c r="BE225" s="100"/>
      <c r="BF225" s="100"/>
      <c r="BG225" s="100"/>
      <c r="BH225" s="100"/>
      <c r="BI225" s="100"/>
      <c r="BJ225" s="100"/>
      <c r="BK225" s="100"/>
      <c r="BL225" s="100"/>
      <c r="BM225" s="100"/>
      <c r="BN225" s="100"/>
      <c r="BO225" s="100"/>
      <c r="BP225" s="100"/>
      <c r="BQ225" s="119"/>
      <c r="BR225" s="100"/>
      <c r="BS225" s="100"/>
      <c r="BT225" s="100"/>
      <c r="BU225" s="100"/>
      <c r="BV225" s="100"/>
      <c r="BW225" s="100"/>
      <c r="BX225" s="100"/>
      <c r="BY225" s="100"/>
      <c r="BZ225" s="100"/>
      <c r="CA225" s="100"/>
      <c r="CB225" s="100"/>
      <c r="CC225" s="100"/>
      <c r="CD225" s="119"/>
      <c r="CE225" s="100"/>
      <c r="CF225" s="100"/>
      <c r="CG225" s="100"/>
      <c r="CH225" s="100"/>
      <c r="CI225" s="100"/>
      <c r="CJ225" s="100"/>
      <c r="CK225" s="100"/>
      <c r="CL225" s="100"/>
      <c r="CM225" s="100"/>
      <c r="CN225" s="100"/>
      <c r="CO225" s="100"/>
      <c r="CP225" s="100"/>
      <c r="CQ225" s="119"/>
      <c r="CR225" s="100"/>
      <c r="CS225" s="100"/>
      <c r="CT225" s="100"/>
      <c r="CU225" s="100"/>
      <c r="CV225" s="100"/>
      <c r="CW225" s="100"/>
      <c r="CX225" s="100"/>
      <c r="CY225" s="100"/>
      <c r="CZ225" s="100"/>
      <c r="DA225" s="100"/>
      <c r="DB225" s="100"/>
      <c r="DC225" s="100"/>
      <c r="DD225" s="119"/>
      <c r="DE225" s="100"/>
      <c r="DF225" s="100"/>
      <c r="DG225" s="100"/>
      <c r="DH225" s="100"/>
      <c r="DI225" s="100"/>
      <c r="DJ225" s="100"/>
      <c r="DK225" s="100"/>
      <c r="DL225" s="100"/>
      <c r="DM225" s="100"/>
      <c r="DN225" s="100"/>
      <c r="DO225" s="100"/>
      <c r="DP225" s="100"/>
      <c r="DQ225" s="119"/>
      <c r="DR225" s="125"/>
      <c r="DS225" s="100"/>
      <c r="DT225" s="100"/>
      <c r="DU225" s="100"/>
      <c r="DV225" s="100"/>
      <c r="DW225" s="100"/>
      <c r="DX225" s="100"/>
      <c r="DY225" s="100"/>
      <c r="DZ225" s="100"/>
      <c r="EA225" s="100"/>
      <c r="EB225" s="100"/>
      <c r="EC225" s="100"/>
      <c r="MQ225" s="152">
        <f t="shared" si="108"/>
        <v>0</v>
      </c>
      <c r="MR225" s="143">
        <f t="shared" si="135"/>
        <v>0</v>
      </c>
      <c r="MS225" s="143">
        <f t="shared" si="136"/>
        <v>0</v>
      </c>
      <c r="MT225" s="143" t="e">
        <f t="shared" si="137"/>
        <v>#DIV/0!</v>
      </c>
      <c r="MU225" s="143" t="e">
        <f t="shared" si="138"/>
        <v>#DIV/0!</v>
      </c>
      <c r="MV225" s="234">
        <f t="shared" si="141"/>
        <v>0</v>
      </c>
      <c r="MW225" s="236" t="s">
        <v>89</v>
      </c>
      <c r="MX225" s="144" t="s">
        <v>4</v>
      </c>
      <c r="MY225" s="144" t="s">
        <v>4</v>
      </c>
      <c r="MZ225" s="144" t="s">
        <v>4</v>
      </c>
      <c r="NA225" s="144" t="s">
        <v>4</v>
      </c>
      <c r="NB225" s="144" t="s">
        <v>4</v>
      </c>
      <c r="NC225" s="144" t="s">
        <v>4</v>
      </c>
      <c r="ND225" s="144" t="s">
        <v>4</v>
      </c>
      <c r="NE225" s="144" t="s">
        <v>4</v>
      </c>
      <c r="NF225" s="144" t="s">
        <v>4</v>
      </c>
      <c r="NG225" s="144" t="s">
        <v>4</v>
      </c>
      <c r="NH225" s="237" t="s">
        <v>4</v>
      </c>
      <c r="NI225" s="236" t="s">
        <v>22</v>
      </c>
      <c r="NJ225" s="161">
        <f t="shared" si="139"/>
        <v>0</v>
      </c>
      <c r="NK225" s="161">
        <f t="shared" si="140"/>
        <v>0</v>
      </c>
      <c r="NM225" s="288"/>
      <c r="NN225" s="88"/>
      <c r="NO225" s="741"/>
      <c r="NP225" s="741"/>
      <c r="NQ225" s="741"/>
      <c r="NR225" s="741"/>
      <c r="NS225" s="741"/>
      <c r="NT225" s="741"/>
      <c r="NU225" s="741"/>
      <c r="NV225" s="741"/>
      <c r="NW225" s="741"/>
      <c r="NX225" s="741"/>
      <c r="NY225" s="741"/>
      <c r="NZ225" s="741"/>
      <c r="OA225" s="741"/>
      <c r="OB225" s="741"/>
      <c r="OC225" s="741"/>
      <c r="OD225" s="741"/>
      <c r="OE225" s="741"/>
      <c r="OF225" s="741"/>
      <c r="OG225" s="741"/>
      <c r="OH225" s="741"/>
      <c r="OI225" s="741"/>
      <c r="OJ225" s="741"/>
      <c r="OK225" s="741"/>
      <c r="OL225" s="741"/>
      <c r="OM225" s="741"/>
      <c r="ON225" s="741"/>
      <c r="OO225" s="741"/>
      <c r="OP225" s="741"/>
      <c r="OQ225" s="741"/>
      <c r="OR225" s="741"/>
      <c r="OS225" s="741"/>
      <c r="OT225" s="741"/>
      <c r="OU225" s="741"/>
      <c r="OV225" s="741"/>
      <c r="OW225" s="741"/>
      <c r="OX225" s="741"/>
      <c r="OY225" s="741"/>
      <c r="OZ225" s="741"/>
      <c r="PA225" s="741"/>
      <c r="PB225" s="741"/>
      <c r="PC225" s="741"/>
      <c r="PD225" s="741"/>
      <c r="PE225" s="741"/>
      <c r="PF225" s="741"/>
      <c r="PG225" s="741"/>
      <c r="PH225" s="741"/>
      <c r="PI225" s="741"/>
    </row>
    <row r="226" spans="1:425" s="92" customFormat="1" ht="15" customHeight="1">
      <c r="A226" s="1"/>
      <c r="B226" s="88"/>
      <c r="C226" s="89" t="s">
        <v>431</v>
      </c>
      <c r="D226" s="89" t="s">
        <v>162</v>
      </c>
      <c r="E226" s="89" t="s">
        <v>1220</v>
      </c>
      <c r="F226" s="89" t="s">
        <v>1221</v>
      </c>
      <c r="G226" s="340" t="str">
        <f>'G-6'!I82</f>
        <v>I-36</v>
      </c>
      <c r="H226" s="340" t="s">
        <v>88</v>
      </c>
      <c r="I226" s="340" t="s">
        <v>88</v>
      </c>
      <c r="J226" s="160" t="s">
        <v>4</v>
      </c>
      <c r="K226" s="160" t="s">
        <v>4</v>
      </c>
      <c r="L226" s="160" t="s">
        <v>4</v>
      </c>
      <c r="M226" s="89" t="s">
        <v>304</v>
      </c>
      <c r="N226" s="89" t="s">
        <v>6</v>
      </c>
      <c r="O226" s="89" t="s">
        <v>1213</v>
      </c>
      <c r="P226" s="89" t="s">
        <v>98</v>
      </c>
      <c r="Q226" s="125"/>
      <c r="R226" s="125"/>
      <c r="S226" s="100"/>
      <c r="T226" s="100"/>
      <c r="U226" s="100"/>
      <c r="V226" s="100"/>
      <c r="W226" s="100"/>
      <c r="X226" s="100"/>
      <c r="Y226" s="100"/>
      <c r="Z226" s="100"/>
      <c r="AA226" s="100"/>
      <c r="AB226" s="100"/>
      <c r="AC226" s="100"/>
      <c r="AD226" s="116"/>
      <c r="AE226" s="91"/>
      <c r="AF226" s="91"/>
      <c r="AG226" s="91"/>
      <c r="AH226" s="91"/>
      <c r="AI226" s="91"/>
      <c r="AJ226" s="91"/>
      <c r="AK226" s="91"/>
      <c r="AL226" s="91"/>
      <c r="AM226" s="100"/>
      <c r="AN226" s="100"/>
      <c r="AO226" s="100"/>
      <c r="AP226" s="91"/>
      <c r="AQ226" s="116"/>
      <c r="AR226" s="91"/>
      <c r="AS226" s="91"/>
      <c r="AT226" s="91"/>
      <c r="AU226" s="91"/>
      <c r="AV226" s="91"/>
      <c r="AW226" s="91"/>
      <c r="AX226" s="91"/>
      <c r="AY226" s="91"/>
      <c r="AZ226" s="100"/>
      <c r="BA226" s="100"/>
      <c r="BB226" s="100"/>
      <c r="BC226" s="91"/>
      <c r="BD226" s="119"/>
      <c r="BE226" s="100"/>
      <c r="BF226" s="100"/>
      <c r="BG226" s="100"/>
      <c r="BH226" s="100"/>
      <c r="BI226" s="100"/>
      <c r="BJ226" s="100"/>
      <c r="BK226" s="100"/>
      <c r="BL226" s="100"/>
      <c r="BM226" s="100"/>
      <c r="BN226" s="100"/>
      <c r="BO226" s="100"/>
      <c r="BP226" s="100"/>
      <c r="BQ226" s="119"/>
      <c r="BR226" s="100"/>
      <c r="BS226" s="100"/>
      <c r="BT226" s="100"/>
      <c r="BU226" s="100"/>
      <c r="BV226" s="100"/>
      <c r="BW226" s="100"/>
      <c r="BX226" s="100"/>
      <c r="BY226" s="100"/>
      <c r="BZ226" s="100"/>
      <c r="CA226" s="100"/>
      <c r="CB226" s="100"/>
      <c r="CC226" s="100"/>
      <c r="CD226" s="119"/>
      <c r="CE226" s="100"/>
      <c r="CF226" s="100"/>
      <c r="CG226" s="100"/>
      <c r="CH226" s="100"/>
      <c r="CI226" s="100"/>
      <c r="CJ226" s="100"/>
      <c r="CK226" s="100"/>
      <c r="CL226" s="100"/>
      <c r="CM226" s="100"/>
      <c r="CN226" s="100"/>
      <c r="CO226" s="100"/>
      <c r="CP226" s="100"/>
      <c r="CQ226" s="119"/>
      <c r="CR226" s="100"/>
      <c r="CS226" s="100"/>
      <c r="CT226" s="100"/>
      <c r="CU226" s="100"/>
      <c r="CV226" s="100"/>
      <c r="CW226" s="100"/>
      <c r="CX226" s="100"/>
      <c r="CY226" s="100"/>
      <c r="CZ226" s="100"/>
      <c r="DA226" s="100"/>
      <c r="DB226" s="100"/>
      <c r="DC226" s="100"/>
      <c r="DD226" s="119"/>
      <c r="DE226" s="100"/>
      <c r="DF226" s="100"/>
      <c r="DG226" s="100"/>
      <c r="DH226" s="100"/>
      <c r="DI226" s="100"/>
      <c r="DJ226" s="100"/>
      <c r="DK226" s="100"/>
      <c r="DL226" s="100"/>
      <c r="DM226" s="100"/>
      <c r="DN226" s="100"/>
      <c r="DO226" s="100"/>
      <c r="DP226" s="100"/>
      <c r="DQ226" s="119"/>
      <c r="DR226" s="125"/>
      <c r="DS226" s="100"/>
      <c r="DT226" s="100"/>
      <c r="DU226" s="100"/>
      <c r="DV226" s="100"/>
      <c r="DW226" s="100"/>
      <c r="DX226" s="100"/>
      <c r="DY226" s="100"/>
      <c r="DZ226" s="100"/>
      <c r="EA226" s="100"/>
      <c r="EB226" s="100"/>
      <c r="EC226" s="100"/>
      <c r="MQ226" s="152">
        <f t="shared" si="108"/>
        <v>0</v>
      </c>
      <c r="MR226" s="143">
        <f t="shared" si="135"/>
        <v>0</v>
      </c>
      <c r="MS226" s="143">
        <f t="shared" si="136"/>
        <v>0</v>
      </c>
      <c r="MT226" s="143" t="e">
        <f t="shared" si="137"/>
        <v>#DIV/0!</v>
      </c>
      <c r="MU226" s="143" t="e">
        <f t="shared" si="138"/>
        <v>#DIV/0!</v>
      </c>
      <c r="MV226" s="234">
        <f t="shared" si="141"/>
        <v>0</v>
      </c>
      <c r="MW226" s="236" t="s">
        <v>89</v>
      </c>
      <c r="MX226" s="144" t="s">
        <v>4</v>
      </c>
      <c r="MY226" s="144" t="s">
        <v>4</v>
      </c>
      <c r="MZ226" s="144" t="s">
        <v>4</v>
      </c>
      <c r="NA226" s="144" t="s">
        <v>4</v>
      </c>
      <c r="NB226" s="144" t="s">
        <v>4</v>
      </c>
      <c r="NC226" s="144" t="s">
        <v>4</v>
      </c>
      <c r="ND226" s="144" t="s">
        <v>4</v>
      </c>
      <c r="NE226" s="144" t="s">
        <v>4</v>
      </c>
      <c r="NF226" s="144" t="s">
        <v>4</v>
      </c>
      <c r="NG226" s="144" t="s">
        <v>4</v>
      </c>
      <c r="NH226" s="237" t="s">
        <v>4</v>
      </c>
      <c r="NI226" s="236" t="s">
        <v>22</v>
      </c>
      <c r="NJ226" s="161">
        <f t="shared" si="139"/>
        <v>0</v>
      </c>
      <c r="NK226" s="161">
        <f t="shared" si="140"/>
        <v>0</v>
      </c>
      <c r="NM226" s="288"/>
      <c r="NN226" s="88"/>
      <c r="NO226" s="741"/>
      <c r="NP226" s="741"/>
      <c r="NQ226" s="741"/>
      <c r="NR226" s="741"/>
      <c r="NS226" s="741"/>
      <c r="NT226" s="741"/>
      <c r="NU226" s="741"/>
      <c r="NV226" s="741"/>
      <c r="NW226" s="741"/>
      <c r="NX226" s="741"/>
      <c r="NY226" s="741"/>
      <c r="NZ226" s="741"/>
      <c r="OA226" s="741"/>
      <c r="OB226" s="741"/>
      <c r="OC226" s="741"/>
      <c r="OD226" s="741"/>
      <c r="OE226" s="741"/>
      <c r="OF226" s="741"/>
      <c r="OG226" s="741"/>
      <c r="OH226" s="741"/>
      <c r="OI226" s="741"/>
      <c r="OJ226" s="741"/>
      <c r="OK226" s="741"/>
      <c r="OL226" s="741"/>
      <c r="OM226" s="741"/>
      <c r="ON226" s="741"/>
      <c r="OO226" s="741"/>
      <c r="OP226" s="741"/>
      <c r="OQ226" s="741"/>
      <c r="OR226" s="741"/>
      <c r="OS226" s="741"/>
      <c r="OT226" s="741"/>
      <c r="OU226" s="741"/>
      <c r="OV226" s="741"/>
      <c r="OW226" s="741"/>
      <c r="OX226" s="741"/>
      <c r="OY226" s="741"/>
      <c r="OZ226" s="741"/>
      <c r="PA226" s="741"/>
      <c r="PB226" s="741"/>
      <c r="PC226" s="741"/>
      <c r="PD226" s="741"/>
      <c r="PE226" s="741"/>
      <c r="PF226" s="741"/>
      <c r="PG226" s="741"/>
      <c r="PH226" s="741"/>
      <c r="PI226" s="741"/>
    </row>
    <row r="227" spans="1:425" s="92" customFormat="1" ht="15" customHeight="1">
      <c r="A227" s="1"/>
      <c r="B227" s="88"/>
      <c r="C227" s="89" t="s">
        <v>431</v>
      </c>
      <c r="D227" s="89" t="s">
        <v>162</v>
      </c>
      <c r="E227" s="89" t="s">
        <v>1220</v>
      </c>
      <c r="F227" s="89" t="s">
        <v>1221</v>
      </c>
      <c r="G227" s="340" t="str">
        <f>'G-6'!I90</f>
        <v>I-37</v>
      </c>
      <c r="H227" s="340" t="s">
        <v>88</v>
      </c>
      <c r="I227" s="340" t="s">
        <v>88</v>
      </c>
      <c r="J227" s="160" t="s">
        <v>4</v>
      </c>
      <c r="K227" s="160" t="s">
        <v>4</v>
      </c>
      <c r="L227" s="160" t="s">
        <v>4</v>
      </c>
      <c r="M227" s="89" t="s">
        <v>165</v>
      </c>
      <c r="N227" s="89" t="s">
        <v>6</v>
      </c>
      <c r="O227" s="89" t="s">
        <v>526</v>
      </c>
      <c r="P227" s="89" t="s">
        <v>98</v>
      </c>
      <c r="Q227" s="125"/>
      <c r="R227" s="125"/>
      <c r="S227" s="100"/>
      <c r="T227" s="100"/>
      <c r="U227" s="100"/>
      <c r="V227" s="100"/>
      <c r="W227" s="100"/>
      <c r="X227" s="100"/>
      <c r="Y227" s="100"/>
      <c r="Z227" s="100"/>
      <c r="AA227" s="100"/>
      <c r="AB227" s="100"/>
      <c r="AC227" s="100"/>
      <c r="AD227" s="116"/>
      <c r="AE227" s="91"/>
      <c r="AF227" s="91"/>
      <c r="AG227" s="91"/>
      <c r="AH227" s="91"/>
      <c r="AI227" s="91"/>
      <c r="AJ227" s="91"/>
      <c r="AK227" s="91"/>
      <c r="AL227" s="91"/>
      <c r="AM227" s="100"/>
      <c r="AN227" s="100"/>
      <c r="AO227" s="100"/>
      <c r="AP227" s="91"/>
      <c r="AQ227" s="100"/>
      <c r="AR227" s="100"/>
      <c r="AS227" s="100"/>
      <c r="AT227" s="100"/>
      <c r="AU227" s="100"/>
      <c r="AV227" s="100"/>
      <c r="AW227" s="100"/>
      <c r="AX227" s="100"/>
      <c r="AY227" s="100"/>
      <c r="AZ227" s="100"/>
      <c r="BA227" s="100"/>
      <c r="BB227" s="100"/>
      <c r="BC227" s="100"/>
      <c r="BD227" s="119"/>
      <c r="BE227" s="100"/>
      <c r="BF227" s="100"/>
      <c r="BG227" s="100"/>
      <c r="BH227" s="100"/>
      <c r="BI227" s="100"/>
      <c r="BJ227" s="100"/>
      <c r="BK227" s="100"/>
      <c r="BL227" s="100"/>
      <c r="BM227" s="100"/>
      <c r="BN227" s="100"/>
      <c r="BO227" s="100"/>
      <c r="BP227" s="100"/>
      <c r="BQ227" s="119"/>
      <c r="BR227" s="100"/>
      <c r="BS227" s="100"/>
      <c r="BT227" s="100"/>
      <c r="BU227" s="100"/>
      <c r="BV227" s="100"/>
      <c r="BW227" s="100"/>
      <c r="BX227" s="100"/>
      <c r="BY227" s="100"/>
      <c r="BZ227" s="100"/>
      <c r="CA227" s="100"/>
      <c r="CB227" s="100"/>
      <c r="CC227" s="100"/>
      <c r="CD227" s="119"/>
      <c r="CE227" s="100"/>
      <c r="CF227" s="100"/>
      <c r="CG227" s="100"/>
      <c r="CH227" s="100"/>
      <c r="CI227" s="100"/>
      <c r="CJ227" s="100"/>
      <c r="CK227" s="100"/>
      <c r="CL227" s="100"/>
      <c r="CM227" s="100"/>
      <c r="CN227" s="100"/>
      <c r="CO227" s="100"/>
      <c r="CP227" s="100"/>
      <c r="CQ227" s="119"/>
      <c r="CR227" s="100"/>
      <c r="CS227" s="100"/>
      <c r="CT227" s="100"/>
      <c r="CU227" s="100"/>
      <c r="CV227" s="100"/>
      <c r="CW227" s="100"/>
      <c r="CX227" s="100"/>
      <c r="CY227" s="100"/>
      <c r="CZ227" s="100"/>
      <c r="DA227" s="100"/>
      <c r="DB227" s="100"/>
      <c r="DC227" s="100"/>
      <c r="DD227" s="119"/>
      <c r="DE227" s="100"/>
      <c r="DF227" s="100"/>
      <c r="DG227" s="100"/>
      <c r="DH227" s="100"/>
      <c r="DI227" s="100"/>
      <c r="DJ227" s="100"/>
      <c r="DK227" s="100"/>
      <c r="DL227" s="100"/>
      <c r="DM227" s="100"/>
      <c r="DN227" s="100"/>
      <c r="DO227" s="100"/>
      <c r="DP227" s="100"/>
      <c r="DQ227" s="119"/>
      <c r="DR227" s="125"/>
      <c r="DS227" s="100"/>
      <c r="DT227" s="100"/>
      <c r="DU227" s="100"/>
      <c r="DV227" s="100"/>
      <c r="DW227" s="100"/>
      <c r="DX227" s="100"/>
      <c r="DY227" s="100"/>
      <c r="DZ227" s="100"/>
      <c r="EA227" s="100"/>
      <c r="EB227" s="100"/>
      <c r="EC227" s="100"/>
      <c r="MQ227" s="152">
        <f t="shared" si="108"/>
        <v>0</v>
      </c>
      <c r="MR227" s="143">
        <f t="shared" si="135"/>
        <v>0</v>
      </c>
      <c r="MS227" s="143">
        <f t="shared" si="136"/>
        <v>0</v>
      </c>
      <c r="MT227" s="143" t="e">
        <f t="shared" si="137"/>
        <v>#DIV/0!</v>
      </c>
      <c r="MU227" s="143" t="e">
        <f t="shared" si="138"/>
        <v>#DIV/0!</v>
      </c>
      <c r="MV227" s="234">
        <f t="shared" si="141"/>
        <v>0</v>
      </c>
      <c r="MW227" s="236" t="s">
        <v>89</v>
      </c>
      <c r="MX227" s="144" t="s">
        <v>4</v>
      </c>
      <c r="MY227" s="144" t="s">
        <v>4</v>
      </c>
      <c r="MZ227" s="144" t="s">
        <v>4</v>
      </c>
      <c r="NA227" s="144" t="s">
        <v>4</v>
      </c>
      <c r="NB227" s="144" t="s">
        <v>4</v>
      </c>
      <c r="NC227" s="144" t="s">
        <v>4</v>
      </c>
      <c r="ND227" s="144" t="s">
        <v>4</v>
      </c>
      <c r="NE227" s="144" t="s">
        <v>4</v>
      </c>
      <c r="NF227" s="144" t="s">
        <v>4</v>
      </c>
      <c r="NG227" s="144" t="s">
        <v>4</v>
      </c>
      <c r="NH227" s="237" t="s">
        <v>4</v>
      </c>
      <c r="NI227" s="236" t="s">
        <v>22</v>
      </c>
      <c r="NJ227" s="161">
        <f t="shared" si="139"/>
        <v>0</v>
      </c>
      <c r="NK227" s="161">
        <f t="shared" si="140"/>
        <v>0</v>
      </c>
      <c r="NM227" s="288"/>
      <c r="NN227" s="88"/>
      <c r="NO227" s="741"/>
      <c r="NP227" s="741"/>
      <c r="NQ227" s="741"/>
      <c r="NR227" s="741"/>
      <c r="NS227" s="741"/>
      <c r="NT227" s="741"/>
      <c r="NU227" s="741"/>
      <c r="NV227" s="741"/>
      <c r="NW227" s="741"/>
      <c r="NX227" s="741"/>
      <c r="NY227" s="741"/>
      <c r="NZ227" s="741"/>
      <c r="OA227" s="741"/>
      <c r="OB227" s="741"/>
      <c r="OC227" s="741"/>
      <c r="OD227" s="741"/>
      <c r="OE227" s="741"/>
      <c r="OF227" s="741"/>
      <c r="OG227" s="741"/>
      <c r="OH227" s="741"/>
      <c r="OI227" s="741"/>
      <c r="OJ227" s="741"/>
      <c r="OK227" s="741"/>
      <c r="OL227" s="741"/>
      <c r="OM227" s="741"/>
      <c r="ON227" s="741"/>
      <c r="OO227" s="741"/>
      <c r="OP227" s="741"/>
      <c r="OQ227" s="741"/>
      <c r="OR227" s="741"/>
      <c r="OS227" s="741"/>
      <c r="OT227" s="741"/>
      <c r="OU227" s="741"/>
      <c r="OV227" s="741"/>
      <c r="OW227" s="741"/>
      <c r="OX227" s="741"/>
      <c r="OY227" s="741"/>
      <c r="OZ227" s="741"/>
      <c r="PA227" s="741"/>
      <c r="PB227" s="741"/>
      <c r="PC227" s="741"/>
      <c r="PD227" s="741"/>
      <c r="PE227" s="741"/>
      <c r="PF227" s="741"/>
      <c r="PG227" s="741"/>
      <c r="PH227" s="741"/>
      <c r="PI227" s="741"/>
    </row>
    <row r="228" spans="1:425" s="92" customFormat="1" ht="15" customHeight="1">
      <c r="A228" s="1"/>
      <c r="B228" s="88"/>
      <c r="C228" s="89" t="s">
        <v>431</v>
      </c>
      <c r="D228" s="89" t="s">
        <v>162</v>
      </c>
      <c r="E228" s="89" t="s">
        <v>1220</v>
      </c>
      <c r="F228" s="89" t="s">
        <v>2165</v>
      </c>
      <c r="G228" s="340" t="str">
        <f>'G-6'!I98</f>
        <v>I-38</v>
      </c>
      <c r="H228" s="340" t="s">
        <v>88</v>
      </c>
      <c r="I228" s="340" t="s">
        <v>88</v>
      </c>
      <c r="J228" s="160" t="s">
        <v>4</v>
      </c>
      <c r="K228" s="160" t="s">
        <v>4</v>
      </c>
      <c r="L228" s="160" t="s">
        <v>4</v>
      </c>
      <c r="M228" s="89" t="s">
        <v>1103</v>
      </c>
      <c r="N228" s="89" t="s">
        <v>63</v>
      </c>
      <c r="O228" s="89" t="s">
        <v>1111</v>
      </c>
      <c r="P228" s="89" t="s">
        <v>97</v>
      </c>
      <c r="Q228" s="125"/>
      <c r="R228" s="125"/>
      <c r="S228" s="100"/>
      <c r="T228" s="100"/>
      <c r="U228" s="100"/>
      <c r="V228" s="100"/>
      <c r="W228" s="100"/>
      <c r="X228" s="100"/>
      <c r="Y228" s="100"/>
      <c r="Z228" s="100"/>
      <c r="AA228" s="100"/>
      <c r="AB228" s="100"/>
      <c r="AC228" s="100"/>
      <c r="AD228" s="116"/>
      <c r="AE228" s="91"/>
      <c r="AF228" s="91"/>
      <c r="AG228" s="91"/>
      <c r="AH228" s="91"/>
      <c r="AI228" s="91"/>
      <c r="AJ228" s="91"/>
      <c r="AK228" s="91"/>
      <c r="AL228" s="91"/>
      <c r="AM228" s="100"/>
      <c r="AN228" s="100"/>
      <c r="AO228" s="100"/>
      <c r="AP228" s="91"/>
      <c r="AQ228" s="100"/>
      <c r="AR228" s="100"/>
      <c r="AS228" s="100"/>
      <c r="AT228" s="100"/>
      <c r="AU228" s="100"/>
      <c r="AV228" s="100"/>
      <c r="AW228" s="100"/>
      <c r="AX228" s="100"/>
      <c r="AY228" s="100"/>
      <c r="AZ228" s="100"/>
      <c r="BA228" s="100"/>
      <c r="BB228" s="100"/>
      <c r="BC228" s="100"/>
      <c r="BD228" s="119"/>
      <c r="BE228" s="100"/>
      <c r="BF228" s="100"/>
      <c r="BG228" s="100"/>
      <c r="BH228" s="100"/>
      <c r="BI228" s="100"/>
      <c r="BJ228" s="100"/>
      <c r="BK228" s="100"/>
      <c r="BL228" s="100"/>
      <c r="BM228" s="100"/>
      <c r="BN228" s="100"/>
      <c r="BO228" s="100"/>
      <c r="BP228" s="100"/>
      <c r="BQ228" s="119"/>
      <c r="BR228" s="100"/>
      <c r="BS228" s="100"/>
      <c r="BT228" s="100"/>
      <c r="BU228" s="100"/>
      <c r="BV228" s="100"/>
      <c r="BW228" s="100"/>
      <c r="BX228" s="100"/>
      <c r="BY228" s="100"/>
      <c r="BZ228" s="100"/>
      <c r="CA228" s="100"/>
      <c r="CB228" s="100"/>
      <c r="CC228" s="100"/>
      <c r="CD228" s="119"/>
      <c r="CE228" s="100"/>
      <c r="CF228" s="100"/>
      <c r="CG228" s="100"/>
      <c r="CH228" s="100"/>
      <c r="CI228" s="100"/>
      <c r="CJ228" s="100"/>
      <c r="CK228" s="100"/>
      <c r="CL228" s="100"/>
      <c r="CM228" s="100"/>
      <c r="CN228" s="100"/>
      <c r="CO228" s="100"/>
      <c r="CP228" s="100"/>
      <c r="CQ228" s="119"/>
      <c r="CR228" s="100"/>
      <c r="CS228" s="100"/>
      <c r="CT228" s="100"/>
      <c r="CU228" s="100"/>
      <c r="CV228" s="100"/>
      <c r="CW228" s="100"/>
      <c r="CX228" s="100"/>
      <c r="CY228" s="100"/>
      <c r="CZ228" s="100"/>
      <c r="DA228" s="100"/>
      <c r="DB228" s="100"/>
      <c r="DC228" s="100"/>
      <c r="DD228" s="119"/>
      <c r="DE228" s="100"/>
      <c r="DF228" s="100"/>
      <c r="DG228" s="100"/>
      <c r="DH228" s="100"/>
      <c r="DI228" s="100"/>
      <c r="DJ228" s="100"/>
      <c r="DK228" s="100"/>
      <c r="DL228" s="100"/>
      <c r="DM228" s="100"/>
      <c r="DN228" s="100"/>
      <c r="DO228" s="100"/>
      <c r="DP228" s="100"/>
      <c r="DQ228" s="119"/>
      <c r="DR228" s="125"/>
      <c r="DS228" s="100"/>
      <c r="DT228" s="100"/>
      <c r="DU228" s="100"/>
      <c r="DV228" s="100"/>
      <c r="DW228" s="100"/>
      <c r="DX228" s="100"/>
      <c r="DY228" s="100"/>
      <c r="DZ228" s="100"/>
      <c r="EA228" s="100"/>
      <c r="EB228" s="100"/>
      <c r="EC228" s="100"/>
      <c r="MQ228" s="152">
        <f t="shared" si="108"/>
        <v>0</v>
      </c>
      <c r="MR228" s="143" t="s">
        <v>4</v>
      </c>
      <c r="MS228" s="143" t="s">
        <v>4</v>
      </c>
      <c r="MT228" s="143" t="s">
        <v>4</v>
      </c>
      <c r="MU228" s="143" t="s">
        <v>4</v>
      </c>
      <c r="MV228" s="234" t="s">
        <v>4</v>
      </c>
      <c r="MW228" s="236" t="s">
        <v>22</v>
      </c>
      <c r="MX228" s="234">
        <f>COUNTIF(Q228:MP228,"Si")</f>
        <v>0</v>
      </c>
      <c r="MY228" s="234">
        <f>COUNTIF(Q228:MP228,"Parcialmente")</f>
        <v>0</v>
      </c>
      <c r="MZ228" s="234">
        <f>COUNTIF(Q$6:MP228,"Si, pero publicado por un nivel superior")+COUNTIF(Q228:MP228,"Si pero publicado por otra entidad")</f>
        <v>0</v>
      </c>
      <c r="NA228" s="234">
        <f>COUNTIF(Q228:MP228,"No")</f>
        <v>0</v>
      </c>
      <c r="NB228" s="234">
        <f>COUNTIF(Q228:MP228,"Satisfechos")</f>
        <v>0</v>
      </c>
      <c r="NC228" s="234">
        <f>COUNTIF(Q228:MP228,"No satisfechos")</f>
        <v>0</v>
      </c>
      <c r="ND228" s="234">
        <f>COUNTIF(Q228:MP228,"No se realiza encuesta")</f>
        <v>0</v>
      </c>
      <c r="NE228" s="234">
        <f>COUNTIF(Q228:MP228,"Clausurados o rehabilitados")</f>
        <v>0</v>
      </c>
      <c r="NF228" s="234">
        <f>COUNTIF(Q228:MP228,"En proceso")</f>
        <v>0</v>
      </c>
      <c r="NG228" s="234">
        <f t="shared" ref="NG228" si="166">COUNTIF(Q228:MP228,"No se realiza ninguna gestión")</f>
        <v>0</v>
      </c>
      <c r="NH228" s="237">
        <f>SUM(MX228:NG228)</f>
        <v>0</v>
      </c>
      <c r="NI228" s="236" t="s">
        <v>89</v>
      </c>
      <c r="NJ228" s="161">
        <f t="shared" ref="NJ228:NJ259" si="167">COUNTIF(Q228:MP228,"Calculado")</f>
        <v>0</v>
      </c>
      <c r="NK228" s="161">
        <f t="shared" ref="NK228:NK259" si="168">COUNTIF(Q228:MP228,"Publicado")</f>
        <v>0</v>
      </c>
      <c r="NM228" s="288"/>
      <c r="NN228" s="88"/>
      <c r="NO228" s="741"/>
      <c r="NP228" s="741"/>
      <c r="NQ228" s="741"/>
      <c r="NR228" s="741"/>
      <c r="NS228" s="741"/>
      <c r="NT228" s="741"/>
      <c r="NU228" s="741"/>
      <c r="NV228" s="741"/>
      <c r="NW228" s="741"/>
      <c r="NX228" s="741"/>
      <c r="NY228" s="741"/>
      <c r="NZ228" s="741"/>
      <c r="OA228" s="741"/>
      <c r="OB228" s="741"/>
      <c r="OC228" s="741"/>
      <c r="OD228" s="741"/>
      <c r="OE228" s="741"/>
      <c r="OF228" s="741"/>
      <c r="OG228" s="741"/>
      <c r="OH228" s="741"/>
      <c r="OI228" s="741"/>
      <c r="OJ228" s="741"/>
      <c r="OK228" s="741"/>
      <c r="OL228" s="741"/>
      <c r="OM228" s="741"/>
      <c r="ON228" s="741"/>
      <c r="OO228" s="741"/>
      <c r="OP228" s="741"/>
      <c r="OQ228" s="741"/>
      <c r="OR228" s="741"/>
      <c r="OS228" s="741"/>
      <c r="OT228" s="741"/>
      <c r="OU228" s="741"/>
      <c r="OV228" s="741"/>
      <c r="OW228" s="741"/>
      <c r="OX228" s="741"/>
      <c r="OY228" s="741"/>
      <c r="OZ228" s="741"/>
      <c r="PA228" s="741"/>
      <c r="PB228" s="741"/>
      <c r="PC228" s="741"/>
      <c r="PD228" s="741"/>
      <c r="PE228" s="741"/>
      <c r="PF228" s="741"/>
      <c r="PG228" s="741"/>
      <c r="PH228" s="741"/>
      <c r="PI228" s="741"/>
    </row>
    <row r="229" spans="1:425" s="92" customFormat="1" ht="15" customHeight="1">
      <c r="A229" s="1"/>
      <c r="B229" s="88"/>
      <c r="C229" s="89" t="s">
        <v>431</v>
      </c>
      <c r="D229" s="89" t="s">
        <v>162</v>
      </c>
      <c r="E229" s="89" t="s">
        <v>1220</v>
      </c>
      <c r="F229" s="89" t="s">
        <v>102</v>
      </c>
      <c r="G229" s="160" t="str">
        <f>'G-6'!I106</f>
        <v>I-39</v>
      </c>
      <c r="H229" s="160" t="s">
        <v>88</v>
      </c>
      <c r="I229" s="160" t="s">
        <v>89</v>
      </c>
      <c r="J229" s="160" t="s">
        <v>4</v>
      </c>
      <c r="K229" s="160" t="s">
        <v>4</v>
      </c>
      <c r="L229" s="160" t="s">
        <v>4</v>
      </c>
      <c r="M229" s="89" t="s">
        <v>166</v>
      </c>
      <c r="N229" s="89" t="s">
        <v>6</v>
      </c>
      <c r="O229" s="89" t="s">
        <v>167</v>
      </c>
      <c r="P229" s="89" t="s">
        <v>98</v>
      </c>
      <c r="Q229" s="249">
        <v>0.83</v>
      </c>
      <c r="R229" s="135" t="s">
        <v>4</v>
      </c>
      <c r="S229" s="135">
        <v>2010</v>
      </c>
      <c r="T229" s="135" t="s">
        <v>1896</v>
      </c>
      <c r="U229" s="135" t="s">
        <v>677</v>
      </c>
      <c r="V229" s="135" t="s">
        <v>4</v>
      </c>
      <c r="W229" s="135" t="s">
        <v>4</v>
      </c>
      <c r="X229" s="135" t="s">
        <v>4</v>
      </c>
      <c r="Y229" s="135">
        <v>10225000</v>
      </c>
      <c r="Z229" s="135" t="s">
        <v>674</v>
      </c>
      <c r="AA229" s="135" t="s">
        <v>685</v>
      </c>
      <c r="AB229" s="135" t="s">
        <v>1132</v>
      </c>
      <c r="AC229" s="135" t="s">
        <v>1897</v>
      </c>
      <c r="AD229" s="231">
        <v>7.0000000000000007E-2</v>
      </c>
      <c r="AE229" s="135" t="s">
        <v>4</v>
      </c>
      <c r="AF229" s="135">
        <v>2010</v>
      </c>
      <c r="AG229" s="135" t="s">
        <v>1898</v>
      </c>
      <c r="AH229" s="135" t="s">
        <v>677</v>
      </c>
      <c r="AI229" s="135" t="s">
        <v>4</v>
      </c>
      <c r="AJ229" s="135" t="s">
        <v>4</v>
      </c>
      <c r="AK229" s="135" t="s">
        <v>4</v>
      </c>
      <c r="AL229" s="135">
        <v>7616000</v>
      </c>
      <c r="AM229" s="135" t="s">
        <v>674</v>
      </c>
      <c r="AN229" s="135" t="s">
        <v>685</v>
      </c>
      <c r="AO229" s="135" t="s">
        <v>1132</v>
      </c>
      <c r="AP229" s="135" t="s">
        <v>1899</v>
      </c>
      <c r="AQ229" s="338">
        <v>0.55000000000000004</v>
      </c>
      <c r="AR229" s="135" t="s">
        <v>4</v>
      </c>
      <c r="AS229" s="135">
        <v>2010</v>
      </c>
      <c r="AT229" s="135" t="s">
        <v>266</v>
      </c>
      <c r="AU229" s="135" t="s">
        <v>677</v>
      </c>
      <c r="AV229" s="135" t="s">
        <v>4</v>
      </c>
      <c r="AW229" s="135" t="s">
        <v>4</v>
      </c>
      <c r="AX229" s="135" t="s">
        <v>4</v>
      </c>
      <c r="AY229" s="135" t="s">
        <v>4</v>
      </c>
      <c r="AZ229" s="135" t="s">
        <v>714</v>
      </c>
      <c r="BA229" s="135" t="s">
        <v>685</v>
      </c>
      <c r="BB229" s="135" t="s">
        <v>1132</v>
      </c>
      <c r="BC229" s="135" t="s">
        <v>1900</v>
      </c>
      <c r="BD229" s="119"/>
      <c r="BE229" s="100"/>
      <c r="BF229" s="100"/>
      <c r="BG229" s="100"/>
      <c r="BH229" s="100"/>
      <c r="BI229" s="100"/>
      <c r="BJ229" s="100"/>
      <c r="BK229" s="100"/>
      <c r="BL229" s="100"/>
      <c r="BM229" s="100"/>
      <c r="BN229" s="100"/>
      <c r="BO229" s="100"/>
      <c r="BP229" s="100"/>
      <c r="BQ229" s="119"/>
      <c r="BR229" s="100"/>
      <c r="BS229" s="100"/>
      <c r="BT229" s="100"/>
      <c r="BU229" s="100"/>
      <c r="BV229" s="100"/>
      <c r="BW229" s="100"/>
      <c r="BX229" s="100"/>
      <c r="BY229" s="100"/>
      <c r="BZ229" s="100"/>
      <c r="CA229" s="100"/>
      <c r="CB229" s="100"/>
      <c r="CC229" s="100"/>
      <c r="CD229" s="119"/>
      <c r="CE229" s="100"/>
      <c r="CF229" s="100"/>
      <c r="CG229" s="100"/>
      <c r="CH229" s="100"/>
      <c r="CI229" s="100"/>
      <c r="CJ229" s="100"/>
      <c r="CK229" s="100"/>
      <c r="CL229" s="100"/>
      <c r="CM229" s="100"/>
      <c r="CN229" s="100"/>
      <c r="CO229" s="100"/>
      <c r="CP229" s="100"/>
      <c r="CQ229" s="119"/>
      <c r="CR229" s="100"/>
      <c r="CS229" s="100"/>
      <c r="CT229" s="100"/>
      <c r="CU229" s="100"/>
      <c r="CV229" s="100"/>
      <c r="CW229" s="100"/>
      <c r="CX229" s="100"/>
      <c r="CY229" s="100"/>
      <c r="CZ229" s="100"/>
      <c r="DA229" s="100"/>
      <c r="DB229" s="100"/>
      <c r="DC229" s="100"/>
      <c r="DD229" s="119"/>
      <c r="DE229" s="100"/>
      <c r="DF229" s="100"/>
      <c r="DG229" s="100"/>
      <c r="DH229" s="100"/>
      <c r="DI229" s="100"/>
      <c r="DJ229" s="100"/>
      <c r="DK229" s="100"/>
      <c r="DL229" s="100"/>
      <c r="DM229" s="100"/>
      <c r="DN229" s="100"/>
      <c r="DO229" s="100"/>
      <c r="DP229" s="100"/>
      <c r="DQ229" s="119"/>
      <c r="DR229" s="125"/>
      <c r="DS229" s="100"/>
      <c r="DT229" s="100"/>
      <c r="DU229" s="100"/>
      <c r="DV229" s="100"/>
      <c r="DW229" s="100"/>
      <c r="DX229" s="100"/>
      <c r="DY229" s="100"/>
      <c r="DZ229" s="100"/>
      <c r="EA229" s="100"/>
      <c r="EB229" s="100"/>
      <c r="EC229" s="100"/>
      <c r="MQ229" s="152">
        <f t="shared" si="108"/>
        <v>3</v>
      </c>
      <c r="MR229" s="143">
        <f t="shared" si="135"/>
        <v>0.83</v>
      </c>
      <c r="MS229" s="143">
        <f t="shared" si="136"/>
        <v>7.0000000000000007E-2</v>
      </c>
      <c r="MT229" s="143">
        <f t="shared" si="137"/>
        <v>0.48333333333333334</v>
      </c>
      <c r="MU229" s="143">
        <f t="shared" si="138"/>
        <v>0.38436094147732197</v>
      </c>
      <c r="MV229" s="234">
        <f t="shared" si="141"/>
        <v>3</v>
      </c>
      <c r="MW229" s="236" t="s">
        <v>89</v>
      </c>
      <c r="MX229" s="144" t="s">
        <v>4</v>
      </c>
      <c r="MY229" s="144" t="s">
        <v>4</v>
      </c>
      <c r="MZ229" s="144" t="s">
        <v>4</v>
      </c>
      <c r="NA229" s="144" t="s">
        <v>4</v>
      </c>
      <c r="NB229" s="144" t="s">
        <v>4</v>
      </c>
      <c r="NC229" s="144" t="s">
        <v>4</v>
      </c>
      <c r="ND229" s="144" t="s">
        <v>4</v>
      </c>
      <c r="NE229" s="144" t="s">
        <v>4</v>
      </c>
      <c r="NF229" s="144" t="s">
        <v>4</v>
      </c>
      <c r="NG229" s="144" t="s">
        <v>4</v>
      </c>
      <c r="NH229" s="237" t="s">
        <v>4</v>
      </c>
      <c r="NI229" s="236" t="s">
        <v>22</v>
      </c>
      <c r="NJ229" s="161">
        <f t="shared" si="167"/>
        <v>3</v>
      </c>
      <c r="NK229" s="161">
        <f t="shared" si="168"/>
        <v>0</v>
      </c>
      <c r="NM229" s="288"/>
      <c r="NN229" s="88"/>
      <c r="NO229" s="741"/>
      <c r="NP229" s="741"/>
      <c r="NQ229" s="741"/>
      <c r="NR229" s="741"/>
      <c r="NS229" s="741"/>
      <c r="NT229" s="741"/>
      <c r="NU229" s="741"/>
      <c r="NV229" s="741"/>
      <c r="NW229" s="741"/>
      <c r="NX229" s="741"/>
      <c r="NY229" s="741"/>
      <c r="NZ229" s="741"/>
      <c r="OA229" s="741"/>
      <c r="OB229" s="741"/>
      <c r="OC229" s="741"/>
      <c r="OD229" s="741"/>
      <c r="OE229" s="741"/>
      <c r="OF229" s="741"/>
      <c r="OG229" s="741"/>
      <c r="OH229" s="741"/>
      <c r="OI229" s="741"/>
      <c r="OJ229" s="741"/>
      <c r="OK229" s="741"/>
      <c r="OL229" s="741"/>
      <c r="OM229" s="741"/>
      <c r="ON229" s="741"/>
      <c r="OO229" s="741"/>
      <c r="OP229" s="741"/>
      <c r="OQ229" s="741"/>
      <c r="OR229" s="741"/>
      <c r="OS229" s="741"/>
      <c r="OT229" s="741"/>
      <c r="OU229" s="741"/>
      <c r="OV229" s="741"/>
      <c r="OW229" s="741"/>
      <c r="OX229" s="741"/>
      <c r="OY229" s="741"/>
      <c r="OZ229" s="741"/>
      <c r="PA229" s="741"/>
      <c r="PB229" s="741"/>
      <c r="PC229" s="741"/>
      <c r="PD229" s="741"/>
      <c r="PE229" s="741"/>
      <c r="PF229" s="741"/>
      <c r="PG229" s="741"/>
      <c r="PH229" s="741"/>
      <c r="PI229" s="741"/>
    </row>
    <row r="230" spans="1:425" s="92" customFormat="1" ht="15" customHeight="1">
      <c r="A230" s="1"/>
      <c r="B230" s="88"/>
      <c r="C230" s="89" t="s">
        <v>431</v>
      </c>
      <c r="D230" s="89" t="s">
        <v>162</v>
      </c>
      <c r="E230" s="89" t="s">
        <v>1220</v>
      </c>
      <c r="F230" s="89" t="s">
        <v>2</v>
      </c>
      <c r="G230" s="160" t="str">
        <f>'G-6'!I114</f>
        <v>I-40</v>
      </c>
      <c r="H230" s="160" t="s">
        <v>88</v>
      </c>
      <c r="I230" s="160" t="s">
        <v>88</v>
      </c>
      <c r="J230" s="160" t="s">
        <v>4</v>
      </c>
      <c r="K230" s="160" t="s">
        <v>4</v>
      </c>
      <c r="L230" s="160" t="s">
        <v>4</v>
      </c>
      <c r="M230" s="89" t="s">
        <v>168</v>
      </c>
      <c r="N230" s="89" t="s">
        <v>63</v>
      </c>
      <c r="O230" s="89" t="s">
        <v>273</v>
      </c>
      <c r="P230" s="89" t="s">
        <v>97</v>
      </c>
      <c r="Q230" s="125" t="s">
        <v>88</v>
      </c>
      <c r="R230" s="125" t="s">
        <v>4</v>
      </c>
      <c r="S230" s="100">
        <v>2016</v>
      </c>
      <c r="T230" s="100" t="s">
        <v>876</v>
      </c>
      <c r="U230" s="100" t="s">
        <v>677</v>
      </c>
      <c r="V230" s="100" t="s">
        <v>4</v>
      </c>
      <c r="W230" s="100" t="s">
        <v>4</v>
      </c>
      <c r="X230" s="100" t="s">
        <v>877</v>
      </c>
      <c r="Y230" s="100" t="s">
        <v>4</v>
      </c>
      <c r="Z230" s="100" t="s">
        <v>263</v>
      </c>
      <c r="AA230" s="100" t="s">
        <v>667</v>
      </c>
      <c r="AB230" s="100" t="s">
        <v>878</v>
      </c>
      <c r="AC230" s="100" t="s">
        <v>1829</v>
      </c>
      <c r="AD230" s="116"/>
      <c r="AE230" s="91"/>
      <c r="AF230" s="91"/>
      <c r="AG230" s="91"/>
      <c r="AH230" s="91"/>
      <c r="AI230" s="91"/>
      <c r="AJ230" s="91"/>
      <c r="AK230" s="91"/>
      <c r="AL230" s="91"/>
      <c r="AM230" s="100"/>
      <c r="AN230" s="100"/>
      <c r="AO230" s="100"/>
      <c r="AP230" s="91"/>
      <c r="AQ230" s="100"/>
      <c r="AR230" s="100"/>
      <c r="AS230" s="100"/>
      <c r="AT230" s="100"/>
      <c r="AU230" s="100"/>
      <c r="AV230" s="100"/>
      <c r="AW230" s="100"/>
      <c r="AX230" s="100"/>
      <c r="AY230" s="100"/>
      <c r="AZ230" s="100"/>
      <c r="BA230" s="100"/>
      <c r="BB230" s="100"/>
      <c r="BC230" s="100"/>
      <c r="BD230" s="119"/>
      <c r="BE230" s="100"/>
      <c r="BF230" s="100"/>
      <c r="BG230" s="100"/>
      <c r="BH230" s="100"/>
      <c r="BI230" s="100"/>
      <c r="BJ230" s="100"/>
      <c r="BK230" s="100"/>
      <c r="BL230" s="100"/>
      <c r="BM230" s="100"/>
      <c r="BN230" s="100"/>
      <c r="BO230" s="100"/>
      <c r="BP230" s="100"/>
      <c r="BQ230" s="119"/>
      <c r="BR230" s="100"/>
      <c r="BS230" s="100"/>
      <c r="BT230" s="100"/>
      <c r="BU230" s="100"/>
      <c r="BV230" s="100"/>
      <c r="BW230" s="100"/>
      <c r="BX230" s="100"/>
      <c r="BY230" s="100"/>
      <c r="BZ230" s="100"/>
      <c r="CA230" s="100"/>
      <c r="CB230" s="100"/>
      <c r="CC230" s="100"/>
      <c r="CD230" s="119"/>
      <c r="CE230" s="100"/>
      <c r="CF230" s="100"/>
      <c r="CG230" s="100"/>
      <c r="CH230" s="100"/>
      <c r="CI230" s="100"/>
      <c r="CJ230" s="100"/>
      <c r="CK230" s="100"/>
      <c r="CL230" s="100"/>
      <c r="CM230" s="100"/>
      <c r="CN230" s="100"/>
      <c r="CO230" s="100"/>
      <c r="CP230" s="100"/>
      <c r="CQ230" s="119"/>
      <c r="CR230" s="100"/>
      <c r="CS230" s="100"/>
      <c r="CT230" s="100"/>
      <c r="CU230" s="100"/>
      <c r="CV230" s="100"/>
      <c r="CW230" s="100"/>
      <c r="CX230" s="100"/>
      <c r="CY230" s="100"/>
      <c r="CZ230" s="100"/>
      <c r="DA230" s="100"/>
      <c r="DB230" s="100"/>
      <c r="DC230" s="100"/>
      <c r="DD230" s="119"/>
      <c r="DE230" s="100"/>
      <c r="DF230" s="100"/>
      <c r="DG230" s="100"/>
      <c r="DH230" s="100"/>
      <c r="DI230" s="100"/>
      <c r="DJ230" s="100"/>
      <c r="DK230" s="100"/>
      <c r="DL230" s="100"/>
      <c r="DM230" s="100"/>
      <c r="DN230" s="100"/>
      <c r="DO230" s="100"/>
      <c r="DP230" s="100"/>
      <c r="DQ230" s="119"/>
      <c r="DR230" s="125"/>
      <c r="DS230" s="100"/>
      <c r="DT230" s="100"/>
      <c r="DU230" s="100"/>
      <c r="DV230" s="100"/>
      <c r="DW230" s="100"/>
      <c r="DX230" s="100"/>
      <c r="DY230" s="100"/>
      <c r="DZ230" s="100"/>
      <c r="EA230" s="100"/>
      <c r="EB230" s="100"/>
      <c r="EC230" s="100"/>
      <c r="MQ230" s="152">
        <f t="shared" si="108"/>
        <v>1</v>
      </c>
      <c r="MR230" s="143" t="s">
        <v>4</v>
      </c>
      <c r="MS230" s="143" t="s">
        <v>4</v>
      </c>
      <c r="MT230" s="143" t="s">
        <v>4</v>
      </c>
      <c r="MU230" s="143" t="s">
        <v>4</v>
      </c>
      <c r="MV230" s="234" t="s">
        <v>4</v>
      </c>
      <c r="MW230" s="236" t="s">
        <v>22</v>
      </c>
      <c r="MX230" s="234">
        <f>COUNTIF(Q230:MP230,"Si")</f>
        <v>0</v>
      </c>
      <c r="MY230" s="234">
        <f>COUNTIF(Q230:MP230,"Parcialmente")</f>
        <v>0</v>
      </c>
      <c r="MZ230" s="234">
        <f>COUNTIF(Q$6:MP230,"Si, pero publicado por un nivel superior")+COUNTIF(Q230:MP230,"Si pero publicado por otra entidad")</f>
        <v>0</v>
      </c>
      <c r="NA230" s="234">
        <f>COUNTIF(Q230:MP230,"No")</f>
        <v>1</v>
      </c>
      <c r="NB230" s="234">
        <f>COUNTIF(Q230:MP230,"Satisfechos")</f>
        <v>0</v>
      </c>
      <c r="NC230" s="234">
        <f>COUNTIF(Q230:MP230,"No satisfechos")</f>
        <v>0</v>
      </c>
      <c r="ND230" s="234">
        <f>COUNTIF(Q230:MP230,"No se realiza encuesta")</f>
        <v>0</v>
      </c>
      <c r="NE230" s="234">
        <f>COUNTIF(Q230:MP230,"Clausurados o rehabilitados")</f>
        <v>0</v>
      </c>
      <c r="NF230" s="234">
        <f>COUNTIF(Q230:MP230,"En proceso")</f>
        <v>0</v>
      </c>
      <c r="NG230" s="234">
        <f t="shared" ref="NG230" si="169">COUNTIF(Q230:MP230,"No se realiza ninguna gestión")</f>
        <v>0</v>
      </c>
      <c r="NH230" s="237">
        <f>SUM(MX230:NG230)</f>
        <v>1</v>
      </c>
      <c r="NI230" s="236" t="s">
        <v>89</v>
      </c>
      <c r="NJ230" s="161">
        <f t="shared" si="167"/>
        <v>0</v>
      </c>
      <c r="NK230" s="161">
        <f t="shared" si="168"/>
        <v>1</v>
      </c>
      <c r="NM230" s="288"/>
      <c r="NN230" s="88"/>
      <c r="NO230" s="741"/>
      <c r="NP230" s="741"/>
      <c r="NQ230" s="741"/>
      <c r="NR230" s="741"/>
      <c r="NS230" s="741"/>
      <c r="NT230" s="741"/>
      <c r="NU230" s="741"/>
      <c r="NV230" s="741"/>
      <c r="NW230" s="741"/>
      <c r="NX230" s="741"/>
      <c r="NY230" s="741"/>
      <c r="NZ230" s="741"/>
      <c r="OA230" s="741"/>
      <c r="OB230" s="741"/>
      <c r="OC230" s="741"/>
      <c r="OD230" s="741"/>
      <c r="OE230" s="741"/>
      <c r="OF230" s="741"/>
      <c r="OG230" s="741"/>
      <c r="OH230" s="741"/>
      <c r="OI230" s="741"/>
      <c r="OJ230" s="741"/>
      <c r="OK230" s="741"/>
      <c r="OL230" s="741"/>
      <c r="OM230" s="741"/>
      <c r="ON230" s="741"/>
      <c r="OO230" s="741"/>
      <c r="OP230" s="741"/>
      <c r="OQ230" s="741"/>
      <c r="OR230" s="741"/>
      <c r="OS230" s="741"/>
      <c r="OT230" s="741"/>
      <c r="OU230" s="741"/>
      <c r="OV230" s="741"/>
      <c r="OW230" s="741"/>
      <c r="OX230" s="741"/>
      <c r="OY230" s="741"/>
      <c r="OZ230" s="741"/>
      <c r="PA230" s="741"/>
      <c r="PB230" s="741"/>
      <c r="PC230" s="741"/>
      <c r="PD230" s="741"/>
      <c r="PE230" s="741"/>
      <c r="PF230" s="741"/>
      <c r="PG230" s="741"/>
      <c r="PH230" s="741"/>
      <c r="PI230" s="741"/>
    </row>
    <row r="231" spans="1:425" s="92" customFormat="1" ht="15" customHeight="1">
      <c r="A231" s="1"/>
      <c r="B231" s="88"/>
      <c r="C231" s="89" t="s">
        <v>433</v>
      </c>
      <c r="D231" s="89" t="s">
        <v>162</v>
      </c>
      <c r="E231" s="89" t="s">
        <v>418</v>
      </c>
      <c r="F231" s="89" t="s">
        <v>428</v>
      </c>
      <c r="G231" s="160" t="str">
        <f>'G-6'!I123</f>
        <v>I-42 B</v>
      </c>
      <c r="H231" s="160" t="s">
        <v>88</v>
      </c>
      <c r="I231" s="160" t="s">
        <v>89</v>
      </c>
      <c r="J231" s="160" t="s">
        <v>4</v>
      </c>
      <c r="K231" s="160" t="s">
        <v>4</v>
      </c>
      <c r="L231" s="160" t="s">
        <v>4</v>
      </c>
      <c r="M231" s="89" t="s">
        <v>169</v>
      </c>
      <c r="N231" s="89" t="s">
        <v>90</v>
      </c>
      <c r="O231" s="89" t="s">
        <v>278</v>
      </c>
      <c r="P231" s="89" t="s">
        <v>98</v>
      </c>
      <c r="Q231" s="332">
        <v>12</v>
      </c>
      <c r="R231" s="135" t="s">
        <v>4</v>
      </c>
      <c r="S231" s="135">
        <v>2005</v>
      </c>
      <c r="T231" s="135" t="s">
        <v>676</v>
      </c>
      <c r="U231" s="135" t="s">
        <v>677</v>
      </c>
      <c r="V231" s="135" t="s">
        <v>4</v>
      </c>
      <c r="W231" s="135" t="s">
        <v>4</v>
      </c>
      <c r="X231" s="135" t="s">
        <v>4</v>
      </c>
      <c r="Y231" s="135" t="s">
        <v>4</v>
      </c>
      <c r="Z231" s="49" t="s">
        <v>262</v>
      </c>
      <c r="AA231" s="49" t="s">
        <v>667</v>
      </c>
      <c r="AB231" s="49" t="s">
        <v>64</v>
      </c>
      <c r="AC231" s="49" t="s">
        <v>4</v>
      </c>
      <c r="AD231" s="116"/>
      <c r="AE231" s="91"/>
      <c r="AF231" s="91"/>
      <c r="AG231" s="91"/>
      <c r="AH231" s="91"/>
      <c r="AI231" s="91"/>
      <c r="AJ231" s="91"/>
      <c r="AK231" s="91"/>
      <c r="AL231" s="91"/>
      <c r="AM231" s="100"/>
      <c r="AN231" s="100"/>
      <c r="AO231" s="100"/>
      <c r="AP231" s="91"/>
      <c r="AQ231" s="100"/>
      <c r="AR231" s="100"/>
      <c r="AS231" s="100"/>
      <c r="AT231" s="100"/>
      <c r="AU231" s="100"/>
      <c r="AV231" s="100"/>
      <c r="AW231" s="100"/>
      <c r="AX231" s="100"/>
      <c r="AY231" s="100"/>
      <c r="AZ231" s="100"/>
      <c r="BA231" s="100"/>
      <c r="BB231" s="100"/>
      <c r="BC231" s="100"/>
      <c r="BD231" s="119"/>
      <c r="BE231" s="100"/>
      <c r="BF231" s="100"/>
      <c r="BG231" s="100"/>
      <c r="BH231" s="100"/>
      <c r="BI231" s="100"/>
      <c r="BJ231" s="100"/>
      <c r="BK231" s="100"/>
      <c r="BL231" s="100"/>
      <c r="BM231" s="100"/>
      <c r="BN231" s="100"/>
      <c r="BO231" s="100"/>
      <c r="BP231" s="100"/>
      <c r="BQ231" s="119"/>
      <c r="BR231" s="100"/>
      <c r="BS231" s="100"/>
      <c r="BT231" s="100"/>
      <c r="BU231" s="100"/>
      <c r="BV231" s="100"/>
      <c r="BW231" s="100"/>
      <c r="BX231" s="100"/>
      <c r="BY231" s="100"/>
      <c r="BZ231" s="100"/>
      <c r="CA231" s="100"/>
      <c r="CB231" s="100"/>
      <c r="CC231" s="100"/>
      <c r="CD231" s="119"/>
      <c r="CE231" s="100"/>
      <c r="CF231" s="100"/>
      <c r="CG231" s="100"/>
      <c r="CH231" s="100"/>
      <c r="CI231" s="100"/>
      <c r="CJ231" s="100"/>
      <c r="CK231" s="100"/>
      <c r="CL231" s="100"/>
      <c r="CM231" s="100"/>
      <c r="CN231" s="100"/>
      <c r="CO231" s="100"/>
      <c r="CP231" s="100"/>
      <c r="CQ231" s="119"/>
      <c r="CR231" s="100"/>
      <c r="CS231" s="100"/>
      <c r="CT231" s="100"/>
      <c r="CU231" s="100"/>
      <c r="CV231" s="100"/>
      <c r="CW231" s="100"/>
      <c r="CX231" s="100"/>
      <c r="CY231" s="100"/>
      <c r="CZ231" s="100"/>
      <c r="DA231" s="100"/>
      <c r="DB231" s="100"/>
      <c r="DC231" s="100"/>
      <c r="DD231" s="119"/>
      <c r="DE231" s="100"/>
      <c r="DF231" s="100"/>
      <c r="DG231" s="100"/>
      <c r="DH231" s="100"/>
      <c r="DI231" s="100"/>
      <c r="DJ231" s="100"/>
      <c r="DK231" s="100"/>
      <c r="DL231" s="100"/>
      <c r="DM231" s="100"/>
      <c r="DN231" s="100"/>
      <c r="DO231" s="100"/>
      <c r="DP231" s="100"/>
      <c r="DQ231" s="119"/>
      <c r="DR231" s="125"/>
      <c r="DS231" s="100"/>
      <c r="DT231" s="100"/>
      <c r="DU231" s="100"/>
      <c r="DV231" s="100"/>
      <c r="DW231" s="100"/>
      <c r="DX231" s="100"/>
      <c r="DY231" s="100"/>
      <c r="DZ231" s="100"/>
      <c r="EA231" s="100"/>
      <c r="EB231" s="100"/>
      <c r="EC231" s="100"/>
      <c r="MQ231" s="152">
        <f t="shared" si="108"/>
        <v>1</v>
      </c>
      <c r="MR231" s="143">
        <f t="shared" ref="MR231:MR263" si="170">MAX(Q231,AD231,AQ231,BD231,BQ231,CD231,CQ231,DD231,DQ231,ED231,EQ231,FD231,FQ231,GD231,GQ231,HD231,HQ231,ID231,IQ231,JD231,JQ231,KD231,KQ231,LD231,LQ231,MD231)</f>
        <v>12</v>
      </c>
      <c r="MS231" s="143">
        <f t="shared" ref="MS231:MS262" si="171">MIN(Q231,AD231,AQ231,BD231,BQ231,CD231,CQ231,DD231,DQ231,ED231,EQ231,FD231,FQ231,GD231,GQ231,HD231,HQ231,ID231,IQ231,JD231,JQ231,KD231,KQ231,LD231,LQ231,MD231)</f>
        <v>12</v>
      </c>
      <c r="MT231" s="143">
        <f t="shared" ref="MT231:MT262" si="172">AVERAGE(Q231,AD231,AQ231,BD231,BQ231,CD231,CQ231,DD231,DQ231,ED231,EQ231,FD231,FQ231,GD231,GQ231,HD231,HQ231,ID231,IQ231,JD231,JQ231,KD231,KQ231,LD231,LQ231,MD231)</f>
        <v>12</v>
      </c>
      <c r="MU231" s="143" t="e">
        <f t="shared" ref="MU231:MU262" si="173">STDEV(Q231,AD231,AQ231,BD231,BQ231,CD231,CQ231,DD231,DQ231,ED231,EQ231,FD231,FQ231,GD231,GQ231,HD231,HQ231,ID231,IQ231,JD231,JQ231,KD231,KQ231,LD231,LQ231,MD231)</f>
        <v>#DIV/0!</v>
      </c>
      <c r="MV231" s="234">
        <f t="shared" si="141"/>
        <v>1</v>
      </c>
      <c r="MW231" s="236" t="s">
        <v>89</v>
      </c>
      <c r="MX231" s="144" t="s">
        <v>4</v>
      </c>
      <c r="MY231" s="144" t="s">
        <v>4</v>
      </c>
      <c r="MZ231" s="144" t="s">
        <v>4</v>
      </c>
      <c r="NA231" s="144" t="s">
        <v>4</v>
      </c>
      <c r="NB231" s="144" t="s">
        <v>4</v>
      </c>
      <c r="NC231" s="144" t="s">
        <v>4</v>
      </c>
      <c r="ND231" s="144" t="s">
        <v>4</v>
      </c>
      <c r="NE231" s="144" t="s">
        <v>4</v>
      </c>
      <c r="NF231" s="144" t="s">
        <v>4</v>
      </c>
      <c r="NG231" s="144" t="s">
        <v>4</v>
      </c>
      <c r="NH231" s="237" t="s">
        <v>4</v>
      </c>
      <c r="NI231" s="236" t="s">
        <v>22</v>
      </c>
      <c r="NJ231" s="161">
        <f t="shared" si="167"/>
        <v>0</v>
      </c>
      <c r="NK231" s="161">
        <f t="shared" si="168"/>
        <v>1</v>
      </c>
      <c r="NM231" s="288"/>
      <c r="NN231" s="88"/>
      <c r="NO231" s="741"/>
      <c r="NP231" s="741"/>
      <c r="NQ231" s="741"/>
      <c r="NR231" s="741"/>
      <c r="NS231" s="741"/>
      <c r="NT231" s="741"/>
      <c r="NU231" s="741"/>
      <c r="NV231" s="741"/>
      <c r="NW231" s="741"/>
      <c r="NX231" s="741"/>
      <c r="NY231" s="741"/>
      <c r="NZ231" s="741"/>
      <c r="OA231" s="741"/>
      <c r="OB231" s="741"/>
      <c r="OC231" s="741"/>
      <c r="OD231" s="741"/>
      <c r="OE231" s="741"/>
      <c r="OF231" s="741"/>
      <c r="OG231" s="741"/>
      <c r="OH231" s="741"/>
      <c r="OI231" s="741"/>
      <c r="OJ231" s="741"/>
      <c r="OK231" s="741"/>
      <c r="OL231" s="741"/>
      <c r="OM231" s="741"/>
      <c r="ON231" s="741"/>
      <c r="OO231" s="741"/>
      <c r="OP231" s="741"/>
      <c r="OQ231" s="741"/>
      <c r="OR231" s="741"/>
      <c r="OS231" s="741"/>
      <c r="OT231" s="741"/>
      <c r="OU231" s="741"/>
      <c r="OV231" s="741"/>
      <c r="OW231" s="741"/>
      <c r="OX231" s="741"/>
      <c r="OY231" s="741"/>
      <c r="OZ231" s="741"/>
      <c r="PA231" s="741"/>
      <c r="PB231" s="741"/>
      <c r="PC231" s="741"/>
      <c r="PD231" s="741"/>
      <c r="PE231" s="741"/>
      <c r="PF231" s="741"/>
      <c r="PG231" s="741"/>
      <c r="PH231" s="741"/>
      <c r="PI231" s="741"/>
    </row>
    <row r="232" spans="1:425" s="92" customFormat="1" ht="15" customHeight="1">
      <c r="A232" s="1"/>
      <c r="B232" s="88"/>
      <c r="C232" s="89" t="s">
        <v>433</v>
      </c>
      <c r="D232" s="89" t="s">
        <v>162</v>
      </c>
      <c r="E232" s="89" t="s">
        <v>419</v>
      </c>
      <c r="F232" s="89" t="s">
        <v>428</v>
      </c>
      <c r="G232" s="160" t="str">
        <f>'G-6'!I131</f>
        <v>I-43</v>
      </c>
      <c r="H232" s="160" t="s">
        <v>88</v>
      </c>
      <c r="I232" s="160" t="s">
        <v>88</v>
      </c>
      <c r="J232" s="160" t="s">
        <v>4</v>
      </c>
      <c r="K232" s="160" t="s">
        <v>4</v>
      </c>
      <c r="L232" s="160" t="s">
        <v>4</v>
      </c>
      <c r="M232" s="89" t="s">
        <v>536</v>
      </c>
      <c r="N232" s="89" t="s">
        <v>90</v>
      </c>
      <c r="O232" s="89" t="s">
        <v>541</v>
      </c>
      <c r="P232" s="89" t="s">
        <v>98</v>
      </c>
      <c r="Q232" s="335">
        <v>113.98</v>
      </c>
      <c r="R232" s="100" t="s">
        <v>4</v>
      </c>
      <c r="S232" s="100">
        <v>2013</v>
      </c>
      <c r="T232" s="100" t="s">
        <v>885</v>
      </c>
      <c r="U232" s="100" t="s">
        <v>4</v>
      </c>
      <c r="V232" s="100" t="s">
        <v>680</v>
      </c>
      <c r="W232" s="100" t="s">
        <v>4</v>
      </c>
      <c r="X232" s="100" t="s">
        <v>4</v>
      </c>
      <c r="Y232" s="100" t="s">
        <v>4</v>
      </c>
      <c r="Z232" s="100" t="s">
        <v>835</v>
      </c>
      <c r="AA232" s="100" t="s">
        <v>667</v>
      </c>
      <c r="AB232" s="100" t="s">
        <v>886</v>
      </c>
      <c r="AC232" s="192" t="s">
        <v>1831</v>
      </c>
      <c r="AD232" s="100">
        <v>2.71</v>
      </c>
      <c r="AE232" s="100" t="s">
        <v>4</v>
      </c>
      <c r="AF232" s="100">
        <v>2013</v>
      </c>
      <c r="AG232" s="100" t="s">
        <v>885</v>
      </c>
      <c r="AH232" s="100" t="s">
        <v>4</v>
      </c>
      <c r="AI232" s="100" t="s">
        <v>680</v>
      </c>
      <c r="AJ232" s="100" t="s">
        <v>4</v>
      </c>
      <c r="AK232" s="100" t="s">
        <v>4</v>
      </c>
      <c r="AL232" s="100" t="s">
        <v>4</v>
      </c>
      <c r="AM232" s="100" t="s">
        <v>835</v>
      </c>
      <c r="AN232" s="100" t="s">
        <v>667</v>
      </c>
      <c r="AO232" s="100" t="s">
        <v>886</v>
      </c>
      <c r="AP232" s="192" t="s">
        <v>1832</v>
      </c>
      <c r="AQ232" s="188"/>
      <c r="AR232" s="100"/>
      <c r="AS232" s="100"/>
      <c r="AT232" s="100"/>
      <c r="AU232" s="100"/>
      <c r="AV232" s="100"/>
      <c r="AW232" s="100"/>
      <c r="AX232" s="100"/>
      <c r="AY232" s="100"/>
      <c r="AZ232" s="100"/>
      <c r="BA232" s="100"/>
      <c r="BB232" s="100"/>
      <c r="BC232" s="100"/>
      <c r="BD232" s="119"/>
      <c r="BE232" s="100"/>
      <c r="BF232" s="100"/>
      <c r="BG232" s="100"/>
      <c r="BH232" s="100"/>
      <c r="BI232" s="100"/>
      <c r="BJ232" s="100"/>
      <c r="BK232" s="100"/>
      <c r="BL232" s="100"/>
      <c r="BM232" s="100"/>
      <c r="BN232" s="100"/>
      <c r="BO232" s="100"/>
      <c r="BP232" s="192"/>
      <c r="BQ232" s="119"/>
      <c r="BR232" s="100"/>
      <c r="BS232" s="100"/>
      <c r="BT232" s="100"/>
      <c r="BU232" s="100"/>
      <c r="BV232" s="100"/>
      <c r="BW232" s="100"/>
      <c r="BX232" s="100"/>
      <c r="BY232" s="100"/>
      <c r="BZ232" s="100"/>
      <c r="CA232" s="100"/>
      <c r="CB232" s="100"/>
      <c r="CC232" s="100"/>
      <c r="CD232" s="119"/>
      <c r="CE232" s="100"/>
      <c r="CF232" s="100"/>
      <c r="CG232" s="100"/>
      <c r="CH232" s="100"/>
      <c r="CI232" s="100"/>
      <c r="CJ232" s="100"/>
      <c r="CK232" s="100"/>
      <c r="CL232" s="100"/>
      <c r="CM232" s="100"/>
      <c r="CN232" s="100"/>
      <c r="CO232" s="100"/>
      <c r="CP232" s="100"/>
      <c r="CQ232" s="119"/>
      <c r="CR232" s="100"/>
      <c r="CS232" s="100"/>
      <c r="CT232" s="100"/>
      <c r="CU232" s="100"/>
      <c r="CV232" s="100"/>
      <c r="CW232" s="100"/>
      <c r="CX232" s="100"/>
      <c r="CY232" s="100"/>
      <c r="CZ232" s="100"/>
      <c r="DA232" s="100"/>
      <c r="DB232" s="100"/>
      <c r="DC232" s="100"/>
      <c r="DD232" s="119"/>
      <c r="DE232" s="100"/>
      <c r="DF232" s="100"/>
      <c r="DG232" s="100"/>
      <c r="DH232" s="100"/>
      <c r="DI232" s="100"/>
      <c r="DJ232" s="100"/>
      <c r="DK232" s="100"/>
      <c r="DL232" s="100"/>
      <c r="DM232" s="100"/>
      <c r="DN232" s="100"/>
      <c r="DO232" s="100"/>
      <c r="DP232" s="100"/>
      <c r="DQ232" s="119"/>
      <c r="DR232" s="125"/>
      <c r="DS232" s="100"/>
      <c r="DT232" s="100"/>
      <c r="DU232" s="100"/>
      <c r="DV232" s="100"/>
      <c r="DW232" s="100"/>
      <c r="DX232" s="100"/>
      <c r="DY232" s="100"/>
      <c r="DZ232" s="100"/>
      <c r="EA232" s="100"/>
      <c r="EB232" s="100"/>
      <c r="EC232" s="100"/>
      <c r="MQ232" s="152">
        <f t="shared" si="108"/>
        <v>2</v>
      </c>
      <c r="MR232" s="143">
        <f t="shared" si="170"/>
        <v>113.98</v>
      </c>
      <c r="MS232" s="143">
        <f t="shared" si="171"/>
        <v>2.71</v>
      </c>
      <c r="MT232" s="143">
        <f t="shared" si="172"/>
        <v>58.344999999999999</v>
      </c>
      <c r="MU232" s="143">
        <f t="shared" si="173"/>
        <v>78.679771542627151</v>
      </c>
      <c r="MV232" s="234">
        <f t="shared" si="141"/>
        <v>2</v>
      </c>
      <c r="MW232" s="236" t="s">
        <v>89</v>
      </c>
      <c r="MX232" s="144" t="s">
        <v>4</v>
      </c>
      <c r="MY232" s="144" t="s">
        <v>4</v>
      </c>
      <c r="MZ232" s="144" t="s">
        <v>4</v>
      </c>
      <c r="NA232" s="144" t="s">
        <v>4</v>
      </c>
      <c r="NB232" s="144" t="s">
        <v>4</v>
      </c>
      <c r="NC232" s="144" t="s">
        <v>4</v>
      </c>
      <c r="ND232" s="144" t="s">
        <v>4</v>
      </c>
      <c r="NE232" s="144" t="s">
        <v>4</v>
      </c>
      <c r="NF232" s="144" t="s">
        <v>4</v>
      </c>
      <c r="NG232" s="144" t="s">
        <v>4</v>
      </c>
      <c r="NH232" s="237" t="s">
        <v>4</v>
      </c>
      <c r="NI232" s="236" t="s">
        <v>22</v>
      </c>
      <c r="NJ232" s="161">
        <f t="shared" si="167"/>
        <v>0</v>
      </c>
      <c r="NK232" s="161">
        <f t="shared" si="168"/>
        <v>2</v>
      </c>
      <c r="NM232" s="288"/>
      <c r="NN232" s="88"/>
      <c r="NO232" s="741"/>
      <c r="NP232" s="741"/>
      <c r="NQ232" s="741"/>
      <c r="NR232" s="741"/>
      <c r="NS232" s="741"/>
      <c r="NT232" s="741"/>
      <c r="NU232" s="741"/>
      <c r="NV232" s="741"/>
      <c r="NW232" s="741"/>
      <c r="NX232" s="741"/>
      <c r="NY232" s="741"/>
      <c r="NZ232" s="741"/>
      <c r="OA232" s="741"/>
      <c r="OB232" s="741"/>
      <c r="OC232" s="741"/>
      <c r="OD232" s="741"/>
      <c r="OE232" s="741"/>
      <c r="OF232" s="741"/>
      <c r="OG232" s="741"/>
      <c r="OH232" s="741"/>
      <c r="OI232" s="741"/>
      <c r="OJ232" s="741"/>
      <c r="OK232" s="741"/>
      <c r="OL232" s="741"/>
      <c r="OM232" s="741"/>
      <c r="ON232" s="741"/>
      <c r="OO232" s="741"/>
      <c r="OP232" s="741"/>
      <c r="OQ232" s="741"/>
      <c r="OR232" s="741"/>
      <c r="OS232" s="741"/>
      <c r="OT232" s="741"/>
      <c r="OU232" s="741"/>
      <c r="OV232" s="741"/>
      <c r="OW232" s="741"/>
      <c r="OX232" s="741"/>
      <c r="OY232" s="741"/>
      <c r="OZ232" s="741"/>
      <c r="PA232" s="741"/>
      <c r="PB232" s="741"/>
      <c r="PC232" s="741"/>
      <c r="PD232" s="741"/>
      <c r="PE232" s="741"/>
      <c r="PF232" s="741"/>
      <c r="PG232" s="741"/>
      <c r="PH232" s="741"/>
      <c r="PI232" s="741"/>
    </row>
    <row r="233" spans="1:425" s="92" customFormat="1" ht="15" customHeight="1">
      <c r="A233" s="1"/>
      <c r="B233" s="88"/>
      <c r="C233" s="89" t="s">
        <v>2160</v>
      </c>
      <c r="D233" s="89" t="s">
        <v>162</v>
      </c>
      <c r="E233" s="89" t="s">
        <v>3</v>
      </c>
      <c r="F233" s="89" t="s">
        <v>2164</v>
      </c>
      <c r="G233" s="160" t="str">
        <f>'G-6'!I188</f>
        <v>I-74</v>
      </c>
      <c r="H233" s="160" t="s">
        <v>88</v>
      </c>
      <c r="I233" s="160" t="s">
        <v>88</v>
      </c>
      <c r="J233" s="160" t="s">
        <v>4</v>
      </c>
      <c r="K233" s="160" t="s">
        <v>4</v>
      </c>
      <c r="L233" s="160" t="s">
        <v>4</v>
      </c>
      <c r="M233" s="89" t="s">
        <v>331</v>
      </c>
      <c r="N233" s="89" t="s">
        <v>8</v>
      </c>
      <c r="O233" s="89" t="s">
        <v>329</v>
      </c>
      <c r="P233" s="89" t="s">
        <v>97</v>
      </c>
      <c r="Q233" s="125" t="s">
        <v>89</v>
      </c>
      <c r="R233" s="125" t="s">
        <v>4</v>
      </c>
      <c r="S233" s="100">
        <v>2016</v>
      </c>
      <c r="T233" s="100" t="s">
        <v>876</v>
      </c>
      <c r="U233" s="100" t="s">
        <v>677</v>
      </c>
      <c r="V233" s="100" t="s">
        <v>4</v>
      </c>
      <c r="W233" s="100" t="s">
        <v>4</v>
      </c>
      <c r="X233" s="100" t="s">
        <v>877</v>
      </c>
      <c r="Y233" s="100" t="s">
        <v>4</v>
      </c>
      <c r="Z233" s="100" t="s">
        <v>674</v>
      </c>
      <c r="AA233" s="100" t="s">
        <v>667</v>
      </c>
      <c r="AB233" s="100" t="s">
        <v>888</v>
      </c>
      <c r="AC233" s="100" t="s">
        <v>887</v>
      </c>
      <c r="AD233" s="116"/>
      <c r="AE233" s="91"/>
      <c r="AF233" s="91"/>
      <c r="AG233" s="91"/>
      <c r="AH233" s="91"/>
      <c r="AI233" s="91"/>
      <c r="AJ233" s="91"/>
      <c r="AK233" s="91"/>
      <c r="AL233" s="91"/>
      <c r="AM233" s="100"/>
      <c r="AN233" s="100"/>
      <c r="AO233" s="100"/>
      <c r="AP233" s="91"/>
      <c r="AQ233" s="100"/>
      <c r="AR233" s="100"/>
      <c r="AS233" s="100"/>
      <c r="AT233" s="100"/>
      <c r="AU233" s="100"/>
      <c r="AV233" s="100"/>
      <c r="AW233" s="100"/>
      <c r="AX233" s="100"/>
      <c r="AY233" s="100"/>
      <c r="AZ233" s="100"/>
      <c r="BA233" s="100"/>
      <c r="BB233" s="100"/>
      <c r="BC233" s="100"/>
      <c r="BD233" s="119"/>
      <c r="BE233" s="100"/>
      <c r="BF233" s="100"/>
      <c r="BG233" s="100"/>
      <c r="BH233" s="100"/>
      <c r="BI233" s="100"/>
      <c r="BJ233" s="100"/>
      <c r="BK233" s="100"/>
      <c r="BL233" s="100"/>
      <c r="BM233" s="100"/>
      <c r="BN233" s="100"/>
      <c r="BO233" s="100"/>
      <c r="BP233" s="100"/>
      <c r="BQ233" s="119"/>
      <c r="BR233" s="100"/>
      <c r="BS233" s="100"/>
      <c r="BT233" s="100"/>
      <c r="BU233" s="100"/>
      <c r="BV233" s="100"/>
      <c r="BW233" s="100"/>
      <c r="BX233" s="100"/>
      <c r="BY233" s="100"/>
      <c r="BZ233" s="100"/>
      <c r="CA233" s="100"/>
      <c r="CB233" s="100"/>
      <c r="CC233" s="100"/>
      <c r="CD233" s="119"/>
      <c r="CE233" s="100"/>
      <c r="CF233" s="100"/>
      <c r="CG233" s="100"/>
      <c r="CH233" s="100"/>
      <c r="CI233" s="100"/>
      <c r="CJ233" s="100"/>
      <c r="CK233" s="100"/>
      <c r="CL233" s="100"/>
      <c r="CM233" s="100"/>
      <c r="CN233" s="100"/>
      <c r="CO233" s="100"/>
      <c r="CP233" s="100"/>
      <c r="CQ233" s="119"/>
      <c r="CR233" s="100"/>
      <c r="CS233" s="100"/>
      <c r="CT233" s="100"/>
      <c r="CU233" s="100"/>
      <c r="CV233" s="100"/>
      <c r="CW233" s="100"/>
      <c r="CX233" s="100"/>
      <c r="CY233" s="100"/>
      <c r="CZ233" s="100"/>
      <c r="DA233" s="100"/>
      <c r="DB233" s="100"/>
      <c r="DC233" s="100"/>
      <c r="DD233" s="119"/>
      <c r="DE233" s="100"/>
      <c r="DF233" s="100"/>
      <c r="DG233" s="100"/>
      <c r="DH233" s="100"/>
      <c r="DI233" s="100"/>
      <c r="DJ233" s="100"/>
      <c r="DK233" s="100"/>
      <c r="DL233" s="100"/>
      <c r="DM233" s="100"/>
      <c r="DN233" s="100"/>
      <c r="DO233" s="100"/>
      <c r="DP233" s="100"/>
      <c r="DQ233" s="119"/>
      <c r="DR233" s="125"/>
      <c r="DS233" s="100"/>
      <c r="DT233" s="100"/>
      <c r="DU233" s="100"/>
      <c r="DV233" s="100"/>
      <c r="DW233" s="100"/>
      <c r="DX233" s="100"/>
      <c r="DY233" s="100"/>
      <c r="DZ233" s="100"/>
      <c r="EA233" s="100"/>
      <c r="EB233" s="100"/>
      <c r="EC233" s="100"/>
      <c r="MQ233" s="152">
        <f t="shared" si="108"/>
        <v>1</v>
      </c>
      <c r="MR233" s="143" t="s">
        <v>4</v>
      </c>
      <c r="MS233" s="143" t="s">
        <v>4</v>
      </c>
      <c r="MT233" s="143" t="s">
        <v>4</v>
      </c>
      <c r="MU233" s="143" t="s">
        <v>4</v>
      </c>
      <c r="MV233" s="234" t="s">
        <v>4</v>
      </c>
      <c r="MW233" s="236" t="s">
        <v>22</v>
      </c>
      <c r="MX233" s="234">
        <f>COUNTIF(Q233:MP233,"Si")</f>
        <v>1</v>
      </c>
      <c r="MY233" s="234">
        <f>COUNTIF(Q233:MP233,"Parcialmente")</f>
        <v>0</v>
      </c>
      <c r="MZ233" s="234">
        <f>COUNTIF(Q$6:MP233,"Si, pero publicado por un nivel superior")+COUNTIF(Q233:MP233,"Si pero publicado por otra entidad")</f>
        <v>0</v>
      </c>
      <c r="NA233" s="234">
        <f>COUNTIF(Q233:MP233,"No")</f>
        <v>0</v>
      </c>
      <c r="NB233" s="234">
        <f>COUNTIF(Q233:MP233,"Satisfechos")</f>
        <v>0</v>
      </c>
      <c r="NC233" s="234">
        <f>COUNTIF(Q233:MP233,"No satisfechos")</f>
        <v>0</v>
      </c>
      <c r="ND233" s="234">
        <f>COUNTIF(Q233:MP233,"No se realiza encuesta")</f>
        <v>0</v>
      </c>
      <c r="NE233" s="234">
        <f>COUNTIF(Q233:MP233,"Clausurados o rehabilitados")</f>
        <v>0</v>
      </c>
      <c r="NF233" s="234">
        <f>COUNTIF(Q233:MP233,"En proceso")</f>
        <v>0</v>
      </c>
      <c r="NG233" s="234">
        <f t="shared" ref="NG233" si="174">COUNTIF(Q233:MP233,"No se realiza ninguna gestión")</f>
        <v>0</v>
      </c>
      <c r="NH233" s="237">
        <f>SUM(MX233:NG233)</f>
        <v>1</v>
      </c>
      <c r="NI233" s="236" t="s">
        <v>89</v>
      </c>
      <c r="NJ233" s="161">
        <f t="shared" si="167"/>
        <v>0</v>
      </c>
      <c r="NK233" s="161">
        <f t="shared" si="168"/>
        <v>1</v>
      </c>
      <c r="NM233" s="288"/>
      <c r="NN233" s="88"/>
      <c r="NO233" s="741"/>
      <c r="NP233" s="741"/>
      <c r="NQ233" s="741"/>
      <c r="NR233" s="741"/>
      <c r="NS233" s="741"/>
      <c r="NT233" s="741"/>
      <c r="NU233" s="741"/>
      <c r="NV233" s="741"/>
      <c r="NW233" s="741"/>
      <c r="NX233" s="741"/>
      <c r="NY233" s="741"/>
      <c r="NZ233" s="741"/>
      <c r="OA233" s="741"/>
      <c r="OB233" s="741"/>
      <c r="OC233" s="741"/>
      <c r="OD233" s="741"/>
      <c r="OE233" s="741"/>
      <c r="OF233" s="741"/>
      <c r="OG233" s="741"/>
      <c r="OH233" s="741"/>
      <c r="OI233" s="741"/>
      <c r="OJ233" s="741"/>
      <c r="OK233" s="741"/>
      <c r="OL233" s="741"/>
      <c r="OM233" s="741"/>
      <c r="ON233" s="741"/>
      <c r="OO233" s="741"/>
      <c r="OP233" s="741"/>
      <c r="OQ233" s="741"/>
      <c r="OR233" s="741"/>
      <c r="OS233" s="741"/>
      <c r="OT233" s="741"/>
      <c r="OU233" s="741"/>
      <c r="OV233" s="741"/>
      <c r="OW233" s="741"/>
      <c r="OX233" s="741"/>
      <c r="OY233" s="741"/>
      <c r="OZ233" s="741"/>
      <c r="PA233" s="741"/>
      <c r="PB233" s="741"/>
      <c r="PC233" s="741"/>
      <c r="PD233" s="741"/>
      <c r="PE233" s="741"/>
      <c r="PF233" s="741"/>
      <c r="PG233" s="741"/>
      <c r="PH233" s="741"/>
      <c r="PI233" s="741"/>
    </row>
    <row r="234" spans="1:425" s="92" customFormat="1" ht="15" customHeight="1">
      <c r="A234" s="1"/>
      <c r="B234" s="88"/>
      <c r="C234" s="89" t="s">
        <v>432</v>
      </c>
      <c r="D234" s="89" t="s">
        <v>162</v>
      </c>
      <c r="E234" s="89" t="s">
        <v>18</v>
      </c>
      <c r="F234" s="89" t="s">
        <v>1222</v>
      </c>
      <c r="G234" s="340" t="str">
        <f>'G-6'!I196</f>
        <v>I-75</v>
      </c>
      <c r="H234" s="340" t="s">
        <v>88</v>
      </c>
      <c r="I234" s="340" t="s">
        <v>88</v>
      </c>
      <c r="J234" s="160" t="s">
        <v>4</v>
      </c>
      <c r="K234" s="160" t="s">
        <v>4</v>
      </c>
      <c r="L234" s="160" t="s">
        <v>4</v>
      </c>
      <c r="M234" s="89" t="s">
        <v>2182</v>
      </c>
      <c r="N234" s="89" t="s">
        <v>36</v>
      </c>
      <c r="O234" s="89" t="s">
        <v>2895</v>
      </c>
      <c r="P234" s="89" t="s">
        <v>98</v>
      </c>
      <c r="Q234" s="125"/>
      <c r="R234" s="125"/>
      <c r="S234" s="100"/>
      <c r="T234" s="100"/>
      <c r="U234" s="100"/>
      <c r="V234" s="100"/>
      <c r="W234" s="100"/>
      <c r="X234" s="100"/>
      <c r="Y234" s="100"/>
      <c r="Z234" s="100"/>
      <c r="AA234" s="100"/>
      <c r="AB234" s="100"/>
      <c r="AC234" s="100"/>
      <c r="AD234" s="116"/>
      <c r="AE234" s="91"/>
      <c r="AF234" s="91"/>
      <c r="AG234" s="91"/>
      <c r="AH234" s="91"/>
      <c r="AI234" s="91"/>
      <c r="AJ234" s="91"/>
      <c r="AK234" s="91"/>
      <c r="AL234" s="91"/>
      <c r="AM234" s="100"/>
      <c r="AN234" s="100"/>
      <c r="AO234" s="100"/>
      <c r="AP234" s="91"/>
      <c r="AQ234" s="100"/>
      <c r="AR234" s="100"/>
      <c r="AS234" s="100"/>
      <c r="AT234" s="100"/>
      <c r="AU234" s="100"/>
      <c r="AV234" s="100"/>
      <c r="AW234" s="100"/>
      <c r="AX234" s="100"/>
      <c r="AY234" s="100"/>
      <c r="AZ234" s="100"/>
      <c r="BA234" s="100"/>
      <c r="BB234" s="100"/>
      <c r="BC234" s="100"/>
      <c r="BD234" s="119"/>
      <c r="BE234" s="100"/>
      <c r="BF234" s="100"/>
      <c r="BG234" s="100"/>
      <c r="BH234" s="100"/>
      <c r="BI234" s="100"/>
      <c r="BJ234" s="100"/>
      <c r="BK234" s="100"/>
      <c r="BL234" s="100"/>
      <c r="BM234" s="100"/>
      <c r="BN234" s="100"/>
      <c r="BO234" s="100"/>
      <c r="BP234" s="100"/>
      <c r="BQ234" s="119"/>
      <c r="BR234" s="100"/>
      <c r="BS234" s="100"/>
      <c r="BT234" s="100"/>
      <c r="BU234" s="100"/>
      <c r="BV234" s="100"/>
      <c r="BW234" s="100"/>
      <c r="BX234" s="100"/>
      <c r="BY234" s="100"/>
      <c r="BZ234" s="100"/>
      <c r="CA234" s="100"/>
      <c r="CB234" s="100"/>
      <c r="CC234" s="100"/>
      <c r="CD234" s="119"/>
      <c r="CE234" s="100"/>
      <c r="CF234" s="100"/>
      <c r="CG234" s="100"/>
      <c r="CH234" s="100"/>
      <c r="CI234" s="100"/>
      <c r="CJ234" s="100"/>
      <c r="CK234" s="100"/>
      <c r="CL234" s="100"/>
      <c r="CM234" s="100"/>
      <c r="CN234" s="100"/>
      <c r="CO234" s="100"/>
      <c r="CP234" s="100"/>
      <c r="CQ234" s="119"/>
      <c r="CR234" s="100"/>
      <c r="CS234" s="100"/>
      <c r="CT234" s="100"/>
      <c r="CU234" s="100"/>
      <c r="CV234" s="100"/>
      <c r="CW234" s="100"/>
      <c r="CX234" s="100"/>
      <c r="CY234" s="100"/>
      <c r="CZ234" s="100"/>
      <c r="DA234" s="100"/>
      <c r="DB234" s="100"/>
      <c r="DC234" s="100"/>
      <c r="DD234" s="119"/>
      <c r="DE234" s="100"/>
      <c r="DF234" s="100"/>
      <c r="DG234" s="100"/>
      <c r="DH234" s="100"/>
      <c r="DI234" s="100"/>
      <c r="DJ234" s="100"/>
      <c r="DK234" s="100"/>
      <c r="DL234" s="100"/>
      <c r="DM234" s="100"/>
      <c r="DN234" s="100"/>
      <c r="DO234" s="100"/>
      <c r="DP234" s="100"/>
      <c r="DQ234" s="119"/>
      <c r="DR234" s="125"/>
      <c r="DS234" s="100"/>
      <c r="DT234" s="100"/>
      <c r="DU234" s="100"/>
      <c r="DV234" s="100"/>
      <c r="DW234" s="100"/>
      <c r="DX234" s="100"/>
      <c r="DY234" s="100"/>
      <c r="DZ234" s="100"/>
      <c r="EA234" s="100"/>
      <c r="EB234" s="100"/>
      <c r="EC234" s="100"/>
      <c r="MQ234" s="152">
        <f t="shared" si="108"/>
        <v>0</v>
      </c>
      <c r="MR234" s="143">
        <f t="shared" si="170"/>
        <v>0</v>
      </c>
      <c r="MS234" s="143">
        <f t="shared" si="171"/>
        <v>0</v>
      </c>
      <c r="MT234" s="143" t="e">
        <f t="shared" si="172"/>
        <v>#DIV/0!</v>
      </c>
      <c r="MU234" s="143" t="e">
        <f t="shared" si="173"/>
        <v>#DIV/0!</v>
      </c>
      <c r="MV234" s="234">
        <f t="shared" ref="MV234:MV265" si="175">MQ234</f>
        <v>0</v>
      </c>
      <c r="MW234" s="236" t="s">
        <v>89</v>
      </c>
      <c r="MX234" s="144" t="s">
        <v>4</v>
      </c>
      <c r="MY234" s="144" t="s">
        <v>4</v>
      </c>
      <c r="MZ234" s="144" t="s">
        <v>4</v>
      </c>
      <c r="NA234" s="144" t="s">
        <v>4</v>
      </c>
      <c r="NB234" s="144" t="s">
        <v>4</v>
      </c>
      <c r="NC234" s="144" t="s">
        <v>4</v>
      </c>
      <c r="ND234" s="144" t="s">
        <v>4</v>
      </c>
      <c r="NE234" s="144" t="s">
        <v>4</v>
      </c>
      <c r="NF234" s="144" t="s">
        <v>4</v>
      </c>
      <c r="NG234" s="144" t="s">
        <v>4</v>
      </c>
      <c r="NH234" s="237" t="s">
        <v>4</v>
      </c>
      <c r="NI234" s="236" t="s">
        <v>22</v>
      </c>
      <c r="NJ234" s="161">
        <f t="shared" si="167"/>
        <v>0</v>
      </c>
      <c r="NK234" s="161">
        <f t="shared" si="168"/>
        <v>0</v>
      </c>
      <c r="NM234" s="288"/>
      <c r="NN234" s="88"/>
      <c r="NO234" s="741"/>
      <c r="NP234" s="741"/>
      <c r="NQ234" s="741"/>
      <c r="NR234" s="741"/>
      <c r="NS234" s="741"/>
      <c r="NT234" s="741"/>
      <c r="NU234" s="741"/>
      <c r="NV234" s="741"/>
      <c r="NW234" s="741"/>
      <c r="NX234" s="741"/>
      <c r="NY234" s="741"/>
      <c r="NZ234" s="741"/>
      <c r="OA234" s="741"/>
      <c r="OB234" s="741"/>
      <c r="OC234" s="741"/>
      <c r="OD234" s="741"/>
      <c r="OE234" s="741"/>
      <c r="OF234" s="741"/>
      <c r="OG234" s="741"/>
      <c r="OH234" s="741"/>
      <c r="OI234" s="741"/>
      <c r="OJ234" s="741"/>
      <c r="OK234" s="741"/>
      <c r="OL234" s="741"/>
      <c r="OM234" s="741"/>
      <c r="ON234" s="741"/>
      <c r="OO234" s="741"/>
      <c r="OP234" s="741"/>
      <c r="OQ234" s="741"/>
      <c r="OR234" s="741"/>
      <c r="OS234" s="741"/>
      <c r="OT234" s="741"/>
      <c r="OU234" s="741"/>
      <c r="OV234" s="741"/>
      <c r="OW234" s="741"/>
      <c r="OX234" s="741"/>
      <c r="OY234" s="741"/>
      <c r="OZ234" s="741"/>
      <c r="PA234" s="741"/>
      <c r="PB234" s="741"/>
      <c r="PC234" s="741"/>
      <c r="PD234" s="741"/>
      <c r="PE234" s="741"/>
      <c r="PF234" s="741"/>
      <c r="PG234" s="741"/>
      <c r="PH234" s="741"/>
      <c r="PI234" s="741"/>
    </row>
    <row r="235" spans="1:425" s="92" customFormat="1" ht="15" customHeight="1">
      <c r="A235" s="1"/>
      <c r="B235" s="88"/>
      <c r="C235" s="89" t="s">
        <v>432</v>
      </c>
      <c r="D235" s="89" t="s">
        <v>162</v>
      </c>
      <c r="E235" s="89" t="s">
        <v>18</v>
      </c>
      <c r="F235" s="89" t="s">
        <v>1223</v>
      </c>
      <c r="G235" s="340" t="str">
        <f>'G-6'!I204</f>
        <v>I-76</v>
      </c>
      <c r="H235" s="340" t="s">
        <v>88</v>
      </c>
      <c r="I235" s="340" t="s">
        <v>88</v>
      </c>
      <c r="J235" s="160" t="s">
        <v>4</v>
      </c>
      <c r="K235" s="160" t="s">
        <v>4</v>
      </c>
      <c r="L235" s="160" t="s">
        <v>4</v>
      </c>
      <c r="M235" s="89" t="s">
        <v>2175</v>
      </c>
      <c r="N235" s="89" t="s">
        <v>37</v>
      </c>
      <c r="O235" s="89" t="s">
        <v>506</v>
      </c>
      <c r="P235" s="89" t="s">
        <v>98</v>
      </c>
      <c r="Q235" s="125"/>
      <c r="R235" s="125"/>
      <c r="S235" s="100"/>
      <c r="T235" s="100"/>
      <c r="U235" s="100"/>
      <c r="V235" s="100"/>
      <c r="W235" s="100"/>
      <c r="X235" s="100"/>
      <c r="Y235" s="100"/>
      <c r="Z235" s="100"/>
      <c r="AA235" s="100"/>
      <c r="AB235" s="100"/>
      <c r="AC235" s="100"/>
      <c r="AD235" s="116"/>
      <c r="AE235" s="91"/>
      <c r="AF235" s="91"/>
      <c r="AG235" s="91"/>
      <c r="AH235" s="91"/>
      <c r="AI235" s="91"/>
      <c r="AJ235" s="91"/>
      <c r="AK235" s="91"/>
      <c r="AL235" s="91"/>
      <c r="AM235" s="100"/>
      <c r="AN235" s="100"/>
      <c r="AO235" s="100"/>
      <c r="AP235" s="91"/>
      <c r="AQ235" s="100"/>
      <c r="AR235" s="100"/>
      <c r="AS235" s="100"/>
      <c r="AT235" s="100"/>
      <c r="AU235" s="100"/>
      <c r="AV235" s="100"/>
      <c r="AW235" s="100"/>
      <c r="AX235" s="100"/>
      <c r="AY235" s="100"/>
      <c r="AZ235" s="100"/>
      <c r="BA235" s="100"/>
      <c r="BB235" s="100"/>
      <c r="BC235" s="100"/>
      <c r="BD235" s="119"/>
      <c r="BE235" s="100"/>
      <c r="BF235" s="100"/>
      <c r="BG235" s="100"/>
      <c r="BH235" s="100"/>
      <c r="BI235" s="100"/>
      <c r="BJ235" s="100"/>
      <c r="BK235" s="100"/>
      <c r="BL235" s="100"/>
      <c r="BM235" s="100"/>
      <c r="BN235" s="100"/>
      <c r="BO235" s="100"/>
      <c r="BP235" s="100"/>
      <c r="BQ235" s="119"/>
      <c r="BR235" s="100"/>
      <c r="BS235" s="100"/>
      <c r="BT235" s="100"/>
      <c r="BU235" s="100"/>
      <c r="BV235" s="100"/>
      <c r="BW235" s="100"/>
      <c r="BX235" s="100"/>
      <c r="BY235" s="100"/>
      <c r="BZ235" s="100"/>
      <c r="CA235" s="100"/>
      <c r="CB235" s="100"/>
      <c r="CC235" s="100"/>
      <c r="CD235" s="119"/>
      <c r="CE235" s="100"/>
      <c r="CF235" s="100"/>
      <c r="CG235" s="100"/>
      <c r="CH235" s="100"/>
      <c r="CI235" s="100"/>
      <c r="CJ235" s="100"/>
      <c r="CK235" s="100"/>
      <c r="CL235" s="100"/>
      <c r="CM235" s="100"/>
      <c r="CN235" s="100"/>
      <c r="CO235" s="100"/>
      <c r="CP235" s="100"/>
      <c r="CQ235" s="119"/>
      <c r="CR235" s="100"/>
      <c r="CS235" s="100"/>
      <c r="CT235" s="100"/>
      <c r="CU235" s="100"/>
      <c r="CV235" s="100"/>
      <c r="CW235" s="100"/>
      <c r="CX235" s="100"/>
      <c r="CY235" s="100"/>
      <c r="CZ235" s="100"/>
      <c r="DA235" s="100"/>
      <c r="DB235" s="100"/>
      <c r="DC235" s="100"/>
      <c r="DD235" s="119"/>
      <c r="DE235" s="100"/>
      <c r="DF235" s="100"/>
      <c r="DG235" s="100"/>
      <c r="DH235" s="100"/>
      <c r="DI235" s="100"/>
      <c r="DJ235" s="100"/>
      <c r="DK235" s="100"/>
      <c r="DL235" s="100"/>
      <c r="DM235" s="100"/>
      <c r="DN235" s="100"/>
      <c r="DO235" s="100"/>
      <c r="DP235" s="100"/>
      <c r="DQ235" s="119"/>
      <c r="DR235" s="125"/>
      <c r="DS235" s="100"/>
      <c r="DT235" s="100"/>
      <c r="DU235" s="100"/>
      <c r="DV235" s="100"/>
      <c r="DW235" s="100"/>
      <c r="DX235" s="100"/>
      <c r="DY235" s="100"/>
      <c r="DZ235" s="100"/>
      <c r="EA235" s="100"/>
      <c r="EB235" s="100"/>
      <c r="EC235" s="100"/>
      <c r="MQ235" s="152">
        <f t="shared" si="108"/>
        <v>0</v>
      </c>
      <c r="MR235" s="143">
        <f t="shared" si="170"/>
        <v>0</v>
      </c>
      <c r="MS235" s="143">
        <f t="shared" si="171"/>
        <v>0</v>
      </c>
      <c r="MT235" s="143" t="e">
        <f t="shared" si="172"/>
        <v>#DIV/0!</v>
      </c>
      <c r="MU235" s="143" t="e">
        <f t="shared" si="173"/>
        <v>#DIV/0!</v>
      </c>
      <c r="MV235" s="234">
        <f t="shared" si="175"/>
        <v>0</v>
      </c>
      <c r="MW235" s="236" t="s">
        <v>89</v>
      </c>
      <c r="MX235" s="144" t="s">
        <v>4</v>
      </c>
      <c r="MY235" s="144" t="s">
        <v>4</v>
      </c>
      <c r="MZ235" s="144" t="s">
        <v>4</v>
      </c>
      <c r="NA235" s="144" t="s">
        <v>4</v>
      </c>
      <c r="NB235" s="144" t="s">
        <v>4</v>
      </c>
      <c r="NC235" s="144" t="s">
        <v>4</v>
      </c>
      <c r="ND235" s="144" t="s">
        <v>4</v>
      </c>
      <c r="NE235" s="144" t="s">
        <v>4</v>
      </c>
      <c r="NF235" s="144" t="s">
        <v>4</v>
      </c>
      <c r="NG235" s="144" t="s">
        <v>4</v>
      </c>
      <c r="NH235" s="237" t="s">
        <v>4</v>
      </c>
      <c r="NI235" s="236" t="s">
        <v>22</v>
      </c>
      <c r="NJ235" s="161">
        <f t="shared" si="167"/>
        <v>0</v>
      </c>
      <c r="NK235" s="161">
        <f t="shared" si="168"/>
        <v>0</v>
      </c>
      <c r="NM235" s="288"/>
      <c r="NN235" s="88"/>
      <c r="NO235" s="741"/>
      <c r="NP235" s="741"/>
      <c r="NQ235" s="741"/>
      <c r="NR235" s="741"/>
      <c r="NS235" s="741"/>
      <c r="NT235" s="741"/>
      <c r="NU235" s="741"/>
      <c r="NV235" s="741"/>
      <c r="NW235" s="741"/>
      <c r="NX235" s="741"/>
      <c r="NY235" s="741"/>
      <c r="NZ235" s="741"/>
      <c r="OA235" s="741"/>
      <c r="OB235" s="741"/>
      <c r="OC235" s="741"/>
      <c r="OD235" s="741"/>
      <c r="OE235" s="741"/>
      <c r="OF235" s="741"/>
      <c r="OG235" s="741"/>
      <c r="OH235" s="741"/>
      <c r="OI235" s="741"/>
      <c r="OJ235" s="741"/>
      <c r="OK235" s="741"/>
      <c r="OL235" s="741"/>
      <c r="OM235" s="741"/>
      <c r="ON235" s="741"/>
      <c r="OO235" s="741"/>
      <c r="OP235" s="741"/>
      <c r="OQ235" s="741"/>
      <c r="OR235" s="741"/>
      <c r="OS235" s="741"/>
      <c r="OT235" s="741"/>
      <c r="OU235" s="741"/>
      <c r="OV235" s="741"/>
      <c r="OW235" s="741"/>
      <c r="OX235" s="741"/>
      <c r="OY235" s="741"/>
      <c r="OZ235" s="741"/>
      <c r="PA235" s="741"/>
      <c r="PB235" s="741"/>
      <c r="PC235" s="741"/>
      <c r="PD235" s="741"/>
      <c r="PE235" s="741"/>
      <c r="PF235" s="741"/>
      <c r="PG235" s="741"/>
      <c r="PH235" s="741"/>
      <c r="PI235" s="741"/>
    </row>
    <row r="236" spans="1:425" s="92" customFormat="1" ht="15" customHeight="1">
      <c r="A236" s="1"/>
      <c r="B236" s="88"/>
      <c r="C236" s="89" t="s">
        <v>432</v>
      </c>
      <c r="D236" s="89" t="s">
        <v>162</v>
      </c>
      <c r="E236" s="89" t="s">
        <v>18</v>
      </c>
      <c r="F236" s="89" t="s">
        <v>1224</v>
      </c>
      <c r="G236" s="340" t="str">
        <f>'G-6'!I139</f>
        <v>I-44</v>
      </c>
      <c r="H236" s="340" t="s">
        <v>88</v>
      </c>
      <c r="I236" s="340" t="s">
        <v>88</v>
      </c>
      <c r="J236" s="160" t="s">
        <v>4</v>
      </c>
      <c r="K236" s="160" t="s">
        <v>4</v>
      </c>
      <c r="L236" s="160" t="s">
        <v>4</v>
      </c>
      <c r="M236" s="89" t="s">
        <v>170</v>
      </c>
      <c r="N236" s="89" t="s">
        <v>38</v>
      </c>
      <c r="O236" s="89" t="s">
        <v>1523</v>
      </c>
      <c r="P236" s="89" t="s">
        <v>98</v>
      </c>
      <c r="Q236" s="125"/>
      <c r="R236" s="125"/>
      <c r="S236" s="100"/>
      <c r="T236" s="100"/>
      <c r="U236" s="100"/>
      <c r="V236" s="100"/>
      <c r="W236" s="100"/>
      <c r="X236" s="100"/>
      <c r="Y236" s="100"/>
      <c r="Z236" s="100"/>
      <c r="AA236" s="100"/>
      <c r="AB236" s="100"/>
      <c r="AC236" s="100"/>
      <c r="AD236" s="116"/>
      <c r="AE236" s="91"/>
      <c r="AF236" s="91"/>
      <c r="AG236" s="91"/>
      <c r="AH236" s="91"/>
      <c r="AI236" s="91"/>
      <c r="AJ236" s="91"/>
      <c r="AK236" s="91"/>
      <c r="AL236" s="91"/>
      <c r="AM236" s="100"/>
      <c r="AN236" s="100"/>
      <c r="AO236" s="100"/>
      <c r="AP236" s="91"/>
      <c r="AQ236" s="100"/>
      <c r="AR236" s="100"/>
      <c r="AS236" s="100"/>
      <c r="AT236" s="100"/>
      <c r="AU236" s="100"/>
      <c r="AV236" s="100"/>
      <c r="AW236" s="100"/>
      <c r="AX236" s="100"/>
      <c r="AY236" s="100"/>
      <c r="AZ236" s="100"/>
      <c r="BA236" s="100"/>
      <c r="BB236" s="100"/>
      <c r="BC236" s="100"/>
      <c r="BD236" s="119"/>
      <c r="BE236" s="100"/>
      <c r="BF236" s="100"/>
      <c r="BG236" s="100"/>
      <c r="BH236" s="100"/>
      <c r="BI236" s="100"/>
      <c r="BJ236" s="100"/>
      <c r="BK236" s="100"/>
      <c r="BL236" s="100"/>
      <c r="BM236" s="100"/>
      <c r="BN236" s="100"/>
      <c r="BO236" s="100"/>
      <c r="BP236" s="100"/>
      <c r="BQ236" s="119"/>
      <c r="BR236" s="100"/>
      <c r="BS236" s="100"/>
      <c r="BT236" s="100"/>
      <c r="BU236" s="100"/>
      <c r="BV236" s="100"/>
      <c r="BW236" s="100"/>
      <c r="BX236" s="100"/>
      <c r="BY236" s="100"/>
      <c r="BZ236" s="100"/>
      <c r="CA236" s="100"/>
      <c r="CB236" s="100"/>
      <c r="CC236" s="100"/>
      <c r="CD236" s="119"/>
      <c r="CE236" s="100"/>
      <c r="CF236" s="100"/>
      <c r="CG236" s="100"/>
      <c r="CH236" s="100"/>
      <c r="CI236" s="100"/>
      <c r="CJ236" s="100"/>
      <c r="CK236" s="100"/>
      <c r="CL236" s="100"/>
      <c r="CM236" s="100"/>
      <c r="CN236" s="100"/>
      <c r="CO236" s="100"/>
      <c r="CP236" s="100"/>
      <c r="CQ236" s="119"/>
      <c r="CR236" s="100"/>
      <c r="CS236" s="100"/>
      <c r="CT236" s="100"/>
      <c r="CU236" s="100"/>
      <c r="CV236" s="100"/>
      <c r="CW236" s="100"/>
      <c r="CX236" s="100"/>
      <c r="CY236" s="100"/>
      <c r="CZ236" s="100"/>
      <c r="DA236" s="100"/>
      <c r="DB236" s="100"/>
      <c r="DC236" s="100"/>
      <c r="DD236" s="119"/>
      <c r="DE236" s="100"/>
      <c r="DF236" s="100"/>
      <c r="DG236" s="100"/>
      <c r="DH236" s="100"/>
      <c r="DI236" s="100"/>
      <c r="DJ236" s="100"/>
      <c r="DK236" s="100"/>
      <c r="DL236" s="100"/>
      <c r="DM236" s="100"/>
      <c r="DN236" s="100"/>
      <c r="DO236" s="100"/>
      <c r="DP236" s="100"/>
      <c r="DQ236" s="119"/>
      <c r="DR236" s="125"/>
      <c r="DS236" s="100"/>
      <c r="DT236" s="100"/>
      <c r="DU236" s="100"/>
      <c r="DV236" s="100"/>
      <c r="DW236" s="100"/>
      <c r="DX236" s="100"/>
      <c r="DY236" s="100"/>
      <c r="DZ236" s="100"/>
      <c r="EA236" s="100"/>
      <c r="EB236" s="100"/>
      <c r="EC236" s="100"/>
      <c r="MQ236" s="152">
        <f t="shared" si="108"/>
        <v>0</v>
      </c>
      <c r="MR236" s="143">
        <f t="shared" si="170"/>
        <v>0</v>
      </c>
      <c r="MS236" s="143">
        <f t="shared" si="171"/>
        <v>0</v>
      </c>
      <c r="MT236" s="143" t="e">
        <f t="shared" si="172"/>
        <v>#DIV/0!</v>
      </c>
      <c r="MU236" s="143" t="e">
        <f t="shared" si="173"/>
        <v>#DIV/0!</v>
      </c>
      <c r="MV236" s="234">
        <f t="shared" si="175"/>
        <v>0</v>
      </c>
      <c r="MW236" s="236" t="s">
        <v>89</v>
      </c>
      <c r="MX236" s="144" t="s">
        <v>4</v>
      </c>
      <c r="MY236" s="144" t="s">
        <v>4</v>
      </c>
      <c r="MZ236" s="144" t="s">
        <v>4</v>
      </c>
      <c r="NA236" s="144" t="s">
        <v>4</v>
      </c>
      <c r="NB236" s="144" t="s">
        <v>4</v>
      </c>
      <c r="NC236" s="144" t="s">
        <v>4</v>
      </c>
      <c r="ND236" s="144" t="s">
        <v>4</v>
      </c>
      <c r="NE236" s="144" t="s">
        <v>4</v>
      </c>
      <c r="NF236" s="144" t="s">
        <v>4</v>
      </c>
      <c r="NG236" s="144" t="s">
        <v>4</v>
      </c>
      <c r="NH236" s="237" t="s">
        <v>4</v>
      </c>
      <c r="NI236" s="236" t="s">
        <v>22</v>
      </c>
      <c r="NJ236" s="161">
        <f t="shared" si="167"/>
        <v>0</v>
      </c>
      <c r="NK236" s="161">
        <f t="shared" si="168"/>
        <v>0</v>
      </c>
      <c r="NM236" s="288"/>
      <c r="NN236" s="88"/>
      <c r="NO236" s="741"/>
      <c r="NP236" s="741"/>
      <c r="NQ236" s="741"/>
      <c r="NR236" s="741"/>
      <c r="NS236" s="741"/>
      <c r="NT236" s="741"/>
      <c r="NU236" s="741"/>
      <c r="NV236" s="741"/>
      <c r="NW236" s="741"/>
      <c r="NX236" s="741"/>
      <c r="NY236" s="741"/>
      <c r="NZ236" s="741"/>
      <c r="OA236" s="741"/>
      <c r="OB236" s="741"/>
      <c r="OC236" s="741"/>
      <c r="OD236" s="741"/>
      <c r="OE236" s="741"/>
      <c r="OF236" s="741"/>
      <c r="OG236" s="741"/>
      <c r="OH236" s="741"/>
      <c r="OI236" s="741"/>
      <c r="OJ236" s="741"/>
      <c r="OK236" s="741"/>
      <c r="OL236" s="741"/>
      <c r="OM236" s="741"/>
      <c r="ON236" s="741"/>
      <c r="OO236" s="741"/>
      <c r="OP236" s="741"/>
      <c r="OQ236" s="741"/>
      <c r="OR236" s="741"/>
      <c r="OS236" s="741"/>
      <c r="OT236" s="741"/>
      <c r="OU236" s="741"/>
      <c r="OV236" s="741"/>
      <c r="OW236" s="741"/>
      <c r="OX236" s="741"/>
      <c r="OY236" s="741"/>
      <c r="OZ236" s="741"/>
      <c r="PA236" s="741"/>
      <c r="PB236" s="741"/>
      <c r="PC236" s="741"/>
      <c r="PD236" s="741"/>
      <c r="PE236" s="741"/>
      <c r="PF236" s="741"/>
      <c r="PG236" s="741"/>
      <c r="PH236" s="741"/>
      <c r="PI236" s="741"/>
    </row>
    <row r="237" spans="1:425" s="92" customFormat="1" ht="15" customHeight="1">
      <c r="A237" s="1"/>
      <c r="B237" s="88"/>
      <c r="C237" s="89" t="s">
        <v>432</v>
      </c>
      <c r="D237" s="89" t="s">
        <v>162</v>
      </c>
      <c r="E237" s="89" t="s">
        <v>427</v>
      </c>
      <c r="F237" s="89" t="s">
        <v>1224</v>
      </c>
      <c r="G237" s="340" t="str">
        <f>'G-6'!I259</f>
        <v>I-87</v>
      </c>
      <c r="H237" s="340" t="s">
        <v>88</v>
      </c>
      <c r="I237" s="340" t="s">
        <v>88</v>
      </c>
      <c r="J237" s="160" t="s">
        <v>4</v>
      </c>
      <c r="K237" s="160" t="s">
        <v>4</v>
      </c>
      <c r="L237" s="160" t="s">
        <v>4</v>
      </c>
      <c r="M237" s="89" t="s">
        <v>2139</v>
      </c>
      <c r="N237" s="89" t="s">
        <v>38</v>
      </c>
      <c r="O237" s="89" t="s">
        <v>589</v>
      </c>
      <c r="P237" s="89" t="s">
        <v>98</v>
      </c>
      <c r="Q237" s="125"/>
      <c r="R237" s="125"/>
      <c r="S237" s="100"/>
      <c r="T237" s="100"/>
      <c r="U237" s="100"/>
      <c r="V237" s="100"/>
      <c r="W237" s="100"/>
      <c r="X237" s="100"/>
      <c r="Y237" s="100"/>
      <c r="Z237" s="100"/>
      <c r="AA237" s="100"/>
      <c r="AB237" s="100"/>
      <c r="AC237" s="100"/>
      <c r="AD237" s="116"/>
      <c r="AE237" s="91"/>
      <c r="AF237" s="91"/>
      <c r="AG237" s="91"/>
      <c r="AH237" s="91"/>
      <c r="AI237" s="91"/>
      <c r="AJ237" s="91"/>
      <c r="AK237" s="91"/>
      <c r="AL237" s="91"/>
      <c r="AM237" s="100"/>
      <c r="AN237" s="100"/>
      <c r="AO237" s="100"/>
      <c r="AP237" s="91"/>
      <c r="AQ237" s="100"/>
      <c r="AR237" s="100"/>
      <c r="AS237" s="100"/>
      <c r="AT237" s="100"/>
      <c r="AU237" s="100"/>
      <c r="AV237" s="100"/>
      <c r="AW237" s="100"/>
      <c r="AX237" s="100"/>
      <c r="AY237" s="100"/>
      <c r="AZ237" s="100"/>
      <c r="BA237" s="100"/>
      <c r="BB237" s="100"/>
      <c r="BC237" s="100"/>
      <c r="BD237" s="119"/>
      <c r="BE237" s="100"/>
      <c r="BF237" s="100"/>
      <c r="BG237" s="100"/>
      <c r="BH237" s="100"/>
      <c r="BI237" s="100"/>
      <c r="BJ237" s="100"/>
      <c r="BK237" s="100"/>
      <c r="BL237" s="100"/>
      <c r="BM237" s="100"/>
      <c r="BN237" s="100"/>
      <c r="BO237" s="100"/>
      <c r="BP237" s="100"/>
      <c r="BQ237" s="119"/>
      <c r="BR237" s="100"/>
      <c r="BS237" s="100"/>
      <c r="BT237" s="100"/>
      <c r="BU237" s="100"/>
      <c r="BV237" s="100"/>
      <c r="BW237" s="100"/>
      <c r="BX237" s="100"/>
      <c r="BY237" s="100"/>
      <c r="BZ237" s="100"/>
      <c r="CA237" s="100"/>
      <c r="CB237" s="100"/>
      <c r="CC237" s="100"/>
      <c r="CD237" s="119"/>
      <c r="CE237" s="100"/>
      <c r="CF237" s="100"/>
      <c r="CG237" s="100"/>
      <c r="CH237" s="100"/>
      <c r="CI237" s="100"/>
      <c r="CJ237" s="100"/>
      <c r="CK237" s="100"/>
      <c r="CL237" s="100"/>
      <c r="CM237" s="100"/>
      <c r="CN237" s="100"/>
      <c r="CO237" s="100"/>
      <c r="CP237" s="100"/>
      <c r="CQ237" s="119"/>
      <c r="CR237" s="100"/>
      <c r="CS237" s="100"/>
      <c r="CT237" s="100"/>
      <c r="CU237" s="100"/>
      <c r="CV237" s="100"/>
      <c r="CW237" s="100"/>
      <c r="CX237" s="100"/>
      <c r="CY237" s="100"/>
      <c r="CZ237" s="100"/>
      <c r="DA237" s="100"/>
      <c r="DB237" s="100"/>
      <c r="DC237" s="100"/>
      <c r="DD237" s="119"/>
      <c r="DE237" s="100"/>
      <c r="DF237" s="100"/>
      <c r="DG237" s="100"/>
      <c r="DH237" s="100"/>
      <c r="DI237" s="100"/>
      <c r="DJ237" s="100"/>
      <c r="DK237" s="100"/>
      <c r="DL237" s="100"/>
      <c r="DM237" s="100"/>
      <c r="DN237" s="100"/>
      <c r="DO237" s="100"/>
      <c r="DP237" s="100"/>
      <c r="DQ237" s="119"/>
      <c r="DR237" s="125"/>
      <c r="DS237" s="100"/>
      <c r="DT237" s="100"/>
      <c r="DU237" s="100"/>
      <c r="DV237" s="100"/>
      <c r="DW237" s="100"/>
      <c r="DX237" s="100"/>
      <c r="DY237" s="100"/>
      <c r="DZ237" s="100"/>
      <c r="EA237" s="100"/>
      <c r="EB237" s="100"/>
      <c r="EC237" s="100"/>
      <c r="MQ237" s="152">
        <f t="shared" si="108"/>
        <v>0</v>
      </c>
      <c r="MR237" s="143">
        <f t="shared" si="170"/>
        <v>0</v>
      </c>
      <c r="MS237" s="143">
        <f t="shared" si="171"/>
        <v>0</v>
      </c>
      <c r="MT237" s="143" t="e">
        <f t="shared" si="172"/>
        <v>#DIV/0!</v>
      </c>
      <c r="MU237" s="143" t="e">
        <f t="shared" si="173"/>
        <v>#DIV/0!</v>
      </c>
      <c r="MV237" s="234">
        <f t="shared" si="175"/>
        <v>0</v>
      </c>
      <c r="MW237" s="236" t="s">
        <v>89</v>
      </c>
      <c r="MX237" s="144" t="s">
        <v>4</v>
      </c>
      <c r="MY237" s="144" t="s">
        <v>4</v>
      </c>
      <c r="MZ237" s="144" t="s">
        <v>4</v>
      </c>
      <c r="NA237" s="144" t="s">
        <v>4</v>
      </c>
      <c r="NB237" s="144" t="s">
        <v>4</v>
      </c>
      <c r="NC237" s="144" t="s">
        <v>4</v>
      </c>
      <c r="ND237" s="144" t="s">
        <v>4</v>
      </c>
      <c r="NE237" s="144" t="s">
        <v>4</v>
      </c>
      <c r="NF237" s="144" t="s">
        <v>4</v>
      </c>
      <c r="NG237" s="144" t="s">
        <v>4</v>
      </c>
      <c r="NH237" s="237" t="s">
        <v>4</v>
      </c>
      <c r="NI237" s="236" t="s">
        <v>22</v>
      </c>
      <c r="NJ237" s="161">
        <f t="shared" si="167"/>
        <v>0</v>
      </c>
      <c r="NK237" s="161">
        <f t="shared" si="168"/>
        <v>0</v>
      </c>
      <c r="NM237" s="288"/>
      <c r="NN237" s="88"/>
      <c r="NO237" s="741"/>
      <c r="NP237" s="741"/>
      <c r="NQ237" s="741"/>
      <c r="NR237" s="741"/>
      <c r="NS237" s="741"/>
      <c r="NT237" s="741"/>
      <c r="NU237" s="741"/>
      <c r="NV237" s="741"/>
      <c r="NW237" s="741"/>
      <c r="NX237" s="741"/>
      <c r="NY237" s="741"/>
      <c r="NZ237" s="741"/>
      <c r="OA237" s="741"/>
      <c r="OB237" s="741"/>
      <c r="OC237" s="741"/>
      <c r="OD237" s="741"/>
      <c r="OE237" s="741"/>
      <c r="OF237" s="741"/>
      <c r="OG237" s="741"/>
      <c r="OH237" s="741"/>
      <c r="OI237" s="741"/>
      <c r="OJ237" s="741"/>
      <c r="OK237" s="741"/>
      <c r="OL237" s="741"/>
      <c r="OM237" s="741"/>
      <c r="ON237" s="741"/>
      <c r="OO237" s="741"/>
      <c r="OP237" s="741"/>
      <c r="OQ237" s="741"/>
      <c r="OR237" s="741"/>
      <c r="OS237" s="741"/>
      <c r="OT237" s="741"/>
      <c r="OU237" s="741"/>
      <c r="OV237" s="741"/>
      <c r="OW237" s="741"/>
      <c r="OX237" s="741"/>
      <c r="OY237" s="741"/>
      <c r="OZ237" s="741"/>
      <c r="PA237" s="741"/>
      <c r="PB237" s="741"/>
      <c r="PC237" s="741"/>
      <c r="PD237" s="741"/>
      <c r="PE237" s="741"/>
      <c r="PF237" s="741"/>
      <c r="PG237" s="741"/>
      <c r="PH237" s="741"/>
      <c r="PI237" s="741"/>
    </row>
    <row r="238" spans="1:425" s="92" customFormat="1" ht="15" customHeight="1">
      <c r="A238" s="1"/>
      <c r="B238" s="88"/>
      <c r="C238" s="89" t="s">
        <v>432</v>
      </c>
      <c r="D238" s="89" t="s">
        <v>162</v>
      </c>
      <c r="E238" s="89" t="s">
        <v>417</v>
      </c>
      <c r="F238" s="89" t="s">
        <v>1224</v>
      </c>
      <c r="G238" s="340" t="str">
        <f>'G-6'!I147</f>
        <v>I-45</v>
      </c>
      <c r="H238" s="340" t="s">
        <v>88</v>
      </c>
      <c r="I238" s="340" t="s">
        <v>88</v>
      </c>
      <c r="J238" s="160" t="s">
        <v>4</v>
      </c>
      <c r="K238" s="160" t="s">
        <v>4</v>
      </c>
      <c r="L238" s="160" t="s">
        <v>4</v>
      </c>
      <c r="M238" s="89" t="s">
        <v>171</v>
      </c>
      <c r="N238" s="89" t="s">
        <v>39</v>
      </c>
      <c r="O238" s="89" t="s">
        <v>309</v>
      </c>
      <c r="P238" s="89" t="s">
        <v>98</v>
      </c>
      <c r="Q238" s="125"/>
      <c r="R238" s="125"/>
      <c r="S238" s="100"/>
      <c r="T238" s="100"/>
      <c r="U238" s="100"/>
      <c r="V238" s="100"/>
      <c r="W238" s="100"/>
      <c r="X238" s="100"/>
      <c r="Y238" s="100"/>
      <c r="Z238" s="100"/>
      <c r="AA238" s="100"/>
      <c r="AB238" s="100"/>
      <c r="AC238" s="100"/>
      <c r="AD238" s="116"/>
      <c r="AE238" s="91"/>
      <c r="AF238" s="91"/>
      <c r="AG238" s="91"/>
      <c r="AH238" s="91"/>
      <c r="AI238" s="91"/>
      <c r="AJ238" s="91"/>
      <c r="AK238" s="91"/>
      <c r="AL238" s="91"/>
      <c r="AM238" s="100"/>
      <c r="AN238" s="100"/>
      <c r="AO238" s="100"/>
      <c r="AP238" s="91"/>
      <c r="AQ238" s="100"/>
      <c r="AR238" s="100"/>
      <c r="AS238" s="100"/>
      <c r="AT238" s="100"/>
      <c r="AU238" s="100"/>
      <c r="AV238" s="100"/>
      <c r="AW238" s="100"/>
      <c r="AX238" s="100"/>
      <c r="AY238" s="100"/>
      <c r="AZ238" s="100"/>
      <c r="BA238" s="100"/>
      <c r="BB238" s="100"/>
      <c r="BC238" s="100"/>
      <c r="BD238" s="119"/>
      <c r="BE238" s="100"/>
      <c r="BF238" s="100"/>
      <c r="BG238" s="100"/>
      <c r="BH238" s="100"/>
      <c r="BI238" s="100"/>
      <c r="BJ238" s="100"/>
      <c r="BK238" s="100"/>
      <c r="BL238" s="100"/>
      <c r="BM238" s="100"/>
      <c r="BN238" s="100"/>
      <c r="BO238" s="100"/>
      <c r="BP238" s="100"/>
      <c r="BQ238" s="119"/>
      <c r="BR238" s="100"/>
      <c r="BS238" s="100"/>
      <c r="BT238" s="100"/>
      <c r="BU238" s="100"/>
      <c r="BV238" s="100"/>
      <c r="BW238" s="100"/>
      <c r="BX238" s="100"/>
      <c r="BY238" s="100"/>
      <c r="BZ238" s="100"/>
      <c r="CA238" s="100"/>
      <c r="CB238" s="100"/>
      <c r="CC238" s="100"/>
      <c r="CD238" s="119"/>
      <c r="CE238" s="100"/>
      <c r="CF238" s="100"/>
      <c r="CG238" s="100"/>
      <c r="CH238" s="100"/>
      <c r="CI238" s="100"/>
      <c r="CJ238" s="100"/>
      <c r="CK238" s="100"/>
      <c r="CL238" s="100"/>
      <c r="CM238" s="100"/>
      <c r="CN238" s="100"/>
      <c r="CO238" s="100"/>
      <c r="CP238" s="100"/>
      <c r="CQ238" s="119"/>
      <c r="CR238" s="100"/>
      <c r="CS238" s="100"/>
      <c r="CT238" s="100"/>
      <c r="CU238" s="100"/>
      <c r="CV238" s="100"/>
      <c r="CW238" s="100"/>
      <c r="CX238" s="100"/>
      <c r="CY238" s="100"/>
      <c r="CZ238" s="100"/>
      <c r="DA238" s="100"/>
      <c r="DB238" s="100"/>
      <c r="DC238" s="100"/>
      <c r="DD238" s="119"/>
      <c r="DE238" s="100"/>
      <c r="DF238" s="100"/>
      <c r="DG238" s="100"/>
      <c r="DH238" s="100"/>
      <c r="DI238" s="100"/>
      <c r="DJ238" s="100"/>
      <c r="DK238" s="100"/>
      <c r="DL238" s="100"/>
      <c r="DM238" s="100"/>
      <c r="DN238" s="100"/>
      <c r="DO238" s="100"/>
      <c r="DP238" s="100"/>
      <c r="DQ238" s="119"/>
      <c r="DR238" s="125"/>
      <c r="DS238" s="100"/>
      <c r="DT238" s="100"/>
      <c r="DU238" s="100"/>
      <c r="DV238" s="100"/>
      <c r="DW238" s="100"/>
      <c r="DX238" s="100"/>
      <c r="DY238" s="100"/>
      <c r="DZ238" s="100"/>
      <c r="EA238" s="100"/>
      <c r="EB238" s="100"/>
      <c r="EC238" s="100"/>
      <c r="MQ238" s="152">
        <f t="shared" si="108"/>
        <v>0</v>
      </c>
      <c r="MR238" s="143">
        <f t="shared" si="170"/>
        <v>0</v>
      </c>
      <c r="MS238" s="143">
        <f t="shared" si="171"/>
        <v>0</v>
      </c>
      <c r="MT238" s="143" t="e">
        <f t="shared" si="172"/>
        <v>#DIV/0!</v>
      </c>
      <c r="MU238" s="143" t="e">
        <f t="shared" si="173"/>
        <v>#DIV/0!</v>
      </c>
      <c r="MV238" s="234">
        <f t="shared" si="175"/>
        <v>0</v>
      </c>
      <c r="MW238" s="236" t="s">
        <v>89</v>
      </c>
      <c r="MX238" s="144" t="s">
        <v>4</v>
      </c>
      <c r="MY238" s="144" t="s">
        <v>4</v>
      </c>
      <c r="MZ238" s="144" t="s">
        <v>4</v>
      </c>
      <c r="NA238" s="144" t="s">
        <v>4</v>
      </c>
      <c r="NB238" s="144" t="s">
        <v>4</v>
      </c>
      <c r="NC238" s="144" t="s">
        <v>4</v>
      </c>
      <c r="ND238" s="144" t="s">
        <v>4</v>
      </c>
      <c r="NE238" s="144" t="s">
        <v>4</v>
      </c>
      <c r="NF238" s="144" t="s">
        <v>4</v>
      </c>
      <c r="NG238" s="144" t="s">
        <v>4</v>
      </c>
      <c r="NH238" s="237" t="s">
        <v>4</v>
      </c>
      <c r="NI238" s="236" t="s">
        <v>22</v>
      </c>
      <c r="NJ238" s="161">
        <f t="shared" si="167"/>
        <v>0</v>
      </c>
      <c r="NK238" s="161">
        <f t="shared" si="168"/>
        <v>0</v>
      </c>
      <c r="NM238" s="288"/>
      <c r="NN238" s="88"/>
      <c r="NO238" s="741"/>
      <c r="NP238" s="741"/>
      <c r="NQ238" s="741"/>
      <c r="NR238" s="741"/>
      <c r="NS238" s="741"/>
      <c r="NT238" s="741"/>
      <c r="NU238" s="741"/>
      <c r="NV238" s="741"/>
      <c r="NW238" s="741"/>
      <c r="NX238" s="741"/>
      <c r="NY238" s="741"/>
      <c r="NZ238" s="741"/>
      <c r="OA238" s="741"/>
      <c r="OB238" s="741"/>
      <c r="OC238" s="741"/>
      <c r="OD238" s="741"/>
      <c r="OE238" s="741"/>
      <c r="OF238" s="741"/>
      <c r="OG238" s="741"/>
      <c r="OH238" s="741"/>
      <c r="OI238" s="741"/>
      <c r="OJ238" s="741"/>
      <c r="OK238" s="741"/>
      <c r="OL238" s="741"/>
      <c r="OM238" s="741"/>
      <c r="ON238" s="741"/>
      <c r="OO238" s="741"/>
      <c r="OP238" s="741"/>
      <c r="OQ238" s="741"/>
      <c r="OR238" s="741"/>
      <c r="OS238" s="741"/>
      <c r="OT238" s="741"/>
      <c r="OU238" s="741"/>
      <c r="OV238" s="741"/>
      <c r="OW238" s="741"/>
      <c r="OX238" s="741"/>
      <c r="OY238" s="741"/>
      <c r="OZ238" s="741"/>
      <c r="PA238" s="741"/>
      <c r="PB238" s="741"/>
      <c r="PC238" s="741"/>
      <c r="PD238" s="741"/>
      <c r="PE238" s="741"/>
      <c r="PF238" s="741"/>
      <c r="PG238" s="741"/>
      <c r="PH238" s="741"/>
      <c r="PI238" s="741"/>
    </row>
    <row r="239" spans="1:425" s="92" customFormat="1" ht="15" customHeight="1">
      <c r="A239" s="1"/>
      <c r="B239" s="88"/>
      <c r="C239" s="89" t="s">
        <v>432</v>
      </c>
      <c r="D239" s="89" t="s">
        <v>162</v>
      </c>
      <c r="E239" s="89" t="s">
        <v>417</v>
      </c>
      <c r="F239" s="89" t="s">
        <v>2169</v>
      </c>
      <c r="G239" s="160" t="str">
        <f>'G-6'!I212</f>
        <v>I-77</v>
      </c>
      <c r="H239" s="160" t="s">
        <v>88</v>
      </c>
      <c r="I239" s="160" t="s">
        <v>88</v>
      </c>
      <c r="J239" s="160" t="s">
        <v>4</v>
      </c>
      <c r="K239" s="160" t="s">
        <v>4</v>
      </c>
      <c r="L239" s="160" t="s">
        <v>4</v>
      </c>
      <c r="M239" s="89" t="s">
        <v>2150</v>
      </c>
      <c r="N239" s="89" t="s">
        <v>37</v>
      </c>
      <c r="O239" s="89" t="s">
        <v>548</v>
      </c>
      <c r="P239" s="89" t="s">
        <v>98</v>
      </c>
      <c r="Q239" s="188">
        <v>136.97999999999999</v>
      </c>
      <c r="R239" s="125" t="s">
        <v>4</v>
      </c>
      <c r="S239" s="100">
        <v>2014</v>
      </c>
      <c r="T239" s="100" t="s">
        <v>889</v>
      </c>
      <c r="U239" s="100" t="s">
        <v>788</v>
      </c>
      <c r="V239" s="100" t="s">
        <v>890</v>
      </c>
      <c r="W239" s="100" t="s">
        <v>4</v>
      </c>
      <c r="X239" s="100" t="s">
        <v>4</v>
      </c>
      <c r="Y239" s="100" t="s">
        <v>4</v>
      </c>
      <c r="Z239" s="100" t="s">
        <v>891</v>
      </c>
      <c r="AA239" s="100" t="s">
        <v>685</v>
      </c>
      <c r="AB239" s="100" t="s">
        <v>892</v>
      </c>
      <c r="AC239" s="100" t="s">
        <v>893</v>
      </c>
      <c r="AD239" s="116"/>
      <c r="AE239" s="91"/>
      <c r="AF239" s="91"/>
      <c r="AG239" s="91"/>
      <c r="AH239" s="91"/>
      <c r="AI239" s="91"/>
      <c r="AJ239" s="91"/>
      <c r="AK239" s="91"/>
      <c r="AL239" s="91"/>
      <c r="AM239" s="100"/>
      <c r="AN239" s="100"/>
      <c r="AO239" s="100"/>
      <c r="AP239" s="91"/>
      <c r="AQ239" s="100"/>
      <c r="AR239" s="100"/>
      <c r="AS239" s="100"/>
      <c r="AT239" s="100"/>
      <c r="AU239" s="100"/>
      <c r="AV239" s="100"/>
      <c r="AW239" s="100"/>
      <c r="AX239" s="100"/>
      <c r="AY239" s="100"/>
      <c r="AZ239" s="100"/>
      <c r="BA239" s="100"/>
      <c r="BB239" s="100"/>
      <c r="BC239" s="100"/>
      <c r="BD239" s="119"/>
      <c r="BE239" s="100"/>
      <c r="BF239" s="100"/>
      <c r="BG239" s="100"/>
      <c r="BH239" s="100"/>
      <c r="BI239" s="100"/>
      <c r="BJ239" s="100"/>
      <c r="BK239" s="100"/>
      <c r="BL239" s="100"/>
      <c r="BM239" s="100"/>
      <c r="BN239" s="100"/>
      <c r="BO239" s="100"/>
      <c r="BP239" s="100"/>
      <c r="BQ239" s="119"/>
      <c r="BR239" s="100"/>
      <c r="BS239" s="100"/>
      <c r="BT239" s="100"/>
      <c r="BU239" s="100"/>
      <c r="BV239" s="100"/>
      <c r="BW239" s="100"/>
      <c r="BX239" s="100"/>
      <c r="BY239" s="100"/>
      <c r="BZ239" s="100"/>
      <c r="CA239" s="100"/>
      <c r="CB239" s="100"/>
      <c r="CC239" s="100"/>
      <c r="CD239" s="119"/>
      <c r="CE239" s="100"/>
      <c r="CF239" s="100"/>
      <c r="CG239" s="100"/>
      <c r="CH239" s="100"/>
      <c r="CI239" s="100"/>
      <c r="CJ239" s="100"/>
      <c r="CK239" s="100"/>
      <c r="CL239" s="100"/>
      <c r="CM239" s="100"/>
      <c r="CN239" s="100"/>
      <c r="CO239" s="100"/>
      <c r="CP239" s="100"/>
      <c r="CQ239" s="119"/>
      <c r="CR239" s="100"/>
      <c r="CS239" s="100"/>
      <c r="CT239" s="100"/>
      <c r="CU239" s="100"/>
      <c r="CV239" s="100"/>
      <c r="CW239" s="100"/>
      <c r="CX239" s="100"/>
      <c r="CY239" s="100"/>
      <c r="CZ239" s="100"/>
      <c r="DA239" s="100"/>
      <c r="DB239" s="100"/>
      <c r="DC239" s="100"/>
      <c r="DD239" s="119"/>
      <c r="DE239" s="100"/>
      <c r="DF239" s="100"/>
      <c r="DG239" s="100"/>
      <c r="DH239" s="100"/>
      <c r="DI239" s="100"/>
      <c r="DJ239" s="100"/>
      <c r="DK239" s="100"/>
      <c r="DL239" s="100"/>
      <c r="DM239" s="100"/>
      <c r="DN239" s="100"/>
      <c r="DO239" s="100"/>
      <c r="DP239" s="100"/>
      <c r="DQ239" s="119"/>
      <c r="DR239" s="125"/>
      <c r="DS239" s="100"/>
      <c r="DT239" s="100"/>
      <c r="DU239" s="100"/>
      <c r="DV239" s="100"/>
      <c r="DW239" s="100"/>
      <c r="DX239" s="100"/>
      <c r="DY239" s="100"/>
      <c r="DZ239" s="100"/>
      <c r="EA239" s="100"/>
      <c r="EB239" s="100"/>
      <c r="EC239" s="100"/>
      <c r="MQ239" s="152">
        <f t="shared" si="108"/>
        <v>1</v>
      </c>
      <c r="MR239" s="143">
        <f t="shared" si="170"/>
        <v>136.97999999999999</v>
      </c>
      <c r="MS239" s="143">
        <f t="shared" si="171"/>
        <v>136.97999999999999</v>
      </c>
      <c r="MT239" s="143">
        <f t="shared" si="172"/>
        <v>136.97999999999999</v>
      </c>
      <c r="MU239" s="143" t="e">
        <f t="shared" si="173"/>
        <v>#DIV/0!</v>
      </c>
      <c r="MV239" s="234">
        <f t="shared" si="175"/>
        <v>1</v>
      </c>
      <c r="MW239" s="236" t="s">
        <v>89</v>
      </c>
      <c r="MX239" s="144" t="s">
        <v>4</v>
      </c>
      <c r="MY239" s="144" t="s">
        <v>4</v>
      </c>
      <c r="MZ239" s="144" t="s">
        <v>4</v>
      </c>
      <c r="NA239" s="144" t="s">
        <v>4</v>
      </c>
      <c r="NB239" s="144" t="s">
        <v>4</v>
      </c>
      <c r="NC239" s="144" t="s">
        <v>4</v>
      </c>
      <c r="ND239" s="144" t="s">
        <v>4</v>
      </c>
      <c r="NE239" s="144" t="s">
        <v>4</v>
      </c>
      <c r="NF239" s="144" t="s">
        <v>4</v>
      </c>
      <c r="NG239" s="144" t="s">
        <v>4</v>
      </c>
      <c r="NH239" s="237" t="s">
        <v>4</v>
      </c>
      <c r="NI239" s="236" t="s">
        <v>22</v>
      </c>
      <c r="NJ239" s="161">
        <f t="shared" si="167"/>
        <v>1</v>
      </c>
      <c r="NK239" s="161">
        <f t="shared" si="168"/>
        <v>0</v>
      </c>
      <c r="NM239" s="288"/>
      <c r="NN239" s="88"/>
      <c r="NO239" s="741"/>
      <c r="NP239" s="741"/>
      <c r="NQ239" s="741"/>
      <c r="NR239" s="741"/>
      <c r="NS239" s="741"/>
      <c r="NT239" s="741"/>
      <c r="NU239" s="741"/>
      <c r="NV239" s="741"/>
      <c r="NW239" s="741"/>
      <c r="NX239" s="741"/>
      <c r="NY239" s="741"/>
      <c r="NZ239" s="741"/>
      <c r="OA239" s="741"/>
      <c r="OB239" s="741"/>
      <c r="OC239" s="741"/>
      <c r="OD239" s="741"/>
      <c r="OE239" s="741"/>
      <c r="OF239" s="741"/>
      <c r="OG239" s="741"/>
      <c r="OH239" s="741"/>
      <c r="OI239" s="741"/>
      <c r="OJ239" s="741"/>
      <c r="OK239" s="741"/>
      <c r="OL239" s="741"/>
      <c r="OM239" s="741"/>
      <c r="ON239" s="741"/>
      <c r="OO239" s="741"/>
      <c r="OP239" s="741"/>
      <c r="OQ239" s="741"/>
      <c r="OR239" s="741"/>
      <c r="OS239" s="741"/>
      <c r="OT239" s="741"/>
      <c r="OU239" s="741"/>
      <c r="OV239" s="741"/>
      <c r="OW239" s="741"/>
      <c r="OX239" s="741"/>
      <c r="OY239" s="741"/>
      <c r="OZ239" s="741"/>
      <c r="PA239" s="741"/>
      <c r="PB239" s="741"/>
      <c r="PC239" s="741"/>
      <c r="PD239" s="741"/>
      <c r="PE239" s="741"/>
      <c r="PF239" s="741"/>
      <c r="PG239" s="741"/>
      <c r="PH239" s="741"/>
      <c r="PI239" s="741"/>
    </row>
    <row r="240" spans="1:425" s="92" customFormat="1" ht="15" customHeight="1">
      <c r="A240" s="1"/>
      <c r="B240" s="88"/>
      <c r="C240" s="89" t="s">
        <v>432</v>
      </c>
      <c r="D240" s="89" t="s">
        <v>162</v>
      </c>
      <c r="E240" s="89" t="s">
        <v>427</v>
      </c>
      <c r="F240" s="89" t="s">
        <v>2169</v>
      </c>
      <c r="G240" s="160" t="str">
        <f>'G-6'!I219</f>
        <v>I-78</v>
      </c>
      <c r="H240" s="160" t="s">
        <v>88</v>
      </c>
      <c r="I240" s="160" t="s">
        <v>88</v>
      </c>
      <c r="J240" s="160" t="s">
        <v>4</v>
      </c>
      <c r="K240" s="160" t="s">
        <v>4</v>
      </c>
      <c r="L240" s="160" t="s">
        <v>4</v>
      </c>
      <c r="M240" s="89" t="s">
        <v>2151</v>
      </c>
      <c r="N240" s="89" t="s">
        <v>8</v>
      </c>
      <c r="O240" s="89" t="s">
        <v>553</v>
      </c>
      <c r="P240" s="89" t="s">
        <v>97</v>
      </c>
      <c r="Q240" s="125" t="s">
        <v>88</v>
      </c>
      <c r="R240" s="125" t="s">
        <v>4</v>
      </c>
      <c r="S240" s="100">
        <v>2016</v>
      </c>
      <c r="T240" s="100" t="s">
        <v>876</v>
      </c>
      <c r="U240" s="100" t="s">
        <v>677</v>
      </c>
      <c r="V240" s="100" t="s">
        <v>4</v>
      </c>
      <c r="W240" s="100" t="s">
        <v>4</v>
      </c>
      <c r="X240" s="100" t="s">
        <v>877</v>
      </c>
      <c r="Y240" s="100" t="s">
        <v>4</v>
      </c>
      <c r="Z240" s="100" t="s">
        <v>263</v>
      </c>
      <c r="AA240" s="100" t="s">
        <v>667</v>
      </c>
      <c r="AB240" s="100" t="s">
        <v>888</v>
      </c>
      <c r="AC240" s="125" t="s">
        <v>879</v>
      </c>
      <c r="AD240" s="116"/>
      <c r="AE240" s="91"/>
      <c r="AF240" s="91"/>
      <c r="AG240" s="91"/>
      <c r="AH240" s="91"/>
      <c r="AI240" s="91"/>
      <c r="AJ240" s="91"/>
      <c r="AK240" s="91"/>
      <c r="AL240" s="91"/>
      <c r="AM240" s="100"/>
      <c r="AN240" s="100"/>
      <c r="AO240" s="100"/>
      <c r="AP240" s="91"/>
      <c r="AQ240" s="100"/>
      <c r="AR240" s="100"/>
      <c r="AS240" s="100"/>
      <c r="AT240" s="100"/>
      <c r="AU240" s="100"/>
      <c r="AV240" s="100"/>
      <c r="AW240" s="100"/>
      <c r="AX240" s="100"/>
      <c r="AY240" s="100"/>
      <c r="AZ240" s="100"/>
      <c r="BA240" s="100"/>
      <c r="BB240" s="100"/>
      <c r="BC240" s="100"/>
      <c r="BD240" s="119"/>
      <c r="BE240" s="100"/>
      <c r="BF240" s="100"/>
      <c r="BG240" s="100"/>
      <c r="BH240" s="100"/>
      <c r="BI240" s="100"/>
      <c r="BJ240" s="100"/>
      <c r="BK240" s="100"/>
      <c r="BL240" s="100"/>
      <c r="BM240" s="100"/>
      <c r="BN240" s="100"/>
      <c r="BO240" s="100"/>
      <c r="BP240" s="100"/>
      <c r="BQ240" s="119"/>
      <c r="BR240" s="100"/>
      <c r="BS240" s="100"/>
      <c r="BT240" s="100"/>
      <c r="BU240" s="100"/>
      <c r="BV240" s="100"/>
      <c r="BW240" s="100"/>
      <c r="BX240" s="100"/>
      <c r="BY240" s="100"/>
      <c r="BZ240" s="100"/>
      <c r="CA240" s="100"/>
      <c r="CB240" s="100"/>
      <c r="CC240" s="100"/>
      <c r="CD240" s="119"/>
      <c r="CE240" s="100"/>
      <c r="CF240" s="100"/>
      <c r="CG240" s="100"/>
      <c r="CH240" s="100"/>
      <c r="CI240" s="100"/>
      <c r="CJ240" s="100"/>
      <c r="CK240" s="100"/>
      <c r="CL240" s="100"/>
      <c r="CM240" s="100"/>
      <c r="CN240" s="100"/>
      <c r="CO240" s="100"/>
      <c r="CP240" s="100"/>
      <c r="CQ240" s="119"/>
      <c r="CR240" s="100"/>
      <c r="CS240" s="100"/>
      <c r="CT240" s="100"/>
      <c r="CU240" s="100"/>
      <c r="CV240" s="100"/>
      <c r="CW240" s="100"/>
      <c r="CX240" s="100"/>
      <c r="CY240" s="100"/>
      <c r="CZ240" s="100"/>
      <c r="DA240" s="100"/>
      <c r="DB240" s="100"/>
      <c r="DC240" s="100"/>
      <c r="DD240" s="119"/>
      <c r="DE240" s="100"/>
      <c r="DF240" s="100"/>
      <c r="DG240" s="100"/>
      <c r="DH240" s="100"/>
      <c r="DI240" s="100"/>
      <c r="DJ240" s="100"/>
      <c r="DK240" s="100"/>
      <c r="DL240" s="100"/>
      <c r="DM240" s="100"/>
      <c r="DN240" s="100"/>
      <c r="DO240" s="100"/>
      <c r="DP240" s="100"/>
      <c r="DQ240" s="119"/>
      <c r="DR240" s="125"/>
      <c r="DS240" s="100"/>
      <c r="DT240" s="100"/>
      <c r="DU240" s="100"/>
      <c r="DV240" s="100"/>
      <c r="DW240" s="100"/>
      <c r="DX240" s="100"/>
      <c r="DY240" s="100"/>
      <c r="DZ240" s="100"/>
      <c r="EA240" s="100"/>
      <c r="EB240" s="100"/>
      <c r="EC240" s="100"/>
      <c r="MQ240" s="152">
        <f t="shared" ref="MQ240:MQ299" si="176">COUNTA(Q240,AD240,AQ240,BD240,BQ240,CD240,CQ240,DD240,DQ240,ED240,EQ240,FD240,FQ240,GD240,GQ240,HD240,HQ240,ID240,IQ240,JD240,JQ240,KD240,KQ240,LD240,LQ240,MD240)</f>
        <v>1</v>
      </c>
      <c r="MR240" s="143" t="s">
        <v>4</v>
      </c>
      <c r="MS240" s="143" t="s">
        <v>4</v>
      </c>
      <c r="MT240" s="143" t="s">
        <v>4</v>
      </c>
      <c r="MU240" s="143" t="s">
        <v>4</v>
      </c>
      <c r="MV240" s="234" t="s">
        <v>4</v>
      </c>
      <c r="MW240" s="236" t="s">
        <v>22</v>
      </c>
      <c r="MX240" s="234">
        <f t="shared" ref="MX240:MX246" si="177">COUNTIF(Q240:MP240,"Si")</f>
        <v>0</v>
      </c>
      <c r="MY240" s="234">
        <f t="shared" ref="MY240:MY246" si="178">COUNTIF(Q240:MP240,"Parcialmente")</f>
        <v>0</v>
      </c>
      <c r="MZ240" s="234">
        <f>COUNTIF(Q$6:MP240,"Si, pero publicado por un nivel superior")+COUNTIF(Q240:MP240,"Si pero publicado por otra entidad")</f>
        <v>0</v>
      </c>
      <c r="NA240" s="234">
        <f t="shared" ref="NA240:NA246" si="179">COUNTIF(Q240:MP240,"No")</f>
        <v>1</v>
      </c>
      <c r="NB240" s="234">
        <f t="shared" ref="NB240:NB246" si="180">COUNTIF(Q240:MP240,"Satisfechos")</f>
        <v>0</v>
      </c>
      <c r="NC240" s="234">
        <f t="shared" ref="NC240:NC246" si="181">COUNTIF(Q240:MP240,"No satisfechos")</f>
        <v>0</v>
      </c>
      <c r="ND240" s="234">
        <f t="shared" ref="ND240:ND246" si="182">COUNTIF(Q240:MP240,"No se realiza encuesta")</f>
        <v>0</v>
      </c>
      <c r="NE240" s="234">
        <f t="shared" ref="NE240:NE246" si="183">COUNTIF(Q240:MP240,"Clausurados o rehabilitados")</f>
        <v>0</v>
      </c>
      <c r="NF240" s="234">
        <f t="shared" ref="NF240:NF246" si="184">COUNTIF(Q240:MP240,"En proceso")</f>
        <v>0</v>
      </c>
      <c r="NG240" s="234">
        <f t="shared" ref="NG240" si="185">COUNTIF(Q240:MP240,"No se realiza ninguna gestión")</f>
        <v>0</v>
      </c>
      <c r="NH240" s="237">
        <f t="shared" ref="NH240:NH246" si="186">SUM(MX240:NG240)</f>
        <v>1</v>
      </c>
      <c r="NI240" s="236" t="s">
        <v>89</v>
      </c>
      <c r="NJ240" s="161">
        <f t="shared" si="167"/>
        <v>0</v>
      </c>
      <c r="NK240" s="161">
        <f t="shared" si="168"/>
        <v>1</v>
      </c>
      <c r="NM240" s="288"/>
      <c r="NN240" s="88"/>
      <c r="NO240" s="741"/>
      <c r="NP240" s="741"/>
      <c r="NQ240" s="741"/>
      <c r="NR240" s="741"/>
      <c r="NS240" s="741"/>
      <c r="NT240" s="741"/>
      <c r="NU240" s="741"/>
      <c r="NV240" s="741"/>
      <c r="NW240" s="741"/>
      <c r="NX240" s="741"/>
      <c r="NY240" s="741"/>
      <c r="NZ240" s="741"/>
      <c r="OA240" s="741"/>
      <c r="OB240" s="741"/>
      <c r="OC240" s="741"/>
      <c r="OD240" s="741"/>
      <c r="OE240" s="741"/>
      <c r="OF240" s="741"/>
      <c r="OG240" s="741"/>
      <c r="OH240" s="741"/>
      <c r="OI240" s="741"/>
      <c r="OJ240" s="741"/>
      <c r="OK240" s="741"/>
      <c r="OL240" s="741"/>
      <c r="OM240" s="741"/>
      <c r="ON240" s="741"/>
      <c r="OO240" s="741"/>
      <c r="OP240" s="741"/>
      <c r="OQ240" s="741"/>
      <c r="OR240" s="741"/>
      <c r="OS240" s="741"/>
      <c r="OT240" s="741"/>
      <c r="OU240" s="741"/>
      <c r="OV240" s="741"/>
      <c r="OW240" s="741"/>
      <c r="OX240" s="741"/>
      <c r="OY240" s="741"/>
      <c r="OZ240" s="741"/>
      <c r="PA240" s="741"/>
      <c r="PB240" s="741"/>
      <c r="PC240" s="741"/>
      <c r="PD240" s="741"/>
      <c r="PE240" s="741"/>
      <c r="PF240" s="741"/>
      <c r="PG240" s="741"/>
      <c r="PH240" s="741"/>
      <c r="PI240" s="741"/>
    </row>
    <row r="241" spans="1:425" s="92" customFormat="1" ht="15" customHeight="1">
      <c r="A241" s="1"/>
      <c r="B241" s="88"/>
      <c r="C241" s="89" t="s">
        <v>432</v>
      </c>
      <c r="D241" s="89" t="s">
        <v>162</v>
      </c>
      <c r="E241" s="89" t="s">
        <v>417</v>
      </c>
      <c r="F241" s="89" t="s">
        <v>1222</v>
      </c>
      <c r="G241" s="160" t="str">
        <f>'G-6'!I233</f>
        <v>I-80</v>
      </c>
      <c r="H241" s="160" t="s">
        <v>88</v>
      </c>
      <c r="I241" s="160" t="s">
        <v>88</v>
      </c>
      <c r="J241" s="160" t="s">
        <v>4</v>
      </c>
      <c r="K241" s="160" t="s">
        <v>4</v>
      </c>
      <c r="L241" s="160" t="s">
        <v>4</v>
      </c>
      <c r="M241" s="89" t="s">
        <v>172</v>
      </c>
      <c r="N241" s="89" t="s">
        <v>8</v>
      </c>
      <c r="O241" s="89" t="s">
        <v>369</v>
      </c>
      <c r="P241" s="89" t="s">
        <v>97</v>
      </c>
      <c r="Q241" s="125" t="s">
        <v>88</v>
      </c>
      <c r="R241" s="125" t="s">
        <v>4</v>
      </c>
      <c r="S241" s="100">
        <v>2016</v>
      </c>
      <c r="T241" s="100" t="s">
        <v>876</v>
      </c>
      <c r="U241" s="100" t="s">
        <v>677</v>
      </c>
      <c r="V241" s="100" t="s">
        <v>4</v>
      </c>
      <c r="W241" s="100" t="s">
        <v>4</v>
      </c>
      <c r="X241" s="100" t="s">
        <v>877</v>
      </c>
      <c r="Y241" s="100" t="s">
        <v>4</v>
      </c>
      <c r="Z241" s="100" t="s">
        <v>263</v>
      </c>
      <c r="AA241" s="100" t="s">
        <v>667</v>
      </c>
      <c r="AB241" s="100" t="s">
        <v>888</v>
      </c>
      <c r="AC241" s="125" t="s">
        <v>879</v>
      </c>
      <c r="AD241" s="116"/>
      <c r="AE241" s="91"/>
      <c r="AF241" s="91"/>
      <c r="AG241" s="91"/>
      <c r="AH241" s="91"/>
      <c r="AI241" s="91"/>
      <c r="AJ241" s="91"/>
      <c r="AK241" s="91"/>
      <c r="AL241" s="91"/>
      <c r="AM241" s="100"/>
      <c r="AN241" s="100"/>
      <c r="AO241" s="100"/>
      <c r="AP241" s="91"/>
      <c r="AQ241" s="100"/>
      <c r="AR241" s="100"/>
      <c r="AS241" s="100"/>
      <c r="AT241" s="100"/>
      <c r="AU241" s="100"/>
      <c r="AV241" s="100"/>
      <c r="AW241" s="100"/>
      <c r="AX241" s="100"/>
      <c r="AY241" s="100"/>
      <c r="AZ241" s="100"/>
      <c r="BA241" s="100"/>
      <c r="BB241" s="100"/>
      <c r="BC241" s="100"/>
      <c r="BD241" s="119"/>
      <c r="BE241" s="100"/>
      <c r="BF241" s="100"/>
      <c r="BG241" s="100"/>
      <c r="BH241" s="100"/>
      <c r="BI241" s="100"/>
      <c r="BJ241" s="100"/>
      <c r="BK241" s="100"/>
      <c r="BL241" s="100"/>
      <c r="BM241" s="100"/>
      <c r="BN241" s="100"/>
      <c r="BO241" s="100"/>
      <c r="BP241" s="100"/>
      <c r="BQ241" s="119"/>
      <c r="BR241" s="100"/>
      <c r="BS241" s="100"/>
      <c r="BT241" s="100"/>
      <c r="BU241" s="100"/>
      <c r="BV241" s="100"/>
      <c r="BW241" s="100"/>
      <c r="BX241" s="100"/>
      <c r="BY241" s="100"/>
      <c r="BZ241" s="100"/>
      <c r="CA241" s="100"/>
      <c r="CB241" s="100"/>
      <c r="CC241" s="100"/>
      <c r="CD241" s="119"/>
      <c r="CE241" s="100"/>
      <c r="CF241" s="100"/>
      <c r="CG241" s="100"/>
      <c r="CH241" s="100"/>
      <c r="CI241" s="100"/>
      <c r="CJ241" s="100"/>
      <c r="CK241" s="100"/>
      <c r="CL241" s="100"/>
      <c r="CM241" s="100"/>
      <c r="CN241" s="100"/>
      <c r="CO241" s="100"/>
      <c r="CP241" s="100"/>
      <c r="CQ241" s="119"/>
      <c r="CR241" s="100"/>
      <c r="CS241" s="100"/>
      <c r="CT241" s="100"/>
      <c r="CU241" s="100"/>
      <c r="CV241" s="100"/>
      <c r="CW241" s="100"/>
      <c r="CX241" s="100"/>
      <c r="CY241" s="100"/>
      <c r="CZ241" s="100"/>
      <c r="DA241" s="100"/>
      <c r="DB241" s="100"/>
      <c r="DC241" s="100"/>
      <c r="DD241" s="119"/>
      <c r="DE241" s="100"/>
      <c r="DF241" s="100"/>
      <c r="DG241" s="100"/>
      <c r="DH241" s="100"/>
      <c r="DI241" s="100"/>
      <c r="DJ241" s="100"/>
      <c r="DK241" s="100"/>
      <c r="DL241" s="100"/>
      <c r="DM241" s="100"/>
      <c r="DN241" s="100"/>
      <c r="DO241" s="100"/>
      <c r="DP241" s="100"/>
      <c r="DQ241" s="119"/>
      <c r="DR241" s="125"/>
      <c r="DS241" s="100"/>
      <c r="DT241" s="100"/>
      <c r="DU241" s="100"/>
      <c r="DV241" s="100"/>
      <c r="DW241" s="100"/>
      <c r="DX241" s="100"/>
      <c r="DY241" s="100"/>
      <c r="DZ241" s="100"/>
      <c r="EA241" s="100"/>
      <c r="EB241" s="100"/>
      <c r="EC241" s="100"/>
      <c r="MQ241" s="152">
        <f t="shared" si="176"/>
        <v>1</v>
      </c>
      <c r="MR241" s="143" t="s">
        <v>4</v>
      </c>
      <c r="MS241" s="143" t="s">
        <v>4</v>
      </c>
      <c r="MT241" s="143" t="s">
        <v>4</v>
      </c>
      <c r="MU241" s="143" t="s">
        <v>4</v>
      </c>
      <c r="MV241" s="234" t="s">
        <v>4</v>
      </c>
      <c r="MW241" s="236" t="s">
        <v>22</v>
      </c>
      <c r="MX241" s="234">
        <f t="shared" si="177"/>
        <v>0</v>
      </c>
      <c r="MY241" s="234">
        <f t="shared" si="178"/>
        <v>0</v>
      </c>
      <c r="MZ241" s="234">
        <f>COUNTIF(Q$6:MP241,"Si, pero publicado por un nivel superior")+COUNTIF(Q241:MP241,"Si pero publicado por otra entidad")</f>
        <v>0</v>
      </c>
      <c r="NA241" s="234">
        <f t="shared" si="179"/>
        <v>1</v>
      </c>
      <c r="NB241" s="234">
        <f t="shared" si="180"/>
        <v>0</v>
      </c>
      <c r="NC241" s="234">
        <f t="shared" si="181"/>
        <v>0</v>
      </c>
      <c r="ND241" s="234">
        <f t="shared" si="182"/>
        <v>0</v>
      </c>
      <c r="NE241" s="234">
        <f t="shared" si="183"/>
        <v>0</v>
      </c>
      <c r="NF241" s="234">
        <f t="shared" si="184"/>
        <v>0</v>
      </c>
      <c r="NG241" s="234">
        <f t="shared" ref="NG241" si="187">COUNTIF(Q241:MP241,"No se realiza ninguna gestión")</f>
        <v>0</v>
      </c>
      <c r="NH241" s="237">
        <f t="shared" si="186"/>
        <v>1</v>
      </c>
      <c r="NI241" s="236" t="s">
        <v>89</v>
      </c>
      <c r="NJ241" s="161">
        <f t="shared" si="167"/>
        <v>0</v>
      </c>
      <c r="NK241" s="161">
        <f t="shared" si="168"/>
        <v>1</v>
      </c>
      <c r="NM241" s="288"/>
      <c r="NN241" s="88"/>
      <c r="NO241" s="741"/>
      <c r="NP241" s="741"/>
      <c r="NQ241" s="741"/>
      <c r="NR241" s="741"/>
      <c r="NS241" s="741"/>
      <c r="NT241" s="741"/>
      <c r="NU241" s="741"/>
      <c r="NV241" s="741"/>
      <c r="NW241" s="741"/>
      <c r="NX241" s="741"/>
      <c r="NY241" s="741"/>
      <c r="NZ241" s="741"/>
      <c r="OA241" s="741"/>
      <c r="OB241" s="741"/>
      <c r="OC241" s="741"/>
      <c r="OD241" s="741"/>
      <c r="OE241" s="741"/>
      <c r="OF241" s="741"/>
      <c r="OG241" s="741"/>
      <c r="OH241" s="741"/>
      <c r="OI241" s="741"/>
      <c r="OJ241" s="741"/>
      <c r="OK241" s="741"/>
      <c r="OL241" s="741"/>
      <c r="OM241" s="741"/>
      <c r="ON241" s="741"/>
      <c r="OO241" s="741"/>
      <c r="OP241" s="741"/>
      <c r="OQ241" s="741"/>
      <c r="OR241" s="741"/>
      <c r="OS241" s="741"/>
      <c r="OT241" s="741"/>
      <c r="OU241" s="741"/>
      <c r="OV241" s="741"/>
      <c r="OW241" s="741"/>
      <c r="OX241" s="741"/>
      <c r="OY241" s="741"/>
      <c r="OZ241" s="741"/>
      <c r="PA241" s="741"/>
      <c r="PB241" s="741"/>
      <c r="PC241" s="741"/>
      <c r="PD241" s="741"/>
      <c r="PE241" s="741"/>
      <c r="PF241" s="741"/>
      <c r="PG241" s="741"/>
      <c r="PH241" s="741"/>
      <c r="PI241" s="741"/>
    </row>
    <row r="242" spans="1:425" s="92" customFormat="1" ht="15" customHeight="1">
      <c r="A242" s="1"/>
      <c r="B242" s="88"/>
      <c r="C242" s="89" t="s">
        <v>432</v>
      </c>
      <c r="D242" s="89" t="s">
        <v>162</v>
      </c>
      <c r="E242" s="89" t="s">
        <v>417</v>
      </c>
      <c r="F242" s="89" t="s">
        <v>1225</v>
      </c>
      <c r="G242" s="340" t="str">
        <f>'G-6'!I239</f>
        <v>I-81</v>
      </c>
      <c r="H242" s="340" t="s">
        <v>88</v>
      </c>
      <c r="I242" s="340" t="s">
        <v>88</v>
      </c>
      <c r="J242" s="160" t="s">
        <v>4</v>
      </c>
      <c r="K242" s="160" t="s">
        <v>4</v>
      </c>
      <c r="L242" s="160" t="s">
        <v>4</v>
      </c>
      <c r="M242" s="89" t="s">
        <v>173</v>
      </c>
      <c r="N242" s="89" t="s">
        <v>8</v>
      </c>
      <c r="O242" s="89" t="s">
        <v>175</v>
      </c>
      <c r="P242" s="89" t="s">
        <v>97</v>
      </c>
      <c r="Q242" s="125"/>
      <c r="R242" s="125"/>
      <c r="S242" s="100"/>
      <c r="T242" s="100"/>
      <c r="U242" s="100"/>
      <c r="V242" s="100"/>
      <c r="W242" s="100"/>
      <c r="X242" s="100"/>
      <c r="Y242" s="100"/>
      <c r="Z242" s="100"/>
      <c r="AA242" s="100"/>
      <c r="AB242" s="100"/>
      <c r="AC242" s="100"/>
      <c r="AD242" s="116"/>
      <c r="AE242" s="91"/>
      <c r="AF242" s="91"/>
      <c r="AG242" s="91"/>
      <c r="AH242" s="91"/>
      <c r="AI242" s="91"/>
      <c r="AJ242" s="91"/>
      <c r="AK242" s="91"/>
      <c r="AL242" s="91"/>
      <c r="AM242" s="100"/>
      <c r="AN242" s="100"/>
      <c r="AO242" s="100"/>
      <c r="AP242" s="91"/>
      <c r="AQ242" s="100"/>
      <c r="AR242" s="100"/>
      <c r="AS242" s="100"/>
      <c r="AT242" s="100"/>
      <c r="AU242" s="100"/>
      <c r="AV242" s="100"/>
      <c r="AW242" s="100"/>
      <c r="AX242" s="100"/>
      <c r="AY242" s="100"/>
      <c r="AZ242" s="100"/>
      <c r="BA242" s="100"/>
      <c r="BB242" s="100"/>
      <c r="BC242" s="100"/>
      <c r="BD242" s="119"/>
      <c r="BE242" s="100"/>
      <c r="BF242" s="100"/>
      <c r="BG242" s="100"/>
      <c r="BH242" s="100"/>
      <c r="BI242" s="100"/>
      <c r="BJ242" s="100"/>
      <c r="BK242" s="100"/>
      <c r="BL242" s="100"/>
      <c r="BM242" s="100"/>
      <c r="BN242" s="100"/>
      <c r="BO242" s="100"/>
      <c r="BP242" s="100"/>
      <c r="BQ242" s="119"/>
      <c r="BR242" s="100"/>
      <c r="BS242" s="100"/>
      <c r="BT242" s="100"/>
      <c r="BU242" s="100"/>
      <c r="BV242" s="100"/>
      <c r="BW242" s="100"/>
      <c r="BX242" s="100"/>
      <c r="BY242" s="100"/>
      <c r="BZ242" s="100"/>
      <c r="CA242" s="100"/>
      <c r="CB242" s="100"/>
      <c r="CC242" s="100"/>
      <c r="CD242" s="119"/>
      <c r="CE242" s="100"/>
      <c r="CF242" s="100"/>
      <c r="CG242" s="100"/>
      <c r="CH242" s="100"/>
      <c r="CI242" s="100"/>
      <c r="CJ242" s="100"/>
      <c r="CK242" s="100"/>
      <c r="CL242" s="100"/>
      <c r="CM242" s="100"/>
      <c r="CN242" s="100"/>
      <c r="CO242" s="100"/>
      <c r="CP242" s="100"/>
      <c r="CQ242" s="119"/>
      <c r="CR242" s="100"/>
      <c r="CS242" s="100"/>
      <c r="CT242" s="100"/>
      <c r="CU242" s="100"/>
      <c r="CV242" s="100"/>
      <c r="CW242" s="100"/>
      <c r="CX242" s="100"/>
      <c r="CY242" s="100"/>
      <c r="CZ242" s="100"/>
      <c r="DA242" s="100"/>
      <c r="DB242" s="100"/>
      <c r="DC242" s="100"/>
      <c r="DD242" s="119"/>
      <c r="DE242" s="100"/>
      <c r="DF242" s="100"/>
      <c r="DG242" s="100"/>
      <c r="DH242" s="100"/>
      <c r="DI242" s="100"/>
      <c r="DJ242" s="100"/>
      <c r="DK242" s="100"/>
      <c r="DL242" s="100"/>
      <c r="DM242" s="100"/>
      <c r="DN242" s="100"/>
      <c r="DO242" s="100"/>
      <c r="DP242" s="100"/>
      <c r="DQ242" s="119"/>
      <c r="DR242" s="125"/>
      <c r="DS242" s="100"/>
      <c r="DT242" s="100"/>
      <c r="DU242" s="100"/>
      <c r="DV242" s="100"/>
      <c r="DW242" s="100"/>
      <c r="DX242" s="100"/>
      <c r="DY242" s="100"/>
      <c r="DZ242" s="100"/>
      <c r="EA242" s="100"/>
      <c r="EB242" s="100"/>
      <c r="EC242" s="100"/>
      <c r="MQ242" s="152">
        <f t="shared" si="176"/>
        <v>0</v>
      </c>
      <c r="MR242" s="143" t="s">
        <v>4</v>
      </c>
      <c r="MS242" s="143" t="s">
        <v>4</v>
      </c>
      <c r="MT242" s="143" t="s">
        <v>4</v>
      </c>
      <c r="MU242" s="143" t="s">
        <v>4</v>
      </c>
      <c r="MV242" s="234" t="s">
        <v>4</v>
      </c>
      <c r="MW242" s="236" t="s">
        <v>22</v>
      </c>
      <c r="MX242" s="234">
        <f t="shared" si="177"/>
        <v>0</v>
      </c>
      <c r="MY242" s="234">
        <f t="shared" si="178"/>
        <v>0</v>
      </c>
      <c r="MZ242" s="234">
        <f>COUNTIF(Q$6:MP242,"Si, pero publicado por un nivel superior")+COUNTIF(Q242:MP242,"Si pero publicado por otra entidad")</f>
        <v>0</v>
      </c>
      <c r="NA242" s="234">
        <f t="shared" si="179"/>
        <v>0</v>
      </c>
      <c r="NB242" s="234">
        <f t="shared" si="180"/>
        <v>0</v>
      </c>
      <c r="NC242" s="234">
        <f t="shared" si="181"/>
        <v>0</v>
      </c>
      <c r="ND242" s="234">
        <f t="shared" si="182"/>
        <v>0</v>
      </c>
      <c r="NE242" s="234">
        <f t="shared" si="183"/>
        <v>0</v>
      </c>
      <c r="NF242" s="234">
        <f t="shared" si="184"/>
        <v>0</v>
      </c>
      <c r="NG242" s="234">
        <f t="shared" ref="NG242" si="188">COUNTIF(Q242:MP242,"No se realiza ninguna gestión")</f>
        <v>0</v>
      </c>
      <c r="NH242" s="237">
        <f t="shared" si="186"/>
        <v>0</v>
      </c>
      <c r="NI242" s="236" t="s">
        <v>89</v>
      </c>
      <c r="NJ242" s="161">
        <f t="shared" si="167"/>
        <v>0</v>
      </c>
      <c r="NK242" s="161">
        <f t="shared" si="168"/>
        <v>0</v>
      </c>
      <c r="NM242" s="288"/>
      <c r="NN242" s="88"/>
      <c r="NO242" s="741"/>
      <c r="NP242" s="741"/>
      <c r="NQ242" s="741"/>
      <c r="NR242" s="741"/>
      <c r="NS242" s="741"/>
      <c r="NT242" s="741"/>
      <c r="NU242" s="741"/>
      <c r="NV242" s="741"/>
      <c r="NW242" s="741"/>
      <c r="NX242" s="741"/>
      <c r="NY242" s="741"/>
      <c r="NZ242" s="741"/>
      <c r="OA242" s="741"/>
      <c r="OB242" s="741"/>
      <c r="OC242" s="741"/>
      <c r="OD242" s="741"/>
      <c r="OE242" s="741"/>
      <c r="OF242" s="741"/>
      <c r="OG242" s="741"/>
      <c r="OH242" s="741"/>
      <c r="OI242" s="741"/>
      <c r="OJ242" s="741"/>
      <c r="OK242" s="741"/>
      <c r="OL242" s="741"/>
      <c r="OM242" s="741"/>
      <c r="ON242" s="741"/>
      <c r="OO242" s="741"/>
      <c r="OP242" s="741"/>
      <c r="OQ242" s="741"/>
      <c r="OR242" s="741"/>
      <c r="OS242" s="741"/>
      <c r="OT242" s="741"/>
      <c r="OU242" s="741"/>
      <c r="OV242" s="741"/>
      <c r="OW242" s="741"/>
      <c r="OX242" s="741"/>
      <c r="OY242" s="741"/>
      <c r="OZ242" s="741"/>
      <c r="PA242" s="741"/>
      <c r="PB242" s="741"/>
      <c r="PC242" s="741"/>
      <c r="PD242" s="741"/>
      <c r="PE242" s="741"/>
      <c r="PF242" s="741"/>
      <c r="PG242" s="741"/>
      <c r="PH242" s="741"/>
      <c r="PI242" s="741"/>
    </row>
    <row r="243" spans="1:425" s="92" customFormat="1" ht="15" customHeight="1">
      <c r="A243" s="1"/>
      <c r="B243" s="88"/>
      <c r="C243" s="89" t="s">
        <v>432</v>
      </c>
      <c r="D243" s="89" t="s">
        <v>162</v>
      </c>
      <c r="E243" s="89" t="s">
        <v>417</v>
      </c>
      <c r="F243" s="89" t="s">
        <v>1226</v>
      </c>
      <c r="G243" s="160" t="str">
        <f>'G-6'!I245</f>
        <v>I-82</v>
      </c>
      <c r="H243" s="160" t="s">
        <v>88</v>
      </c>
      <c r="I243" s="160" t="s">
        <v>88</v>
      </c>
      <c r="J243" s="160" t="s">
        <v>4</v>
      </c>
      <c r="K243" s="160" t="s">
        <v>4</v>
      </c>
      <c r="L243" s="160" t="s">
        <v>4</v>
      </c>
      <c r="M243" s="89" t="s">
        <v>174</v>
      </c>
      <c r="N243" s="89" t="s">
        <v>8</v>
      </c>
      <c r="O243" s="89" t="s">
        <v>579</v>
      </c>
      <c r="P243" s="89" t="s">
        <v>97</v>
      </c>
      <c r="Q243" s="125" t="s">
        <v>88</v>
      </c>
      <c r="R243" s="125" t="s">
        <v>4</v>
      </c>
      <c r="S243" s="100">
        <v>2016</v>
      </c>
      <c r="T243" s="100" t="s">
        <v>876</v>
      </c>
      <c r="U243" s="100" t="s">
        <v>677</v>
      </c>
      <c r="V243" s="100" t="s">
        <v>4</v>
      </c>
      <c r="W243" s="100" t="s">
        <v>4</v>
      </c>
      <c r="X243" s="100" t="s">
        <v>877</v>
      </c>
      <c r="Y243" s="100" t="s">
        <v>4</v>
      </c>
      <c r="Z243" s="100" t="s">
        <v>263</v>
      </c>
      <c r="AA243" s="100" t="s">
        <v>667</v>
      </c>
      <c r="AB243" s="100" t="s">
        <v>894</v>
      </c>
      <c r="AC243" s="125" t="s">
        <v>879</v>
      </c>
      <c r="AD243" s="116"/>
      <c r="AE243" s="91"/>
      <c r="AF243" s="91"/>
      <c r="AG243" s="91"/>
      <c r="AH243" s="91"/>
      <c r="AI243" s="91"/>
      <c r="AJ243" s="91"/>
      <c r="AK243" s="91"/>
      <c r="AL243" s="91"/>
      <c r="AM243" s="100"/>
      <c r="AN243" s="100"/>
      <c r="AO243" s="100"/>
      <c r="AP243" s="91"/>
      <c r="AQ243" s="100"/>
      <c r="AR243" s="100"/>
      <c r="AS243" s="100"/>
      <c r="AT243" s="100"/>
      <c r="AU243" s="100"/>
      <c r="AV243" s="100"/>
      <c r="AW243" s="100"/>
      <c r="AX243" s="100"/>
      <c r="AY243" s="100"/>
      <c r="AZ243" s="100"/>
      <c r="BA243" s="100"/>
      <c r="BB243" s="100"/>
      <c r="BC243" s="100"/>
      <c r="BD243" s="119"/>
      <c r="BE243" s="100"/>
      <c r="BF243" s="100"/>
      <c r="BG243" s="100"/>
      <c r="BH243" s="100"/>
      <c r="BI243" s="100"/>
      <c r="BJ243" s="100"/>
      <c r="BK243" s="100"/>
      <c r="BL243" s="100"/>
      <c r="BM243" s="100"/>
      <c r="BN243" s="100"/>
      <c r="BO243" s="100"/>
      <c r="BP243" s="100"/>
      <c r="BQ243" s="119"/>
      <c r="BR243" s="100"/>
      <c r="BS243" s="100"/>
      <c r="BT243" s="100"/>
      <c r="BU243" s="100"/>
      <c r="BV243" s="100"/>
      <c r="BW243" s="100"/>
      <c r="BX243" s="100"/>
      <c r="BY243" s="100"/>
      <c r="BZ243" s="100"/>
      <c r="CA243" s="100"/>
      <c r="CB243" s="100"/>
      <c r="CC243" s="100"/>
      <c r="CD243" s="119"/>
      <c r="CE243" s="100"/>
      <c r="CF243" s="100"/>
      <c r="CG243" s="100"/>
      <c r="CH243" s="100"/>
      <c r="CI243" s="100"/>
      <c r="CJ243" s="100"/>
      <c r="CK243" s="100"/>
      <c r="CL243" s="100"/>
      <c r="CM243" s="100"/>
      <c r="CN243" s="100"/>
      <c r="CO243" s="100"/>
      <c r="CP243" s="100"/>
      <c r="CQ243" s="119"/>
      <c r="CR243" s="100"/>
      <c r="CS243" s="100"/>
      <c r="CT243" s="100"/>
      <c r="CU243" s="100"/>
      <c r="CV243" s="100"/>
      <c r="CW243" s="100"/>
      <c r="CX243" s="100"/>
      <c r="CY243" s="100"/>
      <c r="CZ243" s="100"/>
      <c r="DA243" s="100"/>
      <c r="DB243" s="100"/>
      <c r="DC243" s="100"/>
      <c r="DD243" s="119"/>
      <c r="DE243" s="100"/>
      <c r="DF243" s="100"/>
      <c r="DG243" s="100"/>
      <c r="DH243" s="100"/>
      <c r="DI243" s="100"/>
      <c r="DJ243" s="100"/>
      <c r="DK243" s="100"/>
      <c r="DL243" s="100"/>
      <c r="DM243" s="100"/>
      <c r="DN243" s="100"/>
      <c r="DO243" s="100"/>
      <c r="DP243" s="100"/>
      <c r="DQ243" s="119"/>
      <c r="DR243" s="125"/>
      <c r="DS243" s="100"/>
      <c r="DT243" s="100"/>
      <c r="DU243" s="100"/>
      <c r="DV243" s="100"/>
      <c r="DW243" s="100"/>
      <c r="DX243" s="100"/>
      <c r="DY243" s="100"/>
      <c r="DZ243" s="100"/>
      <c r="EA243" s="100"/>
      <c r="EB243" s="100"/>
      <c r="EC243" s="100"/>
      <c r="MQ243" s="152">
        <f t="shared" si="176"/>
        <v>1</v>
      </c>
      <c r="MR243" s="143" t="s">
        <v>4</v>
      </c>
      <c r="MS243" s="143" t="s">
        <v>4</v>
      </c>
      <c r="MT243" s="143" t="s">
        <v>4</v>
      </c>
      <c r="MU243" s="143" t="s">
        <v>4</v>
      </c>
      <c r="MV243" s="234" t="s">
        <v>4</v>
      </c>
      <c r="MW243" s="236" t="s">
        <v>22</v>
      </c>
      <c r="MX243" s="234">
        <f t="shared" si="177"/>
        <v>0</v>
      </c>
      <c r="MY243" s="234">
        <f t="shared" si="178"/>
        <v>0</v>
      </c>
      <c r="MZ243" s="234">
        <f>COUNTIF(Q$6:MP243,"Si, pero publicado por un nivel superior")+COUNTIF(Q243:MP243,"Si pero publicado por otra entidad")</f>
        <v>0</v>
      </c>
      <c r="NA243" s="234">
        <f t="shared" si="179"/>
        <v>1</v>
      </c>
      <c r="NB243" s="234">
        <f t="shared" si="180"/>
        <v>0</v>
      </c>
      <c r="NC243" s="234">
        <f t="shared" si="181"/>
        <v>0</v>
      </c>
      <c r="ND243" s="234">
        <f t="shared" si="182"/>
        <v>0</v>
      </c>
      <c r="NE243" s="234">
        <f t="shared" si="183"/>
        <v>0</v>
      </c>
      <c r="NF243" s="234">
        <f t="shared" si="184"/>
        <v>0</v>
      </c>
      <c r="NG243" s="234">
        <f t="shared" ref="NG243" si="189">COUNTIF(Q243:MP243,"No se realiza ninguna gestión")</f>
        <v>0</v>
      </c>
      <c r="NH243" s="237">
        <f t="shared" si="186"/>
        <v>1</v>
      </c>
      <c r="NI243" s="236" t="s">
        <v>89</v>
      </c>
      <c r="NJ243" s="161">
        <f t="shared" si="167"/>
        <v>0</v>
      </c>
      <c r="NK243" s="161">
        <f t="shared" si="168"/>
        <v>1</v>
      </c>
      <c r="NM243" s="288"/>
      <c r="NN243" s="88"/>
      <c r="NO243" s="741"/>
      <c r="NP243" s="741"/>
      <c r="NQ243" s="741"/>
      <c r="NR243" s="741"/>
      <c r="NS243" s="741"/>
      <c r="NT243" s="741"/>
      <c r="NU243" s="741"/>
      <c r="NV243" s="741"/>
      <c r="NW243" s="741"/>
      <c r="NX243" s="741"/>
      <c r="NY243" s="741"/>
      <c r="NZ243" s="741"/>
      <c r="OA243" s="741"/>
      <c r="OB243" s="741"/>
      <c r="OC243" s="741"/>
      <c r="OD243" s="741"/>
      <c r="OE243" s="741"/>
      <c r="OF243" s="741"/>
      <c r="OG243" s="741"/>
      <c r="OH243" s="741"/>
      <c r="OI243" s="741"/>
      <c r="OJ243" s="741"/>
      <c r="OK243" s="741"/>
      <c r="OL243" s="741"/>
      <c r="OM243" s="741"/>
      <c r="ON243" s="741"/>
      <c r="OO243" s="741"/>
      <c r="OP243" s="741"/>
      <c r="OQ243" s="741"/>
      <c r="OR243" s="741"/>
      <c r="OS243" s="741"/>
      <c r="OT243" s="741"/>
      <c r="OU243" s="741"/>
      <c r="OV243" s="741"/>
      <c r="OW243" s="741"/>
      <c r="OX243" s="741"/>
      <c r="OY243" s="741"/>
      <c r="OZ243" s="741"/>
      <c r="PA243" s="741"/>
      <c r="PB243" s="741"/>
      <c r="PC243" s="741"/>
      <c r="PD243" s="741"/>
      <c r="PE243" s="741"/>
      <c r="PF243" s="741"/>
      <c r="PG243" s="741"/>
      <c r="PH243" s="741"/>
      <c r="PI243" s="741"/>
    </row>
    <row r="244" spans="1:425" s="92" customFormat="1" ht="15" customHeight="1">
      <c r="A244" s="1"/>
      <c r="B244" s="88"/>
      <c r="C244" s="89" t="s">
        <v>432</v>
      </c>
      <c r="D244" s="89" t="s">
        <v>162</v>
      </c>
      <c r="E244" s="89" t="s">
        <v>67</v>
      </c>
      <c r="F244" s="89" t="s">
        <v>1227</v>
      </c>
      <c r="G244" s="160" t="str">
        <f>'G-6'!I227</f>
        <v>I-79</v>
      </c>
      <c r="H244" s="160" t="s">
        <v>88</v>
      </c>
      <c r="I244" s="160" t="s">
        <v>88</v>
      </c>
      <c r="J244" s="160" t="s">
        <v>4</v>
      </c>
      <c r="K244" s="160" t="s">
        <v>4</v>
      </c>
      <c r="L244" s="160" t="s">
        <v>4</v>
      </c>
      <c r="M244" s="89" t="s">
        <v>386</v>
      </c>
      <c r="N244" s="89" t="s">
        <v>8</v>
      </c>
      <c r="O244" s="89" t="s">
        <v>391</v>
      </c>
      <c r="P244" s="89" t="s">
        <v>97</v>
      </c>
      <c r="Q244" s="125" t="s">
        <v>89</v>
      </c>
      <c r="R244" s="125" t="s">
        <v>4</v>
      </c>
      <c r="S244" s="100">
        <v>2016</v>
      </c>
      <c r="T244" s="100" t="s">
        <v>876</v>
      </c>
      <c r="U244" s="100" t="s">
        <v>677</v>
      </c>
      <c r="V244" s="100" t="s">
        <v>4</v>
      </c>
      <c r="W244" s="100" t="s">
        <v>4</v>
      </c>
      <c r="X244" s="100" t="s">
        <v>877</v>
      </c>
      <c r="Y244" s="100" t="s">
        <v>4</v>
      </c>
      <c r="Z244" s="100" t="s">
        <v>263</v>
      </c>
      <c r="AA244" s="100" t="s">
        <v>667</v>
      </c>
      <c r="AB244" s="100" t="s">
        <v>888</v>
      </c>
      <c r="AC244" s="125" t="s">
        <v>895</v>
      </c>
      <c r="AD244" s="116"/>
      <c r="AE244" s="91"/>
      <c r="AF244" s="91"/>
      <c r="AG244" s="91"/>
      <c r="AH244" s="91"/>
      <c r="AI244" s="91"/>
      <c r="AJ244" s="91"/>
      <c r="AK244" s="91"/>
      <c r="AL244" s="91"/>
      <c r="AM244" s="100"/>
      <c r="AN244" s="100"/>
      <c r="AO244" s="100"/>
      <c r="AP244" s="91"/>
      <c r="AQ244" s="100"/>
      <c r="AR244" s="100"/>
      <c r="AS244" s="100"/>
      <c r="AT244" s="100"/>
      <c r="AU244" s="100"/>
      <c r="AV244" s="100"/>
      <c r="AW244" s="100"/>
      <c r="AX244" s="100"/>
      <c r="AY244" s="100"/>
      <c r="AZ244" s="100"/>
      <c r="BA244" s="100"/>
      <c r="BB244" s="100"/>
      <c r="BC244" s="100"/>
      <c r="BD244" s="119"/>
      <c r="BE244" s="100"/>
      <c r="BF244" s="100"/>
      <c r="BG244" s="100"/>
      <c r="BH244" s="100"/>
      <c r="BI244" s="100"/>
      <c r="BJ244" s="100"/>
      <c r="BK244" s="100"/>
      <c r="BL244" s="100"/>
      <c r="BM244" s="100"/>
      <c r="BN244" s="100"/>
      <c r="BO244" s="100"/>
      <c r="BP244" s="100"/>
      <c r="BQ244" s="119"/>
      <c r="BR244" s="100"/>
      <c r="BS244" s="100"/>
      <c r="BT244" s="100"/>
      <c r="BU244" s="100"/>
      <c r="BV244" s="100"/>
      <c r="BW244" s="100"/>
      <c r="BX244" s="100"/>
      <c r="BY244" s="100"/>
      <c r="BZ244" s="100"/>
      <c r="CA244" s="100"/>
      <c r="CB244" s="100"/>
      <c r="CC244" s="100"/>
      <c r="CD244" s="119"/>
      <c r="CE244" s="100"/>
      <c r="CF244" s="100"/>
      <c r="CG244" s="100"/>
      <c r="CH244" s="100"/>
      <c r="CI244" s="100"/>
      <c r="CJ244" s="100"/>
      <c r="CK244" s="100"/>
      <c r="CL244" s="100"/>
      <c r="CM244" s="100"/>
      <c r="CN244" s="100"/>
      <c r="CO244" s="100"/>
      <c r="CP244" s="100"/>
      <c r="CQ244" s="119"/>
      <c r="CR244" s="100"/>
      <c r="CS244" s="100"/>
      <c r="CT244" s="100"/>
      <c r="CU244" s="100"/>
      <c r="CV244" s="100"/>
      <c r="CW244" s="100"/>
      <c r="CX244" s="100"/>
      <c r="CY244" s="100"/>
      <c r="CZ244" s="100"/>
      <c r="DA244" s="100"/>
      <c r="DB244" s="100"/>
      <c r="DC244" s="100"/>
      <c r="DD244" s="119"/>
      <c r="DE244" s="100"/>
      <c r="DF244" s="100"/>
      <c r="DG244" s="100"/>
      <c r="DH244" s="100"/>
      <c r="DI244" s="100"/>
      <c r="DJ244" s="100"/>
      <c r="DK244" s="100"/>
      <c r="DL244" s="100"/>
      <c r="DM244" s="100"/>
      <c r="DN244" s="100"/>
      <c r="DO244" s="100"/>
      <c r="DP244" s="100"/>
      <c r="DQ244" s="119"/>
      <c r="DR244" s="125"/>
      <c r="DS244" s="100"/>
      <c r="DT244" s="100"/>
      <c r="DU244" s="100"/>
      <c r="DV244" s="100"/>
      <c r="DW244" s="100"/>
      <c r="DX244" s="100"/>
      <c r="DY244" s="100"/>
      <c r="DZ244" s="100"/>
      <c r="EA244" s="100"/>
      <c r="EB244" s="100"/>
      <c r="EC244" s="100"/>
      <c r="MQ244" s="152">
        <f t="shared" si="176"/>
        <v>1</v>
      </c>
      <c r="MR244" s="143" t="s">
        <v>4</v>
      </c>
      <c r="MS244" s="143" t="s">
        <v>4</v>
      </c>
      <c r="MT244" s="143" t="s">
        <v>4</v>
      </c>
      <c r="MU244" s="143" t="s">
        <v>4</v>
      </c>
      <c r="MV244" s="234" t="s">
        <v>4</v>
      </c>
      <c r="MW244" s="236" t="s">
        <v>22</v>
      </c>
      <c r="MX244" s="234">
        <f t="shared" si="177"/>
        <v>1</v>
      </c>
      <c r="MY244" s="234">
        <f t="shared" si="178"/>
        <v>0</v>
      </c>
      <c r="MZ244" s="234">
        <f>COUNTIF(Q$6:MP244,"Si, pero publicado por un nivel superior")+COUNTIF(Q244:MP244,"Si pero publicado por otra entidad")</f>
        <v>0</v>
      </c>
      <c r="NA244" s="234">
        <f t="shared" si="179"/>
        <v>0</v>
      </c>
      <c r="NB244" s="234">
        <f t="shared" si="180"/>
        <v>0</v>
      </c>
      <c r="NC244" s="234">
        <f t="shared" si="181"/>
        <v>0</v>
      </c>
      <c r="ND244" s="234">
        <f t="shared" si="182"/>
        <v>0</v>
      </c>
      <c r="NE244" s="234">
        <f t="shared" si="183"/>
        <v>0</v>
      </c>
      <c r="NF244" s="234">
        <f t="shared" si="184"/>
        <v>0</v>
      </c>
      <c r="NG244" s="234">
        <f t="shared" ref="NG244" si="190">COUNTIF(Q244:MP244,"No se realiza ninguna gestión")</f>
        <v>0</v>
      </c>
      <c r="NH244" s="237">
        <f t="shared" si="186"/>
        <v>1</v>
      </c>
      <c r="NI244" s="236" t="s">
        <v>89</v>
      </c>
      <c r="NJ244" s="161">
        <f t="shared" si="167"/>
        <v>0</v>
      </c>
      <c r="NK244" s="161">
        <f t="shared" si="168"/>
        <v>1</v>
      </c>
      <c r="NM244" s="288"/>
      <c r="NN244" s="88"/>
      <c r="NO244" s="741"/>
      <c r="NP244" s="741"/>
      <c r="NQ244" s="741"/>
      <c r="NR244" s="741"/>
      <c r="NS244" s="741"/>
      <c r="NT244" s="741"/>
      <c r="NU244" s="741"/>
      <c r="NV244" s="741"/>
      <c r="NW244" s="741"/>
      <c r="NX244" s="741"/>
      <c r="NY244" s="741"/>
      <c r="NZ244" s="741"/>
      <c r="OA244" s="741"/>
      <c r="OB244" s="741"/>
      <c r="OC244" s="741"/>
      <c r="OD244" s="741"/>
      <c r="OE244" s="741"/>
      <c r="OF244" s="741"/>
      <c r="OG244" s="741"/>
      <c r="OH244" s="741"/>
      <c r="OI244" s="741"/>
      <c r="OJ244" s="741"/>
      <c r="OK244" s="741"/>
      <c r="OL244" s="741"/>
      <c r="OM244" s="741"/>
      <c r="ON244" s="741"/>
      <c r="OO244" s="741"/>
      <c r="OP244" s="741"/>
      <c r="OQ244" s="741"/>
      <c r="OR244" s="741"/>
      <c r="OS244" s="741"/>
      <c r="OT244" s="741"/>
      <c r="OU244" s="741"/>
      <c r="OV244" s="741"/>
      <c r="OW244" s="741"/>
      <c r="OX244" s="741"/>
      <c r="OY244" s="741"/>
      <c r="OZ244" s="741"/>
      <c r="PA244" s="741"/>
      <c r="PB244" s="741"/>
      <c r="PC244" s="741"/>
      <c r="PD244" s="741"/>
      <c r="PE244" s="741"/>
      <c r="PF244" s="741"/>
      <c r="PG244" s="741"/>
      <c r="PH244" s="741"/>
      <c r="PI244" s="741"/>
    </row>
    <row r="245" spans="1:425" s="92" customFormat="1" ht="15" customHeight="1">
      <c r="A245" s="1"/>
      <c r="B245" s="88"/>
      <c r="C245" s="89" t="s">
        <v>2160</v>
      </c>
      <c r="D245" s="89" t="s">
        <v>162</v>
      </c>
      <c r="E245" s="89" t="s">
        <v>16</v>
      </c>
      <c r="F245" s="89" t="s">
        <v>2163</v>
      </c>
      <c r="G245" s="340" t="str">
        <f>'G-6'!I251</f>
        <v>I-83</v>
      </c>
      <c r="H245" s="340" t="s">
        <v>88</v>
      </c>
      <c r="I245" s="340" t="s">
        <v>88</v>
      </c>
      <c r="J245" s="160" t="s">
        <v>4</v>
      </c>
      <c r="K245" s="160" t="s">
        <v>4</v>
      </c>
      <c r="L245" s="160" t="s">
        <v>4</v>
      </c>
      <c r="M245" s="89" t="s">
        <v>585</v>
      </c>
      <c r="N245" s="89" t="s">
        <v>63</v>
      </c>
      <c r="O245" s="89" t="s">
        <v>241</v>
      </c>
      <c r="P245" s="89" t="s">
        <v>97</v>
      </c>
      <c r="Q245" s="125"/>
      <c r="R245" s="125"/>
      <c r="S245" s="100"/>
      <c r="T245" s="100"/>
      <c r="U245" s="100"/>
      <c r="V245" s="100"/>
      <c r="W245" s="100"/>
      <c r="X245" s="100"/>
      <c r="Y245" s="100"/>
      <c r="Z245" s="100"/>
      <c r="AA245" s="100"/>
      <c r="AB245" s="100"/>
      <c r="AC245" s="100"/>
      <c r="AD245" s="116"/>
      <c r="AE245" s="91"/>
      <c r="AF245" s="91"/>
      <c r="AG245" s="91"/>
      <c r="AH245" s="91"/>
      <c r="AI245" s="91"/>
      <c r="AJ245" s="91"/>
      <c r="AK245" s="91"/>
      <c r="AL245" s="91"/>
      <c r="AM245" s="100"/>
      <c r="AN245" s="100"/>
      <c r="AO245" s="100"/>
      <c r="AP245" s="91"/>
      <c r="AQ245" s="100"/>
      <c r="AR245" s="100"/>
      <c r="AS245" s="100"/>
      <c r="AT245" s="100"/>
      <c r="AU245" s="100"/>
      <c r="AV245" s="100"/>
      <c r="AW245" s="100"/>
      <c r="AX245" s="100"/>
      <c r="AY245" s="100"/>
      <c r="AZ245" s="100"/>
      <c r="BA245" s="100"/>
      <c r="BB245" s="100"/>
      <c r="BC245" s="100"/>
      <c r="BD245" s="119"/>
      <c r="BE245" s="100"/>
      <c r="BF245" s="100"/>
      <c r="BG245" s="100"/>
      <c r="BH245" s="100"/>
      <c r="BI245" s="100"/>
      <c r="BJ245" s="100"/>
      <c r="BK245" s="100"/>
      <c r="BL245" s="100"/>
      <c r="BM245" s="100"/>
      <c r="BN245" s="100"/>
      <c r="BO245" s="100"/>
      <c r="BP245" s="100"/>
      <c r="BQ245" s="119"/>
      <c r="BR245" s="100"/>
      <c r="BS245" s="100"/>
      <c r="BT245" s="100"/>
      <c r="BU245" s="100"/>
      <c r="BV245" s="100"/>
      <c r="BW245" s="100"/>
      <c r="BX245" s="100"/>
      <c r="BY245" s="100"/>
      <c r="BZ245" s="100"/>
      <c r="CA245" s="100"/>
      <c r="CB245" s="100"/>
      <c r="CC245" s="100"/>
      <c r="CD245" s="119"/>
      <c r="CE245" s="100"/>
      <c r="CF245" s="100"/>
      <c r="CG245" s="100"/>
      <c r="CH245" s="100"/>
      <c r="CI245" s="100"/>
      <c r="CJ245" s="100"/>
      <c r="CK245" s="100"/>
      <c r="CL245" s="100"/>
      <c r="CM245" s="100"/>
      <c r="CN245" s="100"/>
      <c r="CO245" s="100"/>
      <c r="CP245" s="100"/>
      <c r="CQ245" s="119"/>
      <c r="CR245" s="100"/>
      <c r="CS245" s="100"/>
      <c r="CT245" s="100"/>
      <c r="CU245" s="100"/>
      <c r="CV245" s="100"/>
      <c r="CW245" s="100"/>
      <c r="CX245" s="100"/>
      <c r="CY245" s="100"/>
      <c r="CZ245" s="100"/>
      <c r="DA245" s="100"/>
      <c r="DB245" s="100"/>
      <c r="DC245" s="100"/>
      <c r="DD245" s="119"/>
      <c r="DE245" s="100"/>
      <c r="DF245" s="100"/>
      <c r="DG245" s="100"/>
      <c r="DH245" s="100"/>
      <c r="DI245" s="100"/>
      <c r="DJ245" s="100"/>
      <c r="DK245" s="100"/>
      <c r="DL245" s="100"/>
      <c r="DM245" s="100"/>
      <c r="DN245" s="100"/>
      <c r="DO245" s="100"/>
      <c r="DP245" s="100"/>
      <c r="DQ245" s="119"/>
      <c r="DR245" s="125"/>
      <c r="DS245" s="100"/>
      <c r="DT245" s="100"/>
      <c r="DU245" s="100"/>
      <c r="DV245" s="100"/>
      <c r="DW245" s="100"/>
      <c r="DX245" s="100"/>
      <c r="DY245" s="100"/>
      <c r="DZ245" s="100"/>
      <c r="EA245" s="100"/>
      <c r="EB245" s="100"/>
      <c r="EC245" s="100"/>
      <c r="MQ245" s="152">
        <f t="shared" si="176"/>
        <v>0</v>
      </c>
      <c r="MR245" s="143" t="s">
        <v>4</v>
      </c>
      <c r="MS245" s="143" t="s">
        <v>4</v>
      </c>
      <c r="MT245" s="143" t="s">
        <v>4</v>
      </c>
      <c r="MU245" s="143" t="s">
        <v>4</v>
      </c>
      <c r="MV245" s="234" t="s">
        <v>4</v>
      </c>
      <c r="MW245" s="236" t="s">
        <v>22</v>
      </c>
      <c r="MX245" s="234">
        <f t="shared" si="177"/>
        <v>0</v>
      </c>
      <c r="MY245" s="234">
        <f t="shared" si="178"/>
        <v>0</v>
      </c>
      <c r="MZ245" s="234">
        <f>COUNTIF(Q$6:MP245,"Si, pero publicado por un nivel superior")+COUNTIF(Q245:MP245,"Si pero publicado por otra entidad")</f>
        <v>0</v>
      </c>
      <c r="NA245" s="234">
        <f t="shared" si="179"/>
        <v>0</v>
      </c>
      <c r="NB245" s="234">
        <f t="shared" si="180"/>
        <v>0</v>
      </c>
      <c r="NC245" s="234">
        <f t="shared" si="181"/>
        <v>0</v>
      </c>
      <c r="ND245" s="234">
        <f t="shared" si="182"/>
        <v>0</v>
      </c>
      <c r="NE245" s="234">
        <f t="shared" si="183"/>
        <v>0</v>
      </c>
      <c r="NF245" s="234">
        <f t="shared" si="184"/>
        <v>0</v>
      </c>
      <c r="NG245" s="234">
        <f t="shared" ref="NG245:NG246" si="191">COUNTIF(Q245:MP245,"No se realiza ninguna gestión")</f>
        <v>0</v>
      </c>
      <c r="NH245" s="237">
        <f t="shared" si="186"/>
        <v>0</v>
      </c>
      <c r="NI245" s="236" t="s">
        <v>89</v>
      </c>
      <c r="NJ245" s="161">
        <f t="shared" si="167"/>
        <v>0</v>
      </c>
      <c r="NK245" s="161">
        <f t="shared" si="168"/>
        <v>0</v>
      </c>
      <c r="NM245" s="288"/>
      <c r="NN245" s="88"/>
      <c r="NO245" s="741"/>
      <c r="NP245" s="741"/>
      <c r="NQ245" s="741"/>
      <c r="NR245" s="741"/>
      <c r="NS245" s="741"/>
      <c r="NT245" s="741"/>
      <c r="NU245" s="741"/>
      <c r="NV245" s="741"/>
      <c r="NW245" s="741"/>
      <c r="NX245" s="741"/>
      <c r="NY245" s="741"/>
      <c r="NZ245" s="741"/>
      <c r="OA245" s="741"/>
      <c r="OB245" s="741"/>
      <c r="OC245" s="741"/>
      <c r="OD245" s="741"/>
      <c r="OE245" s="741"/>
      <c r="OF245" s="741"/>
      <c r="OG245" s="741"/>
      <c r="OH245" s="741"/>
      <c r="OI245" s="741"/>
      <c r="OJ245" s="741"/>
      <c r="OK245" s="741"/>
      <c r="OL245" s="741"/>
      <c r="OM245" s="741"/>
      <c r="ON245" s="741"/>
      <c r="OO245" s="741"/>
      <c r="OP245" s="741"/>
      <c r="OQ245" s="741"/>
      <c r="OR245" s="741"/>
      <c r="OS245" s="741"/>
      <c r="OT245" s="741"/>
      <c r="OU245" s="741"/>
      <c r="OV245" s="741"/>
      <c r="OW245" s="741"/>
      <c r="OX245" s="741"/>
      <c r="OY245" s="741"/>
      <c r="OZ245" s="741"/>
      <c r="PA245" s="741"/>
      <c r="PB245" s="741"/>
      <c r="PC245" s="741"/>
      <c r="PD245" s="741"/>
      <c r="PE245" s="741"/>
      <c r="PF245" s="741"/>
      <c r="PG245" s="741"/>
      <c r="PH245" s="741"/>
      <c r="PI245" s="741"/>
    </row>
    <row r="246" spans="1:425" s="92" customFormat="1" ht="15" customHeight="1">
      <c r="A246" s="1"/>
      <c r="B246" s="88"/>
      <c r="C246" s="89" t="s">
        <v>431</v>
      </c>
      <c r="D246" s="89" t="s">
        <v>214</v>
      </c>
      <c r="E246" s="89" t="s">
        <v>1074</v>
      </c>
      <c r="F246" s="89" t="s">
        <v>2166</v>
      </c>
      <c r="G246" s="340" t="str">
        <f>'G-6'!I42</f>
        <v>I-30</v>
      </c>
      <c r="H246" s="340" t="s">
        <v>88</v>
      </c>
      <c r="I246" s="340" t="s">
        <v>88</v>
      </c>
      <c r="J246" s="160" t="s">
        <v>4</v>
      </c>
      <c r="K246" s="160" t="s">
        <v>4</v>
      </c>
      <c r="L246" s="160" t="s">
        <v>4</v>
      </c>
      <c r="M246" s="89" t="s">
        <v>1314</v>
      </c>
      <c r="N246" s="89" t="s">
        <v>63</v>
      </c>
      <c r="O246" s="89" t="s">
        <v>2886</v>
      </c>
      <c r="P246" s="89" t="s">
        <v>97</v>
      </c>
      <c r="Q246" s="125"/>
      <c r="R246" s="125"/>
      <c r="S246" s="100"/>
      <c r="T246" s="100"/>
      <c r="U246" s="100"/>
      <c r="V246" s="100"/>
      <c r="W246" s="100"/>
      <c r="X246" s="100"/>
      <c r="Y246" s="100"/>
      <c r="Z246" s="100"/>
      <c r="AA246" s="100"/>
      <c r="AB246" s="100"/>
      <c r="AC246" s="100"/>
      <c r="AD246" s="116"/>
      <c r="AE246" s="91"/>
      <c r="AF246" s="91"/>
      <c r="AG246" s="91"/>
      <c r="AH246" s="91"/>
      <c r="AI246" s="91"/>
      <c r="AJ246" s="91"/>
      <c r="AK246" s="91"/>
      <c r="AL246" s="91"/>
      <c r="AM246" s="100"/>
      <c r="AN246" s="100"/>
      <c r="AO246" s="100"/>
      <c r="AP246" s="91"/>
      <c r="AQ246" s="100"/>
      <c r="AR246" s="100"/>
      <c r="AS246" s="100"/>
      <c r="AT246" s="100"/>
      <c r="AU246" s="100"/>
      <c r="AV246" s="100"/>
      <c r="AW246" s="100"/>
      <c r="AX246" s="100"/>
      <c r="AY246" s="100"/>
      <c r="AZ246" s="100"/>
      <c r="BA246" s="100"/>
      <c r="BB246" s="100"/>
      <c r="BC246" s="100"/>
      <c r="BD246" s="119"/>
      <c r="BE246" s="100"/>
      <c r="BF246" s="100"/>
      <c r="BG246" s="100"/>
      <c r="BH246" s="100"/>
      <c r="BI246" s="100"/>
      <c r="BJ246" s="100"/>
      <c r="BK246" s="100"/>
      <c r="BL246" s="100"/>
      <c r="BM246" s="100"/>
      <c r="BN246" s="100"/>
      <c r="BO246" s="100"/>
      <c r="BP246" s="100"/>
      <c r="BQ246" s="119"/>
      <c r="BR246" s="100"/>
      <c r="BS246" s="100"/>
      <c r="BT246" s="100"/>
      <c r="BU246" s="100"/>
      <c r="BV246" s="100"/>
      <c r="BW246" s="100"/>
      <c r="BX246" s="100"/>
      <c r="BY246" s="100"/>
      <c r="BZ246" s="100"/>
      <c r="CA246" s="100"/>
      <c r="CB246" s="100"/>
      <c r="CC246" s="100"/>
      <c r="CD246" s="119"/>
      <c r="CE246" s="100"/>
      <c r="CF246" s="100"/>
      <c r="CG246" s="100"/>
      <c r="CH246" s="100"/>
      <c r="CI246" s="100"/>
      <c r="CJ246" s="100"/>
      <c r="CK246" s="100"/>
      <c r="CL246" s="100"/>
      <c r="CM246" s="100"/>
      <c r="CN246" s="100"/>
      <c r="CO246" s="100"/>
      <c r="CP246" s="100"/>
      <c r="CQ246" s="119"/>
      <c r="CR246" s="100"/>
      <c r="CS246" s="100"/>
      <c r="CT246" s="100"/>
      <c r="CU246" s="100"/>
      <c r="CV246" s="100"/>
      <c r="CW246" s="100"/>
      <c r="CX246" s="100"/>
      <c r="CY246" s="100"/>
      <c r="CZ246" s="100"/>
      <c r="DA246" s="100"/>
      <c r="DB246" s="100"/>
      <c r="DC246" s="100"/>
      <c r="DD246" s="119"/>
      <c r="DE246" s="100"/>
      <c r="DF246" s="100"/>
      <c r="DG246" s="100"/>
      <c r="DH246" s="100"/>
      <c r="DI246" s="100"/>
      <c r="DJ246" s="100"/>
      <c r="DK246" s="100"/>
      <c r="DL246" s="100"/>
      <c r="DM246" s="100"/>
      <c r="DN246" s="100"/>
      <c r="DO246" s="100"/>
      <c r="DP246" s="100"/>
      <c r="DQ246" s="119"/>
      <c r="DR246" s="125"/>
      <c r="DS246" s="100"/>
      <c r="DT246" s="100"/>
      <c r="DU246" s="100"/>
      <c r="DV246" s="100"/>
      <c r="DW246" s="100"/>
      <c r="DX246" s="100"/>
      <c r="DY246" s="100"/>
      <c r="DZ246" s="100"/>
      <c r="EA246" s="100"/>
      <c r="EB246" s="100"/>
      <c r="EC246" s="100"/>
      <c r="MQ246" s="152">
        <f t="shared" si="176"/>
        <v>0</v>
      </c>
      <c r="MR246" s="143" t="s">
        <v>4</v>
      </c>
      <c r="MS246" s="143" t="s">
        <v>4</v>
      </c>
      <c r="MT246" s="143" t="s">
        <v>4</v>
      </c>
      <c r="MU246" s="143" t="s">
        <v>4</v>
      </c>
      <c r="MV246" s="234" t="s">
        <v>4</v>
      </c>
      <c r="MW246" s="236" t="s">
        <v>22</v>
      </c>
      <c r="MX246" s="234">
        <f t="shared" si="177"/>
        <v>0</v>
      </c>
      <c r="MY246" s="234">
        <f t="shared" si="178"/>
        <v>0</v>
      </c>
      <c r="MZ246" s="234">
        <f>COUNTIF(Q$6:MP246,"Si, pero publicado por un nivel superior")+COUNTIF(Q246:MP246,"Si pero publicado por otra entidad")</f>
        <v>0</v>
      </c>
      <c r="NA246" s="234">
        <f t="shared" si="179"/>
        <v>0</v>
      </c>
      <c r="NB246" s="234">
        <f t="shared" si="180"/>
        <v>0</v>
      </c>
      <c r="NC246" s="234">
        <f t="shared" si="181"/>
        <v>0</v>
      </c>
      <c r="ND246" s="234">
        <f t="shared" si="182"/>
        <v>0</v>
      </c>
      <c r="NE246" s="234">
        <f t="shared" si="183"/>
        <v>0</v>
      </c>
      <c r="NF246" s="234">
        <f t="shared" si="184"/>
        <v>0</v>
      </c>
      <c r="NG246" s="234">
        <f t="shared" si="191"/>
        <v>0</v>
      </c>
      <c r="NH246" s="237">
        <f t="shared" si="186"/>
        <v>0</v>
      </c>
      <c r="NI246" s="236" t="s">
        <v>89</v>
      </c>
      <c r="NJ246" s="161">
        <f t="shared" si="167"/>
        <v>0</v>
      </c>
      <c r="NK246" s="161">
        <f t="shared" si="168"/>
        <v>0</v>
      </c>
      <c r="NM246" s="288"/>
      <c r="NN246" s="88"/>
      <c r="NO246" s="741"/>
      <c r="NP246" s="741"/>
      <c r="NQ246" s="741"/>
      <c r="NR246" s="741"/>
      <c r="NS246" s="741"/>
      <c r="NT246" s="741"/>
      <c r="NU246" s="741"/>
      <c r="NV246" s="741"/>
      <c r="NW246" s="741"/>
      <c r="NX246" s="741"/>
      <c r="NY246" s="741"/>
      <c r="NZ246" s="741"/>
      <c r="OA246" s="741"/>
      <c r="OB246" s="741"/>
      <c r="OC246" s="741"/>
      <c r="OD246" s="741"/>
      <c r="OE246" s="741"/>
      <c r="OF246" s="741"/>
      <c r="OG246" s="741"/>
      <c r="OH246" s="741"/>
      <c r="OI246" s="741"/>
      <c r="OJ246" s="741"/>
      <c r="OK246" s="741"/>
      <c r="OL246" s="741"/>
      <c r="OM246" s="741"/>
      <c r="ON246" s="741"/>
      <c r="OO246" s="741"/>
      <c r="OP246" s="741"/>
      <c r="OQ246" s="741"/>
      <c r="OR246" s="741"/>
      <c r="OS246" s="741"/>
      <c r="OT246" s="741"/>
      <c r="OU246" s="741"/>
      <c r="OV246" s="741"/>
      <c r="OW246" s="741"/>
      <c r="OX246" s="741"/>
      <c r="OY246" s="741"/>
      <c r="OZ246" s="741"/>
      <c r="PA246" s="741"/>
      <c r="PB246" s="741"/>
      <c r="PC246" s="741"/>
      <c r="PD246" s="741"/>
      <c r="PE246" s="741"/>
      <c r="PF246" s="741"/>
      <c r="PG246" s="741"/>
      <c r="PH246" s="741"/>
      <c r="PI246" s="741"/>
    </row>
    <row r="247" spans="1:425" s="92" customFormat="1" ht="15" customHeight="1">
      <c r="A247" s="1"/>
      <c r="B247" s="88"/>
      <c r="C247" s="89" t="s">
        <v>431</v>
      </c>
      <c r="D247" s="89" t="s">
        <v>214</v>
      </c>
      <c r="E247" s="89" t="s">
        <v>1220</v>
      </c>
      <c r="F247" s="89" t="s">
        <v>2165</v>
      </c>
      <c r="G247" s="340" t="str">
        <f>'G-6'!I50</f>
        <v>I-31</v>
      </c>
      <c r="H247" s="340" t="s">
        <v>88</v>
      </c>
      <c r="I247" s="340" t="s">
        <v>88</v>
      </c>
      <c r="J247" s="160" t="s">
        <v>4</v>
      </c>
      <c r="K247" s="160" t="s">
        <v>4</v>
      </c>
      <c r="L247" s="160" t="s">
        <v>4</v>
      </c>
      <c r="M247" s="89" t="s">
        <v>1322</v>
      </c>
      <c r="N247" s="89" t="s">
        <v>6</v>
      </c>
      <c r="O247" s="89" t="s">
        <v>77</v>
      </c>
      <c r="P247" s="89" t="s">
        <v>98</v>
      </c>
      <c r="Q247" s="125"/>
      <c r="R247" s="125"/>
      <c r="S247" s="100"/>
      <c r="T247" s="100"/>
      <c r="U247" s="100"/>
      <c r="V247" s="100"/>
      <c r="W247" s="100"/>
      <c r="X247" s="100"/>
      <c r="Y247" s="100"/>
      <c r="Z247" s="100"/>
      <c r="AA247" s="100"/>
      <c r="AB247" s="100"/>
      <c r="AC247" s="100"/>
      <c r="AD247" s="116"/>
      <c r="AE247" s="91"/>
      <c r="AF247" s="91"/>
      <c r="AG247" s="91"/>
      <c r="AH247" s="91"/>
      <c r="AI247" s="91"/>
      <c r="AJ247" s="91"/>
      <c r="AK247" s="91"/>
      <c r="AL247" s="91"/>
      <c r="AM247" s="100"/>
      <c r="AN247" s="100"/>
      <c r="AO247" s="100"/>
      <c r="AP247" s="91"/>
      <c r="AQ247" s="100"/>
      <c r="AR247" s="100"/>
      <c r="AS247" s="100"/>
      <c r="AT247" s="100"/>
      <c r="AU247" s="100"/>
      <c r="AV247" s="100"/>
      <c r="AW247" s="100"/>
      <c r="AX247" s="100"/>
      <c r="AY247" s="100"/>
      <c r="AZ247" s="100"/>
      <c r="BA247" s="100"/>
      <c r="BB247" s="100"/>
      <c r="BC247" s="100"/>
      <c r="BD247" s="119"/>
      <c r="BE247" s="100"/>
      <c r="BF247" s="100"/>
      <c r="BG247" s="100"/>
      <c r="BH247" s="100"/>
      <c r="BI247" s="100"/>
      <c r="BJ247" s="100"/>
      <c r="BK247" s="100"/>
      <c r="BL247" s="100"/>
      <c r="BM247" s="100"/>
      <c r="BN247" s="100"/>
      <c r="BO247" s="100"/>
      <c r="BP247" s="100"/>
      <c r="BQ247" s="119"/>
      <c r="BR247" s="100"/>
      <c r="BS247" s="100"/>
      <c r="BT247" s="100"/>
      <c r="BU247" s="100"/>
      <c r="BV247" s="100"/>
      <c r="BW247" s="100"/>
      <c r="BX247" s="100"/>
      <c r="BY247" s="100"/>
      <c r="BZ247" s="100"/>
      <c r="CA247" s="100"/>
      <c r="CB247" s="100"/>
      <c r="CC247" s="100"/>
      <c r="CD247" s="119"/>
      <c r="CE247" s="100"/>
      <c r="CF247" s="100"/>
      <c r="CG247" s="100"/>
      <c r="CH247" s="100"/>
      <c r="CI247" s="100"/>
      <c r="CJ247" s="100"/>
      <c r="CK247" s="100"/>
      <c r="CL247" s="100"/>
      <c r="CM247" s="100"/>
      <c r="CN247" s="100"/>
      <c r="CO247" s="100"/>
      <c r="CP247" s="100"/>
      <c r="CQ247" s="119"/>
      <c r="CR247" s="100"/>
      <c r="CS247" s="100"/>
      <c r="CT247" s="100"/>
      <c r="CU247" s="100"/>
      <c r="CV247" s="100"/>
      <c r="CW247" s="100"/>
      <c r="CX247" s="100"/>
      <c r="CY247" s="100"/>
      <c r="CZ247" s="100"/>
      <c r="DA247" s="100"/>
      <c r="DB247" s="100"/>
      <c r="DC247" s="100"/>
      <c r="DD247" s="119"/>
      <c r="DE247" s="100"/>
      <c r="DF247" s="100"/>
      <c r="DG247" s="100"/>
      <c r="DH247" s="100"/>
      <c r="DI247" s="100"/>
      <c r="DJ247" s="100"/>
      <c r="DK247" s="100"/>
      <c r="DL247" s="100"/>
      <c r="DM247" s="100"/>
      <c r="DN247" s="100"/>
      <c r="DO247" s="100"/>
      <c r="DP247" s="100"/>
      <c r="DQ247" s="119"/>
      <c r="DR247" s="125"/>
      <c r="DS247" s="100"/>
      <c r="DT247" s="100"/>
      <c r="DU247" s="100"/>
      <c r="DV247" s="100"/>
      <c r="DW247" s="100"/>
      <c r="DX247" s="100"/>
      <c r="DY247" s="100"/>
      <c r="DZ247" s="100"/>
      <c r="EA247" s="100"/>
      <c r="EB247" s="100"/>
      <c r="EC247" s="100"/>
      <c r="MQ247" s="152">
        <f t="shared" si="176"/>
        <v>0</v>
      </c>
      <c r="MR247" s="143">
        <f t="shared" ref="MR247" si="192">MAX(Q247,AD247,AQ247,BD247,BQ247,CD247,CQ247,DD247,DQ247,ED247,EQ247,FD247,FQ247,GD247,GQ247,HD247,HQ247,ID247,IQ247,JD247,JQ247,KD247,KQ247,LD247,LQ247,MD247)</f>
        <v>0</v>
      </c>
      <c r="MS247" s="143">
        <f t="shared" ref="MS247" si="193">MIN(Q247,AD247,AQ247,BD247,BQ247,CD247,CQ247,DD247,DQ247,ED247,EQ247,FD247,FQ247,GD247,GQ247,HD247,HQ247,ID247,IQ247,JD247,JQ247,KD247,KQ247,LD247,LQ247,MD247)</f>
        <v>0</v>
      </c>
      <c r="MT247" s="143" t="e">
        <f t="shared" ref="MT247" si="194">AVERAGE(Q247,AD247,AQ247,BD247,BQ247,CD247,CQ247,DD247,DQ247,ED247,EQ247,FD247,FQ247,GD247,GQ247,HD247,HQ247,ID247,IQ247,JD247,JQ247,KD247,KQ247,LD247,LQ247,MD247)</f>
        <v>#DIV/0!</v>
      </c>
      <c r="MU247" s="143" t="e">
        <f t="shared" ref="MU247" si="195">STDEV(Q247,AD247,AQ247,BD247,BQ247,CD247,CQ247,DD247,DQ247,ED247,EQ247,FD247,FQ247,GD247,GQ247,HD247,HQ247,ID247,IQ247,JD247,JQ247,KD247,KQ247,LD247,LQ247,MD247)</f>
        <v>#DIV/0!</v>
      </c>
      <c r="MV247" s="234">
        <f t="shared" ref="MV247" si="196">MQ247</f>
        <v>0</v>
      </c>
      <c r="MW247" s="236" t="s">
        <v>89</v>
      </c>
      <c r="MX247" s="144" t="s">
        <v>4</v>
      </c>
      <c r="MY247" s="144" t="s">
        <v>4</v>
      </c>
      <c r="MZ247" s="144" t="s">
        <v>4</v>
      </c>
      <c r="NA247" s="144" t="s">
        <v>4</v>
      </c>
      <c r="NB247" s="144" t="s">
        <v>4</v>
      </c>
      <c r="NC247" s="144" t="s">
        <v>4</v>
      </c>
      <c r="ND247" s="144" t="s">
        <v>4</v>
      </c>
      <c r="NE247" s="144" t="s">
        <v>4</v>
      </c>
      <c r="NF247" s="144" t="s">
        <v>4</v>
      </c>
      <c r="NG247" s="144" t="s">
        <v>4</v>
      </c>
      <c r="NH247" s="237" t="s">
        <v>4</v>
      </c>
      <c r="NI247" s="236" t="s">
        <v>22</v>
      </c>
      <c r="NJ247" s="161">
        <f t="shared" si="167"/>
        <v>0</v>
      </c>
      <c r="NK247" s="161">
        <f t="shared" si="168"/>
        <v>0</v>
      </c>
      <c r="NM247" s="288"/>
      <c r="NN247" s="88"/>
      <c r="NO247" s="741"/>
      <c r="NP247" s="741"/>
      <c r="NQ247" s="741"/>
      <c r="NR247" s="741"/>
      <c r="NS247" s="741"/>
      <c r="NT247" s="741"/>
      <c r="NU247" s="741"/>
      <c r="NV247" s="741"/>
      <c r="NW247" s="741"/>
      <c r="NX247" s="741"/>
      <c r="NY247" s="741"/>
      <c r="NZ247" s="741"/>
      <c r="OA247" s="741"/>
      <c r="OB247" s="741"/>
      <c r="OC247" s="741"/>
      <c r="OD247" s="741"/>
      <c r="OE247" s="741"/>
      <c r="OF247" s="741"/>
      <c r="OG247" s="741"/>
      <c r="OH247" s="741"/>
      <c r="OI247" s="741"/>
      <c r="OJ247" s="741"/>
      <c r="OK247" s="741"/>
      <c r="OL247" s="741"/>
      <c r="OM247" s="741"/>
      <c r="ON247" s="741"/>
      <c r="OO247" s="741"/>
      <c r="OP247" s="741"/>
      <c r="OQ247" s="741"/>
      <c r="OR247" s="741"/>
      <c r="OS247" s="741"/>
      <c r="OT247" s="741"/>
      <c r="OU247" s="741"/>
      <c r="OV247" s="741"/>
      <c r="OW247" s="741"/>
      <c r="OX247" s="741"/>
      <c r="OY247" s="741"/>
      <c r="OZ247" s="741"/>
      <c r="PA247" s="741"/>
      <c r="PB247" s="741"/>
      <c r="PC247" s="741"/>
      <c r="PD247" s="741"/>
      <c r="PE247" s="741"/>
      <c r="PF247" s="741"/>
      <c r="PG247" s="741"/>
      <c r="PH247" s="741"/>
      <c r="PI247" s="741"/>
    </row>
    <row r="248" spans="1:425" s="92" customFormat="1" ht="15" customHeight="1">
      <c r="A248" s="1"/>
      <c r="B248" s="88"/>
      <c r="C248" s="89" t="s">
        <v>2160</v>
      </c>
      <c r="D248" s="89" t="s">
        <v>214</v>
      </c>
      <c r="E248" s="89" t="s">
        <v>429</v>
      </c>
      <c r="F248" s="89" t="s">
        <v>437</v>
      </c>
      <c r="G248" s="160" t="str">
        <f>'G-6'!I268</f>
        <v>I-91 B</v>
      </c>
      <c r="H248" s="160" t="s">
        <v>88</v>
      </c>
      <c r="I248" s="160" t="s">
        <v>88</v>
      </c>
      <c r="J248" s="160" t="s">
        <v>4</v>
      </c>
      <c r="K248" s="160" t="s">
        <v>4</v>
      </c>
      <c r="L248" s="160" t="s">
        <v>4</v>
      </c>
      <c r="M248" s="89" t="s">
        <v>559</v>
      </c>
      <c r="N248" s="89" t="s">
        <v>6</v>
      </c>
      <c r="O248" s="89" t="s">
        <v>1039</v>
      </c>
      <c r="P248" s="89" t="s">
        <v>98</v>
      </c>
      <c r="Q248" s="125">
        <v>0.51300000000000001</v>
      </c>
      <c r="R248" s="125" t="s">
        <v>4</v>
      </c>
      <c r="S248" s="100">
        <v>2012</v>
      </c>
      <c r="T248" s="100" t="s">
        <v>266</v>
      </c>
      <c r="U248" s="100" t="s">
        <v>677</v>
      </c>
      <c r="V248" s="100" t="s">
        <v>4</v>
      </c>
      <c r="W248" s="100" t="s">
        <v>4</v>
      </c>
      <c r="X248" s="100" t="s">
        <v>4</v>
      </c>
      <c r="Y248" s="100" t="s">
        <v>4</v>
      </c>
      <c r="Z248" s="100" t="s">
        <v>674</v>
      </c>
      <c r="AA248" s="100" t="s">
        <v>667</v>
      </c>
      <c r="AB248" s="100" t="s">
        <v>866</v>
      </c>
      <c r="AC248" s="100" t="s">
        <v>1833</v>
      </c>
      <c r="AD248" s="116">
        <v>3.5099999999999999E-2</v>
      </c>
      <c r="AE248" s="91" t="s">
        <v>4</v>
      </c>
      <c r="AF248" s="91">
        <v>2003</v>
      </c>
      <c r="AG248" s="91" t="s">
        <v>664</v>
      </c>
      <c r="AH248" s="91" t="s">
        <v>665</v>
      </c>
      <c r="AI248" s="91" t="s">
        <v>4</v>
      </c>
      <c r="AJ248" s="91" t="s">
        <v>266</v>
      </c>
      <c r="AK248" s="91" t="s">
        <v>4</v>
      </c>
      <c r="AL248" s="91" t="s">
        <v>4</v>
      </c>
      <c r="AM248" s="100" t="s">
        <v>666</v>
      </c>
      <c r="AN248" s="100" t="s">
        <v>667</v>
      </c>
      <c r="AO248" s="100" t="s">
        <v>896</v>
      </c>
      <c r="AP248" s="91" t="s">
        <v>4</v>
      </c>
      <c r="AQ248" s="125">
        <v>6.3E-2</v>
      </c>
      <c r="AR248" s="125" t="s">
        <v>4</v>
      </c>
      <c r="AS248" s="100">
        <v>2012</v>
      </c>
      <c r="AT248" s="100" t="s">
        <v>266</v>
      </c>
      <c r="AU248" s="100" t="s">
        <v>677</v>
      </c>
      <c r="AV248" s="100" t="s">
        <v>4</v>
      </c>
      <c r="AW248" s="100" t="s">
        <v>4</v>
      </c>
      <c r="AX248" s="100" t="s">
        <v>4</v>
      </c>
      <c r="AY248" s="100" t="s">
        <v>4</v>
      </c>
      <c r="AZ248" s="100" t="s">
        <v>674</v>
      </c>
      <c r="BA248" s="100" t="s">
        <v>667</v>
      </c>
      <c r="BB248" s="100" t="s">
        <v>866</v>
      </c>
      <c r="BC248" s="100" t="s">
        <v>1834</v>
      </c>
      <c r="BD248" s="119"/>
      <c r="BE248" s="100"/>
      <c r="BF248" s="100"/>
      <c r="BG248" s="100"/>
      <c r="BH248" s="100"/>
      <c r="BI248" s="100"/>
      <c r="BJ248" s="100"/>
      <c r="BK248" s="100"/>
      <c r="BL248" s="100"/>
      <c r="BM248" s="100"/>
      <c r="BN248" s="100"/>
      <c r="BO248" s="100"/>
      <c r="BP248" s="100"/>
      <c r="BQ248" s="119"/>
      <c r="BR248" s="100"/>
      <c r="BS248" s="100"/>
      <c r="BT248" s="100"/>
      <c r="BU248" s="100"/>
      <c r="BV248" s="100"/>
      <c r="BW248" s="100"/>
      <c r="BX248" s="100"/>
      <c r="BY248" s="100"/>
      <c r="BZ248" s="100"/>
      <c r="CA248" s="100"/>
      <c r="CB248" s="100"/>
      <c r="CC248" s="100"/>
      <c r="CD248" s="119"/>
      <c r="CE248" s="100"/>
      <c r="CF248" s="100"/>
      <c r="CG248" s="100"/>
      <c r="CH248" s="100"/>
      <c r="CI248" s="100"/>
      <c r="CJ248" s="100"/>
      <c r="CK248" s="100"/>
      <c r="CL248" s="100"/>
      <c r="CM248" s="100"/>
      <c r="CN248" s="100"/>
      <c r="CO248" s="100"/>
      <c r="CP248" s="100"/>
      <c r="CQ248" s="119"/>
      <c r="CR248" s="100"/>
      <c r="CS248" s="100"/>
      <c r="CT248" s="100"/>
      <c r="CU248" s="100"/>
      <c r="CV248" s="100"/>
      <c r="CW248" s="100"/>
      <c r="CX248" s="100"/>
      <c r="CY248" s="100"/>
      <c r="CZ248" s="100"/>
      <c r="DA248" s="100"/>
      <c r="DB248" s="100"/>
      <c r="DC248" s="100"/>
      <c r="DD248" s="119"/>
      <c r="DE248" s="100"/>
      <c r="DF248" s="100"/>
      <c r="DG248" s="100"/>
      <c r="DH248" s="100"/>
      <c r="DI248" s="100"/>
      <c r="DJ248" s="100"/>
      <c r="DK248" s="100"/>
      <c r="DL248" s="100"/>
      <c r="DM248" s="100"/>
      <c r="DN248" s="100"/>
      <c r="DO248" s="100"/>
      <c r="DP248" s="100"/>
      <c r="DQ248" s="119"/>
      <c r="DR248" s="125"/>
      <c r="DS248" s="100"/>
      <c r="DT248" s="100"/>
      <c r="DU248" s="100"/>
      <c r="DV248" s="100"/>
      <c r="DW248" s="100"/>
      <c r="DX248" s="100"/>
      <c r="DY248" s="100"/>
      <c r="DZ248" s="100"/>
      <c r="EA248" s="100"/>
      <c r="EB248" s="100"/>
      <c r="EC248" s="100"/>
      <c r="MQ248" s="152">
        <f t="shared" si="176"/>
        <v>3</v>
      </c>
      <c r="MR248" s="143">
        <f t="shared" si="170"/>
        <v>0.51300000000000001</v>
      </c>
      <c r="MS248" s="143">
        <f t="shared" si="171"/>
        <v>3.5099999999999999E-2</v>
      </c>
      <c r="MT248" s="143">
        <f t="shared" si="172"/>
        <v>0.20369999999999999</v>
      </c>
      <c r="MU248" s="143">
        <f t="shared" si="173"/>
        <v>0.26822466329552919</v>
      </c>
      <c r="MV248" s="234">
        <f t="shared" si="175"/>
        <v>3</v>
      </c>
      <c r="MW248" s="236" t="s">
        <v>89</v>
      </c>
      <c r="MX248" s="144" t="s">
        <v>4</v>
      </c>
      <c r="MY248" s="144" t="s">
        <v>4</v>
      </c>
      <c r="MZ248" s="144" t="s">
        <v>4</v>
      </c>
      <c r="NA248" s="144" t="s">
        <v>4</v>
      </c>
      <c r="NB248" s="144" t="s">
        <v>4</v>
      </c>
      <c r="NC248" s="144" t="s">
        <v>4</v>
      </c>
      <c r="ND248" s="144" t="s">
        <v>4</v>
      </c>
      <c r="NE248" s="144" t="s">
        <v>4</v>
      </c>
      <c r="NF248" s="144" t="s">
        <v>4</v>
      </c>
      <c r="NG248" s="144" t="s">
        <v>4</v>
      </c>
      <c r="NH248" s="237" t="s">
        <v>4</v>
      </c>
      <c r="NI248" s="236" t="s">
        <v>22</v>
      </c>
      <c r="NJ248" s="161">
        <f t="shared" si="167"/>
        <v>0</v>
      </c>
      <c r="NK248" s="161">
        <f t="shared" si="168"/>
        <v>3</v>
      </c>
      <c r="NM248" s="288"/>
      <c r="NN248" s="88"/>
      <c r="NO248" s="741"/>
      <c r="NP248" s="741"/>
      <c r="NQ248" s="741"/>
      <c r="NR248" s="741"/>
      <c r="NS248" s="741"/>
      <c r="NT248" s="741"/>
      <c r="NU248" s="741"/>
      <c r="NV248" s="741"/>
      <c r="NW248" s="741"/>
      <c r="NX248" s="741"/>
      <c r="NY248" s="741"/>
      <c r="NZ248" s="741"/>
      <c r="OA248" s="741"/>
      <c r="OB248" s="741"/>
      <c r="OC248" s="741"/>
      <c r="OD248" s="741"/>
      <c r="OE248" s="741"/>
      <c r="OF248" s="741"/>
      <c r="OG248" s="741"/>
      <c r="OH248" s="741"/>
      <c r="OI248" s="741"/>
      <c r="OJ248" s="741"/>
      <c r="OK248" s="741"/>
      <c r="OL248" s="741"/>
      <c r="OM248" s="741"/>
      <c r="ON248" s="741"/>
      <c r="OO248" s="741"/>
      <c r="OP248" s="741"/>
      <c r="OQ248" s="741"/>
      <c r="OR248" s="741"/>
      <c r="OS248" s="741"/>
      <c r="OT248" s="741"/>
      <c r="OU248" s="741"/>
      <c r="OV248" s="741"/>
      <c r="OW248" s="741"/>
      <c r="OX248" s="741"/>
      <c r="OY248" s="741"/>
      <c r="OZ248" s="741"/>
      <c r="PA248" s="741"/>
      <c r="PB248" s="741"/>
      <c r="PC248" s="741"/>
      <c r="PD248" s="741"/>
      <c r="PE248" s="741"/>
      <c r="PF248" s="741"/>
      <c r="PG248" s="741"/>
      <c r="PH248" s="741"/>
      <c r="PI248" s="741"/>
    </row>
    <row r="249" spans="1:425" s="92" customFormat="1" ht="15" customHeight="1">
      <c r="A249" s="1"/>
      <c r="B249" s="88"/>
      <c r="C249" s="89" t="s">
        <v>2160</v>
      </c>
      <c r="D249" s="89" t="s">
        <v>214</v>
      </c>
      <c r="E249" s="89" t="s">
        <v>16</v>
      </c>
      <c r="F249" s="89" t="s">
        <v>2163</v>
      </c>
      <c r="G249" s="160" t="str">
        <f>'G-6'!I272</f>
        <v>I-92</v>
      </c>
      <c r="H249" s="160" t="s">
        <v>89</v>
      </c>
      <c r="I249" s="160" t="s">
        <v>89</v>
      </c>
      <c r="J249" s="160" t="s">
        <v>4</v>
      </c>
      <c r="K249" s="160" t="s">
        <v>4</v>
      </c>
      <c r="L249" s="160" t="s">
        <v>4</v>
      </c>
      <c r="M249" s="89" t="s">
        <v>392</v>
      </c>
      <c r="N249" s="89" t="s">
        <v>362</v>
      </c>
      <c r="O249" s="89" t="s">
        <v>393</v>
      </c>
      <c r="P249" s="89" t="s">
        <v>98</v>
      </c>
      <c r="Q249" s="332">
        <v>0.77</v>
      </c>
      <c r="R249" s="336" t="s">
        <v>4</v>
      </c>
      <c r="S249" s="149">
        <v>2018</v>
      </c>
      <c r="T249" s="149" t="s">
        <v>687</v>
      </c>
      <c r="U249" s="149" t="s">
        <v>677</v>
      </c>
      <c r="V249" s="149" t="s">
        <v>1835</v>
      </c>
      <c r="W249" s="149" t="s">
        <v>1836</v>
      </c>
      <c r="X249" s="149" t="s">
        <v>4</v>
      </c>
      <c r="Y249" s="149">
        <v>71470</v>
      </c>
      <c r="Z249" s="149" t="s">
        <v>666</v>
      </c>
      <c r="AA249" s="149" t="s">
        <v>667</v>
      </c>
      <c r="AB249" s="337" t="s">
        <v>1837</v>
      </c>
      <c r="AC249" s="149" t="s">
        <v>4</v>
      </c>
      <c r="AD249" s="116"/>
      <c r="AE249" s="91"/>
      <c r="AF249" s="91"/>
      <c r="AG249" s="91"/>
      <c r="AH249" s="91"/>
      <c r="AI249" s="91"/>
      <c r="AJ249" s="91"/>
      <c r="AK249" s="91"/>
      <c r="AL249" s="91"/>
      <c r="AM249" s="100"/>
      <c r="AN249" s="100"/>
      <c r="AO249" s="100"/>
      <c r="AP249" s="91"/>
      <c r="AQ249" s="100"/>
      <c r="AR249" s="100"/>
      <c r="AS249" s="100"/>
      <c r="AT249" s="100"/>
      <c r="AU249" s="100"/>
      <c r="AV249" s="100"/>
      <c r="AW249" s="100"/>
      <c r="AX249" s="100"/>
      <c r="AY249" s="100"/>
      <c r="AZ249" s="100"/>
      <c r="BA249" s="100"/>
      <c r="BB249" s="100"/>
      <c r="BC249" s="100"/>
      <c r="BD249" s="119"/>
      <c r="BE249" s="100"/>
      <c r="BF249" s="100"/>
      <c r="BG249" s="100"/>
      <c r="BH249" s="100"/>
      <c r="BI249" s="100"/>
      <c r="BJ249" s="100"/>
      <c r="BK249" s="100"/>
      <c r="BL249" s="100"/>
      <c r="BM249" s="100"/>
      <c r="BN249" s="100"/>
      <c r="BO249" s="100"/>
      <c r="BP249" s="100"/>
      <c r="BQ249" s="119"/>
      <c r="BR249" s="100"/>
      <c r="BS249" s="100"/>
      <c r="BT249" s="100"/>
      <c r="BU249" s="100"/>
      <c r="BV249" s="100"/>
      <c r="BW249" s="100"/>
      <c r="BX249" s="100"/>
      <c r="BY249" s="100"/>
      <c r="BZ249" s="100"/>
      <c r="CA249" s="100"/>
      <c r="CB249" s="100"/>
      <c r="CC249" s="100"/>
      <c r="CD249" s="119"/>
      <c r="CE249" s="100"/>
      <c r="CF249" s="100"/>
      <c r="CG249" s="100"/>
      <c r="CH249" s="100"/>
      <c r="CI249" s="100"/>
      <c r="CJ249" s="100"/>
      <c r="CK249" s="100"/>
      <c r="CL249" s="100"/>
      <c r="CM249" s="100"/>
      <c r="CN249" s="100"/>
      <c r="CO249" s="100"/>
      <c r="CP249" s="100"/>
      <c r="CQ249" s="119"/>
      <c r="CR249" s="100"/>
      <c r="CS249" s="100"/>
      <c r="CT249" s="100"/>
      <c r="CU249" s="100"/>
      <c r="CV249" s="100"/>
      <c r="CW249" s="100"/>
      <c r="CX249" s="100"/>
      <c r="CY249" s="100"/>
      <c r="CZ249" s="100"/>
      <c r="DA249" s="100"/>
      <c r="DB249" s="100"/>
      <c r="DC249" s="100"/>
      <c r="DD249" s="119"/>
      <c r="DE249" s="100"/>
      <c r="DF249" s="100"/>
      <c r="DG249" s="100"/>
      <c r="DH249" s="100"/>
      <c r="DI249" s="100"/>
      <c r="DJ249" s="100"/>
      <c r="DK249" s="100"/>
      <c r="DL249" s="100"/>
      <c r="DM249" s="100"/>
      <c r="DN249" s="100"/>
      <c r="DO249" s="100"/>
      <c r="DP249" s="100"/>
      <c r="DQ249" s="119"/>
      <c r="DR249" s="125"/>
      <c r="DS249" s="100"/>
      <c r="DT249" s="100"/>
      <c r="DU249" s="100"/>
      <c r="DV249" s="100"/>
      <c r="DW249" s="100"/>
      <c r="DX249" s="100"/>
      <c r="DY249" s="100"/>
      <c r="DZ249" s="100"/>
      <c r="EA249" s="100"/>
      <c r="EB249" s="100"/>
      <c r="EC249" s="100"/>
      <c r="MQ249" s="152">
        <f t="shared" si="176"/>
        <v>1</v>
      </c>
      <c r="MR249" s="143">
        <f t="shared" si="170"/>
        <v>0.77</v>
      </c>
      <c r="MS249" s="143">
        <f t="shared" si="171"/>
        <v>0.77</v>
      </c>
      <c r="MT249" s="143">
        <f t="shared" si="172"/>
        <v>0.77</v>
      </c>
      <c r="MU249" s="143" t="e">
        <f t="shared" si="173"/>
        <v>#DIV/0!</v>
      </c>
      <c r="MV249" s="234">
        <f t="shared" si="175"/>
        <v>1</v>
      </c>
      <c r="MW249" s="236" t="s">
        <v>89</v>
      </c>
      <c r="MX249" s="144" t="s">
        <v>4</v>
      </c>
      <c r="MY249" s="144" t="s">
        <v>4</v>
      </c>
      <c r="MZ249" s="144" t="s">
        <v>4</v>
      </c>
      <c r="NA249" s="144" t="s">
        <v>4</v>
      </c>
      <c r="NB249" s="144" t="s">
        <v>4</v>
      </c>
      <c r="NC249" s="144" t="s">
        <v>4</v>
      </c>
      <c r="ND249" s="144" t="s">
        <v>4</v>
      </c>
      <c r="NE249" s="144" t="s">
        <v>4</v>
      </c>
      <c r="NF249" s="144" t="s">
        <v>4</v>
      </c>
      <c r="NG249" s="144" t="s">
        <v>4</v>
      </c>
      <c r="NH249" s="237" t="s">
        <v>4</v>
      </c>
      <c r="NI249" s="236" t="s">
        <v>22</v>
      </c>
      <c r="NJ249" s="161">
        <f t="shared" si="167"/>
        <v>0</v>
      </c>
      <c r="NK249" s="161">
        <f t="shared" si="168"/>
        <v>1</v>
      </c>
      <c r="NM249" s="288"/>
      <c r="NN249" s="88"/>
      <c r="NO249" s="741"/>
      <c r="NP249" s="741"/>
      <c r="NQ249" s="741"/>
      <c r="NR249" s="741"/>
      <c r="NS249" s="741"/>
      <c r="NT249" s="741"/>
      <c r="NU249" s="741"/>
      <c r="NV249" s="741"/>
      <c r="NW249" s="741"/>
      <c r="NX249" s="741"/>
      <c r="NY249" s="741"/>
      <c r="NZ249" s="741"/>
      <c r="OA249" s="741"/>
      <c r="OB249" s="741"/>
      <c r="OC249" s="741"/>
      <c r="OD249" s="741"/>
      <c r="OE249" s="741"/>
      <c r="OF249" s="741"/>
      <c r="OG249" s="741"/>
      <c r="OH249" s="741"/>
      <c r="OI249" s="741"/>
      <c r="OJ249" s="741"/>
      <c r="OK249" s="741"/>
      <c r="OL249" s="741"/>
      <c r="OM249" s="741"/>
      <c r="ON249" s="741"/>
      <c r="OO249" s="741"/>
      <c r="OP249" s="741"/>
      <c r="OQ249" s="741"/>
      <c r="OR249" s="741"/>
      <c r="OS249" s="741"/>
      <c r="OT249" s="741"/>
      <c r="OU249" s="741"/>
      <c r="OV249" s="741"/>
      <c r="OW249" s="741"/>
      <c r="OX249" s="741"/>
      <c r="OY249" s="741"/>
      <c r="OZ249" s="741"/>
      <c r="PA249" s="741"/>
      <c r="PB249" s="741"/>
      <c r="PC249" s="741"/>
      <c r="PD249" s="741"/>
      <c r="PE249" s="741"/>
      <c r="PF249" s="741"/>
      <c r="PG249" s="741"/>
      <c r="PH249" s="741"/>
      <c r="PI249" s="741"/>
    </row>
    <row r="250" spans="1:425" s="92" customFormat="1" ht="15" customHeight="1">
      <c r="A250" s="1"/>
      <c r="B250" s="88"/>
      <c r="C250" s="89" t="s">
        <v>2160</v>
      </c>
      <c r="D250" s="89" t="s">
        <v>214</v>
      </c>
      <c r="E250" s="89" t="s">
        <v>16</v>
      </c>
      <c r="F250" s="89" t="s">
        <v>2163</v>
      </c>
      <c r="G250" s="160" t="str">
        <f>'G-6'!I59</f>
        <v>I-33</v>
      </c>
      <c r="H250" s="160" t="s">
        <v>89</v>
      </c>
      <c r="I250" s="160" t="s">
        <v>89</v>
      </c>
      <c r="J250" s="160" t="s">
        <v>4</v>
      </c>
      <c r="K250" s="160" t="s">
        <v>4</v>
      </c>
      <c r="L250" s="160" t="s">
        <v>4</v>
      </c>
      <c r="M250" s="89" t="s">
        <v>215</v>
      </c>
      <c r="N250" s="89" t="s">
        <v>6</v>
      </c>
      <c r="O250" s="89" t="s">
        <v>567</v>
      </c>
      <c r="P250" s="89" t="s">
        <v>98</v>
      </c>
      <c r="Q250" s="336">
        <v>0.88</v>
      </c>
      <c r="R250" s="336" t="s">
        <v>4</v>
      </c>
      <c r="S250" s="149">
        <v>2018</v>
      </c>
      <c r="T250" s="149" t="s">
        <v>687</v>
      </c>
      <c r="U250" s="149" t="s">
        <v>677</v>
      </c>
      <c r="V250" s="149" t="s">
        <v>1835</v>
      </c>
      <c r="W250" s="149" t="s">
        <v>1836</v>
      </c>
      <c r="X250" s="149" t="s">
        <v>4</v>
      </c>
      <c r="Y250" s="149">
        <v>71470</v>
      </c>
      <c r="Z250" s="149" t="s">
        <v>666</v>
      </c>
      <c r="AA250" s="149" t="s">
        <v>667</v>
      </c>
      <c r="AB250" s="337" t="s">
        <v>1837</v>
      </c>
      <c r="AC250" s="149" t="s">
        <v>4</v>
      </c>
      <c r="AD250" s="116"/>
      <c r="AE250" s="91"/>
      <c r="AF250" s="91"/>
      <c r="AG250" s="91"/>
      <c r="AH250" s="91"/>
      <c r="AI250" s="91"/>
      <c r="AJ250" s="91"/>
      <c r="AK250" s="91"/>
      <c r="AL250" s="91"/>
      <c r="AM250" s="100"/>
      <c r="AN250" s="100"/>
      <c r="AO250" s="100"/>
      <c r="AP250" s="91"/>
      <c r="AQ250" s="100"/>
      <c r="AR250" s="100"/>
      <c r="AS250" s="100"/>
      <c r="AT250" s="100"/>
      <c r="AU250" s="100"/>
      <c r="AV250" s="100"/>
      <c r="AW250" s="100"/>
      <c r="AX250" s="100"/>
      <c r="AY250" s="100"/>
      <c r="AZ250" s="100"/>
      <c r="BA250" s="100"/>
      <c r="BB250" s="100"/>
      <c r="BC250" s="100"/>
      <c r="BD250" s="119"/>
      <c r="BE250" s="100"/>
      <c r="BF250" s="100"/>
      <c r="BG250" s="100"/>
      <c r="BH250" s="100"/>
      <c r="BI250" s="100"/>
      <c r="BJ250" s="100"/>
      <c r="BK250" s="100"/>
      <c r="BL250" s="100"/>
      <c r="BM250" s="100"/>
      <c r="BN250" s="100"/>
      <c r="BO250" s="100"/>
      <c r="BP250" s="100"/>
      <c r="BQ250" s="119"/>
      <c r="BR250" s="100"/>
      <c r="BS250" s="100"/>
      <c r="BT250" s="100"/>
      <c r="BU250" s="100"/>
      <c r="BV250" s="100"/>
      <c r="BW250" s="100"/>
      <c r="BX250" s="100"/>
      <c r="BY250" s="100"/>
      <c r="BZ250" s="100"/>
      <c r="CA250" s="100"/>
      <c r="CB250" s="100"/>
      <c r="CC250" s="100"/>
      <c r="CD250" s="119"/>
      <c r="CE250" s="100"/>
      <c r="CF250" s="100"/>
      <c r="CG250" s="100"/>
      <c r="CH250" s="100"/>
      <c r="CI250" s="100"/>
      <c r="CJ250" s="100"/>
      <c r="CK250" s="100"/>
      <c r="CL250" s="100"/>
      <c r="CM250" s="100"/>
      <c r="CN250" s="100"/>
      <c r="CO250" s="100"/>
      <c r="CP250" s="100"/>
      <c r="CQ250" s="119"/>
      <c r="CR250" s="100"/>
      <c r="CS250" s="100"/>
      <c r="CT250" s="100"/>
      <c r="CU250" s="100"/>
      <c r="CV250" s="100"/>
      <c r="CW250" s="100"/>
      <c r="CX250" s="100"/>
      <c r="CY250" s="100"/>
      <c r="CZ250" s="100"/>
      <c r="DA250" s="100"/>
      <c r="DB250" s="100"/>
      <c r="DC250" s="100"/>
      <c r="DD250" s="119"/>
      <c r="DE250" s="100"/>
      <c r="DF250" s="100"/>
      <c r="DG250" s="100"/>
      <c r="DH250" s="100"/>
      <c r="DI250" s="100"/>
      <c r="DJ250" s="100"/>
      <c r="DK250" s="100"/>
      <c r="DL250" s="100"/>
      <c r="DM250" s="100"/>
      <c r="DN250" s="100"/>
      <c r="DO250" s="100"/>
      <c r="DP250" s="100"/>
      <c r="DQ250" s="119"/>
      <c r="DR250" s="125"/>
      <c r="DS250" s="100"/>
      <c r="DT250" s="100"/>
      <c r="DU250" s="100"/>
      <c r="DV250" s="100"/>
      <c r="DW250" s="100"/>
      <c r="DX250" s="100"/>
      <c r="DY250" s="100"/>
      <c r="DZ250" s="100"/>
      <c r="EA250" s="100"/>
      <c r="EB250" s="100"/>
      <c r="EC250" s="100"/>
      <c r="MQ250" s="152">
        <f t="shared" si="176"/>
        <v>1</v>
      </c>
      <c r="MR250" s="143">
        <f t="shared" si="170"/>
        <v>0.88</v>
      </c>
      <c r="MS250" s="143">
        <f t="shared" si="171"/>
        <v>0.88</v>
      </c>
      <c r="MT250" s="143">
        <f t="shared" si="172"/>
        <v>0.88</v>
      </c>
      <c r="MU250" s="143" t="e">
        <f t="shared" si="173"/>
        <v>#DIV/0!</v>
      </c>
      <c r="MV250" s="234">
        <f t="shared" si="175"/>
        <v>1</v>
      </c>
      <c r="MW250" s="236" t="s">
        <v>89</v>
      </c>
      <c r="MX250" s="144" t="s">
        <v>4</v>
      </c>
      <c r="MY250" s="144" t="s">
        <v>4</v>
      </c>
      <c r="MZ250" s="144" t="s">
        <v>4</v>
      </c>
      <c r="NA250" s="144" t="s">
        <v>4</v>
      </c>
      <c r="NB250" s="144" t="s">
        <v>4</v>
      </c>
      <c r="NC250" s="144" t="s">
        <v>4</v>
      </c>
      <c r="ND250" s="144" t="s">
        <v>4</v>
      </c>
      <c r="NE250" s="144" t="s">
        <v>4</v>
      </c>
      <c r="NF250" s="144" t="s">
        <v>4</v>
      </c>
      <c r="NG250" s="144" t="s">
        <v>4</v>
      </c>
      <c r="NH250" s="237" t="s">
        <v>4</v>
      </c>
      <c r="NI250" s="236" t="s">
        <v>22</v>
      </c>
      <c r="NJ250" s="161">
        <f t="shared" si="167"/>
        <v>0</v>
      </c>
      <c r="NK250" s="161">
        <f t="shared" si="168"/>
        <v>1</v>
      </c>
      <c r="NM250" s="288"/>
      <c r="NN250" s="88"/>
      <c r="NO250" s="741"/>
      <c r="NP250" s="741"/>
      <c r="NQ250" s="741"/>
      <c r="NR250" s="741"/>
      <c r="NS250" s="741"/>
      <c r="NT250" s="741"/>
      <c r="NU250" s="741"/>
      <c r="NV250" s="741"/>
      <c r="NW250" s="741"/>
      <c r="NX250" s="741"/>
      <c r="NY250" s="741"/>
      <c r="NZ250" s="741"/>
      <c r="OA250" s="741"/>
      <c r="OB250" s="741"/>
      <c r="OC250" s="741"/>
      <c r="OD250" s="741"/>
      <c r="OE250" s="741"/>
      <c r="OF250" s="741"/>
      <c r="OG250" s="741"/>
      <c r="OH250" s="741"/>
      <c r="OI250" s="741"/>
      <c r="OJ250" s="741"/>
      <c r="OK250" s="741"/>
      <c r="OL250" s="741"/>
      <c r="OM250" s="741"/>
      <c r="ON250" s="741"/>
      <c r="OO250" s="741"/>
      <c r="OP250" s="741"/>
      <c r="OQ250" s="741"/>
      <c r="OR250" s="741"/>
      <c r="OS250" s="741"/>
      <c r="OT250" s="741"/>
      <c r="OU250" s="741"/>
      <c r="OV250" s="741"/>
      <c r="OW250" s="741"/>
      <c r="OX250" s="741"/>
      <c r="OY250" s="741"/>
      <c r="OZ250" s="741"/>
      <c r="PA250" s="741"/>
      <c r="PB250" s="741"/>
      <c r="PC250" s="741"/>
      <c r="PD250" s="741"/>
      <c r="PE250" s="741"/>
      <c r="PF250" s="741"/>
      <c r="PG250" s="741"/>
      <c r="PH250" s="741"/>
      <c r="PI250" s="741"/>
    </row>
    <row r="251" spans="1:425" s="92" customFormat="1" ht="15" customHeight="1">
      <c r="A251" s="1"/>
      <c r="B251" s="88"/>
      <c r="C251" s="89" t="s">
        <v>431</v>
      </c>
      <c r="D251" s="89" t="s">
        <v>214</v>
      </c>
      <c r="E251" s="89" t="s">
        <v>1220</v>
      </c>
      <c r="F251" s="89" t="s">
        <v>101</v>
      </c>
      <c r="G251" s="160" t="str">
        <f>'G-6'!I67</f>
        <v>I-34 B</v>
      </c>
      <c r="H251" s="160" t="s">
        <v>89</v>
      </c>
      <c r="I251" s="160" t="s">
        <v>89</v>
      </c>
      <c r="J251" s="160" t="s">
        <v>4</v>
      </c>
      <c r="K251" s="160" t="s">
        <v>4</v>
      </c>
      <c r="L251" s="160" t="s">
        <v>4</v>
      </c>
      <c r="M251" s="89" t="s">
        <v>401</v>
      </c>
      <c r="N251" s="89" t="s">
        <v>177</v>
      </c>
      <c r="O251" s="89" t="s">
        <v>573</v>
      </c>
      <c r="P251" s="89" t="s">
        <v>98</v>
      </c>
      <c r="Q251" s="332">
        <v>9.6774193548387094E-2</v>
      </c>
      <c r="R251" s="336" t="s">
        <v>4</v>
      </c>
      <c r="S251" s="149">
        <v>2018</v>
      </c>
      <c r="T251" s="149" t="s">
        <v>687</v>
      </c>
      <c r="U251" s="149" t="s">
        <v>677</v>
      </c>
      <c r="V251" s="149" t="s">
        <v>1835</v>
      </c>
      <c r="W251" s="149" t="s">
        <v>1836</v>
      </c>
      <c r="X251" s="149" t="s">
        <v>4</v>
      </c>
      <c r="Y251" s="149">
        <v>71470</v>
      </c>
      <c r="Z251" s="149" t="s">
        <v>666</v>
      </c>
      <c r="AA251" s="149" t="s">
        <v>667</v>
      </c>
      <c r="AB251" s="337" t="s">
        <v>1837</v>
      </c>
      <c r="AC251" s="149" t="s">
        <v>4</v>
      </c>
      <c r="AD251" s="116"/>
      <c r="AE251" s="91"/>
      <c r="AF251" s="91"/>
      <c r="AG251" s="91"/>
      <c r="AH251" s="91"/>
      <c r="AI251" s="91"/>
      <c r="AJ251" s="91"/>
      <c r="AK251" s="91"/>
      <c r="AL251" s="91"/>
      <c r="AM251" s="100"/>
      <c r="AN251" s="100"/>
      <c r="AO251" s="100"/>
      <c r="AP251" s="91"/>
      <c r="AQ251" s="100"/>
      <c r="AR251" s="100"/>
      <c r="AS251" s="100"/>
      <c r="AT251" s="100"/>
      <c r="AU251" s="100"/>
      <c r="AV251" s="100"/>
      <c r="AW251" s="100"/>
      <c r="AX251" s="100"/>
      <c r="AY251" s="100"/>
      <c r="AZ251" s="100"/>
      <c r="BA251" s="100"/>
      <c r="BB251" s="100"/>
      <c r="BC251" s="100"/>
      <c r="BD251" s="119"/>
      <c r="BE251" s="100"/>
      <c r="BF251" s="100"/>
      <c r="BG251" s="100"/>
      <c r="BH251" s="100"/>
      <c r="BI251" s="100"/>
      <c r="BJ251" s="100"/>
      <c r="BK251" s="100"/>
      <c r="BL251" s="100"/>
      <c r="BM251" s="100"/>
      <c r="BN251" s="100"/>
      <c r="BO251" s="100"/>
      <c r="BP251" s="100"/>
      <c r="BQ251" s="119"/>
      <c r="BR251" s="100"/>
      <c r="BS251" s="100"/>
      <c r="BT251" s="100"/>
      <c r="BU251" s="100"/>
      <c r="BV251" s="100"/>
      <c r="BW251" s="100"/>
      <c r="BX251" s="100"/>
      <c r="BY251" s="100"/>
      <c r="BZ251" s="100"/>
      <c r="CA251" s="100"/>
      <c r="CB251" s="100"/>
      <c r="CC251" s="100"/>
      <c r="CD251" s="119"/>
      <c r="CE251" s="100"/>
      <c r="CF251" s="100"/>
      <c r="CG251" s="100"/>
      <c r="CH251" s="100"/>
      <c r="CI251" s="100"/>
      <c r="CJ251" s="100"/>
      <c r="CK251" s="100"/>
      <c r="CL251" s="100"/>
      <c r="CM251" s="100"/>
      <c r="CN251" s="100"/>
      <c r="CO251" s="100"/>
      <c r="CP251" s="100"/>
      <c r="CQ251" s="119"/>
      <c r="CR251" s="100"/>
      <c r="CS251" s="100"/>
      <c r="CT251" s="100"/>
      <c r="CU251" s="100"/>
      <c r="CV251" s="100"/>
      <c r="CW251" s="100"/>
      <c r="CX251" s="100"/>
      <c r="CY251" s="100"/>
      <c r="CZ251" s="100"/>
      <c r="DA251" s="100"/>
      <c r="DB251" s="100"/>
      <c r="DC251" s="100"/>
      <c r="DD251" s="119"/>
      <c r="DE251" s="100"/>
      <c r="DF251" s="100"/>
      <c r="DG251" s="100"/>
      <c r="DH251" s="100"/>
      <c r="DI251" s="100"/>
      <c r="DJ251" s="100"/>
      <c r="DK251" s="100"/>
      <c r="DL251" s="100"/>
      <c r="DM251" s="100"/>
      <c r="DN251" s="100"/>
      <c r="DO251" s="100"/>
      <c r="DP251" s="100"/>
      <c r="DQ251" s="119"/>
      <c r="DR251" s="125"/>
      <c r="DS251" s="100"/>
      <c r="DT251" s="100"/>
      <c r="DU251" s="100"/>
      <c r="DV251" s="100"/>
      <c r="DW251" s="100"/>
      <c r="DX251" s="100"/>
      <c r="DY251" s="100"/>
      <c r="DZ251" s="100"/>
      <c r="EA251" s="100"/>
      <c r="EB251" s="100"/>
      <c r="EC251" s="100"/>
      <c r="MQ251" s="152">
        <f t="shared" si="176"/>
        <v>1</v>
      </c>
      <c r="MR251" s="143">
        <f t="shared" si="170"/>
        <v>9.6774193548387094E-2</v>
      </c>
      <c r="MS251" s="143">
        <f t="shared" si="171"/>
        <v>9.6774193548387094E-2</v>
      </c>
      <c r="MT251" s="143">
        <f t="shared" si="172"/>
        <v>9.6774193548387094E-2</v>
      </c>
      <c r="MU251" s="143" t="e">
        <f t="shared" si="173"/>
        <v>#DIV/0!</v>
      </c>
      <c r="MV251" s="234">
        <f t="shared" si="175"/>
        <v>1</v>
      </c>
      <c r="MW251" s="236" t="s">
        <v>89</v>
      </c>
      <c r="MX251" s="144" t="s">
        <v>4</v>
      </c>
      <c r="MY251" s="144" t="s">
        <v>4</v>
      </c>
      <c r="MZ251" s="144" t="s">
        <v>4</v>
      </c>
      <c r="NA251" s="144" t="s">
        <v>4</v>
      </c>
      <c r="NB251" s="144" t="s">
        <v>4</v>
      </c>
      <c r="NC251" s="144" t="s">
        <v>4</v>
      </c>
      <c r="ND251" s="144" t="s">
        <v>4</v>
      </c>
      <c r="NE251" s="144" t="s">
        <v>4</v>
      </c>
      <c r="NF251" s="144" t="s">
        <v>4</v>
      </c>
      <c r="NG251" s="144" t="s">
        <v>4</v>
      </c>
      <c r="NH251" s="237" t="s">
        <v>4</v>
      </c>
      <c r="NI251" s="236" t="s">
        <v>22</v>
      </c>
      <c r="NJ251" s="161">
        <f t="shared" si="167"/>
        <v>0</v>
      </c>
      <c r="NK251" s="161">
        <f t="shared" si="168"/>
        <v>1</v>
      </c>
      <c r="NM251" s="288"/>
      <c r="NN251" s="88"/>
      <c r="NO251" s="741"/>
      <c r="NP251" s="741"/>
      <c r="NQ251" s="741"/>
      <c r="NR251" s="741"/>
      <c r="NS251" s="741"/>
      <c r="NT251" s="741"/>
      <c r="NU251" s="741"/>
      <c r="NV251" s="741"/>
      <c r="NW251" s="741"/>
      <c r="NX251" s="741"/>
      <c r="NY251" s="741"/>
      <c r="NZ251" s="741"/>
      <c r="OA251" s="741"/>
      <c r="OB251" s="741"/>
      <c r="OC251" s="741"/>
      <c r="OD251" s="741"/>
      <c r="OE251" s="741"/>
      <c r="OF251" s="741"/>
      <c r="OG251" s="741"/>
      <c r="OH251" s="741"/>
      <c r="OI251" s="741"/>
      <c r="OJ251" s="741"/>
      <c r="OK251" s="741"/>
      <c r="OL251" s="741"/>
      <c r="OM251" s="741"/>
      <c r="ON251" s="741"/>
      <c r="OO251" s="741"/>
      <c r="OP251" s="741"/>
      <c r="OQ251" s="741"/>
      <c r="OR251" s="741"/>
      <c r="OS251" s="741"/>
      <c r="OT251" s="741"/>
      <c r="OU251" s="741"/>
      <c r="OV251" s="741"/>
      <c r="OW251" s="741"/>
      <c r="OX251" s="741"/>
      <c r="OY251" s="741"/>
      <c r="OZ251" s="741"/>
      <c r="PA251" s="741"/>
      <c r="PB251" s="741"/>
      <c r="PC251" s="741"/>
      <c r="PD251" s="741"/>
      <c r="PE251" s="741"/>
      <c r="PF251" s="741"/>
      <c r="PG251" s="741"/>
      <c r="PH251" s="741"/>
      <c r="PI251" s="741"/>
    </row>
    <row r="252" spans="1:425" s="92" customFormat="1" ht="15" customHeight="1">
      <c r="A252" s="1"/>
      <c r="B252" s="88"/>
      <c r="C252" s="89" t="s">
        <v>2160</v>
      </c>
      <c r="D252" s="89" t="s">
        <v>214</v>
      </c>
      <c r="E252" s="89" t="s">
        <v>16</v>
      </c>
      <c r="F252" s="89" t="s">
        <v>2163</v>
      </c>
      <c r="G252" s="160" t="str">
        <f>'G-6'!I75</f>
        <v>I-35 B</v>
      </c>
      <c r="H252" s="160" t="s">
        <v>89</v>
      </c>
      <c r="I252" s="160" t="s">
        <v>89</v>
      </c>
      <c r="J252" s="160" t="s">
        <v>4</v>
      </c>
      <c r="K252" s="160" t="s">
        <v>4</v>
      </c>
      <c r="L252" s="160" t="s">
        <v>4</v>
      </c>
      <c r="M252" s="89" t="s">
        <v>183</v>
      </c>
      <c r="N252" s="89" t="s">
        <v>179</v>
      </c>
      <c r="O252" s="89" t="s">
        <v>408</v>
      </c>
      <c r="P252" s="89" t="s">
        <v>98</v>
      </c>
      <c r="Q252" s="332">
        <v>14.194139194139193</v>
      </c>
      <c r="R252" s="336" t="s">
        <v>4</v>
      </c>
      <c r="S252" s="149">
        <v>2018</v>
      </c>
      <c r="T252" s="149" t="s">
        <v>687</v>
      </c>
      <c r="U252" s="149" t="s">
        <v>677</v>
      </c>
      <c r="V252" s="149" t="s">
        <v>1835</v>
      </c>
      <c r="W252" s="149" t="s">
        <v>1836</v>
      </c>
      <c r="X252" s="149" t="s">
        <v>4</v>
      </c>
      <c r="Y252" s="149">
        <v>71470</v>
      </c>
      <c r="Z252" s="149" t="s">
        <v>666</v>
      </c>
      <c r="AA252" s="149" t="s">
        <v>667</v>
      </c>
      <c r="AB252" s="337" t="s">
        <v>1837</v>
      </c>
      <c r="AC252" s="149" t="s">
        <v>4</v>
      </c>
      <c r="AD252" s="116"/>
      <c r="AE252" s="91"/>
      <c r="AF252" s="91"/>
      <c r="AG252" s="91"/>
      <c r="AH252" s="91"/>
      <c r="AI252" s="91"/>
      <c r="AJ252" s="91"/>
      <c r="AK252" s="91"/>
      <c r="AL252" s="91"/>
      <c r="AM252" s="100"/>
      <c r="AN252" s="100"/>
      <c r="AO252" s="100"/>
      <c r="AP252" s="91"/>
      <c r="AQ252" s="100"/>
      <c r="AR252" s="100"/>
      <c r="AS252" s="100"/>
      <c r="AT252" s="100"/>
      <c r="AU252" s="100"/>
      <c r="AV252" s="100"/>
      <c r="AW252" s="100"/>
      <c r="AX252" s="100"/>
      <c r="AY252" s="100"/>
      <c r="AZ252" s="100"/>
      <c r="BA252" s="100"/>
      <c r="BB252" s="100"/>
      <c r="BC252" s="100"/>
      <c r="BD252" s="119"/>
      <c r="BE252" s="100"/>
      <c r="BF252" s="100"/>
      <c r="BG252" s="100"/>
      <c r="BH252" s="100"/>
      <c r="BI252" s="100"/>
      <c r="BJ252" s="100"/>
      <c r="BK252" s="100"/>
      <c r="BL252" s="100"/>
      <c r="BM252" s="100"/>
      <c r="BN252" s="100"/>
      <c r="BO252" s="100"/>
      <c r="BP252" s="100"/>
      <c r="BQ252" s="119"/>
      <c r="BR252" s="100"/>
      <c r="BS252" s="100"/>
      <c r="BT252" s="100"/>
      <c r="BU252" s="100"/>
      <c r="BV252" s="100"/>
      <c r="BW252" s="100"/>
      <c r="BX252" s="100"/>
      <c r="BY252" s="100"/>
      <c r="BZ252" s="100"/>
      <c r="CA252" s="100"/>
      <c r="CB252" s="100"/>
      <c r="CC252" s="100"/>
      <c r="CD252" s="119"/>
      <c r="CE252" s="100"/>
      <c r="CF252" s="100"/>
      <c r="CG252" s="100"/>
      <c r="CH252" s="100"/>
      <c r="CI252" s="100"/>
      <c r="CJ252" s="100"/>
      <c r="CK252" s="100"/>
      <c r="CL252" s="100"/>
      <c r="CM252" s="100"/>
      <c r="CN252" s="100"/>
      <c r="CO252" s="100"/>
      <c r="CP252" s="100"/>
      <c r="CQ252" s="119"/>
      <c r="CR252" s="100"/>
      <c r="CS252" s="100"/>
      <c r="CT252" s="100"/>
      <c r="CU252" s="100"/>
      <c r="CV252" s="100"/>
      <c r="CW252" s="100"/>
      <c r="CX252" s="100"/>
      <c r="CY252" s="100"/>
      <c r="CZ252" s="100"/>
      <c r="DA252" s="100"/>
      <c r="DB252" s="100"/>
      <c r="DC252" s="100"/>
      <c r="DD252" s="119"/>
      <c r="DE252" s="100"/>
      <c r="DF252" s="100"/>
      <c r="DG252" s="100"/>
      <c r="DH252" s="100"/>
      <c r="DI252" s="100"/>
      <c r="DJ252" s="100"/>
      <c r="DK252" s="100"/>
      <c r="DL252" s="100"/>
      <c r="DM252" s="100"/>
      <c r="DN252" s="100"/>
      <c r="DO252" s="100"/>
      <c r="DP252" s="100"/>
      <c r="DQ252" s="119"/>
      <c r="DR252" s="125"/>
      <c r="DS252" s="100"/>
      <c r="DT252" s="100"/>
      <c r="DU252" s="100"/>
      <c r="DV252" s="100"/>
      <c r="DW252" s="100"/>
      <c r="DX252" s="100"/>
      <c r="DY252" s="100"/>
      <c r="DZ252" s="100"/>
      <c r="EA252" s="100"/>
      <c r="EB252" s="100"/>
      <c r="EC252" s="100"/>
      <c r="MQ252" s="152">
        <f t="shared" si="176"/>
        <v>1</v>
      </c>
      <c r="MR252" s="143">
        <f t="shared" si="170"/>
        <v>14.194139194139193</v>
      </c>
      <c r="MS252" s="143">
        <f t="shared" si="171"/>
        <v>14.194139194139193</v>
      </c>
      <c r="MT252" s="143">
        <f t="shared" si="172"/>
        <v>14.194139194139193</v>
      </c>
      <c r="MU252" s="143" t="e">
        <f t="shared" si="173"/>
        <v>#DIV/0!</v>
      </c>
      <c r="MV252" s="234">
        <f t="shared" si="175"/>
        <v>1</v>
      </c>
      <c r="MW252" s="236" t="s">
        <v>89</v>
      </c>
      <c r="MX252" s="144" t="s">
        <v>4</v>
      </c>
      <c r="MY252" s="144" t="s">
        <v>4</v>
      </c>
      <c r="MZ252" s="144" t="s">
        <v>4</v>
      </c>
      <c r="NA252" s="144" t="s">
        <v>4</v>
      </c>
      <c r="NB252" s="144" t="s">
        <v>4</v>
      </c>
      <c r="NC252" s="144" t="s">
        <v>4</v>
      </c>
      <c r="ND252" s="144" t="s">
        <v>4</v>
      </c>
      <c r="NE252" s="144" t="s">
        <v>4</v>
      </c>
      <c r="NF252" s="144" t="s">
        <v>4</v>
      </c>
      <c r="NG252" s="144" t="s">
        <v>4</v>
      </c>
      <c r="NH252" s="237" t="s">
        <v>4</v>
      </c>
      <c r="NI252" s="236" t="s">
        <v>22</v>
      </c>
      <c r="NJ252" s="161">
        <f t="shared" si="167"/>
        <v>0</v>
      </c>
      <c r="NK252" s="161">
        <f t="shared" si="168"/>
        <v>1</v>
      </c>
      <c r="NM252" s="288"/>
      <c r="NN252" s="88"/>
      <c r="NO252" s="741"/>
      <c r="NP252" s="741"/>
      <c r="NQ252" s="741"/>
      <c r="NR252" s="741"/>
      <c r="NS252" s="741"/>
      <c r="NT252" s="741"/>
      <c r="NU252" s="741"/>
      <c r="NV252" s="741"/>
      <c r="NW252" s="741"/>
      <c r="NX252" s="741"/>
      <c r="NY252" s="741"/>
      <c r="NZ252" s="741"/>
      <c r="OA252" s="741"/>
      <c r="OB252" s="741"/>
      <c r="OC252" s="741"/>
      <c r="OD252" s="741"/>
      <c r="OE252" s="741"/>
      <c r="OF252" s="741"/>
      <c r="OG252" s="741"/>
      <c r="OH252" s="741"/>
      <c r="OI252" s="741"/>
      <c r="OJ252" s="741"/>
      <c r="OK252" s="741"/>
      <c r="OL252" s="741"/>
      <c r="OM252" s="741"/>
      <c r="ON252" s="741"/>
      <c r="OO252" s="741"/>
      <c r="OP252" s="741"/>
      <c r="OQ252" s="741"/>
      <c r="OR252" s="741"/>
      <c r="OS252" s="741"/>
      <c r="OT252" s="741"/>
      <c r="OU252" s="741"/>
      <c r="OV252" s="741"/>
      <c r="OW252" s="741"/>
      <c r="OX252" s="741"/>
      <c r="OY252" s="741"/>
      <c r="OZ252" s="741"/>
      <c r="PA252" s="741"/>
      <c r="PB252" s="741"/>
      <c r="PC252" s="741"/>
      <c r="PD252" s="741"/>
      <c r="PE252" s="741"/>
      <c r="PF252" s="741"/>
      <c r="PG252" s="741"/>
      <c r="PH252" s="741"/>
      <c r="PI252" s="741"/>
    </row>
    <row r="253" spans="1:425" s="92" customFormat="1" ht="15" customHeight="1">
      <c r="A253" s="1"/>
      <c r="B253" s="88"/>
      <c r="C253" s="89" t="s">
        <v>431</v>
      </c>
      <c r="D253" s="89" t="s">
        <v>214</v>
      </c>
      <c r="E253" s="89" t="s">
        <v>1220</v>
      </c>
      <c r="F253" s="89" t="s">
        <v>1221</v>
      </c>
      <c r="G253" s="160" t="str">
        <f>'G-6'!I83</f>
        <v>I-36</v>
      </c>
      <c r="H253" s="160" t="s">
        <v>89</v>
      </c>
      <c r="I253" s="160" t="s">
        <v>89</v>
      </c>
      <c r="J253" s="160" t="s">
        <v>4</v>
      </c>
      <c r="K253" s="160" t="s">
        <v>4</v>
      </c>
      <c r="L253" s="160" t="s">
        <v>4</v>
      </c>
      <c r="M253" s="89" t="s">
        <v>305</v>
      </c>
      <c r="N253" s="89" t="s">
        <v>6</v>
      </c>
      <c r="O253" s="89" t="s">
        <v>1214</v>
      </c>
      <c r="P253" s="89" t="s">
        <v>98</v>
      </c>
      <c r="Q253" s="336">
        <v>2.83</v>
      </c>
      <c r="R253" s="336" t="s">
        <v>4</v>
      </c>
      <c r="S253" s="149">
        <v>2018</v>
      </c>
      <c r="T253" s="149" t="s">
        <v>687</v>
      </c>
      <c r="U253" s="149" t="s">
        <v>677</v>
      </c>
      <c r="V253" s="149" t="s">
        <v>1835</v>
      </c>
      <c r="W253" s="149" t="s">
        <v>1836</v>
      </c>
      <c r="X253" s="149" t="s">
        <v>4</v>
      </c>
      <c r="Y253" s="149">
        <v>71470</v>
      </c>
      <c r="Z253" s="149" t="s">
        <v>666</v>
      </c>
      <c r="AA253" s="149" t="s">
        <v>667</v>
      </c>
      <c r="AB253" s="337" t="s">
        <v>1837</v>
      </c>
      <c r="AC253" s="149" t="s">
        <v>4</v>
      </c>
      <c r="AD253" s="116"/>
      <c r="AE253" s="91"/>
      <c r="AF253" s="91"/>
      <c r="AG253" s="91"/>
      <c r="AH253" s="91"/>
      <c r="AI253" s="91"/>
      <c r="AJ253" s="91"/>
      <c r="AK253" s="91"/>
      <c r="AL253" s="91"/>
      <c r="AM253" s="100"/>
      <c r="AN253" s="100"/>
      <c r="AO253" s="100"/>
      <c r="AP253" s="91"/>
      <c r="AQ253" s="100"/>
      <c r="AR253" s="100"/>
      <c r="AS253" s="100"/>
      <c r="AT253" s="100"/>
      <c r="AU253" s="100"/>
      <c r="AV253" s="100"/>
      <c r="AW253" s="100"/>
      <c r="AX253" s="100"/>
      <c r="AY253" s="100"/>
      <c r="AZ253" s="100"/>
      <c r="BA253" s="100"/>
      <c r="BB253" s="100"/>
      <c r="BC253" s="100"/>
      <c r="BD253" s="119"/>
      <c r="BE253" s="100"/>
      <c r="BF253" s="100"/>
      <c r="BG253" s="100"/>
      <c r="BH253" s="100"/>
      <c r="BI253" s="100"/>
      <c r="BJ253" s="100"/>
      <c r="BK253" s="100"/>
      <c r="BL253" s="100"/>
      <c r="BM253" s="100"/>
      <c r="BN253" s="100"/>
      <c r="BO253" s="100"/>
      <c r="BP253" s="100"/>
      <c r="BQ253" s="119"/>
      <c r="BR253" s="100"/>
      <c r="BS253" s="100"/>
      <c r="BT253" s="100"/>
      <c r="BU253" s="100"/>
      <c r="BV253" s="100"/>
      <c r="BW253" s="100"/>
      <c r="BX253" s="100"/>
      <c r="BY253" s="100"/>
      <c r="BZ253" s="100"/>
      <c r="CA253" s="100"/>
      <c r="CB253" s="100"/>
      <c r="CC253" s="100"/>
      <c r="CD253" s="119"/>
      <c r="CE253" s="100"/>
      <c r="CF253" s="100"/>
      <c r="CG253" s="100"/>
      <c r="CH253" s="100"/>
      <c r="CI253" s="100"/>
      <c r="CJ253" s="100"/>
      <c r="CK253" s="100"/>
      <c r="CL253" s="100"/>
      <c r="CM253" s="100"/>
      <c r="CN253" s="100"/>
      <c r="CO253" s="100"/>
      <c r="CP253" s="100"/>
      <c r="CQ253" s="119"/>
      <c r="CR253" s="100"/>
      <c r="CS253" s="100"/>
      <c r="CT253" s="100"/>
      <c r="CU253" s="100"/>
      <c r="CV253" s="100"/>
      <c r="CW253" s="100"/>
      <c r="CX253" s="100"/>
      <c r="CY253" s="100"/>
      <c r="CZ253" s="100"/>
      <c r="DA253" s="100"/>
      <c r="DB253" s="100"/>
      <c r="DC253" s="100"/>
      <c r="DD253" s="119"/>
      <c r="DE253" s="100"/>
      <c r="DF253" s="100"/>
      <c r="DG253" s="100"/>
      <c r="DH253" s="100"/>
      <c r="DI253" s="100"/>
      <c r="DJ253" s="100"/>
      <c r="DK253" s="100"/>
      <c r="DL253" s="100"/>
      <c r="DM253" s="100"/>
      <c r="DN253" s="100"/>
      <c r="DO253" s="100"/>
      <c r="DP253" s="100"/>
      <c r="DQ253" s="119"/>
      <c r="DR253" s="125"/>
      <c r="DS253" s="100"/>
      <c r="DT253" s="100"/>
      <c r="DU253" s="100"/>
      <c r="DV253" s="100"/>
      <c r="DW253" s="100"/>
      <c r="DX253" s="100"/>
      <c r="DY253" s="100"/>
      <c r="DZ253" s="100"/>
      <c r="EA253" s="100"/>
      <c r="EB253" s="100"/>
      <c r="EC253" s="100"/>
      <c r="MQ253" s="152">
        <f t="shared" si="176"/>
        <v>1</v>
      </c>
      <c r="MR253" s="143">
        <f t="shared" si="170"/>
        <v>2.83</v>
      </c>
      <c r="MS253" s="143">
        <f t="shared" si="171"/>
        <v>2.83</v>
      </c>
      <c r="MT253" s="143">
        <f t="shared" si="172"/>
        <v>2.83</v>
      </c>
      <c r="MU253" s="143" t="e">
        <f t="shared" si="173"/>
        <v>#DIV/0!</v>
      </c>
      <c r="MV253" s="234">
        <f t="shared" si="175"/>
        <v>1</v>
      </c>
      <c r="MW253" s="236" t="s">
        <v>89</v>
      </c>
      <c r="MX253" s="144" t="s">
        <v>4</v>
      </c>
      <c r="MY253" s="144" t="s">
        <v>4</v>
      </c>
      <c r="MZ253" s="144" t="s">
        <v>4</v>
      </c>
      <c r="NA253" s="144" t="s">
        <v>4</v>
      </c>
      <c r="NB253" s="144" t="s">
        <v>4</v>
      </c>
      <c r="NC253" s="144" t="s">
        <v>4</v>
      </c>
      <c r="ND253" s="144" t="s">
        <v>4</v>
      </c>
      <c r="NE253" s="144" t="s">
        <v>4</v>
      </c>
      <c r="NF253" s="144" t="s">
        <v>4</v>
      </c>
      <c r="NG253" s="144" t="s">
        <v>4</v>
      </c>
      <c r="NH253" s="237" t="s">
        <v>4</v>
      </c>
      <c r="NI253" s="236" t="s">
        <v>22</v>
      </c>
      <c r="NJ253" s="161">
        <f t="shared" si="167"/>
        <v>0</v>
      </c>
      <c r="NK253" s="161">
        <f t="shared" si="168"/>
        <v>1</v>
      </c>
      <c r="NM253" s="288"/>
      <c r="NN253" s="88"/>
      <c r="NO253" s="741"/>
      <c r="NP253" s="741"/>
      <c r="NQ253" s="741"/>
      <c r="NR253" s="741"/>
      <c r="NS253" s="741"/>
      <c r="NT253" s="741"/>
      <c r="NU253" s="741"/>
      <c r="NV253" s="741"/>
      <c r="NW253" s="741"/>
      <c r="NX253" s="741"/>
      <c r="NY253" s="741"/>
      <c r="NZ253" s="741"/>
      <c r="OA253" s="741"/>
      <c r="OB253" s="741"/>
      <c r="OC253" s="741"/>
      <c r="OD253" s="741"/>
      <c r="OE253" s="741"/>
      <c r="OF253" s="741"/>
      <c r="OG253" s="741"/>
      <c r="OH253" s="741"/>
      <c r="OI253" s="741"/>
      <c r="OJ253" s="741"/>
      <c r="OK253" s="741"/>
      <c r="OL253" s="741"/>
      <c r="OM253" s="741"/>
      <c r="ON253" s="741"/>
      <c r="OO253" s="741"/>
      <c r="OP253" s="741"/>
      <c r="OQ253" s="741"/>
      <c r="OR253" s="741"/>
      <c r="OS253" s="741"/>
      <c r="OT253" s="741"/>
      <c r="OU253" s="741"/>
      <c r="OV253" s="741"/>
      <c r="OW253" s="741"/>
      <c r="OX253" s="741"/>
      <c r="OY253" s="741"/>
      <c r="OZ253" s="741"/>
      <c r="PA253" s="741"/>
      <c r="PB253" s="741"/>
      <c r="PC253" s="741"/>
      <c r="PD253" s="741"/>
      <c r="PE253" s="741"/>
      <c r="PF253" s="741"/>
      <c r="PG253" s="741"/>
      <c r="PH253" s="741"/>
      <c r="PI253" s="741"/>
    </row>
    <row r="254" spans="1:425" s="92" customFormat="1" ht="15" customHeight="1">
      <c r="A254" s="1"/>
      <c r="B254" s="88"/>
      <c r="C254" s="89" t="s">
        <v>431</v>
      </c>
      <c r="D254" s="89" t="s">
        <v>214</v>
      </c>
      <c r="E254" s="89" t="s">
        <v>1220</v>
      </c>
      <c r="F254" s="89" t="s">
        <v>1221</v>
      </c>
      <c r="G254" s="160" t="str">
        <f>'G-6'!I91</f>
        <v>I-37</v>
      </c>
      <c r="H254" s="160" t="s">
        <v>89</v>
      </c>
      <c r="I254" s="160" t="s">
        <v>89</v>
      </c>
      <c r="J254" s="160" t="s">
        <v>4</v>
      </c>
      <c r="K254" s="160" t="s">
        <v>4</v>
      </c>
      <c r="L254" s="160" t="s">
        <v>4</v>
      </c>
      <c r="M254" s="89" t="s">
        <v>216</v>
      </c>
      <c r="N254" s="89" t="s">
        <v>6</v>
      </c>
      <c r="O254" s="89" t="s">
        <v>217</v>
      </c>
      <c r="P254" s="89" t="s">
        <v>98</v>
      </c>
      <c r="Q254" s="336">
        <v>1</v>
      </c>
      <c r="R254" s="336" t="s">
        <v>4</v>
      </c>
      <c r="S254" s="149">
        <v>2018</v>
      </c>
      <c r="T254" s="149" t="s">
        <v>687</v>
      </c>
      <c r="U254" s="149" t="s">
        <v>677</v>
      </c>
      <c r="V254" s="149" t="s">
        <v>1835</v>
      </c>
      <c r="W254" s="149" t="s">
        <v>1836</v>
      </c>
      <c r="X254" s="149" t="s">
        <v>4</v>
      </c>
      <c r="Y254" s="149">
        <v>71470</v>
      </c>
      <c r="Z254" s="149" t="s">
        <v>666</v>
      </c>
      <c r="AA254" s="149" t="s">
        <v>667</v>
      </c>
      <c r="AB254" s="337" t="s">
        <v>1837</v>
      </c>
      <c r="AC254" s="149" t="s">
        <v>4</v>
      </c>
      <c r="AD254" s="116"/>
      <c r="AE254" s="91"/>
      <c r="AF254" s="91"/>
      <c r="AG254" s="91"/>
      <c r="AH254" s="91"/>
      <c r="AI254" s="91"/>
      <c r="AJ254" s="91"/>
      <c r="AK254" s="91"/>
      <c r="AL254" s="91"/>
      <c r="AM254" s="100"/>
      <c r="AN254" s="100"/>
      <c r="AO254" s="100"/>
      <c r="AP254" s="91"/>
      <c r="AQ254" s="100"/>
      <c r="AR254" s="100"/>
      <c r="AS254" s="100"/>
      <c r="AT254" s="100"/>
      <c r="AU254" s="100"/>
      <c r="AV254" s="100"/>
      <c r="AW254" s="100"/>
      <c r="AX254" s="100"/>
      <c r="AY254" s="100"/>
      <c r="AZ254" s="100"/>
      <c r="BA254" s="100"/>
      <c r="BB254" s="100"/>
      <c r="BC254" s="100"/>
      <c r="BD254" s="119"/>
      <c r="BE254" s="100"/>
      <c r="BF254" s="100"/>
      <c r="BG254" s="100"/>
      <c r="BH254" s="100"/>
      <c r="BI254" s="100"/>
      <c r="BJ254" s="100"/>
      <c r="BK254" s="100"/>
      <c r="BL254" s="100"/>
      <c r="BM254" s="100"/>
      <c r="BN254" s="100"/>
      <c r="BO254" s="100"/>
      <c r="BP254" s="100"/>
      <c r="BQ254" s="119"/>
      <c r="BR254" s="100"/>
      <c r="BS254" s="100"/>
      <c r="BT254" s="100"/>
      <c r="BU254" s="100"/>
      <c r="BV254" s="100"/>
      <c r="BW254" s="100"/>
      <c r="BX254" s="100"/>
      <c r="BY254" s="100"/>
      <c r="BZ254" s="100"/>
      <c r="CA254" s="100"/>
      <c r="CB254" s="100"/>
      <c r="CC254" s="100"/>
      <c r="CD254" s="119"/>
      <c r="CE254" s="100"/>
      <c r="CF254" s="100"/>
      <c r="CG254" s="100"/>
      <c r="CH254" s="100"/>
      <c r="CI254" s="100"/>
      <c r="CJ254" s="100"/>
      <c r="CK254" s="100"/>
      <c r="CL254" s="100"/>
      <c r="CM254" s="100"/>
      <c r="CN254" s="100"/>
      <c r="CO254" s="100"/>
      <c r="CP254" s="100"/>
      <c r="CQ254" s="119"/>
      <c r="CR254" s="100"/>
      <c r="CS254" s="100"/>
      <c r="CT254" s="100"/>
      <c r="CU254" s="100"/>
      <c r="CV254" s="100"/>
      <c r="CW254" s="100"/>
      <c r="CX254" s="100"/>
      <c r="CY254" s="100"/>
      <c r="CZ254" s="100"/>
      <c r="DA254" s="100"/>
      <c r="DB254" s="100"/>
      <c r="DC254" s="100"/>
      <c r="DD254" s="119"/>
      <c r="DE254" s="100"/>
      <c r="DF254" s="100"/>
      <c r="DG254" s="100"/>
      <c r="DH254" s="100"/>
      <c r="DI254" s="100"/>
      <c r="DJ254" s="100"/>
      <c r="DK254" s="100"/>
      <c r="DL254" s="100"/>
      <c r="DM254" s="100"/>
      <c r="DN254" s="100"/>
      <c r="DO254" s="100"/>
      <c r="DP254" s="100"/>
      <c r="DQ254" s="119"/>
      <c r="DR254" s="125"/>
      <c r="DS254" s="100"/>
      <c r="DT254" s="100"/>
      <c r="DU254" s="100"/>
      <c r="DV254" s="100"/>
      <c r="DW254" s="100"/>
      <c r="DX254" s="100"/>
      <c r="DY254" s="100"/>
      <c r="DZ254" s="100"/>
      <c r="EA254" s="100"/>
      <c r="EB254" s="100"/>
      <c r="EC254" s="100"/>
      <c r="MQ254" s="152">
        <f t="shared" si="176"/>
        <v>1</v>
      </c>
      <c r="MR254" s="143">
        <f t="shared" si="170"/>
        <v>1</v>
      </c>
      <c r="MS254" s="143">
        <f t="shared" si="171"/>
        <v>1</v>
      </c>
      <c r="MT254" s="143">
        <f t="shared" si="172"/>
        <v>1</v>
      </c>
      <c r="MU254" s="143" t="e">
        <f t="shared" si="173"/>
        <v>#DIV/0!</v>
      </c>
      <c r="MV254" s="234">
        <f t="shared" si="175"/>
        <v>1</v>
      </c>
      <c r="MW254" s="236" t="s">
        <v>89</v>
      </c>
      <c r="MX254" s="144" t="s">
        <v>4</v>
      </c>
      <c r="MY254" s="144" t="s">
        <v>4</v>
      </c>
      <c r="MZ254" s="144" t="s">
        <v>4</v>
      </c>
      <c r="NA254" s="144" t="s">
        <v>4</v>
      </c>
      <c r="NB254" s="144" t="s">
        <v>4</v>
      </c>
      <c r="NC254" s="144" t="s">
        <v>4</v>
      </c>
      <c r="ND254" s="144" t="s">
        <v>4</v>
      </c>
      <c r="NE254" s="144" t="s">
        <v>4</v>
      </c>
      <c r="NF254" s="144" t="s">
        <v>4</v>
      </c>
      <c r="NG254" s="144" t="s">
        <v>4</v>
      </c>
      <c r="NH254" s="237" t="s">
        <v>4</v>
      </c>
      <c r="NI254" s="236" t="s">
        <v>22</v>
      </c>
      <c r="NJ254" s="161">
        <f t="shared" si="167"/>
        <v>0</v>
      </c>
      <c r="NK254" s="161">
        <f t="shared" si="168"/>
        <v>1</v>
      </c>
      <c r="NM254" s="288"/>
      <c r="NN254" s="88"/>
      <c r="NO254" s="741"/>
      <c r="NP254" s="741"/>
      <c r="NQ254" s="741"/>
      <c r="NR254" s="741"/>
      <c r="NS254" s="741"/>
      <c r="NT254" s="741"/>
      <c r="NU254" s="741"/>
      <c r="NV254" s="741"/>
      <c r="NW254" s="741"/>
      <c r="NX254" s="741"/>
      <c r="NY254" s="741"/>
      <c r="NZ254" s="741"/>
      <c r="OA254" s="741"/>
      <c r="OB254" s="741"/>
      <c r="OC254" s="741"/>
      <c r="OD254" s="741"/>
      <c r="OE254" s="741"/>
      <c r="OF254" s="741"/>
      <c r="OG254" s="741"/>
      <c r="OH254" s="741"/>
      <c r="OI254" s="741"/>
      <c r="OJ254" s="741"/>
      <c r="OK254" s="741"/>
      <c r="OL254" s="741"/>
      <c r="OM254" s="741"/>
      <c r="ON254" s="741"/>
      <c r="OO254" s="741"/>
      <c r="OP254" s="741"/>
      <c r="OQ254" s="741"/>
      <c r="OR254" s="741"/>
      <c r="OS254" s="741"/>
      <c r="OT254" s="741"/>
      <c r="OU254" s="741"/>
      <c r="OV254" s="741"/>
      <c r="OW254" s="741"/>
      <c r="OX254" s="741"/>
      <c r="OY254" s="741"/>
      <c r="OZ254" s="741"/>
      <c r="PA254" s="741"/>
      <c r="PB254" s="741"/>
      <c r="PC254" s="741"/>
      <c r="PD254" s="741"/>
      <c r="PE254" s="741"/>
      <c r="PF254" s="741"/>
      <c r="PG254" s="741"/>
      <c r="PH254" s="741"/>
      <c r="PI254" s="741"/>
    </row>
    <row r="255" spans="1:425" s="92" customFormat="1" ht="15" customHeight="1">
      <c r="A255" s="1"/>
      <c r="B255" s="88"/>
      <c r="C255" s="89" t="s">
        <v>431</v>
      </c>
      <c r="D255" s="89" t="s">
        <v>214</v>
      </c>
      <c r="E255" s="89" t="s">
        <v>1220</v>
      </c>
      <c r="F255" s="89" t="s">
        <v>2165</v>
      </c>
      <c r="G255" s="160" t="str">
        <f>'G-6'!I99</f>
        <v>I-38</v>
      </c>
      <c r="H255" s="160" t="s">
        <v>89</v>
      </c>
      <c r="I255" s="160" t="s">
        <v>89</v>
      </c>
      <c r="J255" s="160" t="s">
        <v>4</v>
      </c>
      <c r="K255" s="160" t="s">
        <v>4</v>
      </c>
      <c r="L255" s="160" t="s">
        <v>4</v>
      </c>
      <c r="M255" s="89" t="s">
        <v>1104</v>
      </c>
      <c r="N255" s="89" t="s">
        <v>63</v>
      </c>
      <c r="O255" s="89" t="s">
        <v>1112</v>
      </c>
      <c r="P255" s="89" t="s">
        <v>97</v>
      </c>
      <c r="Q255" s="125" t="s">
        <v>88</v>
      </c>
      <c r="R255" s="125" t="s">
        <v>4</v>
      </c>
      <c r="S255" s="100">
        <v>2002</v>
      </c>
      <c r="T255" s="100" t="s">
        <v>885</v>
      </c>
      <c r="U255" s="100" t="s">
        <v>788</v>
      </c>
      <c r="V255" s="100" t="s">
        <v>4</v>
      </c>
      <c r="W255" s="100" t="s">
        <v>4</v>
      </c>
      <c r="X255" s="100" t="s">
        <v>4</v>
      </c>
      <c r="Y255" s="100" t="s">
        <v>4</v>
      </c>
      <c r="Z255" s="100" t="s">
        <v>674</v>
      </c>
      <c r="AA255" s="100" t="s">
        <v>667</v>
      </c>
      <c r="AB255" s="100" t="s">
        <v>897</v>
      </c>
      <c r="AC255" s="100" t="s">
        <v>4</v>
      </c>
      <c r="AD255" s="338" t="s">
        <v>88</v>
      </c>
      <c r="AE255" s="336" t="s">
        <v>4</v>
      </c>
      <c r="AF255" s="149">
        <v>2018</v>
      </c>
      <c r="AG255" s="149" t="s">
        <v>687</v>
      </c>
      <c r="AH255" s="149" t="s">
        <v>677</v>
      </c>
      <c r="AI255" s="149" t="s">
        <v>1835</v>
      </c>
      <c r="AJ255" s="149" t="s">
        <v>1836</v>
      </c>
      <c r="AK255" s="149" t="s">
        <v>4</v>
      </c>
      <c r="AL255" s="149">
        <v>71470</v>
      </c>
      <c r="AM255" s="149" t="s">
        <v>666</v>
      </c>
      <c r="AN255" s="149" t="s">
        <v>667</v>
      </c>
      <c r="AO255" s="337" t="s">
        <v>1837</v>
      </c>
      <c r="AP255" s="149" t="s">
        <v>4</v>
      </c>
      <c r="AQ255" s="100"/>
      <c r="AR255" s="100"/>
      <c r="AS255" s="100"/>
      <c r="AT255" s="100"/>
      <c r="AU255" s="100"/>
      <c r="AV255" s="100"/>
      <c r="AW255" s="100"/>
      <c r="AX255" s="100"/>
      <c r="AY255" s="100"/>
      <c r="AZ255" s="100"/>
      <c r="BA255" s="100"/>
      <c r="BB255" s="100"/>
      <c r="BC255" s="100"/>
      <c r="BD255" s="119"/>
      <c r="BE255" s="100"/>
      <c r="BF255" s="100"/>
      <c r="BG255" s="100"/>
      <c r="BH255" s="100"/>
      <c r="BI255" s="100"/>
      <c r="BJ255" s="100"/>
      <c r="BK255" s="100"/>
      <c r="BL255" s="100"/>
      <c r="BM255" s="100"/>
      <c r="BN255" s="100"/>
      <c r="BO255" s="100"/>
      <c r="BP255" s="100"/>
      <c r="BQ255" s="119"/>
      <c r="BR255" s="100"/>
      <c r="BS255" s="100"/>
      <c r="BT255" s="100"/>
      <c r="BU255" s="100"/>
      <c r="BV255" s="100"/>
      <c r="BW255" s="100"/>
      <c r="BX255" s="100"/>
      <c r="BY255" s="100"/>
      <c r="BZ255" s="100"/>
      <c r="CA255" s="100"/>
      <c r="CB255" s="100"/>
      <c r="CC255" s="100"/>
      <c r="CD255" s="119"/>
      <c r="CE255" s="100"/>
      <c r="CF255" s="100"/>
      <c r="CG255" s="100"/>
      <c r="CH255" s="100"/>
      <c r="CI255" s="100"/>
      <c r="CJ255" s="100"/>
      <c r="CK255" s="100"/>
      <c r="CL255" s="100"/>
      <c r="CM255" s="100"/>
      <c r="CN255" s="100"/>
      <c r="CO255" s="100"/>
      <c r="CP255" s="100"/>
      <c r="CQ255" s="119"/>
      <c r="CR255" s="100"/>
      <c r="CS255" s="100"/>
      <c r="CT255" s="100"/>
      <c r="CU255" s="100"/>
      <c r="CV255" s="100"/>
      <c r="CW255" s="100"/>
      <c r="CX255" s="100"/>
      <c r="CY255" s="100"/>
      <c r="CZ255" s="100"/>
      <c r="DA255" s="100"/>
      <c r="DB255" s="100"/>
      <c r="DC255" s="100"/>
      <c r="DD255" s="119"/>
      <c r="DE255" s="100"/>
      <c r="DF255" s="100"/>
      <c r="DG255" s="100"/>
      <c r="DH255" s="100"/>
      <c r="DI255" s="100"/>
      <c r="DJ255" s="100"/>
      <c r="DK255" s="100"/>
      <c r="DL255" s="100"/>
      <c r="DM255" s="100"/>
      <c r="DN255" s="100"/>
      <c r="DO255" s="100"/>
      <c r="DP255" s="100"/>
      <c r="DQ255" s="119"/>
      <c r="DR255" s="125"/>
      <c r="DS255" s="100"/>
      <c r="DT255" s="100"/>
      <c r="DU255" s="100"/>
      <c r="DV255" s="100"/>
      <c r="DW255" s="100"/>
      <c r="DX255" s="100"/>
      <c r="DY255" s="100"/>
      <c r="DZ255" s="100"/>
      <c r="EA255" s="100"/>
      <c r="EB255" s="100"/>
      <c r="EC255" s="100"/>
      <c r="MQ255" s="152">
        <f t="shared" si="176"/>
        <v>2</v>
      </c>
      <c r="MR255" s="143" t="s">
        <v>4</v>
      </c>
      <c r="MS255" s="143" t="s">
        <v>4</v>
      </c>
      <c r="MT255" s="143" t="s">
        <v>4</v>
      </c>
      <c r="MU255" s="143" t="s">
        <v>4</v>
      </c>
      <c r="MV255" s="234" t="s">
        <v>4</v>
      </c>
      <c r="MW255" s="236" t="s">
        <v>22</v>
      </c>
      <c r="MX255" s="234">
        <f t="shared" ref="MX255" si="197">COUNTIF(Q255:MP255,"Si")</f>
        <v>0</v>
      </c>
      <c r="MY255" s="234">
        <f t="shared" ref="MY255" si="198">COUNTIF(Q255:MP255,"Parcialmente")</f>
        <v>0</v>
      </c>
      <c r="MZ255" s="234">
        <f>COUNTIF(Q$6:MP255,"Si, pero publicado por un nivel superior")+COUNTIF(Q255:MP255,"Si pero publicado por otra entidad")</f>
        <v>0</v>
      </c>
      <c r="NA255" s="234">
        <f t="shared" ref="NA255" si="199">COUNTIF(Q255:MP255,"No")</f>
        <v>2</v>
      </c>
      <c r="NB255" s="234">
        <f t="shared" ref="NB255" si="200">COUNTIF(Q255:MP255,"Satisfechos")</f>
        <v>0</v>
      </c>
      <c r="NC255" s="234">
        <f t="shared" ref="NC255" si="201">COUNTIF(Q255:MP255,"No satisfechos")</f>
        <v>0</v>
      </c>
      <c r="ND255" s="234">
        <f t="shared" ref="ND255" si="202">COUNTIF(Q255:MP255,"No se realiza encuesta")</f>
        <v>0</v>
      </c>
      <c r="NE255" s="234">
        <f t="shared" ref="NE255" si="203">COUNTIF(Q255:MP255,"Clausurados o rehabilitados")</f>
        <v>0</v>
      </c>
      <c r="NF255" s="234">
        <f t="shared" ref="NF255" si="204">COUNTIF(Q255:MP255,"En proceso")</f>
        <v>0</v>
      </c>
      <c r="NG255" s="234">
        <f t="shared" ref="NG255" si="205">COUNTIF(Q255:MP255,"No se realiza ninguna gestión")</f>
        <v>0</v>
      </c>
      <c r="NH255" s="237">
        <f t="shared" ref="NH255" si="206">SUM(MX255:NG255)</f>
        <v>2</v>
      </c>
      <c r="NI255" s="236" t="s">
        <v>89</v>
      </c>
      <c r="NJ255" s="161">
        <f t="shared" si="167"/>
        <v>0</v>
      </c>
      <c r="NK255" s="161">
        <f t="shared" si="168"/>
        <v>2</v>
      </c>
      <c r="NM255" s="288"/>
      <c r="NN255" s="88"/>
      <c r="NO255" s="741"/>
      <c r="NP255" s="741"/>
      <c r="NQ255" s="741"/>
      <c r="NR255" s="741"/>
      <c r="NS255" s="741"/>
      <c r="NT255" s="741"/>
      <c r="NU255" s="741"/>
      <c r="NV255" s="741"/>
      <c r="NW255" s="741"/>
      <c r="NX255" s="741"/>
      <c r="NY255" s="741"/>
      <c r="NZ255" s="741"/>
      <c r="OA255" s="741"/>
      <c r="OB255" s="741"/>
      <c r="OC255" s="741"/>
      <c r="OD255" s="741"/>
      <c r="OE255" s="741"/>
      <c r="OF255" s="741"/>
      <c r="OG255" s="741"/>
      <c r="OH255" s="741"/>
      <c r="OI255" s="741"/>
      <c r="OJ255" s="741"/>
      <c r="OK255" s="741"/>
      <c r="OL255" s="741"/>
      <c r="OM255" s="741"/>
      <c r="ON255" s="741"/>
      <c r="OO255" s="741"/>
      <c r="OP255" s="741"/>
      <c r="OQ255" s="741"/>
      <c r="OR255" s="741"/>
      <c r="OS255" s="741"/>
      <c r="OT255" s="741"/>
      <c r="OU255" s="741"/>
      <c r="OV255" s="741"/>
      <c r="OW255" s="741"/>
      <c r="OX255" s="741"/>
      <c r="OY255" s="741"/>
      <c r="OZ255" s="741"/>
      <c r="PA255" s="741"/>
      <c r="PB255" s="741"/>
      <c r="PC255" s="741"/>
      <c r="PD255" s="741"/>
      <c r="PE255" s="741"/>
      <c r="PF255" s="741"/>
      <c r="PG255" s="741"/>
      <c r="PH255" s="741"/>
      <c r="PI255" s="741"/>
    </row>
    <row r="256" spans="1:425" s="92" customFormat="1" ht="15" customHeight="1">
      <c r="A256" s="1"/>
      <c r="B256" s="88"/>
      <c r="C256" s="89" t="s">
        <v>431</v>
      </c>
      <c r="D256" s="89" t="s">
        <v>214</v>
      </c>
      <c r="E256" s="89" t="s">
        <v>1220</v>
      </c>
      <c r="F256" s="89" t="s">
        <v>102</v>
      </c>
      <c r="G256" s="160" t="str">
        <f>'G-6'!I107</f>
        <v>I-39</v>
      </c>
      <c r="H256" s="160" t="s">
        <v>89</v>
      </c>
      <c r="I256" s="160" t="s">
        <v>89</v>
      </c>
      <c r="J256" s="160" t="s">
        <v>4</v>
      </c>
      <c r="K256" s="160" t="s">
        <v>4</v>
      </c>
      <c r="L256" s="160" t="s">
        <v>4</v>
      </c>
      <c r="M256" s="89" t="s">
        <v>218</v>
      </c>
      <c r="N256" s="89" t="s">
        <v>6</v>
      </c>
      <c r="O256" s="89" t="s">
        <v>219</v>
      </c>
      <c r="P256" s="89" t="s">
        <v>98</v>
      </c>
      <c r="Q256" s="125">
        <v>0.37</v>
      </c>
      <c r="R256" s="125" t="s">
        <v>4</v>
      </c>
      <c r="S256" s="100">
        <v>2014</v>
      </c>
      <c r="T256" s="100" t="s">
        <v>772</v>
      </c>
      <c r="U256" s="100" t="s">
        <v>677</v>
      </c>
      <c r="V256" s="100" t="s">
        <v>4</v>
      </c>
      <c r="W256" s="100" t="s">
        <v>4</v>
      </c>
      <c r="X256" s="100" t="s">
        <v>4</v>
      </c>
      <c r="Y256" s="100" t="s">
        <v>4</v>
      </c>
      <c r="Z256" s="100" t="s">
        <v>674</v>
      </c>
      <c r="AA256" s="100" t="s">
        <v>667</v>
      </c>
      <c r="AB256" s="100" t="s">
        <v>898</v>
      </c>
      <c r="AC256" s="100" t="s">
        <v>899</v>
      </c>
      <c r="AD256" s="209">
        <v>0.93020000000000003</v>
      </c>
      <c r="AE256" s="125" t="s">
        <v>4</v>
      </c>
      <c r="AF256" s="100">
        <v>2016</v>
      </c>
      <c r="AG256" s="100" t="s">
        <v>876</v>
      </c>
      <c r="AH256" s="100" t="s">
        <v>677</v>
      </c>
      <c r="AI256" s="100" t="s">
        <v>4</v>
      </c>
      <c r="AJ256" s="100" t="s">
        <v>4</v>
      </c>
      <c r="AK256" s="100" t="s">
        <v>877</v>
      </c>
      <c r="AL256" s="100" t="s">
        <v>4</v>
      </c>
      <c r="AM256" s="100" t="s">
        <v>263</v>
      </c>
      <c r="AN256" s="100" t="s">
        <v>685</v>
      </c>
      <c r="AO256" s="100" t="s">
        <v>878</v>
      </c>
      <c r="AP256" s="100" t="s">
        <v>1131</v>
      </c>
      <c r="AQ256" s="330">
        <v>0.57099999999999995</v>
      </c>
      <c r="AR256" s="336" t="s">
        <v>4</v>
      </c>
      <c r="AS256" s="149">
        <v>2018</v>
      </c>
      <c r="AT256" s="149" t="s">
        <v>687</v>
      </c>
      <c r="AU256" s="149" t="s">
        <v>677</v>
      </c>
      <c r="AV256" s="149" t="s">
        <v>1835</v>
      </c>
      <c r="AW256" s="149" t="s">
        <v>1836</v>
      </c>
      <c r="AX256" s="149" t="s">
        <v>4</v>
      </c>
      <c r="AY256" s="149">
        <v>71470</v>
      </c>
      <c r="AZ256" s="149" t="s">
        <v>666</v>
      </c>
      <c r="BA256" s="149" t="s">
        <v>667</v>
      </c>
      <c r="BB256" s="337" t="s">
        <v>1837</v>
      </c>
      <c r="BC256" s="149" t="s">
        <v>4</v>
      </c>
      <c r="BD256" s="249">
        <v>0.83</v>
      </c>
      <c r="BE256" s="135" t="s">
        <v>4</v>
      </c>
      <c r="BF256" s="135">
        <v>2010</v>
      </c>
      <c r="BG256" s="135" t="s">
        <v>1896</v>
      </c>
      <c r="BH256" s="135" t="s">
        <v>677</v>
      </c>
      <c r="BI256" s="135" t="s">
        <v>4</v>
      </c>
      <c r="BJ256" s="135" t="s">
        <v>4</v>
      </c>
      <c r="BK256" s="135" t="s">
        <v>4</v>
      </c>
      <c r="BL256" s="135">
        <v>10225000</v>
      </c>
      <c r="BM256" s="135" t="s">
        <v>674</v>
      </c>
      <c r="BN256" s="135" t="s">
        <v>685</v>
      </c>
      <c r="BO256" s="135" t="s">
        <v>1132</v>
      </c>
      <c r="BP256" s="135" t="s">
        <v>1897</v>
      </c>
      <c r="BQ256" s="231">
        <v>7.0000000000000007E-2</v>
      </c>
      <c r="BR256" s="135" t="s">
        <v>4</v>
      </c>
      <c r="BS256" s="135">
        <v>2010</v>
      </c>
      <c r="BT256" s="135" t="s">
        <v>1898</v>
      </c>
      <c r="BU256" s="135" t="s">
        <v>677</v>
      </c>
      <c r="BV256" s="135" t="s">
        <v>4</v>
      </c>
      <c r="BW256" s="135" t="s">
        <v>4</v>
      </c>
      <c r="BX256" s="135" t="s">
        <v>4</v>
      </c>
      <c r="BY256" s="135">
        <v>7616000</v>
      </c>
      <c r="BZ256" s="135" t="s">
        <v>674</v>
      </c>
      <c r="CA256" s="135" t="s">
        <v>685</v>
      </c>
      <c r="CB256" s="135" t="s">
        <v>1132</v>
      </c>
      <c r="CC256" s="135" t="s">
        <v>1899</v>
      </c>
      <c r="CD256" s="338">
        <v>0.55000000000000004</v>
      </c>
      <c r="CE256" s="135" t="s">
        <v>4</v>
      </c>
      <c r="CF256" s="135">
        <v>2010</v>
      </c>
      <c r="CG256" s="135" t="s">
        <v>266</v>
      </c>
      <c r="CH256" s="135" t="s">
        <v>677</v>
      </c>
      <c r="CI256" s="135" t="s">
        <v>4</v>
      </c>
      <c r="CJ256" s="135" t="s">
        <v>4</v>
      </c>
      <c r="CK256" s="135" t="s">
        <v>4</v>
      </c>
      <c r="CL256" s="135" t="s">
        <v>4</v>
      </c>
      <c r="CM256" s="135" t="s">
        <v>714</v>
      </c>
      <c r="CN256" s="135" t="s">
        <v>685</v>
      </c>
      <c r="CO256" s="135" t="s">
        <v>1132</v>
      </c>
      <c r="CP256" s="135" t="s">
        <v>1900</v>
      </c>
      <c r="CQ256" s="119"/>
      <c r="CR256" s="100"/>
      <c r="CS256" s="100"/>
      <c r="CT256" s="100"/>
      <c r="CU256" s="100"/>
      <c r="CV256" s="100"/>
      <c r="CW256" s="100"/>
      <c r="CX256" s="100"/>
      <c r="CY256" s="100"/>
      <c r="CZ256" s="100"/>
      <c r="DA256" s="100"/>
      <c r="DB256" s="100"/>
      <c r="DC256" s="100"/>
      <c r="DD256" s="119"/>
      <c r="DE256" s="100"/>
      <c r="DF256" s="100"/>
      <c r="DG256" s="100"/>
      <c r="DH256" s="100"/>
      <c r="DI256" s="100"/>
      <c r="DJ256" s="100"/>
      <c r="DK256" s="100"/>
      <c r="DL256" s="100"/>
      <c r="DM256" s="100"/>
      <c r="DN256" s="100"/>
      <c r="DO256" s="100"/>
      <c r="DP256" s="100"/>
      <c r="DQ256" s="119"/>
      <c r="DR256" s="125"/>
      <c r="DS256" s="100"/>
      <c r="DT256" s="100"/>
      <c r="DU256" s="100"/>
      <c r="DV256" s="100"/>
      <c r="DW256" s="100"/>
      <c r="DX256" s="100"/>
      <c r="DY256" s="100"/>
      <c r="DZ256" s="100"/>
      <c r="EA256" s="100"/>
      <c r="EB256" s="100"/>
      <c r="EC256" s="100"/>
      <c r="MQ256" s="152">
        <f t="shared" si="176"/>
        <v>6</v>
      </c>
      <c r="MR256" s="143">
        <f t="shared" si="170"/>
        <v>0.93020000000000003</v>
      </c>
      <c r="MS256" s="143">
        <f t="shared" si="171"/>
        <v>7.0000000000000007E-2</v>
      </c>
      <c r="MT256" s="143">
        <f t="shared" si="172"/>
        <v>0.55353333333333332</v>
      </c>
      <c r="MU256" s="143">
        <f t="shared" si="173"/>
        <v>0.31180703434442697</v>
      </c>
      <c r="MV256" s="234">
        <f t="shared" si="175"/>
        <v>6</v>
      </c>
      <c r="MW256" s="236" t="s">
        <v>89</v>
      </c>
      <c r="MX256" s="144" t="s">
        <v>4</v>
      </c>
      <c r="MY256" s="144" t="s">
        <v>4</v>
      </c>
      <c r="MZ256" s="144" t="s">
        <v>4</v>
      </c>
      <c r="NA256" s="144" t="s">
        <v>4</v>
      </c>
      <c r="NB256" s="144" t="s">
        <v>4</v>
      </c>
      <c r="NC256" s="144" t="s">
        <v>4</v>
      </c>
      <c r="ND256" s="144" t="s">
        <v>4</v>
      </c>
      <c r="NE256" s="144" t="s">
        <v>4</v>
      </c>
      <c r="NF256" s="144" t="s">
        <v>4</v>
      </c>
      <c r="NG256" s="144" t="s">
        <v>4</v>
      </c>
      <c r="NH256" s="237" t="s">
        <v>4</v>
      </c>
      <c r="NI256" s="236" t="s">
        <v>22</v>
      </c>
      <c r="NJ256" s="161">
        <f t="shared" si="167"/>
        <v>4</v>
      </c>
      <c r="NK256" s="161">
        <f t="shared" si="168"/>
        <v>2</v>
      </c>
      <c r="NM256" s="288"/>
      <c r="NN256" s="88"/>
      <c r="NO256" s="741"/>
      <c r="NP256" s="741"/>
      <c r="NQ256" s="741"/>
      <c r="NR256" s="741"/>
      <c r="NS256" s="741"/>
      <c r="NT256" s="741"/>
      <c r="NU256" s="741"/>
      <c r="NV256" s="741"/>
      <c r="NW256" s="741"/>
      <c r="NX256" s="741"/>
      <c r="NY256" s="741"/>
      <c r="NZ256" s="741"/>
      <c r="OA256" s="741"/>
      <c r="OB256" s="741"/>
      <c r="OC256" s="741"/>
      <c r="OD256" s="741"/>
      <c r="OE256" s="741"/>
      <c r="OF256" s="741"/>
      <c r="OG256" s="741"/>
      <c r="OH256" s="741"/>
      <c r="OI256" s="741"/>
      <c r="OJ256" s="741"/>
      <c r="OK256" s="741"/>
      <c r="OL256" s="741"/>
      <c r="OM256" s="741"/>
      <c r="ON256" s="741"/>
      <c r="OO256" s="741"/>
      <c r="OP256" s="741"/>
      <c r="OQ256" s="741"/>
      <c r="OR256" s="741"/>
      <c r="OS256" s="741"/>
      <c r="OT256" s="741"/>
      <c r="OU256" s="741"/>
      <c r="OV256" s="741"/>
      <c r="OW256" s="741"/>
      <c r="OX256" s="741"/>
      <c r="OY256" s="741"/>
      <c r="OZ256" s="741"/>
      <c r="PA256" s="741"/>
      <c r="PB256" s="741"/>
      <c r="PC256" s="741"/>
      <c r="PD256" s="741"/>
      <c r="PE256" s="741"/>
      <c r="PF256" s="741"/>
      <c r="PG256" s="741"/>
      <c r="PH256" s="741"/>
      <c r="PI256" s="741"/>
    </row>
    <row r="257" spans="1:425" s="92" customFormat="1" ht="15" customHeight="1">
      <c r="A257" s="1"/>
      <c r="B257" s="88"/>
      <c r="C257" s="89" t="s">
        <v>431</v>
      </c>
      <c r="D257" s="89" t="s">
        <v>214</v>
      </c>
      <c r="E257" s="89" t="s">
        <v>1220</v>
      </c>
      <c r="F257" s="89" t="s">
        <v>2</v>
      </c>
      <c r="G257" s="160" t="str">
        <f>'G-6'!I115</f>
        <v>I-40</v>
      </c>
      <c r="H257" s="160" t="s">
        <v>89</v>
      </c>
      <c r="I257" s="160" t="s">
        <v>89</v>
      </c>
      <c r="J257" s="160" t="s">
        <v>4</v>
      </c>
      <c r="K257" s="160" t="s">
        <v>4</v>
      </c>
      <c r="L257" s="160" t="s">
        <v>4</v>
      </c>
      <c r="M257" s="89" t="s">
        <v>220</v>
      </c>
      <c r="N257" s="89" t="s">
        <v>63</v>
      </c>
      <c r="O257" s="89" t="s">
        <v>273</v>
      </c>
      <c r="P257" s="89" t="s">
        <v>97</v>
      </c>
      <c r="Q257" s="336" t="s">
        <v>88</v>
      </c>
      <c r="R257" s="336" t="s">
        <v>4</v>
      </c>
      <c r="S257" s="149">
        <v>2018</v>
      </c>
      <c r="T257" s="149" t="s">
        <v>687</v>
      </c>
      <c r="U257" s="149" t="s">
        <v>677</v>
      </c>
      <c r="V257" s="149" t="s">
        <v>1835</v>
      </c>
      <c r="W257" s="149" t="s">
        <v>1836</v>
      </c>
      <c r="X257" s="149" t="s">
        <v>4</v>
      </c>
      <c r="Y257" s="149">
        <v>71470</v>
      </c>
      <c r="Z257" s="149" t="s">
        <v>666</v>
      </c>
      <c r="AA257" s="149" t="s">
        <v>667</v>
      </c>
      <c r="AB257" s="337" t="s">
        <v>1837</v>
      </c>
      <c r="AC257" s="149" t="s">
        <v>4</v>
      </c>
      <c r="AD257" s="116"/>
      <c r="AE257" s="91"/>
      <c r="AF257" s="91"/>
      <c r="AG257" s="91"/>
      <c r="AH257" s="91"/>
      <c r="AI257" s="91"/>
      <c r="AJ257" s="91"/>
      <c r="AK257" s="91"/>
      <c r="AL257" s="91"/>
      <c r="AM257" s="100"/>
      <c r="AN257" s="100"/>
      <c r="AO257" s="100"/>
      <c r="AP257" s="91"/>
      <c r="AQ257" s="100"/>
      <c r="AR257" s="100"/>
      <c r="AS257" s="100"/>
      <c r="AT257" s="100"/>
      <c r="AU257" s="100"/>
      <c r="AV257" s="100"/>
      <c r="AW257" s="100"/>
      <c r="AX257" s="100"/>
      <c r="AY257" s="100"/>
      <c r="AZ257" s="100"/>
      <c r="BA257" s="100"/>
      <c r="BB257" s="100"/>
      <c r="BC257" s="100"/>
      <c r="BD257" s="119"/>
      <c r="BE257" s="100"/>
      <c r="BF257" s="100"/>
      <c r="BG257" s="100"/>
      <c r="BH257" s="100"/>
      <c r="BI257" s="100"/>
      <c r="BJ257" s="100"/>
      <c r="BK257" s="100"/>
      <c r="BL257" s="100"/>
      <c r="BM257" s="100"/>
      <c r="BN257" s="100"/>
      <c r="BO257" s="100"/>
      <c r="BP257" s="100"/>
      <c r="BQ257" s="119"/>
      <c r="BR257" s="100"/>
      <c r="BS257" s="100"/>
      <c r="BT257" s="100"/>
      <c r="BU257" s="100"/>
      <c r="BV257" s="100"/>
      <c r="BW257" s="100"/>
      <c r="BX257" s="100"/>
      <c r="BY257" s="100"/>
      <c r="BZ257" s="100"/>
      <c r="CA257" s="100"/>
      <c r="CB257" s="100"/>
      <c r="CC257" s="100"/>
      <c r="CD257" s="119"/>
      <c r="CE257" s="100"/>
      <c r="CF257" s="100"/>
      <c r="CG257" s="100"/>
      <c r="CH257" s="100"/>
      <c r="CI257" s="100"/>
      <c r="CJ257" s="100"/>
      <c r="CK257" s="100"/>
      <c r="CL257" s="100"/>
      <c r="CM257" s="100"/>
      <c r="CN257" s="100"/>
      <c r="CO257" s="100"/>
      <c r="CP257" s="100"/>
      <c r="CQ257" s="119"/>
      <c r="CR257" s="100"/>
      <c r="CS257" s="100"/>
      <c r="CT257" s="100"/>
      <c r="CU257" s="100"/>
      <c r="CV257" s="100"/>
      <c r="CW257" s="100"/>
      <c r="CX257" s="100"/>
      <c r="CY257" s="100"/>
      <c r="CZ257" s="100"/>
      <c r="DA257" s="100"/>
      <c r="DB257" s="100"/>
      <c r="DC257" s="100"/>
      <c r="DD257" s="119"/>
      <c r="DE257" s="100"/>
      <c r="DF257" s="100"/>
      <c r="DG257" s="100"/>
      <c r="DH257" s="100"/>
      <c r="DI257" s="100"/>
      <c r="DJ257" s="100"/>
      <c r="DK257" s="100"/>
      <c r="DL257" s="100"/>
      <c r="DM257" s="100"/>
      <c r="DN257" s="100"/>
      <c r="DO257" s="100"/>
      <c r="DP257" s="100"/>
      <c r="DQ257" s="119"/>
      <c r="DR257" s="125"/>
      <c r="DS257" s="100"/>
      <c r="DT257" s="100"/>
      <c r="DU257" s="100"/>
      <c r="DV257" s="100"/>
      <c r="DW257" s="100"/>
      <c r="DX257" s="100"/>
      <c r="DY257" s="100"/>
      <c r="DZ257" s="100"/>
      <c r="EA257" s="100"/>
      <c r="EB257" s="100"/>
      <c r="EC257" s="100"/>
      <c r="MQ257" s="152">
        <f t="shared" si="176"/>
        <v>1</v>
      </c>
      <c r="MR257" s="143" t="s">
        <v>4</v>
      </c>
      <c r="MS257" s="143" t="s">
        <v>4</v>
      </c>
      <c r="MT257" s="143" t="s">
        <v>4</v>
      </c>
      <c r="MU257" s="143" t="s">
        <v>4</v>
      </c>
      <c r="MV257" s="234" t="s">
        <v>4</v>
      </c>
      <c r="MW257" s="236" t="s">
        <v>22</v>
      </c>
      <c r="MX257" s="234">
        <f t="shared" ref="MX257" si="207">COUNTIF(Q257:MP257,"Si")</f>
        <v>0</v>
      </c>
      <c r="MY257" s="234">
        <f t="shared" ref="MY257" si="208">COUNTIF(Q257:MP257,"Parcialmente")</f>
        <v>0</v>
      </c>
      <c r="MZ257" s="234">
        <f>COUNTIF(Q$6:MP257,"Si, pero publicado por un nivel superior")+COUNTIF(Q257:MP257,"Si pero publicado por otra entidad")</f>
        <v>0</v>
      </c>
      <c r="NA257" s="234">
        <f t="shared" ref="NA257" si="209">COUNTIF(Q257:MP257,"No")</f>
        <v>1</v>
      </c>
      <c r="NB257" s="234">
        <f t="shared" ref="NB257" si="210">COUNTIF(Q257:MP257,"Satisfechos")</f>
        <v>0</v>
      </c>
      <c r="NC257" s="234">
        <f t="shared" ref="NC257" si="211">COUNTIF(Q257:MP257,"No satisfechos")</f>
        <v>0</v>
      </c>
      <c r="ND257" s="234">
        <f t="shared" ref="ND257" si="212">COUNTIF(Q257:MP257,"No se realiza encuesta")</f>
        <v>0</v>
      </c>
      <c r="NE257" s="234">
        <f t="shared" ref="NE257" si="213">COUNTIF(Q257:MP257,"Clausurados o rehabilitados")</f>
        <v>0</v>
      </c>
      <c r="NF257" s="234">
        <f t="shared" ref="NF257" si="214">COUNTIF(Q257:MP257,"En proceso")</f>
        <v>0</v>
      </c>
      <c r="NG257" s="234">
        <f t="shared" ref="NG257" si="215">COUNTIF(Q257:MP257,"No se realiza ninguna gestión")</f>
        <v>0</v>
      </c>
      <c r="NH257" s="237">
        <f t="shared" ref="NH257" si="216">SUM(MX257:NG257)</f>
        <v>1</v>
      </c>
      <c r="NI257" s="236" t="s">
        <v>89</v>
      </c>
      <c r="NJ257" s="161">
        <f t="shared" si="167"/>
        <v>0</v>
      </c>
      <c r="NK257" s="161">
        <f t="shared" si="168"/>
        <v>1</v>
      </c>
      <c r="NM257" s="288"/>
      <c r="NN257" s="88"/>
      <c r="NO257" s="741"/>
      <c r="NP257" s="741"/>
      <c r="NQ257" s="741"/>
      <c r="NR257" s="741"/>
      <c r="NS257" s="741"/>
      <c r="NT257" s="741"/>
      <c r="NU257" s="741"/>
      <c r="NV257" s="741"/>
      <c r="NW257" s="741"/>
      <c r="NX257" s="741"/>
      <c r="NY257" s="741"/>
      <c r="NZ257" s="741"/>
      <c r="OA257" s="741"/>
      <c r="OB257" s="741"/>
      <c r="OC257" s="741"/>
      <c r="OD257" s="741"/>
      <c r="OE257" s="741"/>
      <c r="OF257" s="741"/>
      <c r="OG257" s="741"/>
      <c r="OH257" s="741"/>
      <c r="OI257" s="741"/>
      <c r="OJ257" s="741"/>
      <c r="OK257" s="741"/>
      <c r="OL257" s="741"/>
      <c r="OM257" s="741"/>
      <c r="ON257" s="741"/>
      <c r="OO257" s="741"/>
      <c r="OP257" s="741"/>
      <c r="OQ257" s="741"/>
      <c r="OR257" s="741"/>
      <c r="OS257" s="741"/>
      <c r="OT257" s="741"/>
      <c r="OU257" s="741"/>
      <c r="OV257" s="741"/>
      <c r="OW257" s="741"/>
      <c r="OX257" s="741"/>
      <c r="OY257" s="741"/>
      <c r="OZ257" s="741"/>
      <c r="PA257" s="741"/>
      <c r="PB257" s="741"/>
      <c r="PC257" s="741"/>
      <c r="PD257" s="741"/>
      <c r="PE257" s="741"/>
      <c r="PF257" s="741"/>
      <c r="PG257" s="741"/>
      <c r="PH257" s="741"/>
      <c r="PI257" s="741"/>
    </row>
    <row r="258" spans="1:425" s="92" customFormat="1" ht="15" customHeight="1">
      <c r="A258" s="1"/>
      <c r="B258" s="88"/>
      <c r="C258" s="89" t="s">
        <v>433</v>
      </c>
      <c r="D258" s="89" t="s">
        <v>214</v>
      </c>
      <c r="E258" s="89" t="s">
        <v>418</v>
      </c>
      <c r="F258" s="89" t="s">
        <v>428</v>
      </c>
      <c r="G258" s="340" t="str">
        <f>'G-6'!I124</f>
        <v>I-42 B</v>
      </c>
      <c r="H258" s="340" t="s">
        <v>88</v>
      </c>
      <c r="I258" s="340" t="s">
        <v>88</v>
      </c>
      <c r="J258" s="160" t="s">
        <v>4</v>
      </c>
      <c r="K258" s="160" t="s">
        <v>4</v>
      </c>
      <c r="L258" s="160" t="s">
        <v>4</v>
      </c>
      <c r="M258" s="89" t="s">
        <v>221</v>
      </c>
      <c r="N258" s="89" t="s">
        <v>90</v>
      </c>
      <c r="O258" s="89" t="s">
        <v>533</v>
      </c>
      <c r="P258" s="89" t="s">
        <v>98</v>
      </c>
      <c r="Q258" s="209"/>
      <c r="R258" s="198"/>
      <c r="S258" s="136"/>
      <c r="T258" s="192"/>
      <c r="U258" s="192"/>
      <c r="V258" s="192"/>
      <c r="W258" s="192"/>
      <c r="X258" s="192"/>
      <c r="Y258" s="192"/>
      <c r="Z258" s="192"/>
      <c r="AA258" s="192"/>
      <c r="AB258" s="192"/>
      <c r="AC258" s="192"/>
      <c r="AD258" s="208"/>
      <c r="AE258" s="167"/>
      <c r="AF258" s="91"/>
      <c r="AG258" s="91"/>
      <c r="AH258" s="91"/>
      <c r="AI258" s="91"/>
      <c r="AJ258" s="91"/>
      <c r="AK258" s="91"/>
      <c r="AL258" s="91"/>
      <c r="AM258" s="100"/>
      <c r="AN258" s="100"/>
      <c r="AO258" s="100"/>
      <c r="AP258" s="91"/>
      <c r="AQ258" s="100"/>
      <c r="AR258" s="100"/>
      <c r="AS258" s="100"/>
      <c r="AT258" s="100"/>
      <c r="AU258" s="100"/>
      <c r="AV258" s="100"/>
      <c r="AW258" s="100"/>
      <c r="AX258" s="100"/>
      <c r="AY258" s="100"/>
      <c r="AZ258" s="100"/>
      <c r="BA258" s="100"/>
      <c r="BB258" s="100"/>
      <c r="BC258" s="100"/>
      <c r="BD258" s="119"/>
      <c r="BE258" s="100"/>
      <c r="BF258" s="100"/>
      <c r="BG258" s="100"/>
      <c r="BH258" s="100"/>
      <c r="BI258" s="100"/>
      <c r="BJ258" s="100"/>
      <c r="BK258" s="100"/>
      <c r="BL258" s="100"/>
      <c r="BM258" s="100"/>
      <c r="BN258" s="100"/>
      <c r="BO258" s="100"/>
      <c r="BP258" s="100"/>
      <c r="BQ258" s="119"/>
      <c r="BR258" s="100"/>
      <c r="BS258" s="100"/>
      <c r="BT258" s="100"/>
      <c r="BU258" s="100"/>
      <c r="BV258" s="100"/>
      <c r="BW258" s="100"/>
      <c r="BX258" s="100"/>
      <c r="BY258" s="100"/>
      <c r="BZ258" s="100"/>
      <c r="CA258" s="100"/>
      <c r="CB258" s="100"/>
      <c r="CC258" s="100"/>
      <c r="CD258" s="119"/>
      <c r="CE258" s="100"/>
      <c r="CF258" s="100"/>
      <c r="CG258" s="100"/>
      <c r="CH258" s="100"/>
      <c r="CI258" s="100"/>
      <c r="CJ258" s="100"/>
      <c r="CK258" s="100"/>
      <c r="CL258" s="100"/>
      <c r="CM258" s="100"/>
      <c r="CN258" s="100"/>
      <c r="CO258" s="100"/>
      <c r="CP258" s="100"/>
      <c r="CQ258" s="119"/>
      <c r="CR258" s="100"/>
      <c r="CS258" s="100"/>
      <c r="CT258" s="100"/>
      <c r="CU258" s="100"/>
      <c r="CV258" s="100"/>
      <c r="CW258" s="100"/>
      <c r="CX258" s="100"/>
      <c r="CY258" s="100"/>
      <c r="CZ258" s="100"/>
      <c r="DA258" s="100"/>
      <c r="DB258" s="100"/>
      <c r="DC258" s="100"/>
      <c r="DD258" s="119"/>
      <c r="DE258" s="100"/>
      <c r="DF258" s="100"/>
      <c r="DG258" s="100"/>
      <c r="DH258" s="100"/>
      <c r="DI258" s="100"/>
      <c r="DJ258" s="100"/>
      <c r="DK258" s="100"/>
      <c r="DL258" s="100"/>
      <c r="DM258" s="100"/>
      <c r="DN258" s="100"/>
      <c r="DO258" s="100"/>
      <c r="DP258" s="100"/>
      <c r="DQ258" s="119"/>
      <c r="DR258" s="125"/>
      <c r="DS258" s="100"/>
      <c r="DT258" s="100"/>
      <c r="DU258" s="100"/>
      <c r="DV258" s="100"/>
      <c r="DW258" s="100"/>
      <c r="DX258" s="100"/>
      <c r="DY258" s="100"/>
      <c r="DZ258" s="100"/>
      <c r="EA258" s="100"/>
      <c r="EB258" s="100"/>
      <c r="EC258" s="100"/>
      <c r="MQ258" s="152">
        <f t="shared" si="176"/>
        <v>0</v>
      </c>
      <c r="MR258" s="143">
        <f t="shared" si="170"/>
        <v>0</v>
      </c>
      <c r="MS258" s="143">
        <f t="shared" si="171"/>
        <v>0</v>
      </c>
      <c r="MT258" s="143" t="e">
        <f t="shared" si="172"/>
        <v>#DIV/0!</v>
      </c>
      <c r="MU258" s="143" t="e">
        <f t="shared" si="173"/>
        <v>#DIV/0!</v>
      </c>
      <c r="MV258" s="234">
        <f t="shared" si="175"/>
        <v>0</v>
      </c>
      <c r="MW258" s="236" t="s">
        <v>89</v>
      </c>
      <c r="MX258" s="144" t="s">
        <v>4</v>
      </c>
      <c r="MY258" s="144" t="s">
        <v>4</v>
      </c>
      <c r="MZ258" s="144" t="s">
        <v>4</v>
      </c>
      <c r="NA258" s="144" t="s">
        <v>4</v>
      </c>
      <c r="NB258" s="144" t="s">
        <v>4</v>
      </c>
      <c r="NC258" s="144" t="s">
        <v>4</v>
      </c>
      <c r="ND258" s="144" t="s">
        <v>4</v>
      </c>
      <c r="NE258" s="144" t="s">
        <v>4</v>
      </c>
      <c r="NF258" s="144" t="s">
        <v>4</v>
      </c>
      <c r="NG258" s="144" t="s">
        <v>4</v>
      </c>
      <c r="NH258" s="237" t="s">
        <v>4</v>
      </c>
      <c r="NI258" s="236" t="s">
        <v>22</v>
      </c>
      <c r="NJ258" s="161">
        <f t="shared" si="167"/>
        <v>0</v>
      </c>
      <c r="NK258" s="161">
        <f t="shared" si="168"/>
        <v>0</v>
      </c>
      <c r="NM258" s="288"/>
      <c r="NN258" s="88"/>
      <c r="NO258" s="741"/>
      <c r="NP258" s="741"/>
      <c r="NQ258" s="741"/>
      <c r="NR258" s="741"/>
      <c r="NS258" s="741"/>
      <c r="NT258" s="741"/>
      <c r="NU258" s="741"/>
      <c r="NV258" s="741"/>
      <c r="NW258" s="741"/>
      <c r="NX258" s="741"/>
      <c r="NY258" s="741"/>
      <c r="NZ258" s="741"/>
      <c r="OA258" s="741"/>
      <c r="OB258" s="741"/>
      <c r="OC258" s="741"/>
      <c r="OD258" s="741"/>
      <c r="OE258" s="741"/>
      <c r="OF258" s="741"/>
      <c r="OG258" s="741"/>
      <c r="OH258" s="741"/>
      <c r="OI258" s="741"/>
      <c r="OJ258" s="741"/>
      <c r="OK258" s="741"/>
      <c r="OL258" s="741"/>
      <c r="OM258" s="741"/>
      <c r="ON258" s="741"/>
      <c r="OO258" s="741"/>
      <c r="OP258" s="741"/>
      <c r="OQ258" s="741"/>
      <c r="OR258" s="741"/>
      <c r="OS258" s="741"/>
      <c r="OT258" s="741"/>
      <c r="OU258" s="741"/>
      <c r="OV258" s="741"/>
      <c r="OW258" s="741"/>
      <c r="OX258" s="741"/>
      <c r="OY258" s="741"/>
      <c r="OZ258" s="741"/>
      <c r="PA258" s="741"/>
      <c r="PB258" s="741"/>
      <c r="PC258" s="741"/>
      <c r="PD258" s="741"/>
      <c r="PE258" s="741"/>
      <c r="PF258" s="741"/>
      <c r="PG258" s="741"/>
      <c r="PH258" s="741"/>
      <c r="PI258" s="741"/>
    </row>
    <row r="259" spans="1:425" s="92" customFormat="1" ht="15" customHeight="1">
      <c r="A259" s="1"/>
      <c r="B259" s="88"/>
      <c r="C259" s="89" t="s">
        <v>433</v>
      </c>
      <c r="D259" s="89" t="s">
        <v>214</v>
      </c>
      <c r="E259" s="89" t="s">
        <v>419</v>
      </c>
      <c r="F259" s="89" t="s">
        <v>428</v>
      </c>
      <c r="G259" s="160" t="str">
        <f>'G-6'!I132</f>
        <v>I-43</v>
      </c>
      <c r="H259" s="160" t="s">
        <v>88</v>
      </c>
      <c r="I259" s="160" t="s">
        <v>88</v>
      </c>
      <c r="J259" s="160" t="s">
        <v>4</v>
      </c>
      <c r="K259" s="160" t="s">
        <v>4</v>
      </c>
      <c r="L259" s="160" t="s">
        <v>4</v>
      </c>
      <c r="M259" s="89" t="s">
        <v>537</v>
      </c>
      <c r="N259" s="89" t="s">
        <v>90</v>
      </c>
      <c r="O259" s="89" t="s">
        <v>542</v>
      </c>
      <c r="P259" s="89" t="s">
        <v>98</v>
      </c>
      <c r="Q259" s="335">
        <v>14.27</v>
      </c>
      <c r="R259" s="209" t="s">
        <v>4</v>
      </c>
      <c r="S259" s="192">
        <v>2013</v>
      </c>
      <c r="T259" s="192" t="s">
        <v>885</v>
      </c>
      <c r="U259" s="192" t="s">
        <v>788</v>
      </c>
      <c r="V259" s="192" t="s">
        <v>266</v>
      </c>
      <c r="W259" s="192" t="s">
        <v>4</v>
      </c>
      <c r="X259" s="192" t="s">
        <v>4</v>
      </c>
      <c r="Y259" s="192" t="s">
        <v>4</v>
      </c>
      <c r="Z259" s="192" t="s">
        <v>714</v>
      </c>
      <c r="AA259" s="192" t="s">
        <v>685</v>
      </c>
      <c r="AB259" s="192" t="s">
        <v>900</v>
      </c>
      <c r="AC259" s="192" t="s">
        <v>1838</v>
      </c>
      <c r="AD259" s="335">
        <v>5.18</v>
      </c>
      <c r="AE259" s="209" t="s">
        <v>4</v>
      </c>
      <c r="AF259" s="192">
        <v>2013</v>
      </c>
      <c r="AG259" s="192" t="s">
        <v>885</v>
      </c>
      <c r="AH259" s="192" t="s">
        <v>788</v>
      </c>
      <c r="AI259" s="192" t="s">
        <v>266</v>
      </c>
      <c r="AJ259" s="192" t="s">
        <v>4</v>
      </c>
      <c r="AK259" s="192" t="s">
        <v>4</v>
      </c>
      <c r="AL259" s="192" t="s">
        <v>4</v>
      </c>
      <c r="AM259" s="192" t="s">
        <v>714</v>
      </c>
      <c r="AN259" s="192" t="s">
        <v>685</v>
      </c>
      <c r="AO259" s="192" t="s">
        <v>900</v>
      </c>
      <c r="AP259" s="192" t="s">
        <v>1839</v>
      </c>
      <c r="AQ259" s="100"/>
      <c r="AR259" s="100"/>
      <c r="AS259" s="100"/>
      <c r="AT259" s="100"/>
      <c r="AU259" s="100"/>
      <c r="AV259" s="100"/>
      <c r="AW259" s="100"/>
      <c r="AX259" s="100"/>
      <c r="AY259" s="100"/>
      <c r="AZ259" s="100"/>
      <c r="BA259" s="100"/>
      <c r="BB259" s="100"/>
      <c r="BC259" s="100"/>
      <c r="BD259" s="119"/>
      <c r="BE259" s="100"/>
      <c r="BF259" s="100"/>
      <c r="BG259" s="100"/>
      <c r="BH259" s="100"/>
      <c r="BI259" s="100"/>
      <c r="BJ259" s="100"/>
      <c r="BK259" s="100"/>
      <c r="BL259" s="100"/>
      <c r="BM259" s="100"/>
      <c r="BN259" s="100"/>
      <c r="BO259" s="100"/>
      <c r="BP259" s="100"/>
      <c r="BQ259" s="119"/>
      <c r="BR259" s="100"/>
      <c r="BS259" s="100"/>
      <c r="BT259" s="100"/>
      <c r="BU259" s="100"/>
      <c r="BV259" s="100"/>
      <c r="BW259" s="100"/>
      <c r="BX259" s="100"/>
      <c r="BY259" s="100"/>
      <c r="BZ259" s="100"/>
      <c r="CA259" s="100"/>
      <c r="CB259" s="100"/>
      <c r="CC259" s="100"/>
      <c r="CD259" s="119"/>
      <c r="CE259" s="100"/>
      <c r="CF259" s="100"/>
      <c r="CG259" s="100"/>
      <c r="CH259" s="100"/>
      <c r="CI259" s="100"/>
      <c r="CJ259" s="100"/>
      <c r="CK259" s="100"/>
      <c r="CL259" s="100"/>
      <c r="CM259" s="100"/>
      <c r="CN259" s="100"/>
      <c r="CO259" s="100"/>
      <c r="CP259" s="100"/>
      <c r="CQ259" s="119"/>
      <c r="CR259" s="100"/>
      <c r="CS259" s="100"/>
      <c r="CT259" s="100"/>
      <c r="CU259" s="100"/>
      <c r="CV259" s="100"/>
      <c r="CW259" s="100"/>
      <c r="CX259" s="100"/>
      <c r="CY259" s="100"/>
      <c r="CZ259" s="100"/>
      <c r="DA259" s="100"/>
      <c r="DB259" s="100"/>
      <c r="DC259" s="100"/>
      <c r="DD259" s="119"/>
      <c r="DE259" s="100"/>
      <c r="DF259" s="100"/>
      <c r="DG259" s="100"/>
      <c r="DH259" s="100"/>
      <c r="DI259" s="100"/>
      <c r="DJ259" s="100"/>
      <c r="DK259" s="100"/>
      <c r="DL259" s="100"/>
      <c r="DM259" s="100"/>
      <c r="DN259" s="100"/>
      <c r="DO259" s="100"/>
      <c r="DP259" s="100"/>
      <c r="DQ259" s="119"/>
      <c r="DR259" s="125"/>
      <c r="DS259" s="100"/>
      <c r="DT259" s="100"/>
      <c r="DU259" s="100"/>
      <c r="DV259" s="100"/>
      <c r="DW259" s="100"/>
      <c r="DX259" s="100"/>
      <c r="DY259" s="100"/>
      <c r="DZ259" s="100"/>
      <c r="EA259" s="100"/>
      <c r="EB259" s="100"/>
      <c r="EC259" s="100"/>
      <c r="MQ259" s="152">
        <f t="shared" si="176"/>
        <v>2</v>
      </c>
      <c r="MR259" s="143">
        <f t="shared" si="170"/>
        <v>14.27</v>
      </c>
      <c r="MS259" s="143">
        <f t="shared" si="171"/>
        <v>5.18</v>
      </c>
      <c r="MT259" s="143">
        <f t="shared" si="172"/>
        <v>9.7249999999999996</v>
      </c>
      <c r="MU259" s="143">
        <f t="shared" si="173"/>
        <v>6.4276006409857178</v>
      </c>
      <c r="MV259" s="234">
        <f t="shared" si="175"/>
        <v>2</v>
      </c>
      <c r="MW259" s="236" t="s">
        <v>89</v>
      </c>
      <c r="MX259" s="144" t="s">
        <v>4</v>
      </c>
      <c r="MY259" s="144" t="s">
        <v>4</v>
      </c>
      <c r="MZ259" s="144" t="s">
        <v>4</v>
      </c>
      <c r="NA259" s="144" t="s">
        <v>4</v>
      </c>
      <c r="NB259" s="144" t="s">
        <v>4</v>
      </c>
      <c r="NC259" s="144" t="s">
        <v>4</v>
      </c>
      <c r="ND259" s="144" t="s">
        <v>4</v>
      </c>
      <c r="NE259" s="144" t="s">
        <v>4</v>
      </c>
      <c r="NF259" s="144" t="s">
        <v>4</v>
      </c>
      <c r="NG259" s="144" t="s">
        <v>4</v>
      </c>
      <c r="NH259" s="237" t="s">
        <v>4</v>
      </c>
      <c r="NI259" s="236" t="s">
        <v>22</v>
      </c>
      <c r="NJ259" s="161">
        <f t="shared" si="167"/>
        <v>2</v>
      </c>
      <c r="NK259" s="161">
        <f t="shared" si="168"/>
        <v>0</v>
      </c>
      <c r="NM259" s="288"/>
      <c r="NN259" s="88"/>
      <c r="NO259" s="741"/>
      <c r="NP259" s="741"/>
      <c r="NQ259" s="741"/>
      <c r="NR259" s="741"/>
      <c r="NS259" s="741"/>
      <c r="NT259" s="741"/>
      <c r="NU259" s="741"/>
      <c r="NV259" s="741"/>
      <c r="NW259" s="741"/>
      <c r="NX259" s="741"/>
      <c r="NY259" s="741"/>
      <c r="NZ259" s="741"/>
      <c r="OA259" s="741"/>
      <c r="OB259" s="741"/>
      <c r="OC259" s="741"/>
      <c r="OD259" s="741"/>
      <c r="OE259" s="741"/>
      <c r="OF259" s="741"/>
      <c r="OG259" s="741"/>
      <c r="OH259" s="741"/>
      <c r="OI259" s="741"/>
      <c r="OJ259" s="741"/>
      <c r="OK259" s="741"/>
      <c r="OL259" s="741"/>
      <c r="OM259" s="741"/>
      <c r="ON259" s="741"/>
      <c r="OO259" s="741"/>
      <c r="OP259" s="741"/>
      <c r="OQ259" s="741"/>
      <c r="OR259" s="741"/>
      <c r="OS259" s="741"/>
      <c r="OT259" s="741"/>
      <c r="OU259" s="741"/>
      <c r="OV259" s="741"/>
      <c r="OW259" s="741"/>
      <c r="OX259" s="741"/>
      <c r="OY259" s="741"/>
      <c r="OZ259" s="741"/>
      <c r="PA259" s="741"/>
      <c r="PB259" s="741"/>
      <c r="PC259" s="741"/>
      <c r="PD259" s="741"/>
      <c r="PE259" s="741"/>
      <c r="PF259" s="741"/>
      <c r="PG259" s="741"/>
      <c r="PH259" s="741"/>
      <c r="PI259" s="741"/>
    </row>
    <row r="260" spans="1:425" s="92" customFormat="1" ht="15" customHeight="1">
      <c r="A260" s="1"/>
      <c r="B260" s="88"/>
      <c r="C260" s="89" t="s">
        <v>2160</v>
      </c>
      <c r="D260" s="89" t="s">
        <v>214</v>
      </c>
      <c r="E260" s="89" t="s">
        <v>3</v>
      </c>
      <c r="F260" s="89" t="s">
        <v>2164</v>
      </c>
      <c r="G260" s="160" t="str">
        <f>'G-6'!I189</f>
        <v>I-74</v>
      </c>
      <c r="H260" s="160" t="s">
        <v>89</v>
      </c>
      <c r="I260" s="160" t="s">
        <v>89</v>
      </c>
      <c r="J260" s="160" t="s">
        <v>4</v>
      </c>
      <c r="K260" s="160" t="s">
        <v>4</v>
      </c>
      <c r="L260" s="160" t="s">
        <v>4</v>
      </c>
      <c r="M260" s="89" t="s">
        <v>332</v>
      </c>
      <c r="N260" s="89" t="s">
        <v>8</v>
      </c>
      <c r="O260" s="89" t="s">
        <v>329</v>
      </c>
      <c r="P260" s="89" t="s">
        <v>97</v>
      </c>
      <c r="Q260" s="125" t="s">
        <v>89</v>
      </c>
      <c r="R260" s="125" t="s">
        <v>4</v>
      </c>
      <c r="S260" s="100">
        <v>2014</v>
      </c>
      <c r="T260" s="100" t="s">
        <v>902</v>
      </c>
      <c r="U260" s="100" t="s">
        <v>677</v>
      </c>
      <c r="V260" s="100" t="s">
        <v>4</v>
      </c>
      <c r="W260" s="100" t="s">
        <v>4</v>
      </c>
      <c r="X260" s="100" t="s">
        <v>4</v>
      </c>
      <c r="Y260" s="100" t="s">
        <v>4</v>
      </c>
      <c r="Z260" s="100" t="s">
        <v>674</v>
      </c>
      <c r="AA260" s="100" t="s">
        <v>667</v>
      </c>
      <c r="AB260" s="100" t="s">
        <v>903</v>
      </c>
      <c r="AC260" s="125" t="s">
        <v>901</v>
      </c>
      <c r="AD260" s="336" t="s">
        <v>89</v>
      </c>
      <c r="AE260" s="336" t="s">
        <v>4</v>
      </c>
      <c r="AF260" s="149">
        <v>2018</v>
      </c>
      <c r="AG260" s="149" t="s">
        <v>687</v>
      </c>
      <c r="AH260" s="149" t="s">
        <v>677</v>
      </c>
      <c r="AI260" s="149" t="s">
        <v>1835</v>
      </c>
      <c r="AJ260" s="149" t="s">
        <v>1836</v>
      </c>
      <c r="AK260" s="149" t="s">
        <v>4</v>
      </c>
      <c r="AL260" s="149">
        <v>71470</v>
      </c>
      <c r="AM260" s="149" t="s">
        <v>666</v>
      </c>
      <c r="AN260" s="149" t="s">
        <v>667</v>
      </c>
      <c r="AO260" s="337" t="s">
        <v>1837</v>
      </c>
      <c r="AP260" s="149" t="s">
        <v>4</v>
      </c>
      <c r="AQ260" s="100"/>
      <c r="AR260" s="100"/>
      <c r="AS260" s="100"/>
      <c r="AT260" s="100"/>
      <c r="AU260" s="100"/>
      <c r="AV260" s="100"/>
      <c r="AW260" s="100"/>
      <c r="AX260" s="100"/>
      <c r="AY260" s="100"/>
      <c r="AZ260" s="100"/>
      <c r="BA260" s="100"/>
      <c r="BB260" s="100"/>
      <c r="BC260" s="100"/>
      <c r="BD260" s="119"/>
      <c r="BE260" s="100"/>
      <c r="BF260" s="100"/>
      <c r="BG260" s="100"/>
      <c r="BH260" s="100"/>
      <c r="BI260" s="100"/>
      <c r="BJ260" s="100"/>
      <c r="BK260" s="100"/>
      <c r="BL260" s="100"/>
      <c r="BM260" s="100"/>
      <c r="BN260" s="100"/>
      <c r="BO260" s="100"/>
      <c r="BP260" s="100"/>
      <c r="BQ260" s="119"/>
      <c r="BR260" s="100"/>
      <c r="BS260" s="100"/>
      <c r="BT260" s="100"/>
      <c r="BU260" s="100"/>
      <c r="BV260" s="100"/>
      <c r="BW260" s="100"/>
      <c r="BX260" s="100"/>
      <c r="BY260" s="100"/>
      <c r="BZ260" s="100"/>
      <c r="CA260" s="100"/>
      <c r="CB260" s="100"/>
      <c r="CC260" s="100"/>
      <c r="CD260" s="119"/>
      <c r="CE260" s="100"/>
      <c r="CF260" s="100"/>
      <c r="CG260" s="100"/>
      <c r="CH260" s="100"/>
      <c r="CI260" s="100"/>
      <c r="CJ260" s="100"/>
      <c r="CK260" s="100"/>
      <c r="CL260" s="100"/>
      <c r="CM260" s="100"/>
      <c r="CN260" s="100"/>
      <c r="CO260" s="100"/>
      <c r="CP260" s="100"/>
      <c r="CQ260" s="119"/>
      <c r="CR260" s="100"/>
      <c r="CS260" s="100"/>
      <c r="CT260" s="100"/>
      <c r="CU260" s="100"/>
      <c r="CV260" s="100"/>
      <c r="CW260" s="100"/>
      <c r="CX260" s="100"/>
      <c r="CY260" s="100"/>
      <c r="CZ260" s="100"/>
      <c r="DA260" s="100"/>
      <c r="DB260" s="100"/>
      <c r="DC260" s="100"/>
      <c r="DD260" s="119"/>
      <c r="DE260" s="100"/>
      <c r="DF260" s="100"/>
      <c r="DG260" s="100"/>
      <c r="DH260" s="100"/>
      <c r="DI260" s="100"/>
      <c r="DJ260" s="100"/>
      <c r="DK260" s="100"/>
      <c r="DL260" s="100"/>
      <c r="DM260" s="100"/>
      <c r="DN260" s="100"/>
      <c r="DO260" s="100"/>
      <c r="DP260" s="100"/>
      <c r="DQ260" s="119"/>
      <c r="DR260" s="125"/>
      <c r="DS260" s="100"/>
      <c r="DT260" s="100"/>
      <c r="DU260" s="100"/>
      <c r="DV260" s="100"/>
      <c r="DW260" s="100"/>
      <c r="DX260" s="100"/>
      <c r="DY260" s="100"/>
      <c r="DZ260" s="100"/>
      <c r="EA260" s="100"/>
      <c r="EB260" s="100"/>
      <c r="EC260" s="100"/>
      <c r="MQ260" s="152">
        <f t="shared" si="176"/>
        <v>2</v>
      </c>
      <c r="MR260" s="143" t="s">
        <v>4</v>
      </c>
      <c r="MS260" s="143" t="s">
        <v>4</v>
      </c>
      <c r="MT260" s="143" t="s">
        <v>4</v>
      </c>
      <c r="MU260" s="143" t="s">
        <v>4</v>
      </c>
      <c r="MV260" s="234" t="s">
        <v>4</v>
      </c>
      <c r="MW260" s="236" t="s">
        <v>22</v>
      </c>
      <c r="MX260" s="234">
        <f t="shared" ref="MX260" si="217">COUNTIF(Q260:MP260,"Si")</f>
        <v>2</v>
      </c>
      <c r="MY260" s="234">
        <f t="shared" ref="MY260" si="218">COUNTIF(Q260:MP260,"Parcialmente")</f>
        <v>0</v>
      </c>
      <c r="MZ260" s="234">
        <f>COUNTIF(Q$6:MP260,"Si, pero publicado por un nivel superior")+COUNTIF(Q260:MP260,"Si pero publicado por otra entidad")</f>
        <v>0</v>
      </c>
      <c r="NA260" s="234">
        <f t="shared" ref="NA260" si="219">COUNTIF(Q260:MP260,"No")</f>
        <v>0</v>
      </c>
      <c r="NB260" s="234">
        <f t="shared" ref="NB260" si="220">COUNTIF(Q260:MP260,"Satisfechos")</f>
        <v>0</v>
      </c>
      <c r="NC260" s="234">
        <f t="shared" ref="NC260" si="221">COUNTIF(Q260:MP260,"No satisfechos")</f>
        <v>0</v>
      </c>
      <c r="ND260" s="234">
        <f t="shared" ref="ND260" si="222">COUNTIF(Q260:MP260,"No se realiza encuesta")</f>
        <v>0</v>
      </c>
      <c r="NE260" s="234">
        <f t="shared" ref="NE260" si="223">COUNTIF(Q260:MP260,"Clausurados o rehabilitados")</f>
        <v>0</v>
      </c>
      <c r="NF260" s="234">
        <f t="shared" ref="NF260" si="224">COUNTIF(Q260:MP260,"En proceso")</f>
        <v>0</v>
      </c>
      <c r="NG260" s="234">
        <f t="shared" ref="NG260" si="225">COUNTIF(Q260:MP260,"No se realiza ninguna gestión")</f>
        <v>0</v>
      </c>
      <c r="NH260" s="237">
        <f t="shared" ref="NH260" si="226">SUM(MX260:NG260)</f>
        <v>2</v>
      </c>
      <c r="NI260" s="236" t="s">
        <v>89</v>
      </c>
      <c r="NJ260" s="161">
        <f t="shared" ref="NJ260:NJ276" si="227">COUNTIF(Q260:MP260,"Calculado")</f>
        <v>0</v>
      </c>
      <c r="NK260" s="161">
        <f t="shared" ref="NK260:NK276" si="228">COUNTIF(Q260:MP260,"Publicado")</f>
        <v>2</v>
      </c>
      <c r="NM260" s="288"/>
      <c r="NN260" s="88"/>
      <c r="NO260" s="741"/>
      <c r="NP260" s="741"/>
      <c r="NQ260" s="741"/>
      <c r="NR260" s="741"/>
      <c r="NS260" s="741"/>
      <c r="NT260" s="741"/>
      <c r="NU260" s="741"/>
      <c r="NV260" s="741"/>
      <c r="NW260" s="741"/>
      <c r="NX260" s="741"/>
      <c r="NY260" s="741"/>
      <c r="NZ260" s="741"/>
      <c r="OA260" s="741"/>
      <c r="OB260" s="741"/>
      <c r="OC260" s="741"/>
      <c r="OD260" s="741"/>
      <c r="OE260" s="741"/>
      <c r="OF260" s="741"/>
      <c r="OG260" s="741"/>
      <c r="OH260" s="741"/>
      <c r="OI260" s="741"/>
      <c r="OJ260" s="741"/>
      <c r="OK260" s="741"/>
      <c r="OL260" s="741"/>
      <c r="OM260" s="741"/>
      <c r="ON260" s="741"/>
      <c r="OO260" s="741"/>
      <c r="OP260" s="741"/>
      <c r="OQ260" s="741"/>
      <c r="OR260" s="741"/>
      <c r="OS260" s="741"/>
      <c r="OT260" s="741"/>
      <c r="OU260" s="741"/>
      <c r="OV260" s="741"/>
      <c r="OW260" s="741"/>
      <c r="OX260" s="741"/>
      <c r="OY260" s="741"/>
      <c r="OZ260" s="741"/>
      <c r="PA260" s="741"/>
      <c r="PB260" s="741"/>
      <c r="PC260" s="741"/>
      <c r="PD260" s="741"/>
      <c r="PE260" s="741"/>
      <c r="PF260" s="741"/>
      <c r="PG260" s="741"/>
      <c r="PH260" s="741"/>
      <c r="PI260" s="741"/>
    </row>
    <row r="261" spans="1:425" s="92" customFormat="1" ht="15" customHeight="1">
      <c r="A261" s="1"/>
      <c r="B261" s="88"/>
      <c r="C261" s="89" t="s">
        <v>432</v>
      </c>
      <c r="D261" s="89" t="s">
        <v>214</v>
      </c>
      <c r="E261" s="89" t="s">
        <v>18</v>
      </c>
      <c r="F261" s="89" t="s">
        <v>1222</v>
      </c>
      <c r="G261" s="160" t="str">
        <f>'G-6'!I197</f>
        <v>I-75</v>
      </c>
      <c r="H261" s="160" t="s">
        <v>89</v>
      </c>
      <c r="I261" s="160" t="s">
        <v>89</v>
      </c>
      <c r="J261" s="160" t="s">
        <v>4</v>
      </c>
      <c r="K261" s="160" t="s">
        <v>4</v>
      </c>
      <c r="L261" s="160" t="s">
        <v>4</v>
      </c>
      <c r="M261" s="89" t="s">
        <v>2183</v>
      </c>
      <c r="N261" s="89" t="s">
        <v>36</v>
      </c>
      <c r="O261" s="89" t="s">
        <v>2896</v>
      </c>
      <c r="P261" s="89" t="s">
        <v>98</v>
      </c>
      <c r="Q261" s="188">
        <v>1.27</v>
      </c>
      <c r="R261" s="125" t="s">
        <v>4</v>
      </c>
      <c r="S261" s="100">
        <v>2014</v>
      </c>
      <c r="T261" s="100" t="s">
        <v>902</v>
      </c>
      <c r="U261" s="100" t="s">
        <v>677</v>
      </c>
      <c r="V261" s="100" t="s">
        <v>4</v>
      </c>
      <c r="W261" s="100" t="s">
        <v>4</v>
      </c>
      <c r="X261" s="100" t="s">
        <v>4</v>
      </c>
      <c r="Y261" s="100" t="s">
        <v>4</v>
      </c>
      <c r="Z261" s="100" t="s">
        <v>674</v>
      </c>
      <c r="AA261" s="100" t="s">
        <v>685</v>
      </c>
      <c r="AB261" s="100" t="s">
        <v>903</v>
      </c>
      <c r="AC261" s="100" t="s">
        <v>904</v>
      </c>
      <c r="AD261" s="332">
        <v>0.81</v>
      </c>
      <c r="AE261" s="336" t="s">
        <v>4</v>
      </c>
      <c r="AF261" s="149">
        <v>2018</v>
      </c>
      <c r="AG261" s="149" t="s">
        <v>687</v>
      </c>
      <c r="AH261" s="149" t="s">
        <v>677</v>
      </c>
      <c r="AI261" s="149" t="s">
        <v>1835</v>
      </c>
      <c r="AJ261" s="149" t="s">
        <v>1836</v>
      </c>
      <c r="AK261" s="149" t="s">
        <v>4</v>
      </c>
      <c r="AL261" s="149">
        <v>71470</v>
      </c>
      <c r="AM261" s="149" t="s">
        <v>666</v>
      </c>
      <c r="AN261" s="149" t="s">
        <v>667</v>
      </c>
      <c r="AO261" s="337" t="s">
        <v>1837</v>
      </c>
      <c r="AP261" s="149" t="s">
        <v>4</v>
      </c>
      <c r="AQ261" s="100"/>
      <c r="AR261" s="100"/>
      <c r="AS261" s="100"/>
      <c r="AT261" s="100"/>
      <c r="AU261" s="100"/>
      <c r="AV261" s="100"/>
      <c r="AW261" s="100"/>
      <c r="AX261" s="100"/>
      <c r="AY261" s="100"/>
      <c r="AZ261" s="100"/>
      <c r="BA261" s="100"/>
      <c r="BB261" s="100"/>
      <c r="BC261" s="100"/>
      <c r="BD261" s="119"/>
      <c r="BE261" s="100"/>
      <c r="BF261" s="100"/>
      <c r="BG261" s="100"/>
      <c r="BH261" s="100"/>
      <c r="BI261" s="100"/>
      <c r="BJ261" s="100"/>
      <c r="BK261" s="100"/>
      <c r="BL261" s="100"/>
      <c r="BM261" s="100"/>
      <c r="BN261" s="100"/>
      <c r="BO261" s="100"/>
      <c r="BP261" s="100"/>
      <c r="BQ261" s="119"/>
      <c r="BR261" s="100"/>
      <c r="BS261" s="100"/>
      <c r="BT261" s="100"/>
      <c r="BU261" s="100"/>
      <c r="BV261" s="100"/>
      <c r="BW261" s="100"/>
      <c r="BX261" s="100"/>
      <c r="BY261" s="100"/>
      <c r="BZ261" s="100"/>
      <c r="CA261" s="100"/>
      <c r="CB261" s="100"/>
      <c r="CC261" s="100"/>
      <c r="CD261" s="119"/>
      <c r="CE261" s="100"/>
      <c r="CF261" s="100"/>
      <c r="CG261" s="100"/>
      <c r="CH261" s="100"/>
      <c r="CI261" s="100"/>
      <c r="CJ261" s="100"/>
      <c r="CK261" s="100"/>
      <c r="CL261" s="100"/>
      <c r="CM261" s="100"/>
      <c r="CN261" s="100"/>
      <c r="CO261" s="100"/>
      <c r="CP261" s="100"/>
      <c r="CQ261" s="119"/>
      <c r="CR261" s="100"/>
      <c r="CS261" s="100"/>
      <c r="CT261" s="100"/>
      <c r="CU261" s="100"/>
      <c r="CV261" s="100"/>
      <c r="CW261" s="100"/>
      <c r="CX261" s="100"/>
      <c r="CY261" s="100"/>
      <c r="CZ261" s="100"/>
      <c r="DA261" s="100"/>
      <c r="DB261" s="100"/>
      <c r="DC261" s="100"/>
      <c r="DD261" s="119"/>
      <c r="DE261" s="100"/>
      <c r="DF261" s="100"/>
      <c r="DG261" s="100"/>
      <c r="DH261" s="100"/>
      <c r="DI261" s="100"/>
      <c r="DJ261" s="100"/>
      <c r="DK261" s="100"/>
      <c r="DL261" s="100"/>
      <c r="DM261" s="100"/>
      <c r="DN261" s="100"/>
      <c r="DO261" s="100"/>
      <c r="DP261" s="100"/>
      <c r="DQ261" s="119"/>
      <c r="DR261" s="125"/>
      <c r="DS261" s="100"/>
      <c r="DT261" s="100"/>
      <c r="DU261" s="100"/>
      <c r="DV261" s="100"/>
      <c r="DW261" s="100"/>
      <c r="DX261" s="100"/>
      <c r="DY261" s="100"/>
      <c r="DZ261" s="100"/>
      <c r="EA261" s="100"/>
      <c r="EB261" s="100"/>
      <c r="EC261" s="100"/>
      <c r="MQ261" s="152">
        <f t="shared" si="176"/>
        <v>2</v>
      </c>
      <c r="MR261" s="143">
        <f t="shared" si="170"/>
        <v>1.27</v>
      </c>
      <c r="MS261" s="143">
        <f t="shared" si="171"/>
        <v>0.81</v>
      </c>
      <c r="MT261" s="143">
        <f t="shared" si="172"/>
        <v>1.04</v>
      </c>
      <c r="MU261" s="143">
        <f t="shared" si="173"/>
        <v>0.32526911934581171</v>
      </c>
      <c r="MV261" s="234">
        <f t="shared" si="175"/>
        <v>2</v>
      </c>
      <c r="MW261" s="236" t="s">
        <v>89</v>
      </c>
      <c r="MX261" s="144" t="s">
        <v>4</v>
      </c>
      <c r="MY261" s="144" t="s">
        <v>4</v>
      </c>
      <c r="MZ261" s="144" t="s">
        <v>4</v>
      </c>
      <c r="NA261" s="144" t="s">
        <v>4</v>
      </c>
      <c r="NB261" s="144" t="s">
        <v>4</v>
      </c>
      <c r="NC261" s="144" t="s">
        <v>4</v>
      </c>
      <c r="ND261" s="144" t="s">
        <v>4</v>
      </c>
      <c r="NE261" s="144" t="s">
        <v>4</v>
      </c>
      <c r="NF261" s="144" t="s">
        <v>4</v>
      </c>
      <c r="NG261" s="144" t="s">
        <v>4</v>
      </c>
      <c r="NH261" s="237" t="s">
        <v>4</v>
      </c>
      <c r="NI261" s="236" t="s">
        <v>22</v>
      </c>
      <c r="NJ261" s="161">
        <f t="shared" si="227"/>
        <v>1</v>
      </c>
      <c r="NK261" s="161">
        <f t="shared" si="228"/>
        <v>1</v>
      </c>
      <c r="NM261" s="288"/>
      <c r="NN261" s="88"/>
      <c r="NO261" s="741"/>
      <c r="NP261" s="741"/>
      <c r="NQ261" s="741"/>
      <c r="NR261" s="741"/>
      <c r="NS261" s="741"/>
      <c r="NT261" s="741"/>
      <c r="NU261" s="741"/>
      <c r="NV261" s="741"/>
      <c r="NW261" s="741"/>
      <c r="NX261" s="741"/>
      <c r="NY261" s="741"/>
      <c r="NZ261" s="741"/>
      <c r="OA261" s="741"/>
      <c r="OB261" s="741"/>
      <c r="OC261" s="741"/>
      <c r="OD261" s="741"/>
      <c r="OE261" s="741"/>
      <c r="OF261" s="741"/>
      <c r="OG261" s="741"/>
      <c r="OH261" s="741"/>
      <c r="OI261" s="741"/>
      <c r="OJ261" s="741"/>
      <c r="OK261" s="741"/>
      <c r="OL261" s="741"/>
      <c r="OM261" s="741"/>
      <c r="ON261" s="741"/>
      <c r="OO261" s="741"/>
      <c r="OP261" s="741"/>
      <c r="OQ261" s="741"/>
      <c r="OR261" s="741"/>
      <c r="OS261" s="741"/>
      <c r="OT261" s="741"/>
      <c r="OU261" s="741"/>
      <c r="OV261" s="741"/>
      <c r="OW261" s="741"/>
      <c r="OX261" s="741"/>
      <c r="OY261" s="741"/>
      <c r="OZ261" s="741"/>
      <c r="PA261" s="741"/>
      <c r="PB261" s="741"/>
      <c r="PC261" s="741"/>
      <c r="PD261" s="741"/>
      <c r="PE261" s="741"/>
      <c r="PF261" s="741"/>
      <c r="PG261" s="741"/>
      <c r="PH261" s="741"/>
      <c r="PI261" s="741"/>
    </row>
    <row r="262" spans="1:425" s="92" customFormat="1" ht="15" customHeight="1">
      <c r="A262" s="1"/>
      <c r="B262" s="88"/>
      <c r="C262" s="89" t="s">
        <v>432</v>
      </c>
      <c r="D262" s="89" t="s">
        <v>214</v>
      </c>
      <c r="E262" s="89" t="s">
        <v>18</v>
      </c>
      <c r="F262" s="89" t="s">
        <v>1223</v>
      </c>
      <c r="G262" s="160" t="str">
        <f>'G-6'!I205</f>
        <v>I-76</v>
      </c>
      <c r="H262" s="160" t="s">
        <v>89</v>
      </c>
      <c r="I262" s="160" t="s">
        <v>89</v>
      </c>
      <c r="J262" s="160" t="s">
        <v>4</v>
      </c>
      <c r="K262" s="160" t="s">
        <v>4</v>
      </c>
      <c r="L262" s="160" t="s">
        <v>4</v>
      </c>
      <c r="M262" s="89" t="s">
        <v>2176</v>
      </c>
      <c r="N262" s="89" t="s">
        <v>37</v>
      </c>
      <c r="O262" s="89" t="s">
        <v>507</v>
      </c>
      <c r="P262" s="89" t="s">
        <v>98</v>
      </c>
      <c r="Q262" s="332">
        <v>0</v>
      </c>
      <c r="R262" s="336" t="s">
        <v>4</v>
      </c>
      <c r="S262" s="149">
        <v>2018</v>
      </c>
      <c r="T262" s="149" t="s">
        <v>687</v>
      </c>
      <c r="U262" s="149" t="s">
        <v>677</v>
      </c>
      <c r="V262" s="149" t="s">
        <v>1835</v>
      </c>
      <c r="W262" s="149" t="s">
        <v>1836</v>
      </c>
      <c r="X262" s="149" t="s">
        <v>4</v>
      </c>
      <c r="Y262" s="149">
        <v>71470</v>
      </c>
      <c r="Z262" s="149" t="s">
        <v>666</v>
      </c>
      <c r="AA262" s="149" t="s">
        <v>667</v>
      </c>
      <c r="AB262" s="337" t="s">
        <v>1837</v>
      </c>
      <c r="AC262" s="149" t="s">
        <v>1840</v>
      </c>
      <c r="AD262" s="116"/>
      <c r="AE262" s="91"/>
      <c r="AF262" s="91"/>
      <c r="AG262" s="91"/>
      <c r="AH262" s="91"/>
      <c r="AI262" s="91"/>
      <c r="AJ262" s="91"/>
      <c r="AK262" s="91"/>
      <c r="AL262" s="91"/>
      <c r="AM262" s="100"/>
      <c r="AN262" s="100"/>
      <c r="AO262" s="100"/>
      <c r="AP262" s="91"/>
      <c r="AQ262" s="100"/>
      <c r="AR262" s="100"/>
      <c r="AS262" s="100"/>
      <c r="AT262" s="100"/>
      <c r="AU262" s="100"/>
      <c r="AV262" s="100"/>
      <c r="AW262" s="100"/>
      <c r="AX262" s="100"/>
      <c r="AY262" s="100"/>
      <c r="AZ262" s="100"/>
      <c r="BA262" s="100"/>
      <c r="BB262" s="100"/>
      <c r="BC262" s="100"/>
      <c r="BD262" s="119"/>
      <c r="BE262" s="100"/>
      <c r="BF262" s="100"/>
      <c r="BG262" s="100"/>
      <c r="BH262" s="100"/>
      <c r="BI262" s="100"/>
      <c r="BJ262" s="100"/>
      <c r="BK262" s="100"/>
      <c r="BL262" s="100"/>
      <c r="BM262" s="100"/>
      <c r="BN262" s="100"/>
      <c r="BO262" s="100"/>
      <c r="BP262" s="100"/>
      <c r="BQ262" s="119"/>
      <c r="BR262" s="100"/>
      <c r="BS262" s="100"/>
      <c r="BT262" s="100"/>
      <c r="BU262" s="100"/>
      <c r="BV262" s="100"/>
      <c r="BW262" s="100"/>
      <c r="BX262" s="100"/>
      <c r="BY262" s="100"/>
      <c r="BZ262" s="100"/>
      <c r="CA262" s="100"/>
      <c r="CB262" s="100"/>
      <c r="CC262" s="100"/>
      <c r="CD262" s="119"/>
      <c r="CE262" s="100"/>
      <c r="CF262" s="100"/>
      <c r="CG262" s="100"/>
      <c r="CH262" s="100"/>
      <c r="CI262" s="100"/>
      <c r="CJ262" s="100"/>
      <c r="CK262" s="100"/>
      <c r="CL262" s="100"/>
      <c r="CM262" s="100"/>
      <c r="CN262" s="100"/>
      <c r="CO262" s="100"/>
      <c r="CP262" s="100"/>
      <c r="CQ262" s="119"/>
      <c r="CR262" s="100"/>
      <c r="CS262" s="100"/>
      <c r="CT262" s="100"/>
      <c r="CU262" s="100"/>
      <c r="CV262" s="100"/>
      <c r="CW262" s="100"/>
      <c r="CX262" s="100"/>
      <c r="CY262" s="100"/>
      <c r="CZ262" s="100"/>
      <c r="DA262" s="100"/>
      <c r="DB262" s="100"/>
      <c r="DC262" s="100"/>
      <c r="DD262" s="119"/>
      <c r="DE262" s="100"/>
      <c r="DF262" s="100"/>
      <c r="DG262" s="100"/>
      <c r="DH262" s="100"/>
      <c r="DI262" s="100"/>
      <c r="DJ262" s="100"/>
      <c r="DK262" s="100"/>
      <c r="DL262" s="100"/>
      <c r="DM262" s="100"/>
      <c r="DN262" s="100"/>
      <c r="DO262" s="100"/>
      <c r="DP262" s="100"/>
      <c r="DQ262" s="119"/>
      <c r="DR262" s="125"/>
      <c r="DS262" s="100"/>
      <c r="DT262" s="100"/>
      <c r="DU262" s="100"/>
      <c r="DV262" s="100"/>
      <c r="DW262" s="100"/>
      <c r="DX262" s="100"/>
      <c r="DY262" s="100"/>
      <c r="DZ262" s="100"/>
      <c r="EA262" s="100"/>
      <c r="EB262" s="100"/>
      <c r="EC262" s="100"/>
      <c r="MQ262" s="152">
        <f t="shared" si="176"/>
        <v>1</v>
      </c>
      <c r="MR262" s="143">
        <f t="shared" si="170"/>
        <v>0</v>
      </c>
      <c r="MS262" s="143">
        <f t="shared" si="171"/>
        <v>0</v>
      </c>
      <c r="MT262" s="143">
        <f t="shared" si="172"/>
        <v>0</v>
      </c>
      <c r="MU262" s="143" t="e">
        <f t="shared" si="173"/>
        <v>#DIV/0!</v>
      </c>
      <c r="MV262" s="234">
        <f t="shared" si="175"/>
        <v>1</v>
      </c>
      <c r="MW262" s="236" t="s">
        <v>89</v>
      </c>
      <c r="MX262" s="144" t="s">
        <v>4</v>
      </c>
      <c r="MY262" s="144" t="s">
        <v>4</v>
      </c>
      <c r="MZ262" s="144" t="s">
        <v>4</v>
      </c>
      <c r="NA262" s="144" t="s">
        <v>4</v>
      </c>
      <c r="NB262" s="144" t="s">
        <v>4</v>
      </c>
      <c r="NC262" s="144" t="s">
        <v>4</v>
      </c>
      <c r="ND262" s="144" t="s">
        <v>4</v>
      </c>
      <c r="NE262" s="144" t="s">
        <v>4</v>
      </c>
      <c r="NF262" s="144" t="s">
        <v>4</v>
      </c>
      <c r="NG262" s="144" t="s">
        <v>4</v>
      </c>
      <c r="NH262" s="237" t="s">
        <v>4</v>
      </c>
      <c r="NI262" s="236" t="s">
        <v>22</v>
      </c>
      <c r="NJ262" s="161">
        <f t="shared" si="227"/>
        <v>0</v>
      </c>
      <c r="NK262" s="161">
        <f t="shared" si="228"/>
        <v>1</v>
      </c>
      <c r="NM262" s="288"/>
      <c r="NN262" s="88"/>
      <c r="NO262" s="741"/>
      <c r="NP262" s="741"/>
      <c r="NQ262" s="741"/>
      <c r="NR262" s="741"/>
      <c r="NS262" s="741"/>
      <c r="NT262" s="741"/>
      <c r="NU262" s="741"/>
      <c r="NV262" s="741"/>
      <c r="NW262" s="741"/>
      <c r="NX262" s="741"/>
      <c r="NY262" s="741"/>
      <c r="NZ262" s="741"/>
      <c r="OA262" s="741"/>
      <c r="OB262" s="741"/>
      <c r="OC262" s="741"/>
      <c r="OD262" s="741"/>
      <c r="OE262" s="741"/>
      <c r="OF262" s="741"/>
      <c r="OG262" s="741"/>
      <c r="OH262" s="741"/>
      <c r="OI262" s="741"/>
      <c r="OJ262" s="741"/>
      <c r="OK262" s="741"/>
      <c r="OL262" s="741"/>
      <c r="OM262" s="741"/>
      <c r="ON262" s="741"/>
      <c r="OO262" s="741"/>
      <c r="OP262" s="741"/>
      <c r="OQ262" s="741"/>
      <c r="OR262" s="741"/>
      <c r="OS262" s="741"/>
      <c r="OT262" s="741"/>
      <c r="OU262" s="741"/>
      <c r="OV262" s="741"/>
      <c r="OW262" s="741"/>
      <c r="OX262" s="741"/>
      <c r="OY262" s="741"/>
      <c r="OZ262" s="741"/>
      <c r="PA262" s="741"/>
      <c r="PB262" s="741"/>
      <c r="PC262" s="741"/>
      <c r="PD262" s="741"/>
      <c r="PE262" s="741"/>
      <c r="PF262" s="741"/>
      <c r="PG262" s="741"/>
      <c r="PH262" s="741"/>
      <c r="PI262" s="741"/>
    </row>
    <row r="263" spans="1:425" s="92" customFormat="1" ht="15" customHeight="1">
      <c r="A263" s="1"/>
      <c r="B263" s="88"/>
      <c r="C263" s="89" t="s">
        <v>432</v>
      </c>
      <c r="D263" s="89" t="s">
        <v>214</v>
      </c>
      <c r="E263" s="89" t="s">
        <v>18</v>
      </c>
      <c r="F263" s="89" t="s">
        <v>1224</v>
      </c>
      <c r="G263" s="160" t="str">
        <f>'G-6'!I140</f>
        <v>I-44</v>
      </c>
      <c r="H263" s="160" t="s">
        <v>89</v>
      </c>
      <c r="I263" s="160" t="s">
        <v>89</v>
      </c>
      <c r="J263" s="160" t="s">
        <v>4</v>
      </c>
      <c r="K263" s="160" t="s">
        <v>4</v>
      </c>
      <c r="L263" s="160" t="s">
        <v>4</v>
      </c>
      <c r="M263" s="89" t="s">
        <v>188</v>
      </c>
      <c r="N263" s="89" t="s">
        <v>38</v>
      </c>
      <c r="O263" s="89" t="s">
        <v>1524</v>
      </c>
      <c r="P263" s="89" t="s">
        <v>98</v>
      </c>
      <c r="Q263" s="332">
        <v>7.12</v>
      </c>
      <c r="R263" s="336" t="s">
        <v>4</v>
      </c>
      <c r="S263" s="149">
        <v>2018</v>
      </c>
      <c r="T263" s="149" t="s">
        <v>687</v>
      </c>
      <c r="U263" s="149" t="s">
        <v>677</v>
      </c>
      <c r="V263" s="149" t="s">
        <v>1835</v>
      </c>
      <c r="W263" s="149" t="s">
        <v>1836</v>
      </c>
      <c r="X263" s="149" t="s">
        <v>4</v>
      </c>
      <c r="Y263" s="149">
        <v>71470</v>
      </c>
      <c r="Z263" s="149" t="s">
        <v>666</v>
      </c>
      <c r="AA263" s="149" t="s">
        <v>667</v>
      </c>
      <c r="AB263" s="337" t="s">
        <v>1837</v>
      </c>
      <c r="AC263" s="149" t="s">
        <v>1841</v>
      </c>
      <c r="AD263" s="116"/>
      <c r="AE263" s="91"/>
      <c r="AF263" s="91"/>
      <c r="AG263" s="91"/>
      <c r="AH263" s="91"/>
      <c r="AI263" s="91"/>
      <c r="AJ263" s="91"/>
      <c r="AK263" s="91"/>
      <c r="AL263" s="91"/>
      <c r="AM263" s="100"/>
      <c r="AN263" s="100"/>
      <c r="AO263" s="100"/>
      <c r="AP263" s="91"/>
      <c r="AQ263" s="100"/>
      <c r="AR263" s="100"/>
      <c r="AS263" s="100"/>
      <c r="AT263" s="100"/>
      <c r="AU263" s="100"/>
      <c r="AV263" s="100"/>
      <c r="AW263" s="100"/>
      <c r="AX263" s="100"/>
      <c r="AY263" s="100"/>
      <c r="AZ263" s="100"/>
      <c r="BA263" s="100"/>
      <c r="BB263" s="100"/>
      <c r="BC263" s="100"/>
      <c r="BD263" s="119"/>
      <c r="BE263" s="100"/>
      <c r="BF263" s="100"/>
      <c r="BG263" s="100"/>
      <c r="BH263" s="100"/>
      <c r="BI263" s="100"/>
      <c r="BJ263" s="100"/>
      <c r="BK263" s="100"/>
      <c r="BL263" s="100"/>
      <c r="BM263" s="100"/>
      <c r="BN263" s="100"/>
      <c r="BO263" s="100"/>
      <c r="BP263" s="100"/>
      <c r="BQ263" s="119"/>
      <c r="BR263" s="100"/>
      <c r="BS263" s="100"/>
      <c r="BT263" s="100"/>
      <c r="BU263" s="100"/>
      <c r="BV263" s="100"/>
      <c r="BW263" s="100"/>
      <c r="BX263" s="100"/>
      <c r="BY263" s="100"/>
      <c r="BZ263" s="100"/>
      <c r="CA263" s="100"/>
      <c r="CB263" s="100"/>
      <c r="CC263" s="100"/>
      <c r="CD263" s="119"/>
      <c r="CE263" s="100"/>
      <c r="CF263" s="100"/>
      <c r="CG263" s="100"/>
      <c r="CH263" s="100"/>
      <c r="CI263" s="100"/>
      <c r="CJ263" s="100"/>
      <c r="CK263" s="100"/>
      <c r="CL263" s="100"/>
      <c r="CM263" s="100"/>
      <c r="CN263" s="100"/>
      <c r="CO263" s="100"/>
      <c r="CP263" s="100"/>
      <c r="CQ263" s="119"/>
      <c r="CR263" s="100"/>
      <c r="CS263" s="100"/>
      <c r="CT263" s="100"/>
      <c r="CU263" s="100"/>
      <c r="CV263" s="100"/>
      <c r="CW263" s="100"/>
      <c r="CX263" s="100"/>
      <c r="CY263" s="100"/>
      <c r="CZ263" s="100"/>
      <c r="DA263" s="100"/>
      <c r="DB263" s="100"/>
      <c r="DC263" s="100"/>
      <c r="DD263" s="119"/>
      <c r="DE263" s="100"/>
      <c r="DF263" s="100"/>
      <c r="DG263" s="100"/>
      <c r="DH263" s="100"/>
      <c r="DI263" s="100"/>
      <c r="DJ263" s="100"/>
      <c r="DK263" s="100"/>
      <c r="DL263" s="100"/>
      <c r="DM263" s="100"/>
      <c r="DN263" s="100"/>
      <c r="DO263" s="100"/>
      <c r="DP263" s="100"/>
      <c r="DQ263" s="119"/>
      <c r="DR263" s="125"/>
      <c r="DS263" s="100"/>
      <c r="DT263" s="100"/>
      <c r="DU263" s="100"/>
      <c r="DV263" s="100"/>
      <c r="DW263" s="100"/>
      <c r="DX263" s="100"/>
      <c r="DY263" s="100"/>
      <c r="DZ263" s="100"/>
      <c r="EA263" s="100"/>
      <c r="EB263" s="100"/>
      <c r="EC263" s="100"/>
      <c r="MQ263" s="152">
        <f t="shared" si="176"/>
        <v>1</v>
      </c>
      <c r="MR263" s="143">
        <f t="shared" si="170"/>
        <v>7.12</v>
      </c>
      <c r="MS263" s="143">
        <f t="shared" ref="MS263:MS293" si="229">MIN(Q263,AD263,AQ263,BD263,BQ263,CD263,CQ263,DD263,DQ263,ED263,EQ263,FD263,FQ263,GD263,GQ263,HD263,HQ263,ID263,IQ263,JD263,JQ263,KD263,KQ263,LD263,LQ263,MD263)</f>
        <v>7.12</v>
      </c>
      <c r="MT263" s="143">
        <f t="shared" ref="MT263:MT293" si="230">AVERAGE(Q263,AD263,AQ263,BD263,BQ263,CD263,CQ263,DD263,DQ263,ED263,EQ263,FD263,FQ263,GD263,GQ263,HD263,HQ263,ID263,IQ263,JD263,JQ263,KD263,KQ263,LD263,LQ263,MD263)</f>
        <v>7.12</v>
      </c>
      <c r="MU263" s="143" t="e">
        <f t="shared" ref="MU263:MU293" si="231">STDEV(Q263,AD263,AQ263,BD263,BQ263,CD263,CQ263,DD263,DQ263,ED263,EQ263,FD263,FQ263,GD263,GQ263,HD263,HQ263,ID263,IQ263,JD263,JQ263,KD263,KQ263,LD263,LQ263,MD263)</f>
        <v>#DIV/0!</v>
      </c>
      <c r="MV263" s="234">
        <f t="shared" si="175"/>
        <v>1</v>
      </c>
      <c r="MW263" s="236" t="s">
        <v>89</v>
      </c>
      <c r="MX263" s="144" t="s">
        <v>4</v>
      </c>
      <c r="MY263" s="144" t="s">
        <v>4</v>
      </c>
      <c r="MZ263" s="144" t="s">
        <v>4</v>
      </c>
      <c r="NA263" s="144" t="s">
        <v>4</v>
      </c>
      <c r="NB263" s="144" t="s">
        <v>4</v>
      </c>
      <c r="NC263" s="144" t="s">
        <v>4</v>
      </c>
      <c r="ND263" s="144" t="s">
        <v>4</v>
      </c>
      <c r="NE263" s="144" t="s">
        <v>4</v>
      </c>
      <c r="NF263" s="144" t="s">
        <v>4</v>
      </c>
      <c r="NG263" s="144" t="s">
        <v>4</v>
      </c>
      <c r="NH263" s="237" t="s">
        <v>4</v>
      </c>
      <c r="NI263" s="236" t="s">
        <v>22</v>
      </c>
      <c r="NJ263" s="161">
        <f t="shared" si="227"/>
        <v>0</v>
      </c>
      <c r="NK263" s="161">
        <f t="shared" si="228"/>
        <v>1</v>
      </c>
      <c r="NM263" s="288"/>
      <c r="NN263" s="88"/>
      <c r="NO263" s="741"/>
      <c r="NP263" s="741"/>
      <c r="NQ263" s="741"/>
      <c r="NR263" s="741"/>
      <c r="NS263" s="741"/>
      <c r="NT263" s="741"/>
      <c r="NU263" s="741"/>
      <c r="NV263" s="741"/>
      <c r="NW263" s="741"/>
      <c r="NX263" s="741"/>
      <c r="NY263" s="741"/>
      <c r="NZ263" s="741"/>
      <c r="OA263" s="741"/>
      <c r="OB263" s="741"/>
      <c r="OC263" s="741"/>
      <c r="OD263" s="741"/>
      <c r="OE263" s="741"/>
      <c r="OF263" s="741"/>
      <c r="OG263" s="741"/>
      <c r="OH263" s="741"/>
      <c r="OI263" s="741"/>
      <c r="OJ263" s="741"/>
      <c r="OK263" s="741"/>
      <c r="OL263" s="741"/>
      <c r="OM263" s="741"/>
      <c r="ON263" s="741"/>
      <c r="OO263" s="741"/>
      <c r="OP263" s="741"/>
      <c r="OQ263" s="741"/>
      <c r="OR263" s="741"/>
      <c r="OS263" s="741"/>
      <c r="OT263" s="741"/>
      <c r="OU263" s="741"/>
      <c r="OV263" s="741"/>
      <c r="OW263" s="741"/>
      <c r="OX263" s="741"/>
      <c r="OY263" s="741"/>
      <c r="OZ263" s="741"/>
      <c r="PA263" s="741"/>
      <c r="PB263" s="741"/>
      <c r="PC263" s="741"/>
      <c r="PD263" s="741"/>
      <c r="PE263" s="741"/>
      <c r="PF263" s="741"/>
      <c r="PG263" s="741"/>
      <c r="PH263" s="741"/>
      <c r="PI263" s="741"/>
    </row>
    <row r="264" spans="1:425" s="92" customFormat="1" ht="15" customHeight="1">
      <c r="A264" s="1"/>
      <c r="B264" s="88"/>
      <c r="C264" s="89" t="s">
        <v>432</v>
      </c>
      <c r="D264" s="89" t="s">
        <v>214</v>
      </c>
      <c r="E264" s="89" t="s">
        <v>417</v>
      </c>
      <c r="F264" s="89" t="s">
        <v>1224</v>
      </c>
      <c r="G264" s="160" t="str">
        <f>'G-6'!I148</f>
        <v>I-45</v>
      </c>
      <c r="H264" s="160" t="s">
        <v>89</v>
      </c>
      <c r="I264" s="160" t="s">
        <v>89</v>
      </c>
      <c r="J264" s="160" t="s">
        <v>4</v>
      </c>
      <c r="K264" s="160" t="s">
        <v>4</v>
      </c>
      <c r="L264" s="160" t="s">
        <v>4</v>
      </c>
      <c r="M264" s="89" t="s">
        <v>189</v>
      </c>
      <c r="N264" s="89" t="s">
        <v>39</v>
      </c>
      <c r="O264" s="89" t="s">
        <v>309</v>
      </c>
      <c r="P264" s="89" t="s">
        <v>98</v>
      </c>
      <c r="Q264" s="339">
        <v>1.9297507600793094E-3</v>
      </c>
      <c r="R264" s="336" t="s">
        <v>4</v>
      </c>
      <c r="S264" s="149">
        <v>2018</v>
      </c>
      <c r="T264" s="149" t="s">
        <v>687</v>
      </c>
      <c r="U264" s="149" t="s">
        <v>677</v>
      </c>
      <c r="V264" s="149" t="s">
        <v>1835</v>
      </c>
      <c r="W264" s="149" t="s">
        <v>1836</v>
      </c>
      <c r="X264" s="149" t="s">
        <v>4</v>
      </c>
      <c r="Y264" s="149">
        <v>71470</v>
      </c>
      <c r="Z264" s="149" t="s">
        <v>666</v>
      </c>
      <c r="AA264" s="149" t="s">
        <v>667</v>
      </c>
      <c r="AB264" s="337" t="s">
        <v>1837</v>
      </c>
      <c r="AC264" s="149" t="s">
        <v>1841</v>
      </c>
      <c r="AD264" s="116"/>
      <c r="AE264" s="91"/>
      <c r="AF264" s="91"/>
      <c r="AG264" s="91"/>
      <c r="AH264" s="91"/>
      <c r="AI264" s="91"/>
      <c r="AJ264" s="91"/>
      <c r="AK264" s="91"/>
      <c r="AL264" s="91"/>
      <c r="AM264" s="100"/>
      <c r="AN264" s="100"/>
      <c r="AO264" s="100"/>
      <c r="AP264" s="91"/>
      <c r="AQ264" s="100"/>
      <c r="AR264" s="100"/>
      <c r="AS264" s="100"/>
      <c r="AT264" s="100"/>
      <c r="AU264" s="100"/>
      <c r="AV264" s="100"/>
      <c r="AW264" s="100"/>
      <c r="AX264" s="100"/>
      <c r="AY264" s="100"/>
      <c r="AZ264" s="100"/>
      <c r="BA264" s="100"/>
      <c r="BB264" s="100"/>
      <c r="BC264" s="100"/>
      <c r="BD264" s="119"/>
      <c r="BE264" s="100"/>
      <c r="BF264" s="100"/>
      <c r="BG264" s="100"/>
      <c r="BH264" s="100"/>
      <c r="BI264" s="100"/>
      <c r="BJ264" s="100"/>
      <c r="BK264" s="100"/>
      <c r="BL264" s="100"/>
      <c r="BM264" s="100"/>
      <c r="BN264" s="100"/>
      <c r="BO264" s="100"/>
      <c r="BP264" s="100"/>
      <c r="BQ264" s="119"/>
      <c r="BR264" s="100"/>
      <c r="BS264" s="100"/>
      <c r="BT264" s="100"/>
      <c r="BU264" s="100"/>
      <c r="BV264" s="100"/>
      <c r="BW264" s="100"/>
      <c r="BX264" s="100"/>
      <c r="BY264" s="100"/>
      <c r="BZ264" s="100"/>
      <c r="CA264" s="100"/>
      <c r="CB264" s="100"/>
      <c r="CC264" s="100"/>
      <c r="CD264" s="119"/>
      <c r="CE264" s="100"/>
      <c r="CF264" s="100"/>
      <c r="CG264" s="100"/>
      <c r="CH264" s="100"/>
      <c r="CI264" s="100"/>
      <c r="CJ264" s="100"/>
      <c r="CK264" s="100"/>
      <c r="CL264" s="100"/>
      <c r="CM264" s="100"/>
      <c r="CN264" s="100"/>
      <c r="CO264" s="100"/>
      <c r="CP264" s="100"/>
      <c r="CQ264" s="119"/>
      <c r="CR264" s="100"/>
      <c r="CS264" s="100"/>
      <c r="CT264" s="100"/>
      <c r="CU264" s="100"/>
      <c r="CV264" s="100"/>
      <c r="CW264" s="100"/>
      <c r="CX264" s="100"/>
      <c r="CY264" s="100"/>
      <c r="CZ264" s="100"/>
      <c r="DA264" s="100"/>
      <c r="DB264" s="100"/>
      <c r="DC264" s="100"/>
      <c r="DD264" s="119"/>
      <c r="DE264" s="100"/>
      <c r="DF264" s="100"/>
      <c r="DG264" s="100"/>
      <c r="DH264" s="100"/>
      <c r="DI264" s="100"/>
      <c r="DJ264" s="100"/>
      <c r="DK264" s="100"/>
      <c r="DL264" s="100"/>
      <c r="DM264" s="100"/>
      <c r="DN264" s="100"/>
      <c r="DO264" s="100"/>
      <c r="DP264" s="100"/>
      <c r="DQ264" s="119"/>
      <c r="DR264" s="125"/>
      <c r="DS264" s="100"/>
      <c r="DT264" s="100"/>
      <c r="DU264" s="100"/>
      <c r="DV264" s="100"/>
      <c r="DW264" s="100"/>
      <c r="DX264" s="100"/>
      <c r="DY264" s="100"/>
      <c r="DZ264" s="100"/>
      <c r="EA264" s="100"/>
      <c r="EB264" s="100"/>
      <c r="EC264" s="100"/>
      <c r="MQ264" s="152">
        <f t="shared" si="176"/>
        <v>1</v>
      </c>
      <c r="MR264" s="143">
        <f t="shared" ref="MR264:MR293" si="232">MAX(Q264,AD264,AQ264,BD264,BQ264,CD264,CQ264,DD264,DQ264,ED264,EQ264,FD264,FQ264,GD264,GQ264,HD264,HQ264,ID264,IQ264,JD264,JQ264,KD264,KQ264,LD264,LQ264,MD264)</f>
        <v>1.9297507600793094E-3</v>
      </c>
      <c r="MS264" s="143">
        <f t="shared" si="229"/>
        <v>1.9297507600793094E-3</v>
      </c>
      <c r="MT264" s="143">
        <f t="shared" si="230"/>
        <v>1.9297507600793094E-3</v>
      </c>
      <c r="MU264" s="143" t="e">
        <f t="shared" si="231"/>
        <v>#DIV/0!</v>
      </c>
      <c r="MV264" s="234">
        <f t="shared" si="175"/>
        <v>1</v>
      </c>
      <c r="MW264" s="236" t="s">
        <v>89</v>
      </c>
      <c r="MX264" s="144" t="s">
        <v>4</v>
      </c>
      <c r="MY264" s="144" t="s">
        <v>4</v>
      </c>
      <c r="MZ264" s="144" t="s">
        <v>4</v>
      </c>
      <c r="NA264" s="144" t="s">
        <v>4</v>
      </c>
      <c r="NB264" s="144" t="s">
        <v>4</v>
      </c>
      <c r="NC264" s="144" t="s">
        <v>4</v>
      </c>
      <c r="ND264" s="144" t="s">
        <v>4</v>
      </c>
      <c r="NE264" s="144" t="s">
        <v>4</v>
      </c>
      <c r="NF264" s="144" t="s">
        <v>4</v>
      </c>
      <c r="NG264" s="144" t="s">
        <v>4</v>
      </c>
      <c r="NH264" s="237" t="s">
        <v>4</v>
      </c>
      <c r="NI264" s="236" t="s">
        <v>22</v>
      </c>
      <c r="NJ264" s="161">
        <f t="shared" si="227"/>
        <v>0</v>
      </c>
      <c r="NK264" s="161">
        <f t="shared" si="228"/>
        <v>1</v>
      </c>
      <c r="NM264" s="288"/>
      <c r="NN264" s="88"/>
      <c r="NO264" s="741"/>
      <c r="NP264" s="741"/>
      <c r="NQ264" s="741"/>
      <c r="NR264" s="741"/>
      <c r="NS264" s="741"/>
      <c r="NT264" s="741"/>
      <c r="NU264" s="741"/>
      <c r="NV264" s="741"/>
      <c r="NW264" s="741"/>
      <c r="NX264" s="741"/>
      <c r="NY264" s="741"/>
      <c r="NZ264" s="741"/>
      <c r="OA264" s="741"/>
      <c r="OB264" s="741"/>
      <c r="OC264" s="741"/>
      <c r="OD264" s="741"/>
      <c r="OE264" s="741"/>
      <c r="OF264" s="741"/>
      <c r="OG264" s="741"/>
      <c r="OH264" s="741"/>
      <c r="OI264" s="741"/>
      <c r="OJ264" s="741"/>
      <c r="OK264" s="741"/>
      <c r="OL264" s="741"/>
      <c r="OM264" s="741"/>
      <c r="ON264" s="741"/>
      <c r="OO264" s="741"/>
      <c r="OP264" s="741"/>
      <c r="OQ264" s="741"/>
      <c r="OR264" s="741"/>
      <c r="OS264" s="741"/>
      <c r="OT264" s="741"/>
      <c r="OU264" s="741"/>
      <c r="OV264" s="741"/>
      <c r="OW264" s="741"/>
      <c r="OX264" s="741"/>
      <c r="OY264" s="741"/>
      <c r="OZ264" s="741"/>
      <c r="PA264" s="741"/>
      <c r="PB264" s="741"/>
      <c r="PC264" s="741"/>
      <c r="PD264" s="741"/>
      <c r="PE264" s="741"/>
      <c r="PF264" s="741"/>
      <c r="PG264" s="741"/>
      <c r="PH264" s="741"/>
      <c r="PI264" s="741"/>
    </row>
    <row r="265" spans="1:425" s="92" customFormat="1" ht="15" customHeight="1">
      <c r="A265" s="1"/>
      <c r="B265" s="88"/>
      <c r="C265" s="89" t="s">
        <v>432</v>
      </c>
      <c r="D265" s="89" t="s">
        <v>214</v>
      </c>
      <c r="E265" s="89" t="s">
        <v>417</v>
      </c>
      <c r="F265" s="89" t="s">
        <v>2169</v>
      </c>
      <c r="G265" s="340" t="str">
        <f>'G-6'!I213</f>
        <v>I-77</v>
      </c>
      <c r="H265" s="340" t="s">
        <v>88</v>
      </c>
      <c r="I265" s="340" t="s">
        <v>88</v>
      </c>
      <c r="J265" s="160" t="s">
        <v>4</v>
      </c>
      <c r="K265" s="160" t="s">
        <v>4</v>
      </c>
      <c r="L265" s="160" t="s">
        <v>4</v>
      </c>
      <c r="M265" s="89" t="s">
        <v>2152</v>
      </c>
      <c r="N265" s="89" t="s">
        <v>37</v>
      </c>
      <c r="O265" s="89" t="s">
        <v>549</v>
      </c>
      <c r="P265" s="89" t="s">
        <v>98</v>
      </c>
      <c r="Q265" s="125"/>
      <c r="R265" s="125"/>
      <c r="S265" s="100"/>
      <c r="T265" s="100"/>
      <c r="U265" s="100"/>
      <c r="V265" s="100"/>
      <c r="W265" s="100"/>
      <c r="X265" s="100"/>
      <c r="Y265" s="100"/>
      <c r="Z265" s="100"/>
      <c r="AA265" s="100"/>
      <c r="AB265" s="100"/>
      <c r="AC265" s="100"/>
      <c r="AD265" s="116"/>
      <c r="AE265" s="91"/>
      <c r="AF265" s="91"/>
      <c r="AG265" s="91"/>
      <c r="AH265" s="91"/>
      <c r="AI265" s="91"/>
      <c r="AJ265" s="91"/>
      <c r="AK265" s="91"/>
      <c r="AL265" s="91"/>
      <c r="AM265" s="100"/>
      <c r="AN265" s="100"/>
      <c r="AO265" s="100"/>
      <c r="AP265" s="91"/>
      <c r="AQ265" s="100"/>
      <c r="AR265" s="100"/>
      <c r="AS265" s="100"/>
      <c r="AT265" s="100"/>
      <c r="AU265" s="100"/>
      <c r="AV265" s="100"/>
      <c r="AW265" s="100"/>
      <c r="AX265" s="100"/>
      <c r="AY265" s="100"/>
      <c r="AZ265" s="100"/>
      <c r="BA265" s="100"/>
      <c r="BB265" s="100"/>
      <c r="BC265" s="100"/>
      <c r="BD265" s="119"/>
      <c r="BE265" s="100"/>
      <c r="BF265" s="100"/>
      <c r="BG265" s="100"/>
      <c r="BH265" s="100"/>
      <c r="BI265" s="100"/>
      <c r="BJ265" s="100"/>
      <c r="BK265" s="100"/>
      <c r="BL265" s="100"/>
      <c r="BM265" s="100"/>
      <c r="BN265" s="100"/>
      <c r="BO265" s="100"/>
      <c r="BP265" s="100"/>
      <c r="BQ265" s="119"/>
      <c r="BR265" s="100"/>
      <c r="BS265" s="100"/>
      <c r="BT265" s="100"/>
      <c r="BU265" s="100"/>
      <c r="BV265" s="100"/>
      <c r="BW265" s="100"/>
      <c r="BX265" s="100"/>
      <c r="BY265" s="100"/>
      <c r="BZ265" s="100"/>
      <c r="CA265" s="100"/>
      <c r="CB265" s="100"/>
      <c r="CC265" s="100"/>
      <c r="CD265" s="119"/>
      <c r="CE265" s="100"/>
      <c r="CF265" s="100"/>
      <c r="CG265" s="100"/>
      <c r="CH265" s="100"/>
      <c r="CI265" s="100"/>
      <c r="CJ265" s="100"/>
      <c r="CK265" s="100"/>
      <c r="CL265" s="100"/>
      <c r="CM265" s="100"/>
      <c r="CN265" s="100"/>
      <c r="CO265" s="100"/>
      <c r="CP265" s="100"/>
      <c r="CQ265" s="119"/>
      <c r="CR265" s="100"/>
      <c r="CS265" s="100"/>
      <c r="CT265" s="100"/>
      <c r="CU265" s="100"/>
      <c r="CV265" s="100"/>
      <c r="CW265" s="100"/>
      <c r="CX265" s="100"/>
      <c r="CY265" s="100"/>
      <c r="CZ265" s="100"/>
      <c r="DA265" s="100"/>
      <c r="DB265" s="100"/>
      <c r="DC265" s="100"/>
      <c r="DD265" s="119"/>
      <c r="DE265" s="100"/>
      <c r="DF265" s="100"/>
      <c r="DG265" s="100"/>
      <c r="DH265" s="100"/>
      <c r="DI265" s="100"/>
      <c r="DJ265" s="100"/>
      <c r="DK265" s="100"/>
      <c r="DL265" s="100"/>
      <c r="DM265" s="100"/>
      <c r="DN265" s="100"/>
      <c r="DO265" s="100"/>
      <c r="DP265" s="100"/>
      <c r="DQ265" s="119"/>
      <c r="DR265" s="125"/>
      <c r="DS265" s="100"/>
      <c r="DT265" s="100"/>
      <c r="DU265" s="100"/>
      <c r="DV265" s="100"/>
      <c r="DW265" s="100"/>
      <c r="DX265" s="100"/>
      <c r="DY265" s="100"/>
      <c r="DZ265" s="100"/>
      <c r="EA265" s="100"/>
      <c r="EB265" s="100"/>
      <c r="EC265" s="100"/>
      <c r="MQ265" s="152">
        <f t="shared" si="176"/>
        <v>0</v>
      </c>
      <c r="MR265" s="143">
        <f t="shared" si="232"/>
        <v>0</v>
      </c>
      <c r="MS265" s="143">
        <f t="shared" si="229"/>
        <v>0</v>
      </c>
      <c r="MT265" s="143" t="e">
        <f t="shared" si="230"/>
        <v>#DIV/0!</v>
      </c>
      <c r="MU265" s="143" t="e">
        <f t="shared" si="231"/>
        <v>#DIV/0!</v>
      </c>
      <c r="MV265" s="234">
        <f t="shared" si="175"/>
        <v>0</v>
      </c>
      <c r="MW265" s="236" t="s">
        <v>89</v>
      </c>
      <c r="MX265" s="144" t="s">
        <v>4</v>
      </c>
      <c r="MY265" s="144" t="s">
        <v>4</v>
      </c>
      <c r="MZ265" s="144" t="s">
        <v>4</v>
      </c>
      <c r="NA265" s="144" t="s">
        <v>4</v>
      </c>
      <c r="NB265" s="144" t="s">
        <v>4</v>
      </c>
      <c r="NC265" s="144" t="s">
        <v>4</v>
      </c>
      <c r="ND265" s="144" t="s">
        <v>4</v>
      </c>
      <c r="NE265" s="144" t="s">
        <v>4</v>
      </c>
      <c r="NF265" s="144" t="s">
        <v>4</v>
      </c>
      <c r="NG265" s="144" t="s">
        <v>4</v>
      </c>
      <c r="NH265" s="237" t="s">
        <v>4</v>
      </c>
      <c r="NI265" s="236" t="s">
        <v>22</v>
      </c>
      <c r="NJ265" s="161">
        <f t="shared" si="227"/>
        <v>0</v>
      </c>
      <c r="NK265" s="161">
        <f t="shared" si="228"/>
        <v>0</v>
      </c>
      <c r="NM265" s="288"/>
      <c r="NN265" s="88"/>
      <c r="NO265" s="741"/>
      <c r="NP265" s="741"/>
      <c r="NQ265" s="741"/>
      <c r="NR265" s="741"/>
      <c r="NS265" s="741"/>
      <c r="NT265" s="741"/>
      <c r="NU265" s="741"/>
      <c r="NV265" s="741"/>
      <c r="NW265" s="741"/>
      <c r="NX265" s="741"/>
      <c r="NY265" s="741"/>
      <c r="NZ265" s="741"/>
      <c r="OA265" s="741"/>
      <c r="OB265" s="741"/>
      <c r="OC265" s="741"/>
      <c r="OD265" s="741"/>
      <c r="OE265" s="741"/>
      <c r="OF265" s="741"/>
      <c r="OG265" s="741"/>
      <c r="OH265" s="741"/>
      <c r="OI265" s="741"/>
      <c r="OJ265" s="741"/>
      <c r="OK265" s="741"/>
      <c r="OL265" s="741"/>
      <c r="OM265" s="741"/>
      <c r="ON265" s="741"/>
      <c r="OO265" s="741"/>
      <c r="OP265" s="741"/>
      <c r="OQ265" s="741"/>
      <c r="OR265" s="741"/>
      <c r="OS265" s="741"/>
      <c r="OT265" s="741"/>
      <c r="OU265" s="741"/>
      <c r="OV265" s="741"/>
      <c r="OW265" s="741"/>
      <c r="OX265" s="741"/>
      <c r="OY265" s="741"/>
      <c r="OZ265" s="741"/>
      <c r="PA265" s="741"/>
      <c r="PB265" s="741"/>
      <c r="PC265" s="741"/>
      <c r="PD265" s="741"/>
      <c r="PE265" s="741"/>
      <c r="PF265" s="741"/>
      <c r="PG265" s="741"/>
      <c r="PH265" s="741"/>
      <c r="PI265" s="741"/>
    </row>
    <row r="266" spans="1:425" s="92" customFormat="1" ht="15" customHeight="1">
      <c r="A266" s="1"/>
      <c r="B266" s="88"/>
      <c r="C266" s="89" t="s">
        <v>432</v>
      </c>
      <c r="D266" s="89" t="s">
        <v>214</v>
      </c>
      <c r="E266" s="89" t="s">
        <v>427</v>
      </c>
      <c r="F266" s="89" t="s">
        <v>2169</v>
      </c>
      <c r="G266" s="160" t="str">
        <f>'G-6'!I220</f>
        <v>I-78</v>
      </c>
      <c r="H266" s="160" t="s">
        <v>89</v>
      </c>
      <c r="I266" s="160" t="s">
        <v>89</v>
      </c>
      <c r="J266" s="160" t="s">
        <v>4</v>
      </c>
      <c r="K266" s="160" t="s">
        <v>4</v>
      </c>
      <c r="L266" s="160" t="s">
        <v>4</v>
      </c>
      <c r="M266" s="89" t="s">
        <v>2153</v>
      </c>
      <c r="N266" s="89" t="s">
        <v>8</v>
      </c>
      <c r="O266" s="89" t="s">
        <v>553</v>
      </c>
      <c r="P266" s="89" t="s">
        <v>97</v>
      </c>
      <c r="Q266" s="125" t="s">
        <v>88</v>
      </c>
      <c r="R266" s="125" t="s">
        <v>4</v>
      </c>
      <c r="S266" s="100">
        <v>2002</v>
      </c>
      <c r="T266" s="100" t="s">
        <v>885</v>
      </c>
      <c r="U266" s="100" t="s">
        <v>788</v>
      </c>
      <c r="V266" s="100" t="s">
        <v>4</v>
      </c>
      <c r="W266" s="100" t="s">
        <v>4</v>
      </c>
      <c r="X266" s="100" t="s">
        <v>4</v>
      </c>
      <c r="Y266" s="100" t="s">
        <v>4</v>
      </c>
      <c r="Z266" s="100" t="s">
        <v>674</v>
      </c>
      <c r="AA266" s="100" t="s">
        <v>667</v>
      </c>
      <c r="AB266" s="100" t="s">
        <v>897</v>
      </c>
      <c r="AC266" s="100" t="s">
        <v>4</v>
      </c>
      <c r="AD266" s="336" t="s">
        <v>88</v>
      </c>
      <c r="AE266" s="336" t="s">
        <v>4</v>
      </c>
      <c r="AF266" s="149">
        <v>2018</v>
      </c>
      <c r="AG266" s="149" t="s">
        <v>687</v>
      </c>
      <c r="AH266" s="149" t="s">
        <v>677</v>
      </c>
      <c r="AI266" s="149" t="s">
        <v>1835</v>
      </c>
      <c r="AJ266" s="149" t="s">
        <v>1836</v>
      </c>
      <c r="AK266" s="149" t="s">
        <v>4</v>
      </c>
      <c r="AL266" s="149">
        <v>71470</v>
      </c>
      <c r="AM266" s="149" t="s">
        <v>666</v>
      </c>
      <c r="AN266" s="149" t="s">
        <v>667</v>
      </c>
      <c r="AO266" s="337" t="s">
        <v>1837</v>
      </c>
      <c r="AP266" s="149" t="s">
        <v>4</v>
      </c>
      <c r="AQ266" s="100"/>
      <c r="AR266" s="100"/>
      <c r="AS266" s="100"/>
      <c r="AT266" s="100"/>
      <c r="AU266" s="100"/>
      <c r="AV266" s="100"/>
      <c r="AW266" s="100"/>
      <c r="AX266" s="100"/>
      <c r="AY266" s="100"/>
      <c r="AZ266" s="100"/>
      <c r="BA266" s="100"/>
      <c r="BB266" s="100"/>
      <c r="BC266" s="100"/>
      <c r="BD266" s="119"/>
      <c r="BE266" s="100"/>
      <c r="BF266" s="100"/>
      <c r="BG266" s="100"/>
      <c r="BH266" s="100"/>
      <c r="BI266" s="100"/>
      <c r="BJ266" s="100"/>
      <c r="BK266" s="100"/>
      <c r="BL266" s="100"/>
      <c r="BM266" s="100"/>
      <c r="BN266" s="100"/>
      <c r="BO266" s="100"/>
      <c r="BP266" s="100"/>
      <c r="BQ266" s="119"/>
      <c r="BR266" s="100"/>
      <c r="BS266" s="100"/>
      <c r="BT266" s="100"/>
      <c r="BU266" s="100"/>
      <c r="BV266" s="100"/>
      <c r="BW266" s="100"/>
      <c r="BX266" s="100"/>
      <c r="BY266" s="100"/>
      <c r="BZ266" s="100"/>
      <c r="CA266" s="100"/>
      <c r="CB266" s="100"/>
      <c r="CC266" s="100"/>
      <c r="CD266" s="119"/>
      <c r="CE266" s="100"/>
      <c r="CF266" s="100"/>
      <c r="CG266" s="100"/>
      <c r="CH266" s="100"/>
      <c r="CI266" s="100"/>
      <c r="CJ266" s="100"/>
      <c r="CK266" s="100"/>
      <c r="CL266" s="100"/>
      <c r="CM266" s="100"/>
      <c r="CN266" s="100"/>
      <c r="CO266" s="100"/>
      <c r="CP266" s="100"/>
      <c r="CQ266" s="119"/>
      <c r="CR266" s="100"/>
      <c r="CS266" s="100"/>
      <c r="CT266" s="100"/>
      <c r="CU266" s="100"/>
      <c r="CV266" s="100"/>
      <c r="CW266" s="100"/>
      <c r="CX266" s="100"/>
      <c r="CY266" s="100"/>
      <c r="CZ266" s="100"/>
      <c r="DA266" s="100"/>
      <c r="DB266" s="100"/>
      <c r="DC266" s="100"/>
      <c r="DD266" s="119"/>
      <c r="DE266" s="100"/>
      <c r="DF266" s="100"/>
      <c r="DG266" s="100"/>
      <c r="DH266" s="100"/>
      <c r="DI266" s="100"/>
      <c r="DJ266" s="100"/>
      <c r="DK266" s="100"/>
      <c r="DL266" s="100"/>
      <c r="DM266" s="100"/>
      <c r="DN266" s="100"/>
      <c r="DO266" s="100"/>
      <c r="DP266" s="100"/>
      <c r="DQ266" s="119"/>
      <c r="DR266" s="125"/>
      <c r="DS266" s="100"/>
      <c r="DT266" s="100"/>
      <c r="DU266" s="100"/>
      <c r="DV266" s="100"/>
      <c r="DW266" s="100"/>
      <c r="DX266" s="100"/>
      <c r="DY266" s="100"/>
      <c r="DZ266" s="100"/>
      <c r="EA266" s="100"/>
      <c r="EB266" s="100"/>
      <c r="EC266" s="100"/>
      <c r="MQ266" s="152">
        <f t="shared" si="176"/>
        <v>2</v>
      </c>
      <c r="MR266" s="143" t="s">
        <v>4</v>
      </c>
      <c r="MS266" s="143" t="s">
        <v>4</v>
      </c>
      <c r="MT266" s="143" t="s">
        <v>4</v>
      </c>
      <c r="MU266" s="143" t="s">
        <v>4</v>
      </c>
      <c r="MV266" s="234" t="s">
        <v>4</v>
      </c>
      <c r="MW266" s="236" t="s">
        <v>22</v>
      </c>
      <c r="MX266" s="234">
        <f t="shared" ref="MX266:MX267" si="233">COUNTIF(Q266:MP266,"Si")</f>
        <v>0</v>
      </c>
      <c r="MY266" s="234">
        <f t="shared" ref="MY266:MY267" si="234">COUNTIF(Q266:MP266,"Parcialmente")</f>
        <v>0</v>
      </c>
      <c r="MZ266" s="234">
        <f>COUNTIF(Q$6:MP266,"Si, pero publicado por un nivel superior")+COUNTIF(Q266:MP266,"Si pero publicado por otra entidad")</f>
        <v>0</v>
      </c>
      <c r="NA266" s="234">
        <f t="shared" ref="NA266:NA267" si="235">COUNTIF(Q266:MP266,"No")</f>
        <v>2</v>
      </c>
      <c r="NB266" s="234">
        <f t="shared" ref="NB266:NB267" si="236">COUNTIF(Q266:MP266,"Satisfechos")</f>
        <v>0</v>
      </c>
      <c r="NC266" s="234">
        <f t="shared" ref="NC266:NC267" si="237">COUNTIF(Q266:MP266,"No satisfechos")</f>
        <v>0</v>
      </c>
      <c r="ND266" s="234">
        <f t="shared" ref="ND266:ND267" si="238">COUNTIF(Q266:MP266,"No se realiza encuesta")</f>
        <v>0</v>
      </c>
      <c r="NE266" s="234">
        <f t="shared" ref="NE266:NE267" si="239">COUNTIF(Q266:MP266,"Clausurados o rehabilitados")</f>
        <v>0</v>
      </c>
      <c r="NF266" s="234">
        <f t="shared" ref="NF266:NF267" si="240">COUNTIF(Q266:MP266,"En proceso")</f>
        <v>0</v>
      </c>
      <c r="NG266" s="234">
        <f t="shared" ref="NG266:NG267" si="241">COUNTIF(Q266:MP266,"No se realiza ninguna gestión")</f>
        <v>0</v>
      </c>
      <c r="NH266" s="237">
        <f t="shared" ref="NH266:NH267" si="242">SUM(MX266:NG266)</f>
        <v>2</v>
      </c>
      <c r="NI266" s="236" t="s">
        <v>89</v>
      </c>
      <c r="NJ266" s="161">
        <f t="shared" si="227"/>
        <v>0</v>
      </c>
      <c r="NK266" s="161">
        <f t="shared" si="228"/>
        <v>2</v>
      </c>
      <c r="NM266" s="288"/>
      <c r="NN266" s="88"/>
      <c r="NO266" s="741"/>
      <c r="NP266" s="741"/>
      <c r="NQ266" s="741"/>
      <c r="NR266" s="741"/>
      <c r="NS266" s="741"/>
      <c r="NT266" s="741"/>
      <c r="NU266" s="741"/>
      <c r="NV266" s="741"/>
      <c r="NW266" s="741"/>
      <c r="NX266" s="741"/>
      <c r="NY266" s="741"/>
      <c r="NZ266" s="741"/>
      <c r="OA266" s="741"/>
      <c r="OB266" s="741"/>
      <c r="OC266" s="741"/>
      <c r="OD266" s="741"/>
      <c r="OE266" s="741"/>
      <c r="OF266" s="741"/>
      <c r="OG266" s="741"/>
      <c r="OH266" s="741"/>
      <c r="OI266" s="741"/>
      <c r="OJ266" s="741"/>
      <c r="OK266" s="741"/>
      <c r="OL266" s="741"/>
      <c r="OM266" s="741"/>
      <c r="ON266" s="741"/>
      <c r="OO266" s="741"/>
      <c r="OP266" s="741"/>
      <c r="OQ266" s="741"/>
      <c r="OR266" s="741"/>
      <c r="OS266" s="741"/>
      <c r="OT266" s="741"/>
      <c r="OU266" s="741"/>
      <c r="OV266" s="741"/>
      <c r="OW266" s="741"/>
      <c r="OX266" s="741"/>
      <c r="OY266" s="741"/>
      <c r="OZ266" s="741"/>
      <c r="PA266" s="741"/>
      <c r="PB266" s="741"/>
      <c r="PC266" s="741"/>
      <c r="PD266" s="741"/>
      <c r="PE266" s="741"/>
      <c r="PF266" s="741"/>
      <c r="PG266" s="741"/>
      <c r="PH266" s="741"/>
      <c r="PI266" s="741"/>
    </row>
    <row r="267" spans="1:425" s="92" customFormat="1" ht="15" customHeight="1">
      <c r="A267" s="1"/>
      <c r="B267" s="88"/>
      <c r="C267" s="89" t="s">
        <v>432</v>
      </c>
      <c r="D267" s="89" t="s">
        <v>214</v>
      </c>
      <c r="E267" s="89" t="s">
        <v>417</v>
      </c>
      <c r="F267" s="89" t="s">
        <v>1222</v>
      </c>
      <c r="G267" s="160" t="str">
        <f>'G-6'!I234</f>
        <v>I-80</v>
      </c>
      <c r="H267" s="160" t="s">
        <v>89</v>
      </c>
      <c r="I267" s="160" t="s">
        <v>89</v>
      </c>
      <c r="J267" s="160" t="s">
        <v>4</v>
      </c>
      <c r="K267" s="160" t="s">
        <v>4</v>
      </c>
      <c r="L267" s="160" t="s">
        <v>4</v>
      </c>
      <c r="M267" s="89" t="s">
        <v>222</v>
      </c>
      <c r="N267" s="89" t="s">
        <v>8</v>
      </c>
      <c r="O267" s="89" t="s">
        <v>370</v>
      </c>
      <c r="P267" s="89" t="s">
        <v>97</v>
      </c>
      <c r="Q267" s="336" t="s">
        <v>88</v>
      </c>
      <c r="R267" s="336" t="s">
        <v>4</v>
      </c>
      <c r="S267" s="149">
        <v>2018</v>
      </c>
      <c r="T267" s="149" t="s">
        <v>687</v>
      </c>
      <c r="U267" s="149" t="s">
        <v>677</v>
      </c>
      <c r="V267" s="149" t="s">
        <v>1835</v>
      </c>
      <c r="W267" s="149" t="s">
        <v>1836</v>
      </c>
      <c r="X267" s="149" t="s">
        <v>4</v>
      </c>
      <c r="Y267" s="149">
        <v>71470</v>
      </c>
      <c r="Z267" s="149" t="s">
        <v>666</v>
      </c>
      <c r="AA267" s="149" t="s">
        <v>667</v>
      </c>
      <c r="AB267" s="337" t="s">
        <v>1837</v>
      </c>
      <c r="AC267" s="149" t="s">
        <v>4</v>
      </c>
      <c r="AD267" s="116"/>
      <c r="AE267" s="91"/>
      <c r="AF267" s="91"/>
      <c r="AG267" s="91"/>
      <c r="AH267" s="91"/>
      <c r="AI267" s="91"/>
      <c r="AJ267" s="91"/>
      <c r="AK267" s="91"/>
      <c r="AL267" s="91"/>
      <c r="AM267" s="100"/>
      <c r="AN267" s="100"/>
      <c r="AO267" s="100"/>
      <c r="AP267" s="91"/>
      <c r="AQ267" s="100"/>
      <c r="AR267" s="100"/>
      <c r="AS267" s="100"/>
      <c r="AT267" s="100"/>
      <c r="AU267" s="100"/>
      <c r="AV267" s="100"/>
      <c r="AW267" s="100"/>
      <c r="AX267" s="100"/>
      <c r="AY267" s="100"/>
      <c r="AZ267" s="100"/>
      <c r="BA267" s="100"/>
      <c r="BB267" s="100"/>
      <c r="BC267" s="100"/>
      <c r="BD267" s="119"/>
      <c r="BE267" s="100"/>
      <c r="BF267" s="100"/>
      <c r="BG267" s="100"/>
      <c r="BH267" s="100"/>
      <c r="BI267" s="100"/>
      <c r="BJ267" s="100"/>
      <c r="BK267" s="100"/>
      <c r="BL267" s="100"/>
      <c r="BM267" s="100"/>
      <c r="BN267" s="100"/>
      <c r="BO267" s="100"/>
      <c r="BP267" s="100"/>
      <c r="BQ267" s="119"/>
      <c r="BR267" s="100"/>
      <c r="BS267" s="100"/>
      <c r="BT267" s="100"/>
      <c r="BU267" s="100"/>
      <c r="BV267" s="100"/>
      <c r="BW267" s="100"/>
      <c r="BX267" s="100"/>
      <c r="BY267" s="100"/>
      <c r="BZ267" s="100"/>
      <c r="CA267" s="100"/>
      <c r="CB267" s="100"/>
      <c r="CC267" s="100"/>
      <c r="CD267" s="119"/>
      <c r="CE267" s="100"/>
      <c r="CF267" s="100"/>
      <c r="CG267" s="100"/>
      <c r="CH267" s="100"/>
      <c r="CI267" s="100"/>
      <c r="CJ267" s="100"/>
      <c r="CK267" s="100"/>
      <c r="CL267" s="100"/>
      <c r="CM267" s="100"/>
      <c r="CN267" s="100"/>
      <c r="CO267" s="100"/>
      <c r="CP267" s="100"/>
      <c r="CQ267" s="119"/>
      <c r="CR267" s="100"/>
      <c r="CS267" s="100"/>
      <c r="CT267" s="100"/>
      <c r="CU267" s="100"/>
      <c r="CV267" s="100"/>
      <c r="CW267" s="100"/>
      <c r="CX267" s="100"/>
      <c r="CY267" s="100"/>
      <c r="CZ267" s="100"/>
      <c r="DA267" s="100"/>
      <c r="DB267" s="100"/>
      <c r="DC267" s="100"/>
      <c r="DD267" s="119"/>
      <c r="DE267" s="100"/>
      <c r="DF267" s="100"/>
      <c r="DG267" s="100"/>
      <c r="DH267" s="100"/>
      <c r="DI267" s="100"/>
      <c r="DJ267" s="100"/>
      <c r="DK267" s="100"/>
      <c r="DL267" s="100"/>
      <c r="DM267" s="100"/>
      <c r="DN267" s="100"/>
      <c r="DO267" s="100"/>
      <c r="DP267" s="100"/>
      <c r="DQ267" s="119"/>
      <c r="DR267" s="125"/>
      <c r="DS267" s="100"/>
      <c r="DT267" s="100"/>
      <c r="DU267" s="100"/>
      <c r="DV267" s="100"/>
      <c r="DW267" s="100"/>
      <c r="DX267" s="100"/>
      <c r="DY267" s="100"/>
      <c r="DZ267" s="100"/>
      <c r="EA267" s="100"/>
      <c r="EB267" s="100"/>
      <c r="EC267" s="100"/>
      <c r="MQ267" s="152">
        <f t="shared" si="176"/>
        <v>1</v>
      </c>
      <c r="MR267" s="143" t="s">
        <v>4</v>
      </c>
      <c r="MS267" s="143" t="s">
        <v>4</v>
      </c>
      <c r="MT267" s="143" t="s">
        <v>4</v>
      </c>
      <c r="MU267" s="143" t="s">
        <v>4</v>
      </c>
      <c r="MV267" s="234" t="s">
        <v>4</v>
      </c>
      <c r="MW267" s="236" t="s">
        <v>22</v>
      </c>
      <c r="MX267" s="234">
        <f t="shared" si="233"/>
        <v>0</v>
      </c>
      <c r="MY267" s="234">
        <f t="shared" si="234"/>
        <v>0</v>
      </c>
      <c r="MZ267" s="234">
        <f>COUNTIF(Q$6:MP267,"Si, pero publicado por un nivel superior")+COUNTIF(Q267:MP267,"Si pero publicado por otra entidad")</f>
        <v>0</v>
      </c>
      <c r="NA267" s="234">
        <f t="shared" si="235"/>
        <v>1</v>
      </c>
      <c r="NB267" s="234">
        <f t="shared" si="236"/>
        <v>0</v>
      </c>
      <c r="NC267" s="234">
        <f t="shared" si="237"/>
        <v>0</v>
      </c>
      <c r="ND267" s="234">
        <f t="shared" si="238"/>
        <v>0</v>
      </c>
      <c r="NE267" s="234">
        <f t="shared" si="239"/>
        <v>0</v>
      </c>
      <c r="NF267" s="234">
        <f t="shared" si="240"/>
        <v>0</v>
      </c>
      <c r="NG267" s="234">
        <f t="shared" si="241"/>
        <v>0</v>
      </c>
      <c r="NH267" s="237">
        <f t="shared" si="242"/>
        <v>1</v>
      </c>
      <c r="NI267" s="236" t="s">
        <v>89</v>
      </c>
      <c r="NJ267" s="161">
        <f t="shared" si="227"/>
        <v>0</v>
      </c>
      <c r="NK267" s="161">
        <f t="shared" si="228"/>
        <v>1</v>
      </c>
      <c r="NM267" s="288"/>
      <c r="NN267" s="88"/>
      <c r="NO267" s="741"/>
      <c r="NP267" s="741"/>
      <c r="NQ267" s="741"/>
      <c r="NR267" s="741"/>
      <c r="NS267" s="741"/>
      <c r="NT267" s="741"/>
      <c r="NU267" s="741"/>
      <c r="NV267" s="741"/>
      <c r="NW267" s="741"/>
      <c r="NX267" s="741"/>
      <c r="NY267" s="741"/>
      <c r="NZ267" s="741"/>
      <c r="OA267" s="741"/>
      <c r="OB267" s="741"/>
      <c r="OC267" s="741"/>
      <c r="OD267" s="741"/>
      <c r="OE267" s="741"/>
      <c r="OF267" s="741"/>
      <c r="OG267" s="741"/>
      <c r="OH267" s="741"/>
      <c r="OI267" s="741"/>
      <c r="OJ267" s="741"/>
      <c r="OK267" s="741"/>
      <c r="OL267" s="741"/>
      <c r="OM267" s="741"/>
      <c r="ON267" s="741"/>
      <c r="OO267" s="741"/>
      <c r="OP267" s="741"/>
      <c r="OQ267" s="741"/>
      <c r="OR267" s="741"/>
      <c r="OS267" s="741"/>
      <c r="OT267" s="741"/>
      <c r="OU267" s="741"/>
      <c r="OV267" s="741"/>
      <c r="OW267" s="741"/>
      <c r="OX267" s="741"/>
      <c r="OY267" s="741"/>
      <c r="OZ267" s="741"/>
      <c r="PA267" s="741"/>
      <c r="PB267" s="741"/>
      <c r="PC267" s="741"/>
      <c r="PD267" s="741"/>
      <c r="PE267" s="741"/>
      <c r="PF267" s="741"/>
      <c r="PG267" s="741"/>
      <c r="PH267" s="741"/>
      <c r="PI267" s="741"/>
    </row>
    <row r="268" spans="1:425" s="92" customFormat="1" ht="15" customHeight="1">
      <c r="A268" s="1"/>
      <c r="B268" s="88"/>
      <c r="C268" s="89" t="s">
        <v>432</v>
      </c>
      <c r="D268" s="89" t="s">
        <v>214</v>
      </c>
      <c r="E268" s="89" t="s">
        <v>417</v>
      </c>
      <c r="F268" s="89" t="s">
        <v>1225</v>
      </c>
      <c r="G268" s="160" t="str">
        <f>'G-6'!I240</f>
        <v>I-81</v>
      </c>
      <c r="H268" s="160" t="s">
        <v>89</v>
      </c>
      <c r="I268" s="160" t="s">
        <v>89</v>
      </c>
      <c r="J268" s="160" t="s">
        <v>4</v>
      </c>
      <c r="K268" s="160" t="s">
        <v>4</v>
      </c>
      <c r="L268" s="160" t="s">
        <v>4</v>
      </c>
      <c r="M268" s="89" t="s">
        <v>223</v>
      </c>
      <c r="N268" s="89" t="s">
        <v>8</v>
      </c>
      <c r="O268" s="89" t="s">
        <v>224</v>
      </c>
      <c r="P268" s="89" t="s">
        <v>97</v>
      </c>
      <c r="Q268" s="336" t="s">
        <v>88</v>
      </c>
      <c r="R268" s="336" t="s">
        <v>4</v>
      </c>
      <c r="S268" s="149">
        <v>2018</v>
      </c>
      <c r="T268" s="149" t="s">
        <v>687</v>
      </c>
      <c r="U268" s="149" t="s">
        <v>677</v>
      </c>
      <c r="V268" s="149" t="s">
        <v>1835</v>
      </c>
      <c r="W268" s="149" t="s">
        <v>1836</v>
      </c>
      <c r="X268" s="149" t="s">
        <v>4</v>
      </c>
      <c r="Y268" s="149">
        <v>71470</v>
      </c>
      <c r="Z268" s="149" t="s">
        <v>666</v>
      </c>
      <c r="AA268" s="149" t="s">
        <v>667</v>
      </c>
      <c r="AB268" s="337" t="s">
        <v>1837</v>
      </c>
      <c r="AC268" s="149" t="s">
        <v>4</v>
      </c>
      <c r="AD268" s="116"/>
      <c r="AE268" s="91"/>
      <c r="AF268" s="91"/>
      <c r="AG268" s="91"/>
      <c r="AH268" s="91"/>
      <c r="AI268" s="91"/>
      <c r="AJ268" s="91"/>
      <c r="AK268" s="91"/>
      <c r="AL268" s="91"/>
      <c r="AM268" s="100"/>
      <c r="AN268" s="100"/>
      <c r="AO268" s="100"/>
      <c r="AP268" s="91"/>
      <c r="AQ268" s="100"/>
      <c r="AR268" s="100"/>
      <c r="AS268" s="100"/>
      <c r="AT268" s="100"/>
      <c r="AU268" s="100"/>
      <c r="AV268" s="100"/>
      <c r="AW268" s="100"/>
      <c r="AX268" s="100"/>
      <c r="AY268" s="100"/>
      <c r="AZ268" s="100"/>
      <c r="BA268" s="100"/>
      <c r="BB268" s="100"/>
      <c r="BC268" s="100"/>
      <c r="BD268" s="119"/>
      <c r="BE268" s="100"/>
      <c r="BF268" s="100"/>
      <c r="BG268" s="100"/>
      <c r="BH268" s="100"/>
      <c r="BI268" s="100"/>
      <c r="BJ268" s="100"/>
      <c r="BK268" s="100"/>
      <c r="BL268" s="100"/>
      <c r="BM268" s="100"/>
      <c r="BN268" s="100"/>
      <c r="BO268" s="100"/>
      <c r="BP268" s="100"/>
      <c r="BQ268" s="119"/>
      <c r="BR268" s="100"/>
      <c r="BS268" s="100"/>
      <c r="BT268" s="100"/>
      <c r="BU268" s="100"/>
      <c r="BV268" s="100"/>
      <c r="BW268" s="100"/>
      <c r="BX268" s="100"/>
      <c r="BY268" s="100"/>
      <c r="BZ268" s="100"/>
      <c r="CA268" s="100"/>
      <c r="CB268" s="100"/>
      <c r="CC268" s="100"/>
      <c r="CD268" s="119"/>
      <c r="CE268" s="100"/>
      <c r="CF268" s="100"/>
      <c r="CG268" s="100"/>
      <c r="CH268" s="100"/>
      <c r="CI268" s="100"/>
      <c r="CJ268" s="100"/>
      <c r="CK268" s="100"/>
      <c r="CL268" s="100"/>
      <c r="CM268" s="100"/>
      <c r="CN268" s="100"/>
      <c r="CO268" s="100"/>
      <c r="CP268" s="100"/>
      <c r="CQ268" s="119"/>
      <c r="CR268" s="100"/>
      <c r="CS268" s="100"/>
      <c r="CT268" s="100"/>
      <c r="CU268" s="100"/>
      <c r="CV268" s="100"/>
      <c r="CW268" s="100"/>
      <c r="CX268" s="100"/>
      <c r="CY268" s="100"/>
      <c r="CZ268" s="100"/>
      <c r="DA268" s="100"/>
      <c r="DB268" s="100"/>
      <c r="DC268" s="100"/>
      <c r="DD268" s="119"/>
      <c r="DE268" s="100"/>
      <c r="DF268" s="100"/>
      <c r="DG268" s="100"/>
      <c r="DH268" s="100"/>
      <c r="DI268" s="100"/>
      <c r="DJ268" s="100"/>
      <c r="DK268" s="100"/>
      <c r="DL268" s="100"/>
      <c r="DM268" s="100"/>
      <c r="DN268" s="100"/>
      <c r="DO268" s="100"/>
      <c r="DP268" s="100"/>
      <c r="DQ268" s="119"/>
      <c r="DR268" s="125"/>
      <c r="DS268" s="100"/>
      <c r="DT268" s="100"/>
      <c r="DU268" s="100"/>
      <c r="DV268" s="100"/>
      <c r="DW268" s="100"/>
      <c r="DX268" s="100"/>
      <c r="DY268" s="100"/>
      <c r="DZ268" s="100"/>
      <c r="EA268" s="100"/>
      <c r="EB268" s="100"/>
      <c r="EC268" s="100"/>
      <c r="MQ268" s="152">
        <f t="shared" si="176"/>
        <v>1</v>
      </c>
      <c r="MR268" s="143" t="s">
        <v>4</v>
      </c>
      <c r="MS268" s="143" t="s">
        <v>4</v>
      </c>
      <c r="MT268" s="143" t="s">
        <v>4</v>
      </c>
      <c r="MU268" s="143" t="s">
        <v>4</v>
      </c>
      <c r="MV268" s="234" t="s">
        <v>4</v>
      </c>
      <c r="MW268" s="236" t="s">
        <v>22</v>
      </c>
      <c r="MX268" s="234">
        <f t="shared" ref="MX268:MX272" si="243">COUNTIF(Q268:MP268,"Si")</f>
        <v>0</v>
      </c>
      <c r="MY268" s="234">
        <f t="shared" ref="MY268:MY272" si="244">COUNTIF(Q268:MP268,"Parcialmente")</f>
        <v>0</v>
      </c>
      <c r="MZ268" s="234">
        <f>COUNTIF(Q$6:MP268,"Si, pero publicado por un nivel superior")+COUNTIF(Q268:MP268,"Si pero publicado por otra entidad")</f>
        <v>0</v>
      </c>
      <c r="NA268" s="234">
        <f t="shared" ref="NA268:NA272" si="245">COUNTIF(Q268:MP268,"No")</f>
        <v>1</v>
      </c>
      <c r="NB268" s="234">
        <f t="shared" ref="NB268:NB272" si="246">COUNTIF(Q268:MP268,"Satisfechos")</f>
        <v>0</v>
      </c>
      <c r="NC268" s="234">
        <f t="shared" ref="NC268:NC272" si="247">COUNTIF(Q268:MP268,"No satisfechos")</f>
        <v>0</v>
      </c>
      <c r="ND268" s="234">
        <f t="shared" ref="ND268:ND272" si="248">COUNTIF(Q268:MP268,"No se realiza encuesta")</f>
        <v>0</v>
      </c>
      <c r="NE268" s="234">
        <f t="shared" ref="NE268:NE272" si="249">COUNTIF(Q268:MP268,"Clausurados o rehabilitados")</f>
        <v>0</v>
      </c>
      <c r="NF268" s="234">
        <f t="shared" ref="NF268:NF272" si="250">COUNTIF(Q268:MP268,"En proceso")</f>
        <v>0</v>
      </c>
      <c r="NG268" s="234">
        <f t="shared" ref="NG268:NG272" si="251">COUNTIF(Q268:MP268,"No se realiza ninguna gestión")</f>
        <v>0</v>
      </c>
      <c r="NH268" s="237">
        <f t="shared" ref="NH268:NH272" si="252">SUM(MX268:NG268)</f>
        <v>1</v>
      </c>
      <c r="NI268" s="236" t="s">
        <v>89</v>
      </c>
      <c r="NJ268" s="161">
        <f t="shared" si="227"/>
        <v>0</v>
      </c>
      <c r="NK268" s="161">
        <f t="shared" si="228"/>
        <v>1</v>
      </c>
      <c r="NM268" s="288"/>
      <c r="NN268" s="88"/>
      <c r="NO268" s="741"/>
      <c r="NP268" s="741"/>
      <c r="NQ268" s="741"/>
      <c r="NR268" s="741"/>
      <c r="NS268" s="741"/>
      <c r="NT268" s="741"/>
      <c r="NU268" s="741"/>
      <c r="NV268" s="741"/>
      <c r="NW268" s="741"/>
      <c r="NX268" s="741"/>
      <c r="NY268" s="741"/>
      <c r="NZ268" s="741"/>
      <c r="OA268" s="741"/>
      <c r="OB268" s="741"/>
      <c r="OC268" s="741"/>
      <c r="OD268" s="741"/>
      <c r="OE268" s="741"/>
      <c r="OF268" s="741"/>
      <c r="OG268" s="741"/>
      <c r="OH268" s="741"/>
      <c r="OI268" s="741"/>
      <c r="OJ268" s="741"/>
      <c r="OK268" s="741"/>
      <c r="OL268" s="741"/>
      <c r="OM268" s="741"/>
      <c r="ON268" s="741"/>
      <c r="OO268" s="741"/>
      <c r="OP268" s="741"/>
      <c r="OQ268" s="741"/>
      <c r="OR268" s="741"/>
      <c r="OS268" s="741"/>
      <c r="OT268" s="741"/>
      <c r="OU268" s="741"/>
      <c r="OV268" s="741"/>
      <c r="OW268" s="741"/>
      <c r="OX268" s="741"/>
      <c r="OY268" s="741"/>
      <c r="OZ268" s="741"/>
      <c r="PA268" s="741"/>
      <c r="PB268" s="741"/>
      <c r="PC268" s="741"/>
      <c r="PD268" s="741"/>
      <c r="PE268" s="741"/>
      <c r="PF268" s="741"/>
      <c r="PG268" s="741"/>
      <c r="PH268" s="741"/>
      <c r="PI268" s="741"/>
    </row>
    <row r="269" spans="1:425" s="92" customFormat="1" ht="15" customHeight="1">
      <c r="A269" s="1"/>
      <c r="B269" s="88"/>
      <c r="C269" s="89" t="s">
        <v>432</v>
      </c>
      <c r="D269" s="89" t="s">
        <v>214</v>
      </c>
      <c r="E269" s="89" t="s">
        <v>417</v>
      </c>
      <c r="F269" s="89" t="s">
        <v>1226</v>
      </c>
      <c r="G269" s="160" t="str">
        <f>'G-6'!I246</f>
        <v>I-82</v>
      </c>
      <c r="H269" s="160" t="s">
        <v>89</v>
      </c>
      <c r="I269" s="160" t="s">
        <v>89</v>
      </c>
      <c r="J269" s="160" t="s">
        <v>4</v>
      </c>
      <c r="K269" s="160" t="s">
        <v>4</v>
      </c>
      <c r="L269" s="160" t="s">
        <v>4</v>
      </c>
      <c r="M269" s="89" t="s">
        <v>225</v>
      </c>
      <c r="N269" s="89" t="s">
        <v>8</v>
      </c>
      <c r="O269" s="89" t="s">
        <v>580</v>
      </c>
      <c r="P269" s="89" t="s">
        <v>97</v>
      </c>
      <c r="Q269" s="336" t="s">
        <v>88</v>
      </c>
      <c r="R269" s="336" t="s">
        <v>4</v>
      </c>
      <c r="S269" s="149">
        <v>2018</v>
      </c>
      <c r="T269" s="149" t="s">
        <v>687</v>
      </c>
      <c r="U269" s="149" t="s">
        <v>677</v>
      </c>
      <c r="V269" s="149" t="s">
        <v>1835</v>
      </c>
      <c r="W269" s="149" t="s">
        <v>1836</v>
      </c>
      <c r="X269" s="149" t="s">
        <v>4</v>
      </c>
      <c r="Y269" s="149">
        <v>71470</v>
      </c>
      <c r="Z269" s="149" t="s">
        <v>666</v>
      </c>
      <c r="AA269" s="149" t="s">
        <v>667</v>
      </c>
      <c r="AB269" s="337" t="s">
        <v>1837</v>
      </c>
      <c r="AC269" s="149" t="s">
        <v>4</v>
      </c>
      <c r="AD269" s="116"/>
      <c r="AE269" s="91"/>
      <c r="AF269" s="91"/>
      <c r="AG269" s="91"/>
      <c r="AH269" s="91"/>
      <c r="AI269" s="91"/>
      <c r="AJ269" s="91"/>
      <c r="AK269" s="91"/>
      <c r="AL269" s="91"/>
      <c r="AM269" s="100"/>
      <c r="AN269" s="100"/>
      <c r="AO269" s="100"/>
      <c r="AP269" s="91"/>
      <c r="AQ269" s="100"/>
      <c r="AR269" s="100"/>
      <c r="AS269" s="100"/>
      <c r="AT269" s="100"/>
      <c r="AU269" s="100"/>
      <c r="AV269" s="100"/>
      <c r="AW269" s="100"/>
      <c r="AX269" s="100"/>
      <c r="AY269" s="100"/>
      <c r="AZ269" s="100"/>
      <c r="BA269" s="100"/>
      <c r="BB269" s="100"/>
      <c r="BC269" s="100"/>
      <c r="BD269" s="119"/>
      <c r="BE269" s="100"/>
      <c r="BF269" s="100"/>
      <c r="BG269" s="100"/>
      <c r="BH269" s="100"/>
      <c r="BI269" s="100"/>
      <c r="BJ269" s="100"/>
      <c r="BK269" s="100"/>
      <c r="BL269" s="100"/>
      <c r="BM269" s="100"/>
      <c r="BN269" s="100"/>
      <c r="BO269" s="100"/>
      <c r="BP269" s="100"/>
      <c r="BQ269" s="119"/>
      <c r="BR269" s="100"/>
      <c r="BS269" s="100"/>
      <c r="BT269" s="100"/>
      <c r="BU269" s="100"/>
      <c r="BV269" s="100"/>
      <c r="BW269" s="100"/>
      <c r="BX269" s="100"/>
      <c r="BY269" s="100"/>
      <c r="BZ269" s="100"/>
      <c r="CA269" s="100"/>
      <c r="CB269" s="100"/>
      <c r="CC269" s="100"/>
      <c r="CD269" s="119"/>
      <c r="CE269" s="100"/>
      <c r="CF269" s="100"/>
      <c r="CG269" s="100"/>
      <c r="CH269" s="100"/>
      <c r="CI269" s="100"/>
      <c r="CJ269" s="100"/>
      <c r="CK269" s="100"/>
      <c r="CL269" s="100"/>
      <c r="CM269" s="100"/>
      <c r="CN269" s="100"/>
      <c r="CO269" s="100"/>
      <c r="CP269" s="100"/>
      <c r="CQ269" s="119"/>
      <c r="CR269" s="100"/>
      <c r="CS269" s="100"/>
      <c r="CT269" s="100"/>
      <c r="CU269" s="100"/>
      <c r="CV269" s="100"/>
      <c r="CW269" s="100"/>
      <c r="CX269" s="100"/>
      <c r="CY269" s="100"/>
      <c r="CZ269" s="100"/>
      <c r="DA269" s="100"/>
      <c r="DB269" s="100"/>
      <c r="DC269" s="100"/>
      <c r="DD269" s="119"/>
      <c r="DE269" s="100"/>
      <c r="DF269" s="100"/>
      <c r="DG269" s="100"/>
      <c r="DH269" s="100"/>
      <c r="DI269" s="100"/>
      <c r="DJ269" s="100"/>
      <c r="DK269" s="100"/>
      <c r="DL269" s="100"/>
      <c r="DM269" s="100"/>
      <c r="DN269" s="100"/>
      <c r="DO269" s="100"/>
      <c r="DP269" s="100"/>
      <c r="DQ269" s="119"/>
      <c r="DR269" s="125"/>
      <c r="DS269" s="100"/>
      <c r="DT269" s="100"/>
      <c r="DU269" s="100"/>
      <c r="DV269" s="100"/>
      <c r="DW269" s="100"/>
      <c r="DX269" s="100"/>
      <c r="DY269" s="100"/>
      <c r="DZ269" s="100"/>
      <c r="EA269" s="100"/>
      <c r="EB269" s="100"/>
      <c r="EC269" s="100"/>
      <c r="MQ269" s="152">
        <f t="shared" si="176"/>
        <v>1</v>
      </c>
      <c r="MR269" s="143" t="s">
        <v>4</v>
      </c>
      <c r="MS269" s="143" t="s">
        <v>4</v>
      </c>
      <c r="MT269" s="143" t="s">
        <v>4</v>
      </c>
      <c r="MU269" s="143" t="s">
        <v>4</v>
      </c>
      <c r="MV269" s="234" t="s">
        <v>4</v>
      </c>
      <c r="MW269" s="236" t="s">
        <v>22</v>
      </c>
      <c r="MX269" s="234">
        <f t="shared" si="243"/>
        <v>0</v>
      </c>
      <c r="MY269" s="234">
        <f t="shared" si="244"/>
        <v>0</v>
      </c>
      <c r="MZ269" s="234">
        <f>COUNTIF(Q$6:MP269,"Si, pero publicado por un nivel superior")+COUNTIF(Q269:MP269,"Si pero publicado por otra entidad")</f>
        <v>0</v>
      </c>
      <c r="NA269" s="234">
        <f t="shared" si="245"/>
        <v>1</v>
      </c>
      <c r="NB269" s="234">
        <f t="shared" si="246"/>
        <v>0</v>
      </c>
      <c r="NC269" s="234">
        <f t="shared" si="247"/>
        <v>0</v>
      </c>
      <c r="ND269" s="234">
        <f t="shared" si="248"/>
        <v>0</v>
      </c>
      <c r="NE269" s="234">
        <f t="shared" si="249"/>
        <v>0</v>
      </c>
      <c r="NF269" s="234">
        <f t="shared" si="250"/>
        <v>0</v>
      </c>
      <c r="NG269" s="234">
        <f t="shared" si="251"/>
        <v>0</v>
      </c>
      <c r="NH269" s="237">
        <f t="shared" si="252"/>
        <v>1</v>
      </c>
      <c r="NI269" s="236" t="s">
        <v>89</v>
      </c>
      <c r="NJ269" s="161">
        <f t="shared" si="227"/>
        <v>0</v>
      </c>
      <c r="NK269" s="161">
        <f t="shared" si="228"/>
        <v>1</v>
      </c>
      <c r="NM269" s="288"/>
      <c r="NN269" s="88"/>
      <c r="NO269" s="741"/>
      <c r="NP269" s="741"/>
      <c r="NQ269" s="741"/>
      <c r="NR269" s="741"/>
      <c r="NS269" s="741"/>
      <c r="NT269" s="741"/>
      <c r="NU269" s="741"/>
      <c r="NV269" s="741"/>
      <c r="NW269" s="741"/>
      <c r="NX269" s="741"/>
      <c r="NY269" s="741"/>
      <c r="NZ269" s="741"/>
      <c r="OA269" s="741"/>
      <c r="OB269" s="741"/>
      <c r="OC269" s="741"/>
      <c r="OD269" s="741"/>
      <c r="OE269" s="741"/>
      <c r="OF269" s="741"/>
      <c r="OG269" s="741"/>
      <c r="OH269" s="741"/>
      <c r="OI269" s="741"/>
      <c r="OJ269" s="741"/>
      <c r="OK269" s="741"/>
      <c r="OL269" s="741"/>
      <c r="OM269" s="741"/>
      <c r="ON269" s="741"/>
      <c r="OO269" s="741"/>
      <c r="OP269" s="741"/>
      <c r="OQ269" s="741"/>
      <c r="OR269" s="741"/>
      <c r="OS269" s="741"/>
      <c r="OT269" s="741"/>
      <c r="OU269" s="741"/>
      <c r="OV269" s="741"/>
      <c r="OW269" s="741"/>
      <c r="OX269" s="741"/>
      <c r="OY269" s="741"/>
      <c r="OZ269" s="741"/>
      <c r="PA269" s="741"/>
      <c r="PB269" s="741"/>
      <c r="PC269" s="741"/>
      <c r="PD269" s="741"/>
      <c r="PE269" s="741"/>
      <c r="PF269" s="741"/>
      <c r="PG269" s="741"/>
      <c r="PH269" s="741"/>
      <c r="PI269" s="741"/>
    </row>
    <row r="270" spans="1:425" s="92" customFormat="1" ht="15" customHeight="1">
      <c r="A270" s="1"/>
      <c r="B270" s="88"/>
      <c r="C270" s="89" t="s">
        <v>432</v>
      </c>
      <c r="D270" s="89" t="s">
        <v>214</v>
      </c>
      <c r="E270" s="89" t="s">
        <v>67</v>
      </c>
      <c r="F270" s="89" t="s">
        <v>1227</v>
      </c>
      <c r="G270" s="160" t="str">
        <f>'G-6'!I228</f>
        <v>I-79</v>
      </c>
      <c r="H270" s="160" t="s">
        <v>89</v>
      </c>
      <c r="I270" s="160" t="s">
        <v>89</v>
      </c>
      <c r="J270" s="160" t="s">
        <v>4</v>
      </c>
      <c r="K270" s="160" t="s">
        <v>4</v>
      </c>
      <c r="L270" s="160" t="s">
        <v>4</v>
      </c>
      <c r="M270" s="89" t="s">
        <v>387</v>
      </c>
      <c r="N270" s="89" t="s">
        <v>8</v>
      </c>
      <c r="O270" s="89" t="s">
        <v>391</v>
      </c>
      <c r="P270" s="89" t="s">
        <v>97</v>
      </c>
      <c r="Q270" s="125" t="s">
        <v>88</v>
      </c>
      <c r="R270" s="125" t="s">
        <v>906</v>
      </c>
      <c r="S270" s="100">
        <v>2002</v>
      </c>
      <c r="T270" s="100" t="s">
        <v>885</v>
      </c>
      <c r="U270" s="100" t="s">
        <v>788</v>
      </c>
      <c r="V270" s="100" t="s">
        <v>4</v>
      </c>
      <c r="W270" s="100" t="s">
        <v>4</v>
      </c>
      <c r="X270" s="100" t="s">
        <v>4</v>
      </c>
      <c r="Y270" s="100" t="s">
        <v>4</v>
      </c>
      <c r="Z270" s="100" t="s">
        <v>674</v>
      </c>
      <c r="AA270" s="100" t="s">
        <v>667</v>
      </c>
      <c r="AB270" s="100" t="s">
        <v>897</v>
      </c>
      <c r="AC270" s="125" t="s">
        <v>905</v>
      </c>
      <c r="AD270" s="116" t="s">
        <v>89</v>
      </c>
      <c r="AE270" s="91" t="s">
        <v>4</v>
      </c>
      <c r="AF270" s="91">
        <v>2014</v>
      </c>
      <c r="AG270" s="91" t="s">
        <v>902</v>
      </c>
      <c r="AH270" s="91" t="s">
        <v>677</v>
      </c>
      <c r="AI270" s="91" t="s">
        <v>4</v>
      </c>
      <c r="AJ270" s="91" t="s">
        <v>4</v>
      </c>
      <c r="AK270" s="91" t="s">
        <v>4</v>
      </c>
      <c r="AL270" s="91" t="s">
        <v>4</v>
      </c>
      <c r="AM270" s="100" t="s">
        <v>674</v>
      </c>
      <c r="AN270" s="100" t="s">
        <v>667</v>
      </c>
      <c r="AO270" s="100" t="s">
        <v>903</v>
      </c>
      <c r="AP270" s="91" t="s">
        <v>1842</v>
      </c>
      <c r="AQ270" s="336" t="s">
        <v>89</v>
      </c>
      <c r="AR270" s="336" t="s">
        <v>4</v>
      </c>
      <c r="AS270" s="149">
        <v>2018</v>
      </c>
      <c r="AT270" s="149" t="s">
        <v>687</v>
      </c>
      <c r="AU270" s="149" t="s">
        <v>677</v>
      </c>
      <c r="AV270" s="149" t="s">
        <v>1835</v>
      </c>
      <c r="AW270" s="149" t="s">
        <v>1836</v>
      </c>
      <c r="AX270" s="149" t="s">
        <v>4</v>
      </c>
      <c r="AY270" s="149">
        <v>71470</v>
      </c>
      <c r="AZ270" s="149" t="s">
        <v>666</v>
      </c>
      <c r="BA270" s="149" t="s">
        <v>667</v>
      </c>
      <c r="BB270" s="337" t="s">
        <v>1837</v>
      </c>
      <c r="BC270" s="149" t="s">
        <v>4</v>
      </c>
      <c r="BD270" s="119"/>
      <c r="BE270" s="100"/>
      <c r="BF270" s="100"/>
      <c r="BG270" s="100"/>
      <c r="BH270" s="100"/>
      <c r="BI270" s="100"/>
      <c r="BJ270" s="100"/>
      <c r="BK270" s="100"/>
      <c r="BL270" s="100"/>
      <c r="BM270" s="100"/>
      <c r="BN270" s="100"/>
      <c r="BO270" s="100"/>
      <c r="BP270" s="100"/>
      <c r="BQ270" s="119"/>
      <c r="BR270" s="100"/>
      <c r="BS270" s="100"/>
      <c r="BT270" s="100"/>
      <c r="BU270" s="100"/>
      <c r="BV270" s="100"/>
      <c r="BW270" s="100"/>
      <c r="BX270" s="100"/>
      <c r="BY270" s="100"/>
      <c r="BZ270" s="100"/>
      <c r="CA270" s="100"/>
      <c r="CB270" s="100"/>
      <c r="CC270" s="100"/>
      <c r="CD270" s="119"/>
      <c r="CE270" s="100"/>
      <c r="CF270" s="100"/>
      <c r="CG270" s="100"/>
      <c r="CH270" s="100"/>
      <c r="CI270" s="100"/>
      <c r="CJ270" s="100"/>
      <c r="CK270" s="100"/>
      <c r="CL270" s="100"/>
      <c r="CM270" s="100"/>
      <c r="CN270" s="100"/>
      <c r="CO270" s="100"/>
      <c r="CP270" s="100"/>
      <c r="CQ270" s="119"/>
      <c r="CR270" s="100"/>
      <c r="CS270" s="100"/>
      <c r="CT270" s="100"/>
      <c r="CU270" s="100"/>
      <c r="CV270" s="100"/>
      <c r="CW270" s="100"/>
      <c r="CX270" s="100"/>
      <c r="CY270" s="100"/>
      <c r="CZ270" s="100"/>
      <c r="DA270" s="100"/>
      <c r="DB270" s="100"/>
      <c r="DC270" s="100"/>
      <c r="DD270" s="119"/>
      <c r="DE270" s="100"/>
      <c r="DF270" s="100"/>
      <c r="DG270" s="100"/>
      <c r="DH270" s="100"/>
      <c r="DI270" s="100"/>
      <c r="DJ270" s="100"/>
      <c r="DK270" s="100"/>
      <c r="DL270" s="100"/>
      <c r="DM270" s="100"/>
      <c r="DN270" s="100"/>
      <c r="DO270" s="100"/>
      <c r="DP270" s="100"/>
      <c r="DQ270" s="119"/>
      <c r="DR270" s="125"/>
      <c r="DS270" s="100"/>
      <c r="DT270" s="100"/>
      <c r="DU270" s="100"/>
      <c r="DV270" s="100"/>
      <c r="DW270" s="100"/>
      <c r="DX270" s="100"/>
      <c r="DY270" s="100"/>
      <c r="DZ270" s="100"/>
      <c r="EA270" s="100"/>
      <c r="EB270" s="100"/>
      <c r="EC270" s="100"/>
      <c r="MQ270" s="152">
        <f t="shared" si="176"/>
        <v>3</v>
      </c>
      <c r="MR270" s="143" t="s">
        <v>4</v>
      </c>
      <c r="MS270" s="143" t="s">
        <v>4</v>
      </c>
      <c r="MT270" s="143" t="s">
        <v>4</v>
      </c>
      <c r="MU270" s="143" t="s">
        <v>4</v>
      </c>
      <c r="MV270" s="234" t="s">
        <v>4</v>
      </c>
      <c r="MW270" s="236" t="s">
        <v>22</v>
      </c>
      <c r="MX270" s="234">
        <f t="shared" si="243"/>
        <v>2</v>
      </c>
      <c r="MY270" s="234">
        <f t="shared" si="244"/>
        <v>0</v>
      </c>
      <c r="MZ270" s="234">
        <f>COUNTIF(Q$6:MP270,"Si, pero publicado por un nivel superior")+COUNTIF(Q270:MP270,"Si pero publicado por otra entidad")</f>
        <v>0</v>
      </c>
      <c r="NA270" s="234">
        <f t="shared" si="245"/>
        <v>1</v>
      </c>
      <c r="NB270" s="234">
        <f t="shared" si="246"/>
        <v>0</v>
      </c>
      <c r="NC270" s="234">
        <f t="shared" si="247"/>
        <v>0</v>
      </c>
      <c r="ND270" s="234">
        <f t="shared" si="248"/>
        <v>0</v>
      </c>
      <c r="NE270" s="234">
        <f t="shared" si="249"/>
        <v>0</v>
      </c>
      <c r="NF270" s="234">
        <f t="shared" si="250"/>
        <v>0</v>
      </c>
      <c r="NG270" s="234">
        <f t="shared" si="251"/>
        <v>0</v>
      </c>
      <c r="NH270" s="237">
        <f t="shared" si="252"/>
        <v>3</v>
      </c>
      <c r="NI270" s="236" t="s">
        <v>89</v>
      </c>
      <c r="NJ270" s="161">
        <f t="shared" si="227"/>
        <v>0</v>
      </c>
      <c r="NK270" s="161">
        <f t="shared" si="228"/>
        <v>3</v>
      </c>
      <c r="NM270" s="288"/>
      <c r="NN270" s="88"/>
      <c r="NO270" s="741"/>
      <c r="NP270" s="741"/>
      <c r="NQ270" s="741"/>
      <c r="NR270" s="741"/>
      <c r="NS270" s="741"/>
      <c r="NT270" s="741"/>
      <c r="NU270" s="741"/>
      <c r="NV270" s="741"/>
      <c r="NW270" s="741"/>
      <c r="NX270" s="741"/>
      <c r="NY270" s="741"/>
      <c r="NZ270" s="741"/>
      <c r="OA270" s="741"/>
      <c r="OB270" s="741"/>
      <c r="OC270" s="741"/>
      <c r="OD270" s="741"/>
      <c r="OE270" s="741"/>
      <c r="OF270" s="741"/>
      <c r="OG270" s="741"/>
      <c r="OH270" s="741"/>
      <c r="OI270" s="741"/>
      <c r="OJ270" s="741"/>
      <c r="OK270" s="741"/>
      <c r="OL270" s="741"/>
      <c r="OM270" s="741"/>
      <c r="ON270" s="741"/>
      <c r="OO270" s="741"/>
      <c r="OP270" s="741"/>
      <c r="OQ270" s="741"/>
      <c r="OR270" s="741"/>
      <c r="OS270" s="741"/>
      <c r="OT270" s="741"/>
      <c r="OU270" s="741"/>
      <c r="OV270" s="741"/>
      <c r="OW270" s="741"/>
      <c r="OX270" s="741"/>
      <c r="OY270" s="741"/>
      <c r="OZ270" s="741"/>
      <c r="PA270" s="741"/>
      <c r="PB270" s="741"/>
      <c r="PC270" s="741"/>
      <c r="PD270" s="741"/>
      <c r="PE270" s="741"/>
      <c r="PF270" s="741"/>
      <c r="PG270" s="741"/>
      <c r="PH270" s="741"/>
      <c r="PI270" s="741"/>
    </row>
    <row r="271" spans="1:425" s="92" customFormat="1" ht="15" customHeight="1">
      <c r="A271" s="1"/>
      <c r="B271" s="88"/>
      <c r="C271" s="89" t="s">
        <v>2160</v>
      </c>
      <c r="D271" s="89" t="s">
        <v>214</v>
      </c>
      <c r="E271" s="89" t="s">
        <v>16</v>
      </c>
      <c r="F271" s="89" t="s">
        <v>2163</v>
      </c>
      <c r="G271" s="160" t="str">
        <f>'G-6'!I252</f>
        <v>I-83</v>
      </c>
      <c r="H271" s="160" t="s">
        <v>89</v>
      </c>
      <c r="I271" s="160" t="s">
        <v>89</v>
      </c>
      <c r="J271" s="160" t="s">
        <v>4</v>
      </c>
      <c r="K271" s="160" t="s">
        <v>4</v>
      </c>
      <c r="L271" s="160" t="s">
        <v>4</v>
      </c>
      <c r="M271" s="89" t="s">
        <v>586</v>
      </c>
      <c r="N271" s="89" t="s">
        <v>63</v>
      </c>
      <c r="O271" s="89" t="s">
        <v>241</v>
      </c>
      <c r="P271" s="89" t="s">
        <v>97</v>
      </c>
      <c r="Q271" s="336" t="s">
        <v>88</v>
      </c>
      <c r="R271" s="336" t="s">
        <v>4</v>
      </c>
      <c r="S271" s="149">
        <v>2018</v>
      </c>
      <c r="T271" s="149" t="s">
        <v>687</v>
      </c>
      <c r="U271" s="149" t="s">
        <v>677</v>
      </c>
      <c r="V271" s="149" t="s">
        <v>1835</v>
      </c>
      <c r="W271" s="149" t="s">
        <v>1836</v>
      </c>
      <c r="X271" s="149" t="s">
        <v>4</v>
      </c>
      <c r="Y271" s="149">
        <v>71470</v>
      </c>
      <c r="Z271" s="149" t="s">
        <v>666</v>
      </c>
      <c r="AA271" s="149" t="s">
        <v>667</v>
      </c>
      <c r="AB271" s="337" t="s">
        <v>1837</v>
      </c>
      <c r="AC271" s="149" t="s">
        <v>4</v>
      </c>
      <c r="AD271" s="116"/>
      <c r="AE271" s="91"/>
      <c r="AF271" s="91"/>
      <c r="AG271" s="91"/>
      <c r="AH271" s="91"/>
      <c r="AI271" s="91"/>
      <c r="AJ271" s="91"/>
      <c r="AK271" s="91"/>
      <c r="AL271" s="91"/>
      <c r="AM271" s="100"/>
      <c r="AN271" s="100"/>
      <c r="AO271" s="100"/>
      <c r="AP271" s="91"/>
      <c r="AQ271" s="100"/>
      <c r="AR271" s="100"/>
      <c r="AS271" s="100"/>
      <c r="AT271" s="100"/>
      <c r="AU271" s="100"/>
      <c r="AV271" s="100"/>
      <c r="AW271" s="100"/>
      <c r="AX271" s="100"/>
      <c r="AY271" s="100"/>
      <c r="AZ271" s="100"/>
      <c r="BA271" s="100"/>
      <c r="BB271" s="100"/>
      <c r="BC271" s="100"/>
      <c r="BD271" s="119"/>
      <c r="BE271" s="100"/>
      <c r="BF271" s="100"/>
      <c r="BG271" s="100"/>
      <c r="BH271" s="100"/>
      <c r="BI271" s="100"/>
      <c r="BJ271" s="100"/>
      <c r="BK271" s="100"/>
      <c r="BL271" s="100"/>
      <c r="BM271" s="100"/>
      <c r="BN271" s="100"/>
      <c r="BO271" s="100"/>
      <c r="BP271" s="100"/>
      <c r="BQ271" s="119"/>
      <c r="BR271" s="100"/>
      <c r="BS271" s="100"/>
      <c r="BT271" s="100"/>
      <c r="BU271" s="100"/>
      <c r="BV271" s="100"/>
      <c r="BW271" s="100"/>
      <c r="BX271" s="100"/>
      <c r="BY271" s="100"/>
      <c r="BZ271" s="100"/>
      <c r="CA271" s="100"/>
      <c r="CB271" s="100"/>
      <c r="CC271" s="100"/>
      <c r="CD271" s="119"/>
      <c r="CE271" s="100"/>
      <c r="CF271" s="100"/>
      <c r="CG271" s="100"/>
      <c r="CH271" s="100"/>
      <c r="CI271" s="100"/>
      <c r="CJ271" s="100"/>
      <c r="CK271" s="100"/>
      <c r="CL271" s="100"/>
      <c r="CM271" s="100"/>
      <c r="CN271" s="100"/>
      <c r="CO271" s="100"/>
      <c r="CP271" s="100"/>
      <c r="CQ271" s="119"/>
      <c r="CR271" s="100"/>
      <c r="CS271" s="100"/>
      <c r="CT271" s="100"/>
      <c r="CU271" s="100"/>
      <c r="CV271" s="100"/>
      <c r="CW271" s="100"/>
      <c r="CX271" s="100"/>
      <c r="CY271" s="100"/>
      <c r="CZ271" s="100"/>
      <c r="DA271" s="100"/>
      <c r="DB271" s="100"/>
      <c r="DC271" s="100"/>
      <c r="DD271" s="119"/>
      <c r="DE271" s="100"/>
      <c r="DF271" s="100"/>
      <c r="DG271" s="100"/>
      <c r="DH271" s="100"/>
      <c r="DI271" s="100"/>
      <c r="DJ271" s="100"/>
      <c r="DK271" s="100"/>
      <c r="DL271" s="100"/>
      <c r="DM271" s="100"/>
      <c r="DN271" s="100"/>
      <c r="DO271" s="100"/>
      <c r="DP271" s="100"/>
      <c r="DQ271" s="119"/>
      <c r="DR271" s="125"/>
      <c r="DS271" s="100"/>
      <c r="DT271" s="100"/>
      <c r="DU271" s="100"/>
      <c r="DV271" s="100"/>
      <c r="DW271" s="100"/>
      <c r="DX271" s="100"/>
      <c r="DY271" s="100"/>
      <c r="DZ271" s="100"/>
      <c r="EA271" s="100"/>
      <c r="EB271" s="100"/>
      <c r="EC271" s="100"/>
      <c r="MQ271" s="152">
        <f t="shared" si="176"/>
        <v>1</v>
      </c>
      <c r="MR271" s="143" t="s">
        <v>4</v>
      </c>
      <c r="MS271" s="143" t="s">
        <v>4</v>
      </c>
      <c r="MT271" s="143" t="s">
        <v>4</v>
      </c>
      <c r="MU271" s="143" t="s">
        <v>4</v>
      </c>
      <c r="MV271" s="234" t="s">
        <v>4</v>
      </c>
      <c r="MW271" s="236" t="s">
        <v>22</v>
      </c>
      <c r="MX271" s="234">
        <f t="shared" si="243"/>
        <v>0</v>
      </c>
      <c r="MY271" s="234">
        <f t="shared" si="244"/>
        <v>0</v>
      </c>
      <c r="MZ271" s="234">
        <f>COUNTIF(Q$6:MP271,"Si, pero publicado por un nivel superior")+COUNTIF(Q271:MP271,"Si pero publicado por otra entidad")</f>
        <v>0</v>
      </c>
      <c r="NA271" s="234">
        <f t="shared" si="245"/>
        <v>1</v>
      </c>
      <c r="NB271" s="234">
        <f t="shared" si="246"/>
        <v>0</v>
      </c>
      <c r="NC271" s="234">
        <f t="shared" si="247"/>
        <v>0</v>
      </c>
      <c r="ND271" s="234">
        <f t="shared" si="248"/>
        <v>0</v>
      </c>
      <c r="NE271" s="234">
        <f t="shared" si="249"/>
        <v>0</v>
      </c>
      <c r="NF271" s="234">
        <f t="shared" si="250"/>
        <v>0</v>
      </c>
      <c r="NG271" s="234">
        <f t="shared" si="251"/>
        <v>0</v>
      </c>
      <c r="NH271" s="237">
        <f t="shared" si="252"/>
        <v>1</v>
      </c>
      <c r="NI271" s="236" t="s">
        <v>89</v>
      </c>
      <c r="NJ271" s="161">
        <f t="shared" si="227"/>
        <v>0</v>
      </c>
      <c r="NK271" s="161">
        <f t="shared" si="228"/>
        <v>1</v>
      </c>
      <c r="NM271" s="288"/>
      <c r="NN271" s="88"/>
      <c r="NO271" s="741"/>
      <c r="NP271" s="741"/>
      <c r="NQ271" s="741"/>
      <c r="NR271" s="741"/>
      <c r="NS271" s="741"/>
      <c r="NT271" s="741"/>
      <c r="NU271" s="741"/>
      <c r="NV271" s="741"/>
      <c r="NW271" s="741"/>
      <c r="NX271" s="741"/>
      <c r="NY271" s="741"/>
      <c r="NZ271" s="741"/>
      <c r="OA271" s="741"/>
      <c r="OB271" s="741"/>
      <c r="OC271" s="741"/>
      <c r="OD271" s="741"/>
      <c r="OE271" s="741"/>
      <c r="OF271" s="741"/>
      <c r="OG271" s="741"/>
      <c r="OH271" s="741"/>
      <c r="OI271" s="741"/>
      <c r="OJ271" s="741"/>
      <c r="OK271" s="741"/>
      <c r="OL271" s="741"/>
      <c r="OM271" s="741"/>
      <c r="ON271" s="741"/>
      <c r="OO271" s="741"/>
      <c r="OP271" s="741"/>
      <c r="OQ271" s="741"/>
      <c r="OR271" s="741"/>
      <c r="OS271" s="741"/>
      <c r="OT271" s="741"/>
      <c r="OU271" s="741"/>
      <c r="OV271" s="741"/>
      <c r="OW271" s="741"/>
      <c r="OX271" s="741"/>
      <c r="OY271" s="741"/>
      <c r="OZ271" s="741"/>
      <c r="PA271" s="741"/>
      <c r="PB271" s="741"/>
      <c r="PC271" s="741"/>
      <c r="PD271" s="741"/>
      <c r="PE271" s="741"/>
      <c r="PF271" s="741"/>
      <c r="PG271" s="741"/>
      <c r="PH271" s="741"/>
      <c r="PI271" s="741"/>
    </row>
    <row r="272" spans="1:425" s="92" customFormat="1" ht="15" customHeight="1">
      <c r="A272" s="1"/>
      <c r="B272" s="88"/>
      <c r="C272" s="89" t="s">
        <v>431</v>
      </c>
      <c r="D272" s="89" t="s">
        <v>55</v>
      </c>
      <c r="E272" s="89" t="s">
        <v>1074</v>
      </c>
      <c r="F272" s="89" t="s">
        <v>2166</v>
      </c>
      <c r="G272" s="340" t="str">
        <f>'G-6'!I43</f>
        <v>I-30</v>
      </c>
      <c r="H272" s="340" t="s">
        <v>88</v>
      </c>
      <c r="I272" s="340" t="s">
        <v>88</v>
      </c>
      <c r="J272" s="160" t="s">
        <v>4</v>
      </c>
      <c r="K272" s="160" t="s">
        <v>4</v>
      </c>
      <c r="L272" s="160" t="s">
        <v>4</v>
      </c>
      <c r="M272" s="89" t="s">
        <v>1315</v>
      </c>
      <c r="N272" s="89" t="s">
        <v>63</v>
      </c>
      <c r="O272" s="89" t="s">
        <v>2886</v>
      </c>
      <c r="P272" s="89" t="s">
        <v>97</v>
      </c>
      <c r="Q272" s="125"/>
      <c r="R272" s="125"/>
      <c r="S272" s="100"/>
      <c r="T272" s="100"/>
      <c r="U272" s="100"/>
      <c r="V272" s="100"/>
      <c r="W272" s="100"/>
      <c r="X272" s="100"/>
      <c r="Y272" s="100"/>
      <c r="Z272" s="100"/>
      <c r="AA272" s="100"/>
      <c r="AB272" s="100"/>
      <c r="AC272" s="100"/>
      <c r="AD272" s="116"/>
      <c r="AE272" s="91"/>
      <c r="AF272" s="91"/>
      <c r="AG272" s="91"/>
      <c r="AH272" s="91"/>
      <c r="AI272" s="91"/>
      <c r="AJ272" s="91"/>
      <c r="AK272" s="91"/>
      <c r="AL272" s="91"/>
      <c r="AM272" s="100"/>
      <c r="AN272" s="100"/>
      <c r="AO272" s="100"/>
      <c r="AP272" s="91"/>
      <c r="AQ272" s="100"/>
      <c r="AR272" s="100"/>
      <c r="AS272" s="100"/>
      <c r="AT272" s="100"/>
      <c r="AU272" s="100"/>
      <c r="AV272" s="100"/>
      <c r="AW272" s="100"/>
      <c r="AX272" s="100"/>
      <c r="AY272" s="100"/>
      <c r="AZ272" s="100"/>
      <c r="BA272" s="100"/>
      <c r="BB272" s="100"/>
      <c r="BC272" s="100"/>
      <c r="BD272" s="119"/>
      <c r="BE272" s="100"/>
      <c r="BF272" s="100"/>
      <c r="BG272" s="100"/>
      <c r="BH272" s="100"/>
      <c r="BI272" s="100"/>
      <c r="BJ272" s="100"/>
      <c r="BK272" s="100"/>
      <c r="BL272" s="100"/>
      <c r="BM272" s="100"/>
      <c r="BN272" s="100"/>
      <c r="BO272" s="100"/>
      <c r="BP272" s="100"/>
      <c r="BQ272" s="119"/>
      <c r="BR272" s="100"/>
      <c r="BS272" s="100"/>
      <c r="BT272" s="100"/>
      <c r="BU272" s="100"/>
      <c r="BV272" s="100"/>
      <c r="BW272" s="100"/>
      <c r="BX272" s="100"/>
      <c r="BY272" s="100"/>
      <c r="BZ272" s="100"/>
      <c r="CA272" s="100"/>
      <c r="CB272" s="100"/>
      <c r="CC272" s="100"/>
      <c r="CD272" s="119"/>
      <c r="CE272" s="100"/>
      <c r="CF272" s="100"/>
      <c r="CG272" s="100"/>
      <c r="CH272" s="100"/>
      <c r="CI272" s="100"/>
      <c r="CJ272" s="100"/>
      <c r="CK272" s="100"/>
      <c r="CL272" s="100"/>
      <c r="CM272" s="100"/>
      <c r="CN272" s="100"/>
      <c r="CO272" s="100"/>
      <c r="CP272" s="100"/>
      <c r="CQ272" s="119"/>
      <c r="CR272" s="100"/>
      <c r="CS272" s="100"/>
      <c r="CT272" s="100"/>
      <c r="CU272" s="100"/>
      <c r="CV272" s="100"/>
      <c r="CW272" s="100"/>
      <c r="CX272" s="100"/>
      <c r="CY272" s="100"/>
      <c r="CZ272" s="100"/>
      <c r="DA272" s="100"/>
      <c r="DB272" s="100"/>
      <c r="DC272" s="100"/>
      <c r="DD272" s="119"/>
      <c r="DE272" s="100"/>
      <c r="DF272" s="100"/>
      <c r="DG272" s="100"/>
      <c r="DH272" s="100"/>
      <c r="DI272" s="100"/>
      <c r="DJ272" s="100"/>
      <c r="DK272" s="100"/>
      <c r="DL272" s="100"/>
      <c r="DM272" s="100"/>
      <c r="DN272" s="100"/>
      <c r="DO272" s="100"/>
      <c r="DP272" s="100"/>
      <c r="DQ272" s="119"/>
      <c r="DR272" s="125"/>
      <c r="DS272" s="100"/>
      <c r="DT272" s="100"/>
      <c r="DU272" s="100"/>
      <c r="DV272" s="100"/>
      <c r="DW272" s="100"/>
      <c r="DX272" s="100"/>
      <c r="DY272" s="100"/>
      <c r="DZ272" s="100"/>
      <c r="EA272" s="100"/>
      <c r="EB272" s="100"/>
      <c r="EC272" s="100"/>
      <c r="MQ272" s="152">
        <f t="shared" si="176"/>
        <v>0</v>
      </c>
      <c r="MR272" s="143" t="s">
        <v>4</v>
      </c>
      <c r="MS272" s="143" t="s">
        <v>4</v>
      </c>
      <c r="MT272" s="143" t="s">
        <v>4</v>
      </c>
      <c r="MU272" s="143" t="s">
        <v>4</v>
      </c>
      <c r="MV272" s="234" t="s">
        <v>4</v>
      </c>
      <c r="MW272" s="236" t="s">
        <v>22</v>
      </c>
      <c r="MX272" s="234">
        <f t="shared" si="243"/>
        <v>0</v>
      </c>
      <c r="MY272" s="234">
        <f t="shared" si="244"/>
        <v>0</v>
      </c>
      <c r="MZ272" s="234">
        <f>COUNTIF(Q$6:MP272,"Si, pero publicado por un nivel superior")+COUNTIF(Q272:MP272,"Si pero publicado por otra entidad")</f>
        <v>0</v>
      </c>
      <c r="NA272" s="234">
        <f t="shared" si="245"/>
        <v>0</v>
      </c>
      <c r="NB272" s="234">
        <f t="shared" si="246"/>
        <v>0</v>
      </c>
      <c r="NC272" s="234">
        <f t="shared" si="247"/>
        <v>0</v>
      </c>
      <c r="ND272" s="234">
        <f t="shared" si="248"/>
        <v>0</v>
      </c>
      <c r="NE272" s="234">
        <f t="shared" si="249"/>
        <v>0</v>
      </c>
      <c r="NF272" s="234">
        <f t="shared" si="250"/>
        <v>0</v>
      </c>
      <c r="NG272" s="234">
        <f t="shared" si="251"/>
        <v>0</v>
      </c>
      <c r="NH272" s="237">
        <f t="shared" si="252"/>
        <v>0</v>
      </c>
      <c r="NI272" s="236" t="s">
        <v>89</v>
      </c>
      <c r="NJ272" s="161">
        <f t="shared" si="227"/>
        <v>0</v>
      </c>
      <c r="NK272" s="161">
        <f t="shared" si="228"/>
        <v>0</v>
      </c>
      <c r="NM272" s="288"/>
      <c r="NN272" s="88"/>
      <c r="NO272" s="741"/>
      <c r="NP272" s="741"/>
      <c r="NQ272" s="741"/>
      <c r="NR272" s="741"/>
      <c r="NS272" s="741"/>
      <c r="NT272" s="741"/>
      <c r="NU272" s="741"/>
      <c r="NV272" s="741"/>
      <c r="NW272" s="741"/>
      <c r="NX272" s="741"/>
      <c r="NY272" s="741"/>
      <c r="NZ272" s="741"/>
      <c r="OA272" s="741"/>
      <c r="OB272" s="741"/>
      <c r="OC272" s="741"/>
      <c r="OD272" s="741"/>
      <c r="OE272" s="741"/>
      <c r="OF272" s="741"/>
      <c r="OG272" s="741"/>
      <c r="OH272" s="741"/>
      <c r="OI272" s="741"/>
      <c r="OJ272" s="741"/>
      <c r="OK272" s="741"/>
      <c r="OL272" s="741"/>
      <c r="OM272" s="741"/>
      <c r="ON272" s="741"/>
      <c r="OO272" s="741"/>
      <c r="OP272" s="741"/>
      <c r="OQ272" s="741"/>
      <c r="OR272" s="741"/>
      <c r="OS272" s="741"/>
      <c r="OT272" s="741"/>
      <c r="OU272" s="741"/>
      <c r="OV272" s="741"/>
      <c r="OW272" s="741"/>
      <c r="OX272" s="741"/>
      <c r="OY272" s="741"/>
      <c r="OZ272" s="741"/>
      <c r="PA272" s="741"/>
      <c r="PB272" s="741"/>
      <c r="PC272" s="741"/>
      <c r="PD272" s="741"/>
      <c r="PE272" s="741"/>
      <c r="PF272" s="741"/>
      <c r="PG272" s="741"/>
      <c r="PH272" s="741"/>
      <c r="PI272" s="741"/>
    </row>
    <row r="273" spans="1:425" s="92" customFormat="1" ht="15" customHeight="1">
      <c r="A273" s="1"/>
      <c r="B273" s="88"/>
      <c r="C273" s="89" t="s">
        <v>431</v>
      </c>
      <c r="D273" s="89" t="s">
        <v>55</v>
      </c>
      <c r="E273" s="89" t="s">
        <v>1220</v>
      </c>
      <c r="F273" s="89" t="s">
        <v>2165</v>
      </c>
      <c r="G273" s="340" t="str">
        <f>'G-6'!I51</f>
        <v>I-31</v>
      </c>
      <c r="H273" s="340" t="s">
        <v>88</v>
      </c>
      <c r="I273" s="340" t="s">
        <v>88</v>
      </c>
      <c r="J273" s="160" t="s">
        <v>4</v>
      </c>
      <c r="K273" s="160" t="s">
        <v>4</v>
      </c>
      <c r="L273" s="160" t="s">
        <v>4</v>
      </c>
      <c r="M273" s="89" t="s">
        <v>1323</v>
      </c>
      <c r="N273" s="89" t="s">
        <v>6</v>
      </c>
      <c r="O273" s="89" t="s">
        <v>77</v>
      </c>
      <c r="P273" s="89" t="s">
        <v>98</v>
      </c>
      <c r="Q273" s="125"/>
      <c r="R273" s="125"/>
      <c r="S273" s="100"/>
      <c r="T273" s="100"/>
      <c r="U273" s="100"/>
      <c r="V273" s="100"/>
      <c r="W273" s="100"/>
      <c r="X273" s="100"/>
      <c r="Y273" s="100"/>
      <c r="Z273" s="100"/>
      <c r="AA273" s="100"/>
      <c r="AB273" s="100"/>
      <c r="AC273" s="100"/>
      <c r="AD273" s="116"/>
      <c r="AE273" s="91"/>
      <c r="AF273" s="91"/>
      <c r="AG273" s="91"/>
      <c r="AH273" s="91"/>
      <c r="AI273" s="91"/>
      <c r="AJ273" s="91"/>
      <c r="AK273" s="91"/>
      <c r="AL273" s="91"/>
      <c r="AM273" s="100"/>
      <c r="AN273" s="100"/>
      <c r="AO273" s="100"/>
      <c r="AP273" s="91"/>
      <c r="AQ273" s="100"/>
      <c r="AR273" s="100"/>
      <c r="AS273" s="100"/>
      <c r="AT273" s="100"/>
      <c r="AU273" s="100"/>
      <c r="AV273" s="100"/>
      <c r="AW273" s="100"/>
      <c r="AX273" s="100"/>
      <c r="AY273" s="100"/>
      <c r="AZ273" s="100"/>
      <c r="BA273" s="100"/>
      <c r="BB273" s="100"/>
      <c r="BC273" s="100"/>
      <c r="BD273" s="119"/>
      <c r="BE273" s="100"/>
      <c r="BF273" s="100"/>
      <c r="BG273" s="100"/>
      <c r="BH273" s="100"/>
      <c r="BI273" s="100"/>
      <c r="BJ273" s="100"/>
      <c r="BK273" s="100"/>
      <c r="BL273" s="100"/>
      <c r="BM273" s="100"/>
      <c r="BN273" s="100"/>
      <c r="BO273" s="100"/>
      <c r="BP273" s="100"/>
      <c r="BQ273" s="119"/>
      <c r="BR273" s="100"/>
      <c r="BS273" s="100"/>
      <c r="BT273" s="100"/>
      <c r="BU273" s="100"/>
      <c r="BV273" s="100"/>
      <c r="BW273" s="100"/>
      <c r="BX273" s="100"/>
      <c r="BY273" s="100"/>
      <c r="BZ273" s="100"/>
      <c r="CA273" s="100"/>
      <c r="CB273" s="100"/>
      <c r="CC273" s="100"/>
      <c r="CD273" s="119"/>
      <c r="CE273" s="100"/>
      <c r="CF273" s="100"/>
      <c r="CG273" s="100"/>
      <c r="CH273" s="100"/>
      <c r="CI273" s="100"/>
      <c r="CJ273" s="100"/>
      <c r="CK273" s="100"/>
      <c r="CL273" s="100"/>
      <c r="CM273" s="100"/>
      <c r="CN273" s="100"/>
      <c r="CO273" s="100"/>
      <c r="CP273" s="100"/>
      <c r="CQ273" s="119"/>
      <c r="CR273" s="100"/>
      <c r="CS273" s="100"/>
      <c r="CT273" s="100"/>
      <c r="CU273" s="100"/>
      <c r="CV273" s="100"/>
      <c r="CW273" s="100"/>
      <c r="CX273" s="100"/>
      <c r="CY273" s="100"/>
      <c r="CZ273" s="100"/>
      <c r="DA273" s="100"/>
      <c r="DB273" s="100"/>
      <c r="DC273" s="100"/>
      <c r="DD273" s="119"/>
      <c r="DE273" s="100"/>
      <c r="DF273" s="100"/>
      <c r="DG273" s="100"/>
      <c r="DH273" s="100"/>
      <c r="DI273" s="100"/>
      <c r="DJ273" s="100"/>
      <c r="DK273" s="100"/>
      <c r="DL273" s="100"/>
      <c r="DM273" s="100"/>
      <c r="DN273" s="100"/>
      <c r="DO273" s="100"/>
      <c r="DP273" s="100"/>
      <c r="DQ273" s="119"/>
      <c r="DR273" s="125"/>
      <c r="DS273" s="100"/>
      <c r="DT273" s="100"/>
      <c r="DU273" s="100"/>
      <c r="DV273" s="100"/>
      <c r="DW273" s="100"/>
      <c r="DX273" s="100"/>
      <c r="DY273" s="100"/>
      <c r="DZ273" s="100"/>
      <c r="EA273" s="100"/>
      <c r="EB273" s="100"/>
      <c r="EC273" s="100"/>
      <c r="MQ273" s="152">
        <f t="shared" si="176"/>
        <v>0</v>
      </c>
      <c r="MR273" s="143">
        <f t="shared" ref="MR273" si="253">MAX(Q273,AD273,AQ273,BD273,BQ273,CD273,CQ273,DD273,DQ273,ED273,EQ273,FD273,FQ273,GD273,GQ273,HD273,HQ273,ID273,IQ273,JD273,JQ273,KD273,KQ273,LD273,LQ273,MD273)</f>
        <v>0</v>
      </c>
      <c r="MS273" s="143">
        <f t="shared" ref="MS273" si="254">MIN(Q273,AD273,AQ273,BD273,BQ273,CD273,CQ273,DD273,DQ273,ED273,EQ273,FD273,FQ273,GD273,GQ273,HD273,HQ273,ID273,IQ273,JD273,JQ273,KD273,KQ273,LD273,LQ273,MD273)</f>
        <v>0</v>
      </c>
      <c r="MT273" s="143" t="e">
        <f t="shared" ref="MT273" si="255">AVERAGE(Q273,AD273,AQ273,BD273,BQ273,CD273,CQ273,DD273,DQ273,ED273,EQ273,FD273,FQ273,GD273,GQ273,HD273,HQ273,ID273,IQ273,JD273,JQ273,KD273,KQ273,LD273,LQ273,MD273)</f>
        <v>#DIV/0!</v>
      </c>
      <c r="MU273" s="143" t="e">
        <f t="shared" ref="MU273" si="256">STDEV(Q273,AD273,AQ273,BD273,BQ273,CD273,CQ273,DD273,DQ273,ED273,EQ273,FD273,FQ273,GD273,GQ273,HD273,HQ273,ID273,IQ273,JD273,JQ273,KD273,KQ273,LD273,LQ273,MD273)</f>
        <v>#DIV/0!</v>
      </c>
      <c r="MV273" s="234">
        <f t="shared" ref="MV273" si="257">MQ273</f>
        <v>0</v>
      </c>
      <c r="MW273" s="236" t="s">
        <v>89</v>
      </c>
      <c r="MX273" s="144" t="s">
        <v>4</v>
      </c>
      <c r="MY273" s="144" t="s">
        <v>4</v>
      </c>
      <c r="MZ273" s="144" t="s">
        <v>4</v>
      </c>
      <c r="NA273" s="144" t="s">
        <v>4</v>
      </c>
      <c r="NB273" s="144" t="s">
        <v>4</v>
      </c>
      <c r="NC273" s="144" t="s">
        <v>4</v>
      </c>
      <c r="ND273" s="144" t="s">
        <v>4</v>
      </c>
      <c r="NE273" s="144" t="s">
        <v>4</v>
      </c>
      <c r="NF273" s="144" t="s">
        <v>4</v>
      </c>
      <c r="NG273" s="144" t="s">
        <v>4</v>
      </c>
      <c r="NH273" s="237" t="s">
        <v>4</v>
      </c>
      <c r="NI273" s="236" t="s">
        <v>22</v>
      </c>
      <c r="NJ273" s="161">
        <f t="shared" si="227"/>
        <v>0</v>
      </c>
      <c r="NK273" s="161">
        <f t="shared" si="228"/>
        <v>0</v>
      </c>
      <c r="NM273" s="288"/>
      <c r="NN273" s="88"/>
      <c r="NO273" s="741"/>
      <c r="NP273" s="741"/>
      <c r="NQ273" s="741"/>
      <c r="NR273" s="741"/>
      <c r="NS273" s="741"/>
      <c r="NT273" s="741"/>
      <c r="NU273" s="741"/>
      <c r="NV273" s="741"/>
      <c r="NW273" s="741"/>
      <c r="NX273" s="741"/>
      <c r="NY273" s="741"/>
      <c r="NZ273" s="741"/>
      <c r="OA273" s="741"/>
      <c r="OB273" s="741"/>
      <c r="OC273" s="741"/>
      <c r="OD273" s="741"/>
      <c r="OE273" s="741"/>
      <c r="OF273" s="741"/>
      <c r="OG273" s="741"/>
      <c r="OH273" s="741"/>
      <c r="OI273" s="741"/>
      <c r="OJ273" s="741"/>
      <c r="OK273" s="741"/>
      <c r="OL273" s="741"/>
      <c r="OM273" s="741"/>
      <c r="ON273" s="741"/>
      <c r="OO273" s="741"/>
      <c r="OP273" s="741"/>
      <c r="OQ273" s="741"/>
      <c r="OR273" s="741"/>
      <c r="OS273" s="741"/>
      <c r="OT273" s="741"/>
      <c r="OU273" s="741"/>
      <c r="OV273" s="741"/>
      <c r="OW273" s="741"/>
      <c r="OX273" s="741"/>
      <c r="OY273" s="741"/>
      <c r="OZ273" s="741"/>
      <c r="PA273" s="741"/>
      <c r="PB273" s="741"/>
      <c r="PC273" s="741"/>
      <c r="PD273" s="741"/>
      <c r="PE273" s="741"/>
      <c r="PF273" s="741"/>
      <c r="PG273" s="741"/>
      <c r="PH273" s="741"/>
      <c r="PI273" s="741"/>
    </row>
    <row r="274" spans="1:425" s="92" customFormat="1" ht="15" customHeight="1">
      <c r="A274" s="1"/>
      <c r="B274" s="88"/>
      <c r="C274" s="89" t="s">
        <v>2160</v>
      </c>
      <c r="D274" s="89" t="s">
        <v>55</v>
      </c>
      <c r="E274" s="89" t="s">
        <v>429</v>
      </c>
      <c r="F274" s="89" t="s">
        <v>437</v>
      </c>
      <c r="G274" s="160" t="str">
        <f>'G-6'!I269</f>
        <v>I-91 B</v>
      </c>
      <c r="H274" s="160" t="s">
        <v>88</v>
      </c>
      <c r="I274" s="160" t="s">
        <v>88</v>
      </c>
      <c r="J274" s="160" t="s">
        <v>4</v>
      </c>
      <c r="K274" s="160" t="s">
        <v>4</v>
      </c>
      <c r="L274" s="160" t="s">
        <v>4</v>
      </c>
      <c r="M274" s="89" t="s">
        <v>1035</v>
      </c>
      <c r="N274" s="89" t="s">
        <v>6</v>
      </c>
      <c r="O274" s="89" t="s">
        <v>1040</v>
      </c>
      <c r="P274" s="89" t="s">
        <v>98</v>
      </c>
      <c r="Q274" s="125">
        <v>0</v>
      </c>
      <c r="R274" s="125" t="s">
        <v>4</v>
      </c>
      <c r="S274" s="100">
        <v>2011</v>
      </c>
      <c r="T274" s="100" t="s">
        <v>834</v>
      </c>
      <c r="U274" s="100" t="s">
        <v>930</v>
      </c>
      <c r="V274" s="100" t="s">
        <v>4</v>
      </c>
      <c r="W274" s="100" t="s">
        <v>4</v>
      </c>
      <c r="X274" s="100" t="s">
        <v>4</v>
      </c>
      <c r="Y274" s="100" t="s">
        <v>4</v>
      </c>
      <c r="Z274" s="100" t="s">
        <v>674</v>
      </c>
      <c r="AA274" s="100" t="s">
        <v>685</v>
      </c>
      <c r="AB274" s="100" t="s">
        <v>907</v>
      </c>
      <c r="AC274" s="100" t="s">
        <v>908</v>
      </c>
      <c r="AD274" s="116">
        <v>9.8699999999999996E-2</v>
      </c>
      <c r="AE274" s="91" t="s">
        <v>4</v>
      </c>
      <c r="AF274" s="91">
        <v>2011</v>
      </c>
      <c r="AG274" s="91" t="s">
        <v>697</v>
      </c>
      <c r="AH274" s="91" t="s">
        <v>673</v>
      </c>
      <c r="AI274" s="91" t="s">
        <v>4</v>
      </c>
      <c r="AJ274" s="91" t="s">
        <v>4</v>
      </c>
      <c r="AK274" s="91" t="s">
        <v>4</v>
      </c>
      <c r="AL274" s="91" t="s">
        <v>4</v>
      </c>
      <c r="AM274" s="100" t="s">
        <v>714</v>
      </c>
      <c r="AN274" s="100" t="s">
        <v>685</v>
      </c>
      <c r="AO274" s="100" t="s">
        <v>909</v>
      </c>
      <c r="AP274" s="91" t="s">
        <v>1843</v>
      </c>
      <c r="AQ274" s="119">
        <v>2.5000000000000001E-3</v>
      </c>
      <c r="AR274" s="100" t="s">
        <v>4</v>
      </c>
      <c r="AS274" s="100">
        <v>2011</v>
      </c>
      <c r="AT274" s="100" t="s">
        <v>697</v>
      </c>
      <c r="AU274" s="100" t="s">
        <v>910</v>
      </c>
      <c r="AV274" s="100" t="s">
        <v>4</v>
      </c>
      <c r="AW274" s="100" t="s">
        <v>4</v>
      </c>
      <c r="AX274" s="100" t="s">
        <v>4</v>
      </c>
      <c r="AY274" s="100" t="s">
        <v>4</v>
      </c>
      <c r="AZ274" s="100" t="s">
        <v>714</v>
      </c>
      <c r="BA274" s="100" t="s">
        <v>685</v>
      </c>
      <c r="BB274" s="100" t="s">
        <v>909</v>
      </c>
      <c r="BC274" s="100" t="s">
        <v>1844</v>
      </c>
      <c r="BD274" s="119">
        <v>7.0999999999999994E-2</v>
      </c>
      <c r="BE274" s="100" t="s">
        <v>4</v>
      </c>
      <c r="BF274" s="100">
        <v>2012</v>
      </c>
      <c r="BG274" s="100" t="s">
        <v>266</v>
      </c>
      <c r="BH274" s="100" t="s">
        <v>677</v>
      </c>
      <c r="BI274" s="100" t="s">
        <v>4</v>
      </c>
      <c r="BJ274" s="100" t="s">
        <v>4</v>
      </c>
      <c r="BK274" s="100" t="s">
        <v>4</v>
      </c>
      <c r="BL274" s="100" t="s">
        <v>4</v>
      </c>
      <c r="BM274" s="100" t="s">
        <v>714</v>
      </c>
      <c r="BN274" s="100" t="s">
        <v>685</v>
      </c>
      <c r="BO274" s="100" t="s">
        <v>909</v>
      </c>
      <c r="BP274" s="100" t="s">
        <v>1845</v>
      </c>
      <c r="BQ274" s="119">
        <v>6.9999999999999999E-4</v>
      </c>
      <c r="BR274" s="100" t="s">
        <v>4</v>
      </c>
      <c r="BS274" s="100">
        <v>2003</v>
      </c>
      <c r="BT274" s="100" t="s">
        <v>664</v>
      </c>
      <c r="BU274" s="100" t="s">
        <v>713</v>
      </c>
      <c r="BV274" s="100" t="s">
        <v>4</v>
      </c>
      <c r="BW274" s="100" t="s">
        <v>4</v>
      </c>
      <c r="BX274" s="100" t="s">
        <v>4</v>
      </c>
      <c r="BY274" s="100" t="s">
        <v>4</v>
      </c>
      <c r="BZ274" s="100" t="s">
        <v>674</v>
      </c>
      <c r="CA274" s="100" t="s">
        <v>667</v>
      </c>
      <c r="CB274" s="100" t="s">
        <v>867</v>
      </c>
      <c r="CC274" s="100" t="s">
        <v>4</v>
      </c>
      <c r="CD274" s="116">
        <v>6.4100000000000004E-2</v>
      </c>
      <c r="CE274" s="91" t="s">
        <v>4</v>
      </c>
      <c r="CF274" s="91">
        <v>2011</v>
      </c>
      <c r="CG274" s="91" t="s">
        <v>697</v>
      </c>
      <c r="CH274" s="91" t="s">
        <v>673</v>
      </c>
      <c r="CI274" s="91" t="s">
        <v>4</v>
      </c>
      <c r="CJ274" s="91" t="s">
        <v>4</v>
      </c>
      <c r="CK274" s="91" t="s">
        <v>4</v>
      </c>
      <c r="CL274" s="91" t="s">
        <v>4</v>
      </c>
      <c r="CM274" s="100" t="s">
        <v>714</v>
      </c>
      <c r="CN274" s="100" t="s">
        <v>685</v>
      </c>
      <c r="CO274" s="100" t="s">
        <v>909</v>
      </c>
      <c r="CP274" s="91" t="s">
        <v>1846</v>
      </c>
      <c r="CQ274" s="329">
        <v>0</v>
      </c>
      <c r="CR274" s="100" t="s">
        <v>4</v>
      </c>
      <c r="CS274" s="100">
        <v>2011</v>
      </c>
      <c r="CT274" s="100" t="s">
        <v>266</v>
      </c>
      <c r="CU274" s="100" t="s">
        <v>713</v>
      </c>
      <c r="CV274" s="100" t="s">
        <v>4</v>
      </c>
      <c r="CW274" s="100" t="s">
        <v>4</v>
      </c>
      <c r="CX274" s="100" t="s">
        <v>4</v>
      </c>
      <c r="CY274" s="100" t="s">
        <v>4</v>
      </c>
      <c r="CZ274" s="100" t="s">
        <v>714</v>
      </c>
      <c r="DA274" s="100" t="s">
        <v>685</v>
      </c>
      <c r="DB274" s="100" t="s">
        <v>909</v>
      </c>
      <c r="DC274" s="100" t="s">
        <v>1847</v>
      </c>
      <c r="DD274" s="119">
        <v>0</v>
      </c>
      <c r="DE274" s="100" t="s">
        <v>4</v>
      </c>
      <c r="DF274" s="100">
        <v>2011</v>
      </c>
      <c r="DG274" s="100" t="s">
        <v>697</v>
      </c>
      <c r="DH274" s="100" t="s">
        <v>910</v>
      </c>
      <c r="DI274" s="100" t="s">
        <v>4</v>
      </c>
      <c r="DJ274" s="100" t="s">
        <v>4</v>
      </c>
      <c r="DK274" s="100" t="s">
        <v>4</v>
      </c>
      <c r="DL274" s="100" t="s">
        <v>4</v>
      </c>
      <c r="DM274" s="100" t="s">
        <v>714</v>
      </c>
      <c r="DN274" s="100" t="s">
        <v>685</v>
      </c>
      <c r="DO274" s="100" t="s">
        <v>909</v>
      </c>
      <c r="DP274" s="100" t="s">
        <v>1848</v>
      </c>
      <c r="DQ274" s="119">
        <v>0</v>
      </c>
      <c r="DR274" s="100" t="s">
        <v>4</v>
      </c>
      <c r="DS274" s="100">
        <v>2012</v>
      </c>
      <c r="DT274" s="100" t="s">
        <v>266</v>
      </c>
      <c r="DU274" s="100" t="s">
        <v>677</v>
      </c>
      <c r="DV274" s="100" t="s">
        <v>4</v>
      </c>
      <c r="DW274" s="100" t="s">
        <v>4</v>
      </c>
      <c r="DX274" s="100" t="s">
        <v>4</v>
      </c>
      <c r="DY274" s="100" t="s">
        <v>4</v>
      </c>
      <c r="DZ274" s="100" t="s">
        <v>714</v>
      </c>
      <c r="EA274" s="100" t="s">
        <v>685</v>
      </c>
      <c r="EB274" s="100" t="s">
        <v>909</v>
      </c>
      <c r="EC274" s="100" t="s">
        <v>1834</v>
      </c>
      <c r="ED274" s="119"/>
      <c r="EE274" s="100"/>
      <c r="EF274" s="100"/>
      <c r="EG274" s="100"/>
      <c r="EH274" s="100"/>
      <c r="EI274" s="100"/>
      <c r="EJ274" s="100"/>
      <c r="EK274" s="100"/>
      <c r="EL274" s="100"/>
      <c r="EM274" s="100"/>
      <c r="EN274" s="100"/>
      <c r="EO274" s="100"/>
      <c r="EP274" s="100"/>
      <c r="MQ274" s="152">
        <f t="shared" si="176"/>
        <v>9</v>
      </c>
      <c r="MR274" s="143">
        <f t="shared" si="232"/>
        <v>9.8699999999999996E-2</v>
      </c>
      <c r="MS274" s="143">
        <f t="shared" si="229"/>
        <v>0</v>
      </c>
      <c r="MT274" s="143">
        <f t="shared" si="230"/>
        <v>2.6333333333333334E-2</v>
      </c>
      <c r="MU274" s="143">
        <f t="shared" si="231"/>
        <v>3.9776312046241789E-2</v>
      </c>
      <c r="MV274" s="234">
        <f t="shared" ref="MV274:MV293" si="258">MQ274</f>
        <v>9</v>
      </c>
      <c r="MW274" s="236" t="s">
        <v>89</v>
      </c>
      <c r="MX274" s="144" t="s">
        <v>4</v>
      </c>
      <c r="MY274" s="144" t="s">
        <v>4</v>
      </c>
      <c r="MZ274" s="144" t="s">
        <v>4</v>
      </c>
      <c r="NA274" s="144" t="s">
        <v>4</v>
      </c>
      <c r="NB274" s="144" t="s">
        <v>4</v>
      </c>
      <c r="NC274" s="144" t="s">
        <v>4</v>
      </c>
      <c r="ND274" s="144" t="s">
        <v>4</v>
      </c>
      <c r="NE274" s="144" t="s">
        <v>4</v>
      </c>
      <c r="NF274" s="144" t="s">
        <v>4</v>
      </c>
      <c r="NG274" s="144" t="s">
        <v>4</v>
      </c>
      <c r="NH274" s="237" t="s">
        <v>4</v>
      </c>
      <c r="NI274" s="236" t="s">
        <v>22</v>
      </c>
      <c r="NJ274" s="161">
        <f t="shared" si="227"/>
        <v>8</v>
      </c>
      <c r="NK274" s="161">
        <f t="shared" si="228"/>
        <v>1</v>
      </c>
      <c r="NM274" s="288"/>
      <c r="NN274" s="88"/>
      <c r="NO274" s="741"/>
      <c r="NP274" s="741"/>
      <c r="NQ274" s="741"/>
      <c r="NR274" s="741"/>
      <c r="NS274" s="741"/>
      <c r="NT274" s="741"/>
      <c r="NU274" s="741"/>
      <c r="NV274" s="741"/>
      <c r="NW274" s="741"/>
      <c r="NX274" s="741"/>
      <c r="NY274" s="741"/>
      <c r="NZ274" s="741"/>
      <c r="OA274" s="741"/>
      <c r="OB274" s="741"/>
      <c r="OC274" s="741"/>
      <c r="OD274" s="741"/>
      <c r="OE274" s="741"/>
      <c r="OF274" s="741"/>
      <c r="OG274" s="741"/>
      <c r="OH274" s="741"/>
      <c r="OI274" s="741"/>
      <c r="OJ274" s="741"/>
      <c r="OK274" s="741"/>
      <c r="OL274" s="741"/>
      <c r="OM274" s="741"/>
      <c r="ON274" s="741"/>
      <c r="OO274" s="741"/>
      <c r="OP274" s="741"/>
      <c r="OQ274" s="741"/>
      <c r="OR274" s="741"/>
      <c r="OS274" s="741"/>
      <c r="OT274" s="741"/>
      <c r="OU274" s="741"/>
      <c r="OV274" s="741"/>
      <c r="OW274" s="741"/>
      <c r="OX274" s="741"/>
      <c r="OY274" s="741"/>
      <c r="OZ274" s="741"/>
      <c r="PA274" s="741"/>
      <c r="PB274" s="741"/>
      <c r="PC274" s="741"/>
      <c r="PD274" s="741"/>
      <c r="PE274" s="741"/>
      <c r="PF274" s="741"/>
      <c r="PG274" s="741"/>
      <c r="PH274" s="741"/>
      <c r="PI274" s="741"/>
    </row>
    <row r="275" spans="1:425" s="92" customFormat="1" ht="15" customHeight="1">
      <c r="A275" s="1"/>
      <c r="B275" s="88"/>
      <c r="C275" s="89" t="s">
        <v>2160</v>
      </c>
      <c r="D275" s="89" t="s">
        <v>55</v>
      </c>
      <c r="E275" s="89" t="s">
        <v>16</v>
      </c>
      <c r="F275" s="89" t="s">
        <v>2163</v>
      </c>
      <c r="G275" s="160" t="str">
        <f>'G-6'!I176</f>
        <v>I-69</v>
      </c>
      <c r="H275" s="160" t="s">
        <v>88</v>
      </c>
      <c r="I275" s="160" t="s">
        <v>88</v>
      </c>
      <c r="J275" s="160" t="s">
        <v>4</v>
      </c>
      <c r="K275" s="160" t="s">
        <v>4</v>
      </c>
      <c r="L275" s="160" t="s">
        <v>4</v>
      </c>
      <c r="M275" s="89" t="s">
        <v>324</v>
      </c>
      <c r="N275" s="89" t="s">
        <v>6</v>
      </c>
      <c r="O275" s="89" t="s">
        <v>398</v>
      </c>
      <c r="P275" s="89" t="s">
        <v>98</v>
      </c>
      <c r="Q275" s="125">
        <v>0.66669999999999996</v>
      </c>
      <c r="R275" s="125" t="s">
        <v>4</v>
      </c>
      <c r="S275" s="100">
        <v>2002</v>
      </c>
      <c r="T275" s="100" t="s">
        <v>832</v>
      </c>
      <c r="U275" s="100" t="s">
        <v>665</v>
      </c>
      <c r="V275" s="100" t="s">
        <v>4</v>
      </c>
      <c r="W275" s="100" t="s">
        <v>4</v>
      </c>
      <c r="X275" s="100" t="s">
        <v>4</v>
      </c>
      <c r="Y275" s="100" t="s">
        <v>4</v>
      </c>
      <c r="Z275" s="100" t="s">
        <v>674</v>
      </c>
      <c r="AA275" s="100" t="s">
        <v>685</v>
      </c>
      <c r="AB275" s="100" t="s">
        <v>911</v>
      </c>
      <c r="AC275" s="100" t="s">
        <v>912</v>
      </c>
      <c r="AD275" s="116"/>
      <c r="AE275" s="91"/>
      <c r="AF275" s="91"/>
      <c r="AG275" s="91"/>
      <c r="AH275" s="91"/>
      <c r="AI275" s="91"/>
      <c r="AJ275" s="91"/>
      <c r="AK275" s="91"/>
      <c r="AL275" s="91"/>
      <c r="AM275" s="100"/>
      <c r="AN275" s="100"/>
      <c r="AO275" s="100"/>
      <c r="AP275" s="91"/>
      <c r="AQ275" s="100"/>
      <c r="AR275" s="100"/>
      <c r="AS275" s="100"/>
      <c r="AT275" s="100"/>
      <c r="AU275" s="100"/>
      <c r="AV275" s="100"/>
      <c r="AW275" s="100"/>
      <c r="AX275" s="100"/>
      <c r="AY275" s="100"/>
      <c r="AZ275" s="100"/>
      <c r="BA275" s="100"/>
      <c r="BB275" s="100"/>
      <c r="BC275" s="100"/>
      <c r="BD275" s="119"/>
      <c r="BE275" s="100"/>
      <c r="BF275" s="100"/>
      <c r="BG275" s="100"/>
      <c r="BH275" s="100"/>
      <c r="BI275" s="100"/>
      <c r="BJ275" s="100"/>
      <c r="BK275" s="100"/>
      <c r="BL275" s="100"/>
      <c r="BM275" s="100"/>
      <c r="BN275" s="100"/>
      <c r="BO275" s="100"/>
      <c r="BP275" s="100"/>
      <c r="BQ275" s="119"/>
      <c r="BR275" s="100"/>
      <c r="BS275" s="100"/>
      <c r="BT275" s="100"/>
      <c r="BU275" s="100"/>
      <c r="BV275" s="100"/>
      <c r="BW275" s="100"/>
      <c r="BX275" s="100"/>
      <c r="BY275" s="100"/>
      <c r="BZ275" s="100"/>
      <c r="CA275" s="100"/>
      <c r="CB275" s="100"/>
      <c r="CC275" s="100"/>
      <c r="CD275" s="119"/>
      <c r="CE275" s="100"/>
      <c r="CF275" s="100"/>
      <c r="CG275" s="100"/>
      <c r="CH275" s="100"/>
      <c r="CI275" s="100"/>
      <c r="CJ275" s="100"/>
      <c r="CK275" s="100"/>
      <c r="CL275" s="100"/>
      <c r="CM275" s="100"/>
      <c r="CN275" s="100"/>
      <c r="CO275" s="100"/>
      <c r="CP275" s="100"/>
      <c r="CQ275" s="119"/>
      <c r="CR275" s="100"/>
      <c r="CS275" s="100"/>
      <c r="CT275" s="100"/>
      <c r="CU275" s="100"/>
      <c r="CV275" s="100"/>
      <c r="CW275" s="100"/>
      <c r="CX275" s="100"/>
      <c r="CY275" s="100"/>
      <c r="CZ275" s="100"/>
      <c r="DA275" s="100"/>
      <c r="DB275" s="100"/>
      <c r="DC275" s="100"/>
      <c r="DD275" s="119"/>
      <c r="DE275" s="100"/>
      <c r="DF275" s="100"/>
      <c r="DG275" s="100"/>
      <c r="DH275" s="100"/>
      <c r="DI275" s="100"/>
      <c r="DJ275" s="100"/>
      <c r="DK275" s="100"/>
      <c r="DL275" s="100"/>
      <c r="DM275" s="100"/>
      <c r="DN275" s="100"/>
      <c r="DO275" s="100"/>
      <c r="DP275" s="100"/>
      <c r="DQ275" s="119"/>
      <c r="DR275" s="125"/>
      <c r="DS275" s="100"/>
      <c r="DT275" s="100"/>
      <c r="DU275" s="100"/>
      <c r="DV275" s="100"/>
      <c r="DW275" s="100"/>
      <c r="DX275" s="100"/>
      <c r="DY275" s="100"/>
      <c r="DZ275" s="100"/>
      <c r="EA275" s="100"/>
      <c r="EB275" s="100"/>
      <c r="EC275" s="100"/>
      <c r="MQ275" s="152">
        <f t="shared" si="176"/>
        <v>1</v>
      </c>
      <c r="MR275" s="143">
        <f t="shared" si="232"/>
        <v>0.66669999999999996</v>
      </c>
      <c r="MS275" s="143">
        <f t="shared" si="229"/>
        <v>0.66669999999999996</v>
      </c>
      <c r="MT275" s="143">
        <f t="shared" si="230"/>
        <v>0.66669999999999996</v>
      </c>
      <c r="MU275" s="143" t="e">
        <f t="shared" si="231"/>
        <v>#DIV/0!</v>
      </c>
      <c r="MV275" s="234">
        <f t="shared" si="258"/>
        <v>1</v>
      </c>
      <c r="MW275" s="236" t="s">
        <v>89</v>
      </c>
      <c r="MX275" s="144" t="s">
        <v>4</v>
      </c>
      <c r="MY275" s="144" t="s">
        <v>4</v>
      </c>
      <c r="MZ275" s="144" t="s">
        <v>4</v>
      </c>
      <c r="NA275" s="144" t="s">
        <v>4</v>
      </c>
      <c r="NB275" s="144" t="s">
        <v>4</v>
      </c>
      <c r="NC275" s="144" t="s">
        <v>4</v>
      </c>
      <c r="ND275" s="144" t="s">
        <v>4</v>
      </c>
      <c r="NE275" s="144" t="s">
        <v>4</v>
      </c>
      <c r="NF275" s="144" t="s">
        <v>4</v>
      </c>
      <c r="NG275" s="144" t="s">
        <v>4</v>
      </c>
      <c r="NH275" s="237" t="s">
        <v>4</v>
      </c>
      <c r="NI275" s="236" t="s">
        <v>22</v>
      </c>
      <c r="NJ275" s="161">
        <f t="shared" si="227"/>
        <v>1</v>
      </c>
      <c r="NK275" s="161">
        <f t="shared" si="228"/>
        <v>0</v>
      </c>
      <c r="NM275" s="288"/>
      <c r="NN275" s="88"/>
      <c r="NO275" s="741"/>
      <c r="NP275" s="741"/>
      <c r="NQ275" s="741"/>
      <c r="NR275" s="741"/>
      <c r="NS275" s="741"/>
      <c r="NT275" s="741"/>
      <c r="NU275" s="741"/>
      <c r="NV275" s="741"/>
      <c r="NW275" s="741"/>
      <c r="NX275" s="741"/>
      <c r="NY275" s="741"/>
      <c r="NZ275" s="741"/>
      <c r="OA275" s="741"/>
      <c r="OB275" s="741"/>
      <c r="OC275" s="741"/>
      <c r="OD275" s="741"/>
      <c r="OE275" s="741"/>
      <c r="OF275" s="741"/>
      <c r="OG275" s="741"/>
      <c r="OH275" s="741"/>
      <c r="OI275" s="741"/>
      <c r="OJ275" s="741"/>
      <c r="OK275" s="741"/>
      <c r="OL275" s="741"/>
      <c r="OM275" s="741"/>
      <c r="ON275" s="741"/>
      <c r="OO275" s="741"/>
      <c r="OP275" s="741"/>
      <c r="OQ275" s="741"/>
      <c r="OR275" s="741"/>
      <c r="OS275" s="741"/>
      <c r="OT275" s="741"/>
      <c r="OU275" s="741"/>
      <c r="OV275" s="741"/>
      <c r="OW275" s="741"/>
      <c r="OX275" s="741"/>
      <c r="OY275" s="741"/>
      <c r="OZ275" s="741"/>
      <c r="PA275" s="741"/>
      <c r="PB275" s="741"/>
      <c r="PC275" s="741"/>
      <c r="PD275" s="741"/>
      <c r="PE275" s="741"/>
      <c r="PF275" s="741"/>
      <c r="PG275" s="741"/>
      <c r="PH275" s="741"/>
      <c r="PI275" s="741"/>
    </row>
    <row r="276" spans="1:425" s="92" customFormat="1" ht="15" customHeight="1">
      <c r="A276" s="1"/>
      <c r="B276" s="88"/>
      <c r="C276" s="89" t="s">
        <v>2160</v>
      </c>
      <c r="D276" s="89" t="s">
        <v>55</v>
      </c>
      <c r="E276" s="89" t="s">
        <v>16</v>
      </c>
      <c r="F276" s="89" t="s">
        <v>2163</v>
      </c>
      <c r="G276" s="340" t="str">
        <f>'G-6'!I60</f>
        <v>I-33</v>
      </c>
      <c r="H276" s="340" t="s">
        <v>88</v>
      </c>
      <c r="I276" s="340" t="s">
        <v>88</v>
      </c>
      <c r="J276" s="160" t="s">
        <v>4</v>
      </c>
      <c r="K276" s="160" t="s">
        <v>4</v>
      </c>
      <c r="L276" s="160" t="s">
        <v>4</v>
      </c>
      <c r="M276" s="89" t="s">
        <v>226</v>
      </c>
      <c r="N276" s="89" t="s">
        <v>6</v>
      </c>
      <c r="O276" s="89" t="s">
        <v>567</v>
      </c>
      <c r="P276" s="89" t="s">
        <v>98</v>
      </c>
      <c r="Q276" s="125"/>
      <c r="R276" s="125"/>
      <c r="S276" s="100"/>
      <c r="T276" s="100"/>
      <c r="U276" s="100"/>
      <c r="V276" s="100"/>
      <c r="W276" s="100"/>
      <c r="X276" s="100"/>
      <c r="Y276" s="100"/>
      <c r="Z276" s="100"/>
      <c r="AA276" s="100"/>
      <c r="AB276" s="100"/>
      <c r="AC276" s="100"/>
      <c r="AD276" s="116"/>
      <c r="AE276" s="91"/>
      <c r="AF276" s="91"/>
      <c r="AG276" s="91"/>
      <c r="AH276" s="91"/>
      <c r="AI276" s="91"/>
      <c r="AJ276" s="91"/>
      <c r="AK276" s="91"/>
      <c r="AL276" s="91"/>
      <c r="AM276" s="100"/>
      <c r="AN276" s="100"/>
      <c r="AO276" s="100"/>
      <c r="AP276" s="91"/>
      <c r="AQ276" s="100"/>
      <c r="AR276" s="100"/>
      <c r="AS276" s="100"/>
      <c r="AT276" s="100"/>
      <c r="AU276" s="100"/>
      <c r="AV276" s="100"/>
      <c r="AW276" s="100"/>
      <c r="AX276" s="100"/>
      <c r="AY276" s="100"/>
      <c r="AZ276" s="100"/>
      <c r="BA276" s="100"/>
      <c r="BB276" s="100"/>
      <c r="BC276" s="100"/>
      <c r="BD276" s="119"/>
      <c r="BE276" s="100"/>
      <c r="BF276" s="100"/>
      <c r="BG276" s="100"/>
      <c r="BH276" s="100"/>
      <c r="BI276" s="100"/>
      <c r="BJ276" s="100"/>
      <c r="BK276" s="100"/>
      <c r="BL276" s="100"/>
      <c r="BM276" s="100"/>
      <c r="BN276" s="100"/>
      <c r="BO276" s="100"/>
      <c r="BP276" s="100"/>
      <c r="BQ276" s="119"/>
      <c r="BR276" s="100"/>
      <c r="BS276" s="100"/>
      <c r="BT276" s="100"/>
      <c r="BU276" s="100"/>
      <c r="BV276" s="100"/>
      <c r="BW276" s="100"/>
      <c r="BX276" s="100"/>
      <c r="BY276" s="100"/>
      <c r="BZ276" s="100"/>
      <c r="CA276" s="100"/>
      <c r="CB276" s="100"/>
      <c r="CC276" s="100"/>
      <c r="CD276" s="119"/>
      <c r="CE276" s="100"/>
      <c r="CF276" s="100"/>
      <c r="CG276" s="100"/>
      <c r="CH276" s="100"/>
      <c r="CI276" s="100"/>
      <c r="CJ276" s="100"/>
      <c r="CK276" s="100"/>
      <c r="CL276" s="100"/>
      <c r="CM276" s="100"/>
      <c r="CN276" s="100"/>
      <c r="CO276" s="100"/>
      <c r="CP276" s="100"/>
      <c r="CQ276" s="119"/>
      <c r="CR276" s="100"/>
      <c r="CS276" s="100"/>
      <c r="CT276" s="100"/>
      <c r="CU276" s="100"/>
      <c r="CV276" s="100"/>
      <c r="CW276" s="100"/>
      <c r="CX276" s="100"/>
      <c r="CY276" s="100"/>
      <c r="CZ276" s="100"/>
      <c r="DA276" s="100"/>
      <c r="DB276" s="100"/>
      <c r="DC276" s="100"/>
      <c r="DD276" s="119"/>
      <c r="DE276" s="100"/>
      <c r="DF276" s="100"/>
      <c r="DG276" s="100"/>
      <c r="DH276" s="100"/>
      <c r="DI276" s="100"/>
      <c r="DJ276" s="100"/>
      <c r="DK276" s="100"/>
      <c r="DL276" s="100"/>
      <c r="DM276" s="100"/>
      <c r="DN276" s="100"/>
      <c r="DO276" s="100"/>
      <c r="DP276" s="100"/>
      <c r="DQ276" s="119"/>
      <c r="DR276" s="125"/>
      <c r="DS276" s="100"/>
      <c r="DT276" s="100"/>
      <c r="DU276" s="100"/>
      <c r="DV276" s="100"/>
      <c r="DW276" s="100"/>
      <c r="DX276" s="100"/>
      <c r="DY276" s="100"/>
      <c r="DZ276" s="100"/>
      <c r="EA276" s="100"/>
      <c r="EB276" s="100"/>
      <c r="EC276" s="100"/>
      <c r="MQ276" s="152">
        <f t="shared" si="176"/>
        <v>0</v>
      </c>
      <c r="MR276" s="143">
        <f t="shared" si="232"/>
        <v>0</v>
      </c>
      <c r="MS276" s="143">
        <f t="shared" si="229"/>
        <v>0</v>
      </c>
      <c r="MT276" s="143" t="e">
        <f t="shared" si="230"/>
        <v>#DIV/0!</v>
      </c>
      <c r="MU276" s="143" t="e">
        <f t="shared" si="231"/>
        <v>#DIV/0!</v>
      </c>
      <c r="MV276" s="234">
        <f t="shared" si="258"/>
        <v>0</v>
      </c>
      <c r="MW276" s="236" t="s">
        <v>89</v>
      </c>
      <c r="MX276" s="144" t="s">
        <v>4</v>
      </c>
      <c r="MY276" s="144" t="s">
        <v>4</v>
      </c>
      <c r="MZ276" s="144" t="s">
        <v>4</v>
      </c>
      <c r="NA276" s="144" t="s">
        <v>4</v>
      </c>
      <c r="NB276" s="144" t="s">
        <v>4</v>
      </c>
      <c r="NC276" s="144" t="s">
        <v>4</v>
      </c>
      <c r="ND276" s="144" t="s">
        <v>4</v>
      </c>
      <c r="NE276" s="144" t="s">
        <v>4</v>
      </c>
      <c r="NF276" s="144" t="s">
        <v>4</v>
      </c>
      <c r="NG276" s="144" t="s">
        <v>4</v>
      </c>
      <c r="NH276" s="237" t="s">
        <v>4</v>
      </c>
      <c r="NI276" s="236" t="s">
        <v>22</v>
      </c>
      <c r="NJ276" s="161">
        <f t="shared" si="227"/>
        <v>0</v>
      </c>
      <c r="NK276" s="161">
        <f t="shared" si="228"/>
        <v>0</v>
      </c>
      <c r="NM276" s="288"/>
      <c r="NN276" s="88"/>
      <c r="NO276" s="741"/>
      <c r="NP276" s="741"/>
      <c r="NQ276" s="741"/>
      <c r="NR276" s="741"/>
      <c r="NS276" s="741"/>
      <c r="NT276" s="741"/>
      <c r="NU276" s="741"/>
      <c r="NV276" s="741"/>
      <c r="NW276" s="741"/>
      <c r="NX276" s="741"/>
      <c r="NY276" s="741"/>
      <c r="NZ276" s="741"/>
      <c r="OA276" s="741"/>
      <c r="OB276" s="741"/>
      <c r="OC276" s="741"/>
      <c r="OD276" s="741"/>
      <c r="OE276" s="741"/>
      <c r="OF276" s="741"/>
      <c r="OG276" s="741"/>
      <c r="OH276" s="741"/>
      <c r="OI276" s="741"/>
      <c r="OJ276" s="741"/>
      <c r="OK276" s="741"/>
      <c r="OL276" s="741"/>
      <c r="OM276" s="741"/>
      <c r="ON276" s="741"/>
      <c r="OO276" s="741"/>
      <c r="OP276" s="741"/>
      <c r="OQ276" s="741"/>
      <c r="OR276" s="741"/>
      <c r="OS276" s="741"/>
      <c r="OT276" s="741"/>
      <c r="OU276" s="741"/>
      <c r="OV276" s="741"/>
      <c r="OW276" s="741"/>
      <c r="OX276" s="741"/>
      <c r="OY276" s="741"/>
      <c r="OZ276" s="741"/>
      <c r="PA276" s="741"/>
      <c r="PB276" s="741"/>
      <c r="PC276" s="741"/>
      <c r="PD276" s="741"/>
      <c r="PE276" s="741"/>
      <c r="PF276" s="741"/>
      <c r="PG276" s="741"/>
      <c r="PH276" s="741"/>
      <c r="PI276" s="741"/>
    </row>
    <row r="277" spans="1:425" s="92" customFormat="1" ht="15" customHeight="1">
      <c r="A277" s="1"/>
      <c r="B277" s="88"/>
      <c r="C277" s="89" t="s">
        <v>431</v>
      </c>
      <c r="D277" s="89" t="s">
        <v>55</v>
      </c>
      <c r="E277" s="89" t="s">
        <v>1220</v>
      </c>
      <c r="F277" s="89" t="s">
        <v>101</v>
      </c>
      <c r="G277" s="160" t="str">
        <f>'G-6'!I68</f>
        <v>I-34 B</v>
      </c>
      <c r="H277" s="160" t="s">
        <v>88</v>
      </c>
      <c r="I277" s="160" t="s">
        <v>88</v>
      </c>
      <c r="J277" s="160" t="s">
        <v>4</v>
      </c>
      <c r="K277" s="160" t="s">
        <v>4</v>
      </c>
      <c r="L277" s="160" t="s">
        <v>4</v>
      </c>
      <c r="M277" s="89" t="s">
        <v>395</v>
      </c>
      <c r="N277" s="89" t="s">
        <v>177</v>
      </c>
      <c r="O277" s="89" t="s">
        <v>574</v>
      </c>
      <c r="P277" s="89" t="s">
        <v>98</v>
      </c>
      <c r="Q277" s="335" t="s">
        <v>913</v>
      </c>
      <c r="R277" s="125" t="s">
        <v>4</v>
      </c>
      <c r="S277" s="100">
        <v>2000</v>
      </c>
      <c r="T277" s="100" t="s">
        <v>832</v>
      </c>
      <c r="U277" s="100" t="s">
        <v>665</v>
      </c>
      <c r="V277" s="100" t="s">
        <v>4</v>
      </c>
      <c r="W277" s="100" t="s">
        <v>4</v>
      </c>
      <c r="X277" s="100" t="s">
        <v>4</v>
      </c>
      <c r="Y277" s="100" t="s">
        <v>4</v>
      </c>
      <c r="Z277" s="100" t="s">
        <v>674</v>
      </c>
      <c r="AA277" s="100" t="s">
        <v>685</v>
      </c>
      <c r="AB277" s="100" t="s">
        <v>914</v>
      </c>
      <c r="AC277" s="100" t="s">
        <v>915</v>
      </c>
      <c r="AD277" s="116"/>
      <c r="AE277" s="91"/>
      <c r="AF277" s="91"/>
      <c r="AG277" s="91"/>
      <c r="AH277" s="91"/>
      <c r="AI277" s="91"/>
      <c r="AJ277" s="91"/>
      <c r="AK277" s="91"/>
      <c r="AL277" s="91"/>
      <c r="AM277" s="100"/>
      <c r="AN277" s="100"/>
      <c r="AO277" s="100"/>
      <c r="AP277" s="91"/>
      <c r="AQ277" s="100"/>
      <c r="AR277" s="100"/>
      <c r="AS277" s="100"/>
      <c r="AT277" s="100"/>
      <c r="AU277" s="100"/>
      <c r="AV277" s="100"/>
      <c r="AW277" s="100"/>
      <c r="AX277" s="100"/>
      <c r="AY277" s="100"/>
      <c r="AZ277" s="100"/>
      <c r="BA277" s="100"/>
      <c r="BB277" s="100"/>
      <c r="BC277" s="100"/>
      <c r="BD277" s="119"/>
      <c r="BE277" s="100"/>
      <c r="BF277" s="100"/>
      <c r="BG277" s="100"/>
      <c r="BH277" s="100"/>
      <c r="BI277" s="100"/>
      <c r="BJ277" s="100"/>
      <c r="BK277" s="100"/>
      <c r="BL277" s="100"/>
      <c r="BM277" s="100"/>
      <c r="BN277" s="100"/>
      <c r="BO277" s="100"/>
      <c r="BP277" s="100"/>
      <c r="BQ277" s="119"/>
      <c r="BR277" s="100"/>
      <c r="BS277" s="100"/>
      <c r="BT277" s="100"/>
      <c r="BU277" s="100"/>
      <c r="BV277" s="100"/>
      <c r="BW277" s="100"/>
      <c r="BX277" s="100"/>
      <c r="BY277" s="100"/>
      <c r="BZ277" s="100"/>
      <c r="CA277" s="100"/>
      <c r="CB277" s="100"/>
      <c r="CC277" s="100"/>
      <c r="CD277" s="119"/>
      <c r="CE277" s="100"/>
      <c r="CF277" s="100"/>
      <c r="CG277" s="100"/>
      <c r="CH277" s="100"/>
      <c r="CI277" s="100"/>
      <c r="CJ277" s="100"/>
      <c r="CK277" s="100"/>
      <c r="CL277" s="100"/>
      <c r="CM277" s="100"/>
      <c r="CN277" s="100"/>
      <c r="CO277" s="100"/>
      <c r="CP277" s="100"/>
      <c r="CQ277" s="119"/>
      <c r="CR277" s="100"/>
      <c r="CS277" s="100"/>
      <c r="CT277" s="100"/>
      <c r="CU277" s="100"/>
      <c r="CV277" s="100"/>
      <c r="CW277" s="100"/>
      <c r="CX277" s="100"/>
      <c r="CY277" s="100"/>
      <c r="CZ277" s="100"/>
      <c r="DA277" s="100"/>
      <c r="DB277" s="100"/>
      <c r="DC277" s="100"/>
      <c r="DD277" s="119"/>
      <c r="DE277" s="100"/>
      <c r="DF277" s="100"/>
      <c r="DG277" s="100"/>
      <c r="DH277" s="100"/>
      <c r="DI277" s="100"/>
      <c r="DJ277" s="100"/>
      <c r="DK277" s="100"/>
      <c r="DL277" s="100"/>
      <c r="DM277" s="100"/>
      <c r="DN277" s="100"/>
      <c r="DO277" s="100"/>
      <c r="DP277" s="100"/>
      <c r="DQ277" s="119"/>
      <c r="DR277" s="125"/>
      <c r="DS277" s="100"/>
      <c r="DT277" s="100"/>
      <c r="DU277" s="100"/>
      <c r="DV277" s="100"/>
      <c r="DW277" s="100"/>
      <c r="DX277" s="100"/>
      <c r="DY277" s="100"/>
      <c r="DZ277" s="100"/>
      <c r="EA277" s="100"/>
      <c r="EB277" s="100"/>
      <c r="EC277" s="100"/>
      <c r="MQ277" s="152">
        <f t="shared" si="176"/>
        <v>1</v>
      </c>
      <c r="MR277" s="143">
        <f t="shared" si="232"/>
        <v>0</v>
      </c>
      <c r="MS277" s="143">
        <f t="shared" si="229"/>
        <v>0</v>
      </c>
      <c r="MT277" s="143" t="e">
        <f t="shared" si="230"/>
        <v>#DIV/0!</v>
      </c>
      <c r="MU277" s="143" t="e">
        <f t="shared" si="231"/>
        <v>#DIV/0!</v>
      </c>
      <c r="MV277" s="234">
        <f t="shared" si="258"/>
        <v>1</v>
      </c>
      <c r="MW277" s="236" t="s">
        <v>89</v>
      </c>
      <c r="MX277" s="144" t="s">
        <v>4</v>
      </c>
      <c r="MY277" s="144" t="s">
        <v>4</v>
      </c>
      <c r="MZ277" s="144" t="s">
        <v>4</v>
      </c>
      <c r="NA277" s="144" t="s">
        <v>4</v>
      </c>
      <c r="NB277" s="144" t="s">
        <v>4</v>
      </c>
      <c r="NC277" s="144" t="s">
        <v>4</v>
      </c>
      <c r="ND277" s="144" t="s">
        <v>4</v>
      </c>
      <c r="NE277" s="144" t="s">
        <v>4</v>
      </c>
      <c r="NF277" s="144" t="s">
        <v>4</v>
      </c>
      <c r="NG277" s="144" t="s">
        <v>4</v>
      </c>
      <c r="NH277" s="237" t="s">
        <v>4</v>
      </c>
      <c r="NI277" s="236" t="s">
        <v>22</v>
      </c>
      <c r="NJ277" s="161">
        <f t="shared" ref="NJ277:NJ299" si="259">COUNTIF(Q277:MP277,"Calculado")</f>
        <v>1</v>
      </c>
      <c r="NK277" s="161">
        <f t="shared" ref="NK277:NK299" si="260">COUNTIF(Q277:MP277,"Publicado")</f>
        <v>0</v>
      </c>
      <c r="NM277" s="288"/>
      <c r="NN277" s="88"/>
      <c r="NO277" s="741"/>
      <c r="NP277" s="741"/>
      <c r="NQ277" s="741"/>
      <c r="NR277" s="741"/>
      <c r="NS277" s="741"/>
      <c r="NT277" s="741"/>
      <c r="NU277" s="741"/>
      <c r="NV277" s="741"/>
      <c r="NW277" s="741"/>
      <c r="NX277" s="741"/>
      <c r="NY277" s="741"/>
      <c r="NZ277" s="741"/>
      <c r="OA277" s="741"/>
      <c r="OB277" s="741"/>
      <c r="OC277" s="741"/>
      <c r="OD277" s="741"/>
      <c r="OE277" s="741"/>
      <c r="OF277" s="741"/>
      <c r="OG277" s="741"/>
      <c r="OH277" s="741"/>
      <c r="OI277" s="741"/>
      <c r="OJ277" s="741"/>
      <c r="OK277" s="741"/>
      <c r="OL277" s="741"/>
      <c r="OM277" s="741"/>
      <c r="ON277" s="741"/>
      <c r="OO277" s="741"/>
      <c r="OP277" s="741"/>
      <c r="OQ277" s="741"/>
      <c r="OR277" s="741"/>
      <c r="OS277" s="741"/>
      <c r="OT277" s="741"/>
      <c r="OU277" s="741"/>
      <c r="OV277" s="741"/>
      <c r="OW277" s="741"/>
      <c r="OX277" s="741"/>
      <c r="OY277" s="741"/>
      <c r="OZ277" s="741"/>
      <c r="PA277" s="741"/>
      <c r="PB277" s="741"/>
      <c r="PC277" s="741"/>
      <c r="PD277" s="741"/>
      <c r="PE277" s="741"/>
      <c r="PF277" s="741"/>
      <c r="PG277" s="741"/>
      <c r="PH277" s="741"/>
      <c r="PI277" s="741"/>
    </row>
    <row r="278" spans="1:425" s="92" customFormat="1" ht="15" customHeight="1">
      <c r="A278" s="1"/>
      <c r="B278" s="88"/>
      <c r="C278" s="89" t="s">
        <v>2160</v>
      </c>
      <c r="D278" s="89" t="s">
        <v>55</v>
      </c>
      <c r="E278" s="89" t="s">
        <v>16</v>
      </c>
      <c r="F278" s="89" t="s">
        <v>2163</v>
      </c>
      <c r="G278" s="340" t="str">
        <f>'G-6'!I76</f>
        <v>I-35 B</v>
      </c>
      <c r="H278" s="340" t="s">
        <v>88</v>
      </c>
      <c r="I278" s="340" t="s">
        <v>88</v>
      </c>
      <c r="J278" s="160" t="s">
        <v>4</v>
      </c>
      <c r="K278" s="160" t="s">
        <v>4</v>
      </c>
      <c r="L278" s="160" t="s">
        <v>4</v>
      </c>
      <c r="M278" s="89" t="s">
        <v>184</v>
      </c>
      <c r="N278" s="89" t="s">
        <v>179</v>
      </c>
      <c r="O278" s="89" t="s">
        <v>361</v>
      </c>
      <c r="P278" s="89" t="s">
        <v>98</v>
      </c>
      <c r="Q278" s="125"/>
      <c r="R278" s="125"/>
      <c r="S278" s="100"/>
      <c r="T278" s="100"/>
      <c r="U278" s="100"/>
      <c r="V278" s="100"/>
      <c r="W278" s="100"/>
      <c r="X278" s="100"/>
      <c r="Y278" s="100"/>
      <c r="Z278" s="100"/>
      <c r="AA278" s="100"/>
      <c r="AB278" s="100"/>
      <c r="AC278" s="100"/>
      <c r="AD278" s="116"/>
      <c r="AE278" s="91"/>
      <c r="AF278" s="91"/>
      <c r="AG278" s="91"/>
      <c r="AH278" s="91"/>
      <c r="AI278" s="91"/>
      <c r="AJ278" s="91"/>
      <c r="AK278" s="91"/>
      <c r="AL278" s="91"/>
      <c r="AM278" s="100"/>
      <c r="AN278" s="100"/>
      <c r="AO278" s="100"/>
      <c r="AP278" s="91"/>
      <c r="AQ278" s="100"/>
      <c r="AR278" s="100"/>
      <c r="AS278" s="100"/>
      <c r="AT278" s="100"/>
      <c r="AU278" s="100"/>
      <c r="AV278" s="100"/>
      <c r="AW278" s="100"/>
      <c r="AX278" s="100"/>
      <c r="AY278" s="100"/>
      <c r="AZ278" s="100"/>
      <c r="BA278" s="100"/>
      <c r="BB278" s="100"/>
      <c r="BC278" s="100"/>
      <c r="BD278" s="119"/>
      <c r="BE278" s="100"/>
      <c r="BF278" s="100"/>
      <c r="BG278" s="100"/>
      <c r="BH278" s="100"/>
      <c r="BI278" s="100"/>
      <c r="BJ278" s="100"/>
      <c r="BK278" s="100"/>
      <c r="BL278" s="100"/>
      <c r="BM278" s="100"/>
      <c r="BN278" s="100"/>
      <c r="BO278" s="100"/>
      <c r="BP278" s="100"/>
      <c r="BQ278" s="119"/>
      <c r="BR278" s="100"/>
      <c r="BS278" s="100"/>
      <c r="BT278" s="100"/>
      <c r="BU278" s="100"/>
      <c r="BV278" s="100"/>
      <c r="BW278" s="100"/>
      <c r="BX278" s="100"/>
      <c r="BY278" s="100"/>
      <c r="BZ278" s="100"/>
      <c r="CA278" s="100"/>
      <c r="CB278" s="100"/>
      <c r="CC278" s="100"/>
      <c r="CD278" s="119"/>
      <c r="CE278" s="100"/>
      <c r="CF278" s="100"/>
      <c r="CG278" s="100"/>
      <c r="CH278" s="100"/>
      <c r="CI278" s="100"/>
      <c r="CJ278" s="100"/>
      <c r="CK278" s="100"/>
      <c r="CL278" s="100"/>
      <c r="CM278" s="100"/>
      <c r="CN278" s="100"/>
      <c r="CO278" s="100"/>
      <c r="CP278" s="100"/>
      <c r="CQ278" s="119"/>
      <c r="CR278" s="100"/>
      <c r="CS278" s="100"/>
      <c r="CT278" s="100"/>
      <c r="CU278" s="100"/>
      <c r="CV278" s="100"/>
      <c r="CW278" s="100"/>
      <c r="CX278" s="100"/>
      <c r="CY278" s="100"/>
      <c r="CZ278" s="100"/>
      <c r="DA278" s="100"/>
      <c r="DB278" s="100"/>
      <c r="DC278" s="100"/>
      <c r="DD278" s="119"/>
      <c r="DE278" s="100"/>
      <c r="DF278" s="100"/>
      <c r="DG278" s="100"/>
      <c r="DH278" s="100"/>
      <c r="DI278" s="100"/>
      <c r="DJ278" s="100"/>
      <c r="DK278" s="100"/>
      <c r="DL278" s="100"/>
      <c r="DM278" s="100"/>
      <c r="DN278" s="100"/>
      <c r="DO278" s="100"/>
      <c r="DP278" s="100"/>
      <c r="DQ278" s="119"/>
      <c r="DR278" s="125"/>
      <c r="DS278" s="100"/>
      <c r="DT278" s="100"/>
      <c r="DU278" s="100"/>
      <c r="DV278" s="100"/>
      <c r="DW278" s="100"/>
      <c r="DX278" s="100"/>
      <c r="DY278" s="100"/>
      <c r="DZ278" s="100"/>
      <c r="EA278" s="100"/>
      <c r="EB278" s="100"/>
      <c r="EC278" s="100"/>
      <c r="MQ278" s="152">
        <f t="shared" si="176"/>
        <v>0</v>
      </c>
      <c r="MR278" s="143">
        <f t="shared" si="232"/>
        <v>0</v>
      </c>
      <c r="MS278" s="143">
        <f t="shared" si="229"/>
        <v>0</v>
      </c>
      <c r="MT278" s="143" t="e">
        <f t="shared" si="230"/>
        <v>#DIV/0!</v>
      </c>
      <c r="MU278" s="143" t="e">
        <f t="shared" si="231"/>
        <v>#DIV/0!</v>
      </c>
      <c r="MV278" s="234">
        <f t="shared" si="258"/>
        <v>0</v>
      </c>
      <c r="MW278" s="236" t="s">
        <v>89</v>
      </c>
      <c r="MX278" s="144" t="s">
        <v>4</v>
      </c>
      <c r="MY278" s="144" t="s">
        <v>4</v>
      </c>
      <c r="MZ278" s="144" t="s">
        <v>4</v>
      </c>
      <c r="NA278" s="144" t="s">
        <v>4</v>
      </c>
      <c r="NB278" s="144" t="s">
        <v>4</v>
      </c>
      <c r="NC278" s="144" t="s">
        <v>4</v>
      </c>
      <c r="ND278" s="144" t="s">
        <v>4</v>
      </c>
      <c r="NE278" s="144" t="s">
        <v>4</v>
      </c>
      <c r="NF278" s="144" t="s">
        <v>4</v>
      </c>
      <c r="NG278" s="144" t="s">
        <v>4</v>
      </c>
      <c r="NH278" s="237" t="s">
        <v>4</v>
      </c>
      <c r="NI278" s="236" t="s">
        <v>22</v>
      </c>
      <c r="NJ278" s="161">
        <f t="shared" si="259"/>
        <v>0</v>
      </c>
      <c r="NK278" s="161">
        <f t="shared" si="260"/>
        <v>0</v>
      </c>
      <c r="NM278" s="288"/>
      <c r="NN278" s="88"/>
      <c r="NO278" s="741"/>
      <c r="NP278" s="741"/>
      <c r="NQ278" s="741"/>
      <c r="NR278" s="741"/>
      <c r="NS278" s="741"/>
      <c r="NT278" s="741"/>
      <c r="NU278" s="741"/>
      <c r="NV278" s="741"/>
      <c r="NW278" s="741"/>
      <c r="NX278" s="741"/>
      <c r="NY278" s="741"/>
      <c r="NZ278" s="741"/>
      <c r="OA278" s="741"/>
      <c r="OB278" s="741"/>
      <c r="OC278" s="741"/>
      <c r="OD278" s="741"/>
      <c r="OE278" s="741"/>
      <c r="OF278" s="741"/>
      <c r="OG278" s="741"/>
      <c r="OH278" s="741"/>
      <c r="OI278" s="741"/>
      <c r="OJ278" s="741"/>
      <c r="OK278" s="741"/>
      <c r="OL278" s="741"/>
      <c r="OM278" s="741"/>
      <c r="ON278" s="741"/>
      <c r="OO278" s="741"/>
      <c r="OP278" s="741"/>
      <c r="OQ278" s="741"/>
      <c r="OR278" s="741"/>
      <c r="OS278" s="741"/>
      <c r="OT278" s="741"/>
      <c r="OU278" s="741"/>
      <c r="OV278" s="741"/>
      <c r="OW278" s="741"/>
      <c r="OX278" s="741"/>
      <c r="OY278" s="741"/>
      <c r="OZ278" s="741"/>
      <c r="PA278" s="741"/>
      <c r="PB278" s="741"/>
      <c r="PC278" s="741"/>
      <c r="PD278" s="741"/>
      <c r="PE278" s="741"/>
      <c r="PF278" s="741"/>
      <c r="PG278" s="741"/>
      <c r="PH278" s="741"/>
      <c r="PI278" s="741"/>
    </row>
    <row r="279" spans="1:425" s="92" customFormat="1" ht="15" customHeight="1">
      <c r="A279" s="1"/>
      <c r="B279" s="88"/>
      <c r="C279" s="89" t="s">
        <v>431</v>
      </c>
      <c r="D279" s="89" t="s">
        <v>55</v>
      </c>
      <c r="E279" s="89" t="s">
        <v>1220</v>
      </c>
      <c r="F279" s="89" t="s">
        <v>1221</v>
      </c>
      <c r="G279" s="340" t="str">
        <f>'G-6'!I84</f>
        <v>I-36</v>
      </c>
      <c r="H279" s="340" t="s">
        <v>88</v>
      </c>
      <c r="I279" s="340" t="s">
        <v>88</v>
      </c>
      <c r="J279" s="160" t="s">
        <v>4</v>
      </c>
      <c r="K279" s="160" t="s">
        <v>4</v>
      </c>
      <c r="L279" s="160" t="s">
        <v>4</v>
      </c>
      <c r="M279" s="89" t="s">
        <v>306</v>
      </c>
      <c r="N279" s="89" t="s">
        <v>6</v>
      </c>
      <c r="O279" s="89" t="s">
        <v>1215</v>
      </c>
      <c r="P279" s="89" t="s">
        <v>98</v>
      </c>
      <c r="Q279" s="125"/>
      <c r="R279" s="125"/>
      <c r="S279" s="100"/>
      <c r="T279" s="100"/>
      <c r="U279" s="100"/>
      <c r="V279" s="100"/>
      <c r="W279" s="100"/>
      <c r="X279" s="100"/>
      <c r="Y279" s="100"/>
      <c r="Z279" s="100"/>
      <c r="AA279" s="100"/>
      <c r="AB279" s="100"/>
      <c r="AC279" s="100"/>
      <c r="AD279" s="116"/>
      <c r="AE279" s="91"/>
      <c r="AF279" s="91"/>
      <c r="AG279" s="91"/>
      <c r="AH279" s="91"/>
      <c r="AI279" s="91"/>
      <c r="AJ279" s="91"/>
      <c r="AK279" s="91"/>
      <c r="AL279" s="91"/>
      <c r="AM279" s="100"/>
      <c r="AN279" s="100"/>
      <c r="AO279" s="100"/>
      <c r="AP279" s="91"/>
      <c r="AQ279" s="100"/>
      <c r="AR279" s="100"/>
      <c r="AS279" s="100"/>
      <c r="AT279" s="100"/>
      <c r="AU279" s="100"/>
      <c r="AV279" s="100"/>
      <c r="AW279" s="100"/>
      <c r="AX279" s="100"/>
      <c r="AY279" s="100"/>
      <c r="AZ279" s="100"/>
      <c r="BA279" s="100"/>
      <c r="BB279" s="100"/>
      <c r="BC279" s="100"/>
      <c r="BD279" s="119"/>
      <c r="BE279" s="100"/>
      <c r="BF279" s="100"/>
      <c r="BG279" s="100"/>
      <c r="BH279" s="100"/>
      <c r="BI279" s="100"/>
      <c r="BJ279" s="100"/>
      <c r="BK279" s="100"/>
      <c r="BL279" s="100"/>
      <c r="BM279" s="100"/>
      <c r="BN279" s="100"/>
      <c r="BO279" s="100"/>
      <c r="BP279" s="100"/>
      <c r="BQ279" s="119"/>
      <c r="BR279" s="100"/>
      <c r="BS279" s="100"/>
      <c r="BT279" s="100"/>
      <c r="BU279" s="100"/>
      <c r="BV279" s="100"/>
      <c r="BW279" s="100"/>
      <c r="BX279" s="100"/>
      <c r="BY279" s="100"/>
      <c r="BZ279" s="100"/>
      <c r="CA279" s="100"/>
      <c r="CB279" s="100"/>
      <c r="CC279" s="100"/>
      <c r="CD279" s="119"/>
      <c r="CE279" s="100"/>
      <c r="CF279" s="100"/>
      <c r="CG279" s="100"/>
      <c r="CH279" s="100"/>
      <c r="CI279" s="100"/>
      <c r="CJ279" s="100"/>
      <c r="CK279" s="100"/>
      <c r="CL279" s="100"/>
      <c r="CM279" s="100"/>
      <c r="CN279" s="100"/>
      <c r="CO279" s="100"/>
      <c r="CP279" s="100"/>
      <c r="CQ279" s="119"/>
      <c r="CR279" s="100"/>
      <c r="CS279" s="100"/>
      <c r="CT279" s="100"/>
      <c r="CU279" s="100"/>
      <c r="CV279" s="100"/>
      <c r="CW279" s="100"/>
      <c r="CX279" s="100"/>
      <c r="CY279" s="100"/>
      <c r="CZ279" s="100"/>
      <c r="DA279" s="100"/>
      <c r="DB279" s="100"/>
      <c r="DC279" s="100"/>
      <c r="DD279" s="119"/>
      <c r="DE279" s="100"/>
      <c r="DF279" s="100"/>
      <c r="DG279" s="100"/>
      <c r="DH279" s="100"/>
      <c r="DI279" s="100"/>
      <c r="DJ279" s="100"/>
      <c r="DK279" s="100"/>
      <c r="DL279" s="100"/>
      <c r="DM279" s="100"/>
      <c r="DN279" s="100"/>
      <c r="DO279" s="100"/>
      <c r="DP279" s="100"/>
      <c r="DQ279" s="119"/>
      <c r="DR279" s="125"/>
      <c r="DS279" s="100"/>
      <c r="DT279" s="100"/>
      <c r="DU279" s="100"/>
      <c r="DV279" s="100"/>
      <c r="DW279" s="100"/>
      <c r="DX279" s="100"/>
      <c r="DY279" s="100"/>
      <c r="DZ279" s="100"/>
      <c r="EA279" s="100"/>
      <c r="EB279" s="100"/>
      <c r="EC279" s="100"/>
      <c r="MQ279" s="152">
        <f t="shared" si="176"/>
        <v>0</v>
      </c>
      <c r="MR279" s="143">
        <f t="shared" si="232"/>
        <v>0</v>
      </c>
      <c r="MS279" s="143">
        <f t="shared" si="229"/>
        <v>0</v>
      </c>
      <c r="MT279" s="143" t="e">
        <f t="shared" si="230"/>
        <v>#DIV/0!</v>
      </c>
      <c r="MU279" s="143" t="e">
        <f t="shared" si="231"/>
        <v>#DIV/0!</v>
      </c>
      <c r="MV279" s="234">
        <f t="shared" si="258"/>
        <v>0</v>
      </c>
      <c r="MW279" s="236" t="s">
        <v>89</v>
      </c>
      <c r="MX279" s="144" t="s">
        <v>4</v>
      </c>
      <c r="MY279" s="144" t="s">
        <v>4</v>
      </c>
      <c r="MZ279" s="144" t="s">
        <v>4</v>
      </c>
      <c r="NA279" s="144" t="s">
        <v>4</v>
      </c>
      <c r="NB279" s="144" t="s">
        <v>4</v>
      </c>
      <c r="NC279" s="144" t="s">
        <v>4</v>
      </c>
      <c r="ND279" s="144" t="s">
        <v>4</v>
      </c>
      <c r="NE279" s="144" t="s">
        <v>4</v>
      </c>
      <c r="NF279" s="144" t="s">
        <v>4</v>
      </c>
      <c r="NG279" s="144" t="s">
        <v>4</v>
      </c>
      <c r="NH279" s="237" t="s">
        <v>4</v>
      </c>
      <c r="NI279" s="236" t="s">
        <v>22</v>
      </c>
      <c r="NJ279" s="161">
        <f t="shared" si="259"/>
        <v>0</v>
      </c>
      <c r="NK279" s="161">
        <f t="shared" si="260"/>
        <v>0</v>
      </c>
      <c r="NM279" s="288"/>
      <c r="NN279" s="88"/>
      <c r="NO279" s="741"/>
      <c r="NP279" s="741"/>
      <c r="NQ279" s="741"/>
      <c r="NR279" s="741"/>
      <c r="NS279" s="741"/>
      <c r="NT279" s="741"/>
      <c r="NU279" s="741"/>
      <c r="NV279" s="741"/>
      <c r="NW279" s="741"/>
      <c r="NX279" s="741"/>
      <c r="NY279" s="741"/>
      <c r="NZ279" s="741"/>
      <c r="OA279" s="741"/>
      <c r="OB279" s="741"/>
      <c r="OC279" s="741"/>
      <c r="OD279" s="741"/>
      <c r="OE279" s="741"/>
      <c r="OF279" s="741"/>
      <c r="OG279" s="741"/>
      <c r="OH279" s="741"/>
      <c r="OI279" s="741"/>
      <c r="OJ279" s="741"/>
      <c r="OK279" s="741"/>
      <c r="OL279" s="741"/>
      <c r="OM279" s="741"/>
      <c r="ON279" s="741"/>
      <c r="OO279" s="741"/>
      <c r="OP279" s="741"/>
      <c r="OQ279" s="741"/>
      <c r="OR279" s="741"/>
      <c r="OS279" s="741"/>
      <c r="OT279" s="741"/>
      <c r="OU279" s="741"/>
      <c r="OV279" s="741"/>
      <c r="OW279" s="741"/>
      <c r="OX279" s="741"/>
      <c r="OY279" s="741"/>
      <c r="OZ279" s="741"/>
      <c r="PA279" s="741"/>
      <c r="PB279" s="741"/>
      <c r="PC279" s="741"/>
      <c r="PD279" s="741"/>
      <c r="PE279" s="741"/>
      <c r="PF279" s="741"/>
      <c r="PG279" s="741"/>
      <c r="PH279" s="741"/>
      <c r="PI279" s="741"/>
    </row>
    <row r="280" spans="1:425" s="92" customFormat="1" ht="15" customHeight="1">
      <c r="A280" s="1"/>
      <c r="B280" s="88"/>
      <c r="C280" s="89" t="s">
        <v>431</v>
      </c>
      <c r="D280" s="89" t="s">
        <v>55</v>
      </c>
      <c r="E280" s="89" t="s">
        <v>1220</v>
      </c>
      <c r="F280" s="89" t="s">
        <v>1221</v>
      </c>
      <c r="G280" s="340" t="str">
        <f>'G-6'!I92</f>
        <v>I-37</v>
      </c>
      <c r="H280" s="340" t="s">
        <v>88</v>
      </c>
      <c r="I280" s="340" t="s">
        <v>88</v>
      </c>
      <c r="J280" s="160" t="s">
        <v>4</v>
      </c>
      <c r="K280" s="160" t="s">
        <v>4</v>
      </c>
      <c r="L280" s="160" t="s">
        <v>4</v>
      </c>
      <c r="M280" s="89" t="s">
        <v>227</v>
      </c>
      <c r="N280" s="89" t="s">
        <v>6</v>
      </c>
      <c r="O280" s="89" t="s">
        <v>228</v>
      </c>
      <c r="P280" s="89" t="s">
        <v>98</v>
      </c>
      <c r="Q280" s="125"/>
      <c r="R280" s="125"/>
      <c r="S280" s="100"/>
      <c r="T280" s="100"/>
      <c r="U280" s="100"/>
      <c r="V280" s="100"/>
      <c r="W280" s="100"/>
      <c r="X280" s="100"/>
      <c r="Y280" s="100"/>
      <c r="Z280" s="100"/>
      <c r="AA280" s="100"/>
      <c r="AB280" s="100"/>
      <c r="AC280" s="100"/>
      <c r="AD280" s="116"/>
      <c r="AE280" s="91"/>
      <c r="AF280" s="91"/>
      <c r="AG280" s="91"/>
      <c r="AH280" s="91"/>
      <c r="AI280" s="91"/>
      <c r="AJ280" s="91"/>
      <c r="AK280" s="91"/>
      <c r="AL280" s="91"/>
      <c r="AM280" s="100"/>
      <c r="AN280" s="100"/>
      <c r="AO280" s="100"/>
      <c r="AP280" s="91"/>
      <c r="AQ280" s="100"/>
      <c r="AR280" s="100"/>
      <c r="AS280" s="100"/>
      <c r="AT280" s="100"/>
      <c r="AU280" s="100"/>
      <c r="AV280" s="100"/>
      <c r="AW280" s="100"/>
      <c r="AX280" s="100"/>
      <c r="AY280" s="100"/>
      <c r="AZ280" s="100"/>
      <c r="BA280" s="100"/>
      <c r="BB280" s="100"/>
      <c r="BC280" s="100"/>
      <c r="BD280" s="119"/>
      <c r="BE280" s="100"/>
      <c r="BF280" s="100"/>
      <c r="BG280" s="100"/>
      <c r="BH280" s="100"/>
      <c r="BI280" s="100"/>
      <c r="BJ280" s="100"/>
      <c r="BK280" s="100"/>
      <c r="BL280" s="100"/>
      <c r="BM280" s="100"/>
      <c r="BN280" s="100"/>
      <c r="BO280" s="100"/>
      <c r="BP280" s="100"/>
      <c r="BQ280" s="119"/>
      <c r="BR280" s="100"/>
      <c r="BS280" s="100"/>
      <c r="BT280" s="100"/>
      <c r="BU280" s="100"/>
      <c r="BV280" s="100"/>
      <c r="BW280" s="100"/>
      <c r="BX280" s="100"/>
      <c r="BY280" s="100"/>
      <c r="BZ280" s="100"/>
      <c r="CA280" s="100"/>
      <c r="CB280" s="100"/>
      <c r="CC280" s="100"/>
      <c r="CD280" s="119"/>
      <c r="CE280" s="100"/>
      <c r="CF280" s="100"/>
      <c r="CG280" s="100"/>
      <c r="CH280" s="100"/>
      <c r="CI280" s="100"/>
      <c r="CJ280" s="100"/>
      <c r="CK280" s="100"/>
      <c r="CL280" s="100"/>
      <c r="CM280" s="100"/>
      <c r="CN280" s="100"/>
      <c r="CO280" s="100"/>
      <c r="CP280" s="100"/>
      <c r="CQ280" s="119"/>
      <c r="CR280" s="100"/>
      <c r="CS280" s="100"/>
      <c r="CT280" s="100"/>
      <c r="CU280" s="100"/>
      <c r="CV280" s="100"/>
      <c r="CW280" s="100"/>
      <c r="CX280" s="100"/>
      <c r="CY280" s="100"/>
      <c r="CZ280" s="100"/>
      <c r="DA280" s="100"/>
      <c r="DB280" s="100"/>
      <c r="DC280" s="100"/>
      <c r="DD280" s="119"/>
      <c r="DE280" s="100"/>
      <c r="DF280" s="100"/>
      <c r="DG280" s="100"/>
      <c r="DH280" s="100"/>
      <c r="DI280" s="100"/>
      <c r="DJ280" s="100"/>
      <c r="DK280" s="100"/>
      <c r="DL280" s="100"/>
      <c r="DM280" s="100"/>
      <c r="DN280" s="100"/>
      <c r="DO280" s="100"/>
      <c r="DP280" s="100"/>
      <c r="DQ280" s="119"/>
      <c r="DR280" s="125"/>
      <c r="DS280" s="100"/>
      <c r="DT280" s="100"/>
      <c r="DU280" s="100"/>
      <c r="DV280" s="100"/>
      <c r="DW280" s="100"/>
      <c r="DX280" s="100"/>
      <c r="DY280" s="100"/>
      <c r="DZ280" s="100"/>
      <c r="EA280" s="100"/>
      <c r="EB280" s="100"/>
      <c r="EC280" s="100"/>
      <c r="MQ280" s="152">
        <f t="shared" si="176"/>
        <v>0</v>
      </c>
      <c r="MR280" s="143">
        <f t="shared" si="232"/>
        <v>0</v>
      </c>
      <c r="MS280" s="143">
        <f t="shared" si="229"/>
        <v>0</v>
      </c>
      <c r="MT280" s="143" t="e">
        <f t="shared" si="230"/>
        <v>#DIV/0!</v>
      </c>
      <c r="MU280" s="143" t="e">
        <f t="shared" si="231"/>
        <v>#DIV/0!</v>
      </c>
      <c r="MV280" s="234">
        <f t="shared" si="258"/>
        <v>0</v>
      </c>
      <c r="MW280" s="236" t="s">
        <v>89</v>
      </c>
      <c r="MX280" s="144" t="s">
        <v>4</v>
      </c>
      <c r="MY280" s="144" t="s">
        <v>4</v>
      </c>
      <c r="MZ280" s="144" t="s">
        <v>4</v>
      </c>
      <c r="NA280" s="144" t="s">
        <v>4</v>
      </c>
      <c r="NB280" s="144" t="s">
        <v>4</v>
      </c>
      <c r="NC280" s="144" t="s">
        <v>4</v>
      </c>
      <c r="ND280" s="144" t="s">
        <v>4</v>
      </c>
      <c r="NE280" s="144" t="s">
        <v>4</v>
      </c>
      <c r="NF280" s="144" t="s">
        <v>4</v>
      </c>
      <c r="NG280" s="144" t="s">
        <v>4</v>
      </c>
      <c r="NH280" s="237" t="s">
        <v>4</v>
      </c>
      <c r="NI280" s="236" t="s">
        <v>22</v>
      </c>
      <c r="NJ280" s="161">
        <f t="shared" si="259"/>
        <v>0</v>
      </c>
      <c r="NK280" s="161">
        <f t="shared" si="260"/>
        <v>0</v>
      </c>
      <c r="NM280" s="288"/>
      <c r="NN280" s="88"/>
      <c r="NO280" s="741"/>
      <c r="NP280" s="741"/>
      <c r="NQ280" s="741"/>
      <c r="NR280" s="741"/>
      <c r="NS280" s="741"/>
      <c r="NT280" s="741"/>
      <c r="NU280" s="741"/>
      <c r="NV280" s="741"/>
      <c r="NW280" s="741"/>
      <c r="NX280" s="741"/>
      <c r="NY280" s="741"/>
      <c r="NZ280" s="741"/>
      <c r="OA280" s="741"/>
      <c r="OB280" s="741"/>
      <c r="OC280" s="741"/>
      <c r="OD280" s="741"/>
      <c r="OE280" s="741"/>
      <c r="OF280" s="741"/>
      <c r="OG280" s="741"/>
      <c r="OH280" s="741"/>
      <c r="OI280" s="741"/>
      <c r="OJ280" s="741"/>
      <c r="OK280" s="741"/>
      <c r="OL280" s="741"/>
      <c r="OM280" s="741"/>
      <c r="ON280" s="741"/>
      <c r="OO280" s="741"/>
      <c r="OP280" s="741"/>
      <c r="OQ280" s="741"/>
      <c r="OR280" s="741"/>
      <c r="OS280" s="741"/>
      <c r="OT280" s="741"/>
      <c r="OU280" s="741"/>
      <c r="OV280" s="741"/>
      <c r="OW280" s="741"/>
      <c r="OX280" s="741"/>
      <c r="OY280" s="741"/>
      <c r="OZ280" s="741"/>
      <c r="PA280" s="741"/>
      <c r="PB280" s="741"/>
      <c r="PC280" s="741"/>
      <c r="PD280" s="741"/>
      <c r="PE280" s="741"/>
      <c r="PF280" s="741"/>
      <c r="PG280" s="741"/>
      <c r="PH280" s="741"/>
      <c r="PI280" s="741"/>
    </row>
    <row r="281" spans="1:425" s="92" customFormat="1" ht="15" customHeight="1">
      <c r="A281" s="1"/>
      <c r="B281" s="88"/>
      <c r="C281" s="89" t="s">
        <v>431</v>
      </c>
      <c r="D281" s="89" t="s">
        <v>55</v>
      </c>
      <c r="E281" s="89" t="s">
        <v>1220</v>
      </c>
      <c r="F281" s="89" t="s">
        <v>2165</v>
      </c>
      <c r="G281" s="340" t="str">
        <f>'G-6'!I100</f>
        <v>I-38</v>
      </c>
      <c r="H281" s="340" t="s">
        <v>88</v>
      </c>
      <c r="I281" s="340" t="s">
        <v>88</v>
      </c>
      <c r="J281" s="160" t="s">
        <v>4</v>
      </c>
      <c r="K281" s="160" t="s">
        <v>4</v>
      </c>
      <c r="L281" s="160" t="s">
        <v>4</v>
      </c>
      <c r="M281" s="89" t="s">
        <v>1105</v>
      </c>
      <c r="N281" s="89" t="s">
        <v>63</v>
      </c>
      <c r="O281" s="89" t="s">
        <v>1113</v>
      </c>
      <c r="P281" s="89" t="s">
        <v>97</v>
      </c>
      <c r="Q281" s="125"/>
      <c r="R281" s="125"/>
      <c r="S281" s="100"/>
      <c r="T281" s="100"/>
      <c r="U281" s="100"/>
      <c r="V281" s="100"/>
      <c r="W281" s="100"/>
      <c r="X281" s="100"/>
      <c r="Y281" s="100"/>
      <c r="Z281" s="100"/>
      <c r="AA281" s="100"/>
      <c r="AB281" s="100"/>
      <c r="AC281" s="100"/>
      <c r="AD281" s="116"/>
      <c r="AE281" s="91"/>
      <c r="AF281" s="91"/>
      <c r="AG281" s="91"/>
      <c r="AH281" s="91"/>
      <c r="AI281" s="91"/>
      <c r="AJ281" s="91"/>
      <c r="AK281" s="91"/>
      <c r="AL281" s="91"/>
      <c r="AM281" s="100"/>
      <c r="AN281" s="100"/>
      <c r="AO281" s="100"/>
      <c r="AP281" s="91"/>
      <c r="AQ281" s="100"/>
      <c r="AR281" s="100"/>
      <c r="AS281" s="100"/>
      <c r="AT281" s="100"/>
      <c r="AU281" s="100"/>
      <c r="AV281" s="100"/>
      <c r="AW281" s="100"/>
      <c r="AX281" s="100"/>
      <c r="AY281" s="100"/>
      <c r="AZ281" s="100"/>
      <c r="BA281" s="100"/>
      <c r="BB281" s="100"/>
      <c r="BC281" s="100"/>
      <c r="BD281" s="119"/>
      <c r="BE281" s="100"/>
      <c r="BF281" s="100"/>
      <c r="BG281" s="100"/>
      <c r="BH281" s="100"/>
      <c r="BI281" s="100"/>
      <c r="BJ281" s="100"/>
      <c r="BK281" s="100"/>
      <c r="BL281" s="100"/>
      <c r="BM281" s="100"/>
      <c r="BN281" s="100"/>
      <c r="BO281" s="100"/>
      <c r="BP281" s="100"/>
      <c r="BQ281" s="119"/>
      <c r="BR281" s="100"/>
      <c r="BS281" s="100"/>
      <c r="BT281" s="100"/>
      <c r="BU281" s="100"/>
      <c r="BV281" s="100"/>
      <c r="BW281" s="100"/>
      <c r="BX281" s="100"/>
      <c r="BY281" s="100"/>
      <c r="BZ281" s="100"/>
      <c r="CA281" s="100"/>
      <c r="CB281" s="100"/>
      <c r="CC281" s="100"/>
      <c r="CD281" s="119"/>
      <c r="CE281" s="100"/>
      <c r="CF281" s="100"/>
      <c r="CG281" s="100"/>
      <c r="CH281" s="100"/>
      <c r="CI281" s="100"/>
      <c r="CJ281" s="100"/>
      <c r="CK281" s="100"/>
      <c r="CL281" s="100"/>
      <c r="CM281" s="100"/>
      <c r="CN281" s="100"/>
      <c r="CO281" s="100"/>
      <c r="CP281" s="100"/>
      <c r="CQ281" s="119"/>
      <c r="CR281" s="100"/>
      <c r="CS281" s="100"/>
      <c r="CT281" s="100"/>
      <c r="CU281" s="100"/>
      <c r="CV281" s="100"/>
      <c r="CW281" s="100"/>
      <c r="CX281" s="100"/>
      <c r="CY281" s="100"/>
      <c r="CZ281" s="100"/>
      <c r="DA281" s="100"/>
      <c r="DB281" s="100"/>
      <c r="DC281" s="100"/>
      <c r="DD281" s="119"/>
      <c r="DE281" s="100"/>
      <c r="DF281" s="100"/>
      <c r="DG281" s="100"/>
      <c r="DH281" s="100"/>
      <c r="DI281" s="100"/>
      <c r="DJ281" s="100"/>
      <c r="DK281" s="100"/>
      <c r="DL281" s="100"/>
      <c r="DM281" s="100"/>
      <c r="DN281" s="100"/>
      <c r="DO281" s="100"/>
      <c r="DP281" s="100"/>
      <c r="DQ281" s="119"/>
      <c r="DR281" s="125"/>
      <c r="DS281" s="100"/>
      <c r="DT281" s="100"/>
      <c r="DU281" s="100"/>
      <c r="DV281" s="100"/>
      <c r="DW281" s="100"/>
      <c r="DX281" s="100"/>
      <c r="DY281" s="100"/>
      <c r="DZ281" s="100"/>
      <c r="EA281" s="100"/>
      <c r="EB281" s="100"/>
      <c r="EC281" s="100"/>
      <c r="MQ281" s="152">
        <f t="shared" si="176"/>
        <v>0</v>
      </c>
      <c r="MR281" s="143" t="s">
        <v>4</v>
      </c>
      <c r="MS281" s="143" t="s">
        <v>4</v>
      </c>
      <c r="MT281" s="143" t="s">
        <v>4</v>
      </c>
      <c r="MU281" s="143" t="s">
        <v>4</v>
      </c>
      <c r="MV281" s="234" t="s">
        <v>4</v>
      </c>
      <c r="MW281" s="236" t="s">
        <v>22</v>
      </c>
      <c r="MX281" s="234">
        <f t="shared" ref="MX281" si="261">COUNTIF(Q281:MP281,"Si")</f>
        <v>0</v>
      </c>
      <c r="MY281" s="234">
        <f t="shared" ref="MY281" si="262">COUNTIF(Q281:MP281,"Parcialmente")</f>
        <v>0</v>
      </c>
      <c r="MZ281" s="234">
        <f>COUNTIF(Q$6:MP281,"Si, pero publicado por un nivel superior")+COUNTIF(Q281:MP281,"Si pero publicado por otra entidad")</f>
        <v>0</v>
      </c>
      <c r="NA281" s="234">
        <f t="shared" ref="NA281" si="263">COUNTIF(Q281:MP281,"No")</f>
        <v>0</v>
      </c>
      <c r="NB281" s="234">
        <f t="shared" ref="NB281" si="264">COUNTIF(Q281:MP281,"Satisfechos")</f>
        <v>0</v>
      </c>
      <c r="NC281" s="234">
        <f t="shared" ref="NC281" si="265">COUNTIF(Q281:MP281,"No satisfechos")</f>
        <v>0</v>
      </c>
      <c r="ND281" s="234">
        <f t="shared" ref="ND281" si="266">COUNTIF(Q281:MP281,"No se realiza encuesta")</f>
        <v>0</v>
      </c>
      <c r="NE281" s="234">
        <f t="shared" ref="NE281" si="267">COUNTIF(Q281:MP281,"Clausurados o rehabilitados")</f>
        <v>0</v>
      </c>
      <c r="NF281" s="234">
        <f t="shared" ref="NF281" si="268">COUNTIF(Q281:MP281,"En proceso")</f>
        <v>0</v>
      </c>
      <c r="NG281" s="234">
        <f t="shared" ref="NG281" si="269">COUNTIF(Q281:MP281,"No se realiza ninguna gestión")</f>
        <v>0</v>
      </c>
      <c r="NH281" s="237">
        <f t="shared" ref="NH281" si="270">SUM(MX281:NG281)</f>
        <v>0</v>
      </c>
      <c r="NI281" s="236" t="s">
        <v>89</v>
      </c>
      <c r="NJ281" s="161">
        <f t="shared" si="259"/>
        <v>0</v>
      </c>
      <c r="NK281" s="161">
        <f t="shared" si="260"/>
        <v>0</v>
      </c>
      <c r="NM281" s="288"/>
      <c r="NN281" s="88"/>
      <c r="NO281" s="741"/>
      <c r="NP281" s="741"/>
      <c r="NQ281" s="741"/>
      <c r="NR281" s="741"/>
      <c r="NS281" s="741"/>
      <c r="NT281" s="741"/>
      <c r="NU281" s="741"/>
      <c r="NV281" s="741"/>
      <c r="NW281" s="741"/>
      <c r="NX281" s="741"/>
      <c r="NY281" s="741"/>
      <c r="NZ281" s="741"/>
      <c r="OA281" s="741"/>
      <c r="OB281" s="741"/>
      <c r="OC281" s="741"/>
      <c r="OD281" s="741"/>
      <c r="OE281" s="741"/>
      <c r="OF281" s="741"/>
      <c r="OG281" s="741"/>
      <c r="OH281" s="741"/>
      <c r="OI281" s="741"/>
      <c r="OJ281" s="741"/>
      <c r="OK281" s="741"/>
      <c r="OL281" s="741"/>
      <c r="OM281" s="741"/>
      <c r="ON281" s="741"/>
      <c r="OO281" s="741"/>
      <c r="OP281" s="741"/>
      <c r="OQ281" s="741"/>
      <c r="OR281" s="741"/>
      <c r="OS281" s="741"/>
      <c r="OT281" s="741"/>
      <c r="OU281" s="741"/>
      <c r="OV281" s="741"/>
      <c r="OW281" s="741"/>
      <c r="OX281" s="741"/>
      <c r="OY281" s="741"/>
      <c r="OZ281" s="741"/>
      <c r="PA281" s="741"/>
      <c r="PB281" s="741"/>
      <c r="PC281" s="741"/>
      <c r="PD281" s="741"/>
      <c r="PE281" s="741"/>
      <c r="PF281" s="741"/>
      <c r="PG281" s="741"/>
      <c r="PH281" s="741"/>
      <c r="PI281" s="741"/>
    </row>
    <row r="282" spans="1:425" s="92" customFormat="1" ht="15" customHeight="1">
      <c r="A282" s="1"/>
      <c r="B282" s="88"/>
      <c r="C282" s="89" t="s">
        <v>431</v>
      </c>
      <c r="D282" s="89" t="s">
        <v>55</v>
      </c>
      <c r="E282" s="89" t="s">
        <v>1220</v>
      </c>
      <c r="F282" s="89" t="s">
        <v>102</v>
      </c>
      <c r="G282" s="340" t="str">
        <f>'G-6'!I108</f>
        <v>I-39</v>
      </c>
      <c r="H282" s="340" t="s">
        <v>88</v>
      </c>
      <c r="I282" s="340" t="s">
        <v>88</v>
      </c>
      <c r="J282" s="160" t="s">
        <v>4</v>
      </c>
      <c r="K282" s="160" t="s">
        <v>4</v>
      </c>
      <c r="L282" s="160" t="s">
        <v>4</v>
      </c>
      <c r="M282" s="89" t="s">
        <v>436</v>
      </c>
      <c r="N282" s="89" t="s">
        <v>6</v>
      </c>
      <c r="O282" s="89" t="s">
        <v>531</v>
      </c>
      <c r="P282" s="89" t="s">
        <v>98</v>
      </c>
      <c r="Q282" s="125"/>
      <c r="R282" s="125"/>
      <c r="S282" s="100"/>
      <c r="T282" s="100"/>
      <c r="U282" s="100"/>
      <c r="V282" s="100"/>
      <c r="W282" s="100"/>
      <c r="X282" s="100"/>
      <c r="Y282" s="100"/>
      <c r="Z282" s="100"/>
      <c r="AA282" s="100"/>
      <c r="AB282" s="100"/>
      <c r="AC282" s="100"/>
      <c r="AD282" s="116"/>
      <c r="AE282" s="91"/>
      <c r="AF282" s="91"/>
      <c r="AG282" s="91"/>
      <c r="AH282" s="91"/>
      <c r="AI282" s="91"/>
      <c r="AJ282" s="91"/>
      <c r="AK282" s="91"/>
      <c r="AL282" s="91"/>
      <c r="AM282" s="100"/>
      <c r="AN282" s="100"/>
      <c r="AO282" s="100"/>
      <c r="AP282" s="91"/>
      <c r="AQ282" s="100"/>
      <c r="AR282" s="100"/>
      <c r="AS282" s="100"/>
      <c r="AT282" s="100"/>
      <c r="AU282" s="100"/>
      <c r="AV282" s="100"/>
      <c r="AW282" s="100"/>
      <c r="AX282" s="100"/>
      <c r="AY282" s="100"/>
      <c r="AZ282" s="100"/>
      <c r="BA282" s="100"/>
      <c r="BB282" s="100"/>
      <c r="BC282" s="100"/>
      <c r="BD282" s="119"/>
      <c r="BE282" s="100"/>
      <c r="BF282" s="100"/>
      <c r="BG282" s="100"/>
      <c r="BH282" s="100"/>
      <c r="BI282" s="100"/>
      <c r="BJ282" s="100"/>
      <c r="BK282" s="100"/>
      <c r="BL282" s="100"/>
      <c r="BM282" s="100"/>
      <c r="BN282" s="100"/>
      <c r="BO282" s="100"/>
      <c r="BP282" s="100"/>
      <c r="BQ282" s="119"/>
      <c r="BR282" s="100"/>
      <c r="BS282" s="100"/>
      <c r="BT282" s="100"/>
      <c r="BU282" s="100"/>
      <c r="BV282" s="100"/>
      <c r="BW282" s="100"/>
      <c r="BX282" s="100"/>
      <c r="BY282" s="100"/>
      <c r="BZ282" s="100"/>
      <c r="CA282" s="100"/>
      <c r="CB282" s="100"/>
      <c r="CC282" s="100"/>
      <c r="CD282" s="119"/>
      <c r="CE282" s="100"/>
      <c r="CF282" s="100"/>
      <c r="CG282" s="100"/>
      <c r="CH282" s="100"/>
      <c r="CI282" s="100"/>
      <c r="CJ282" s="100"/>
      <c r="CK282" s="100"/>
      <c r="CL282" s="100"/>
      <c r="CM282" s="100"/>
      <c r="CN282" s="100"/>
      <c r="CO282" s="100"/>
      <c r="CP282" s="100"/>
      <c r="CQ282" s="119"/>
      <c r="CR282" s="100"/>
      <c r="CS282" s="100"/>
      <c r="CT282" s="100"/>
      <c r="CU282" s="100"/>
      <c r="CV282" s="100"/>
      <c r="CW282" s="100"/>
      <c r="CX282" s="100"/>
      <c r="CY282" s="100"/>
      <c r="CZ282" s="100"/>
      <c r="DA282" s="100"/>
      <c r="DB282" s="100"/>
      <c r="DC282" s="100"/>
      <c r="DD282" s="119"/>
      <c r="DE282" s="100"/>
      <c r="DF282" s="100"/>
      <c r="DG282" s="100"/>
      <c r="DH282" s="100"/>
      <c r="DI282" s="100"/>
      <c r="DJ282" s="100"/>
      <c r="DK282" s="100"/>
      <c r="DL282" s="100"/>
      <c r="DM282" s="100"/>
      <c r="DN282" s="100"/>
      <c r="DO282" s="100"/>
      <c r="DP282" s="100"/>
      <c r="DQ282" s="119"/>
      <c r="DR282" s="125"/>
      <c r="DS282" s="100"/>
      <c r="DT282" s="100"/>
      <c r="DU282" s="100"/>
      <c r="DV282" s="100"/>
      <c r="DW282" s="100"/>
      <c r="DX282" s="100"/>
      <c r="DY282" s="100"/>
      <c r="DZ282" s="100"/>
      <c r="EA282" s="100"/>
      <c r="EB282" s="100"/>
      <c r="EC282" s="100"/>
      <c r="MQ282" s="152">
        <f t="shared" si="176"/>
        <v>0</v>
      </c>
      <c r="MR282" s="143">
        <f t="shared" si="232"/>
        <v>0</v>
      </c>
      <c r="MS282" s="143">
        <f t="shared" si="229"/>
        <v>0</v>
      </c>
      <c r="MT282" s="143" t="e">
        <f t="shared" si="230"/>
        <v>#DIV/0!</v>
      </c>
      <c r="MU282" s="143" t="e">
        <f t="shared" si="231"/>
        <v>#DIV/0!</v>
      </c>
      <c r="MV282" s="234">
        <f t="shared" si="258"/>
        <v>0</v>
      </c>
      <c r="MW282" s="236" t="s">
        <v>89</v>
      </c>
      <c r="MX282" s="144" t="s">
        <v>4</v>
      </c>
      <c r="MY282" s="144" t="s">
        <v>4</v>
      </c>
      <c r="MZ282" s="144" t="s">
        <v>4</v>
      </c>
      <c r="NA282" s="144" t="s">
        <v>4</v>
      </c>
      <c r="NB282" s="144" t="s">
        <v>4</v>
      </c>
      <c r="NC282" s="144" t="s">
        <v>4</v>
      </c>
      <c r="ND282" s="144" t="s">
        <v>4</v>
      </c>
      <c r="NE282" s="144" t="s">
        <v>4</v>
      </c>
      <c r="NF282" s="144" t="s">
        <v>4</v>
      </c>
      <c r="NG282" s="144" t="s">
        <v>4</v>
      </c>
      <c r="NH282" s="237" t="s">
        <v>4</v>
      </c>
      <c r="NI282" s="236" t="s">
        <v>22</v>
      </c>
      <c r="NJ282" s="161">
        <f t="shared" si="259"/>
        <v>0</v>
      </c>
      <c r="NK282" s="161">
        <f t="shared" si="260"/>
        <v>0</v>
      </c>
      <c r="NM282" s="288"/>
      <c r="NN282" s="88"/>
      <c r="NO282" s="741"/>
      <c r="NP282" s="741"/>
      <c r="NQ282" s="741"/>
      <c r="NR282" s="741"/>
      <c r="NS282" s="741"/>
      <c r="NT282" s="741"/>
      <c r="NU282" s="741"/>
      <c r="NV282" s="741"/>
      <c r="NW282" s="741"/>
      <c r="NX282" s="741"/>
      <c r="NY282" s="741"/>
      <c r="NZ282" s="741"/>
      <c r="OA282" s="741"/>
      <c r="OB282" s="741"/>
      <c r="OC282" s="741"/>
      <c r="OD282" s="741"/>
      <c r="OE282" s="741"/>
      <c r="OF282" s="741"/>
      <c r="OG282" s="741"/>
      <c r="OH282" s="741"/>
      <c r="OI282" s="741"/>
      <c r="OJ282" s="741"/>
      <c r="OK282" s="741"/>
      <c r="OL282" s="741"/>
      <c r="OM282" s="741"/>
      <c r="ON282" s="741"/>
      <c r="OO282" s="741"/>
      <c r="OP282" s="741"/>
      <c r="OQ282" s="741"/>
      <c r="OR282" s="741"/>
      <c r="OS282" s="741"/>
      <c r="OT282" s="741"/>
      <c r="OU282" s="741"/>
      <c r="OV282" s="741"/>
      <c r="OW282" s="741"/>
      <c r="OX282" s="741"/>
      <c r="OY282" s="741"/>
      <c r="OZ282" s="741"/>
      <c r="PA282" s="741"/>
      <c r="PB282" s="741"/>
      <c r="PC282" s="741"/>
      <c r="PD282" s="741"/>
      <c r="PE282" s="741"/>
      <c r="PF282" s="741"/>
      <c r="PG282" s="741"/>
      <c r="PH282" s="741"/>
      <c r="PI282" s="741"/>
    </row>
    <row r="283" spans="1:425" s="92" customFormat="1" ht="15" customHeight="1">
      <c r="A283" s="1"/>
      <c r="B283" s="88"/>
      <c r="C283" s="89" t="s">
        <v>431</v>
      </c>
      <c r="D283" s="89" t="s">
        <v>55</v>
      </c>
      <c r="E283" s="89" t="s">
        <v>1220</v>
      </c>
      <c r="F283" s="89" t="s">
        <v>2</v>
      </c>
      <c r="G283" s="340" t="str">
        <f>'G-6'!I116</f>
        <v>I-40</v>
      </c>
      <c r="H283" s="340" t="s">
        <v>88</v>
      </c>
      <c r="I283" s="340" t="s">
        <v>88</v>
      </c>
      <c r="J283" s="160" t="s">
        <v>4</v>
      </c>
      <c r="K283" s="160" t="s">
        <v>4</v>
      </c>
      <c r="L283" s="160" t="s">
        <v>4</v>
      </c>
      <c r="M283" s="89" t="s">
        <v>229</v>
      </c>
      <c r="N283" s="89" t="s">
        <v>63</v>
      </c>
      <c r="O283" s="89" t="s">
        <v>273</v>
      </c>
      <c r="P283" s="89" t="s">
        <v>97</v>
      </c>
      <c r="Q283" s="125"/>
      <c r="R283" s="125"/>
      <c r="S283" s="100"/>
      <c r="T283" s="100"/>
      <c r="U283" s="100"/>
      <c r="V283" s="100"/>
      <c r="W283" s="100"/>
      <c r="X283" s="100"/>
      <c r="Y283" s="100"/>
      <c r="Z283" s="100"/>
      <c r="AA283" s="100"/>
      <c r="AB283" s="100"/>
      <c r="AC283" s="100"/>
      <c r="AD283" s="116"/>
      <c r="AE283" s="91"/>
      <c r="AF283" s="91"/>
      <c r="AG283" s="91"/>
      <c r="AH283" s="91"/>
      <c r="AI283" s="91"/>
      <c r="AJ283" s="91"/>
      <c r="AK283" s="91"/>
      <c r="AL283" s="91"/>
      <c r="AM283" s="100"/>
      <c r="AN283" s="100"/>
      <c r="AO283" s="100"/>
      <c r="AP283" s="91"/>
      <c r="AQ283" s="100"/>
      <c r="AR283" s="100"/>
      <c r="AS283" s="100"/>
      <c r="AT283" s="100"/>
      <c r="AU283" s="100"/>
      <c r="AV283" s="100"/>
      <c r="AW283" s="100"/>
      <c r="AX283" s="100"/>
      <c r="AY283" s="100"/>
      <c r="AZ283" s="100"/>
      <c r="BA283" s="100"/>
      <c r="BB283" s="100"/>
      <c r="BC283" s="100"/>
      <c r="BD283" s="119"/>
      <c r="BE283" s="100"/>
      <c r="BF283" s="100"/>
      <c r="BG283" s="100"/>
      <c r="BH283" s="100"/>
      <c r="BI283" s="100"/>
      <c r="BJ283" s="100"/>
      <c r="BK283" s="100"/>
      <c r="BL283" s="100"/>
      <c r="BM283" s="100"/>
      <c r="BN283" s="100"/>
      <c r="BO283" s="100"/>
      <c r="BP283" s="100"/>
      <c r="BQ283" s="119"/>
      <c r="BR283" s="100"/>
      <c r="BS283" s="100"/>
      <c r="BT283" s="100"/>
      <c r="BU283" s="100"/>
      <c r="BV283" s="100"/>
      <c r="BW283" s="100"/>
      <c r="BX283" s="100"/>
      <c r="BY283" s="100"/>
      <c r="BZ283" s="100"/>
      <c r="CA283" s="100"/>
      <c r="CB283" s="100"/>
      <c r="CC283" s="100"/>
      <c r="CD283" s="119"/>
      <c r="CE283" s="100"/>
      <c r="CF283" s="100"/>
      <c r="CG283" s="100"/>
      <c r="CH283" s="100"/>
      <c r="CI283" s="100"/>
      <c r="CJ283" s="100"/>
      <c r="CK283" s="100"/>
      <c r="CL283" s="100"/>
      <c r="CM283" s="100"/>
      <c r="CN283" s="100"/>
      <c r="CO283" s="100"/>
      <c r="CP283" s="100"/>
      <c r="CQ283" s="119"/>
      <c r="CR283" s="100"/>
      <c r="CS283" s="100"/>
      <c r="CT283" s="100"/>
      <c r="CU283" s="100"/>
      <c r="CV283" s="100"/>
      <c r="CW283" s="100"/>
      <c r="CX283" s="100"/>
      <c r="CY283" s="100"/>
      <c r="CZ283" s="100"/>
      <c r="DA283" s="100"/>
      <c r="DB283" s="100"/>
      <c r="DC283" s="100"/>
      <c r="DD283" s="119"/>
      <c r="DE283" s="100"/>
      <c r="DF283" s="100"/>
      <c r="DG283" s="100"/>
      <c r="DH283" s="100"/>
      <c r="DI283" s="100"/>
      <c r="DJ283" s="100"/>
      <c r="DK283" s="100"/>
      <c r="DL283" s="100"/>
      <c r="DM283" s="100"/>
      <c r="DN283" s="100"/>
      <c r="DO283" s="100"/>
      <c r="DP283" s="100"/>
      <c r="DQ283" s="119"/>
      <c r="DR283" s="125"/>
      <c r="DS283" s="100"/>
      <c r="DT283" s="100"/>
      <c r="DU283" s="100"/>
      <c r="DV283" s="100"/>
      <c r="DW283" s="100"/>
      <c r="DX283" s="100"/>
      <c r="DY283" s="100"/>
      <c r="DZ283" s="100"/>
      <c r="EA283" s="100"/>
      <c r="EB283" s="100"/>
      <c r="EC283" s="100"/>
      <c r="MQ283" s="152">
        <f t="shared" si="176"/>
        <v>0</v>
      </c>
      <c r="MR283" s="143" t="s">
        <v>4</v>
      </c>
      <c r="MS283" s="143" t="s">
        <v>4</v>
      </c>
      <c r="MT283" s="143" t="s">
        <v>4</v>
      </c>
      <c r="MU283" s="143" t="s">
        <v>4</v>
      </c>
      <c r="MV283" s="234" t="s">
        <v>4</v>
      </c>
      <c r="MW283" s="236" t="s">
        <v>22</v>
      </c>
      <c r="MX283" s="234">
        <f t="shared" ref="MX283" si="271">COUNTIF(Q283:MP283,"Si")</f>
        <v>0</v>
      </c>
      <c r="MY283" s="234">
        <f t="shared" ref="MY283" si="272">COUNTIF(Q283:MP283,"Parcialmente")</f>
        <v>0</v>
      </c>
      <c r="MZ283" s="234">
        <f>COUNTIF(Q$6:MP283,"Si, pero publicado por un nivel superior")+COUNTIF(Q283:MP283,"Si pero publicado por otra entidad")</f>
        <v>0</v>
      </c>
      <c r="NA283" s="234">
        <f t="shared" ref="NA283" si="273">COUNTIF(Q283:MP283,"No")</f>
        <v>0</v>
      </c>
      <c r="NB283" s="234">
        <f t="shared" ref="NB283" si="274">COUNTIF(Q283:MP283,"Satisfechos")</f>
        <v>0</v>
      </c>
      <c r="NC283" s="234">
        <f t="shared" ref="NC283" si="275">COUNTIF(Q283:MP283,"No satisfechos")</f>
        <v>0</v>
      </c>
      <c r="ND283" s="234">
        <f t="shared" ref="ND283" si="276">COUNTIF(Q283:MP283,"No se realiza encuesta")</f>
        <v>0</v>
      </c>
      <c r="NE283" s="234">
        <f t="shared" ref="NE283" si="277">COUNTIF(Q283:MP283,"Clausurados o rehabilitados")</f>
        <v>0</v>
      </c>
      <c r="NF283" s="234">
        <f t="shared" ref="NF283" si="278">COUNTIF(Q283:MP283,"En proceso")</f>
        <v>0</v>
      </c>
      <c r="NG283" s="234">
        <f t="shared" ref="NG283" si="279">COUNTIF(Q283:MP283,"No se realiza ninguna gestión")</f>
        <v>0</v>
      </c>
      <c r="NH283" s="237">
        <f t="shared" ref="NH283" si="280">SUM(MX283:NG283)</f>
        <v>0</v>
      </c>
      <c r="NI283" s="236" t="s">
        <v>89</v>
      </c>
      <c r="NJ283" s="161">
        <f t="shared" si="259"/>
        <v>0</v>
      </c>
      <c r="NK283" s="161">
        <f t="shared" si="260"/>
        <v>0</v>
      </c>
      <c r="NM283" s="288"/>
      <c r="NN283" s="88"/>
      <c r="NO283" s="741"/>
      <c r="NP283" s="741"/>
      <c r="NQ283" s="741"/>
      <c r="NR283" s="741"/>
      <c r="NS283" s="741"/>
      <c r="NT283" s="741"/>
      <c r="NU283" s="741"/>
      <c r="NV283" s="741"/>
      <c r="NW283" s="741"/>
      <c r="NX283" s="741"/>
      <c r="NY283" s="741"/>
      <c r="NZ283" s="741"/>
      <c r="OA283" s="741"/>
      <c r="OB283" s="741"/>
      <c r="OC283" s="741"/>
      <c r="OD283" s="741"/>
      <c r="OE283" s="741"/>
      <c r="OF283" s="741"/>
      <c r="OG283" s="741"/>
      <c r="OH283" s="741"/>
      <c r="OI283" s="741"/>
      <c r="OJ283" s="741"/>
      <c r="OK283" s="741"/>
      <c r="OL283" s="741"/>
      <c r="OM283" s="741"/>
      <c r="ON283" s="741"/>
      <c r="OO283" s="741"/>
      <c r="OP283" s="741"/>
      <c r="OQ283" s="741"/>
      <c r="OR283" s="741"/>
      <c r="OS283" s="741"/>
      <c r="OT283" s="741"/>
      <c r="OU283" s="741"/>
      <c r="OV283" s="741"/>
      <c r="OW283" s="741"/>
      <c r="OX283" s="741"/>
      <c r="OY283" s="741"/>
      <c r="OZ283" s="741"/>
      <c r="PA283" s="741"/>
      <c r="PB283" s="741"/>
      <c r="PC283" s="741"/>
      <c r="PD283" s="741"/>
      <c r="PE283" s="741"/>
      <c r="PF283" s="741"/>
      <c r="PG283" s="741"/>
      <c r="PH283" s="741"/>
      <c r="PI283" s="741"/>
    </row>
    <row r="284" spans="1:425" s="92" customFormat="1" ht="15" customHeight="1">
      <c r="A284" s="1"/>
      <c r="B284" s="88"/>
      <c r="C284" s="89" t="s">
        <v>433</v>
      </c>
      <c r="D284" s="89" t="s">
        <v>55</v>
      </c>
      <c r="E284" s="89" t="s">
        <v>418</v>
      </c>
      <c r="F284" s="89" t="s">
        <v>428</v>
      </c>
      <c r="G284" s="160" t="str">
        <f>'G-6'!I125</f>
        <v>I-42 B</v>
      </c>
      <c r="H284" s="160" t="s">
        <v>88</v>
      </c>
      <c r="I284" s="160" t="s">
        <v>88</v>
      </c>
      <c r="J284" s="160" t="s">
        <v>4</v>
      </c>
      <c r="K284" s="160" t="s">
        <v>4</v>
      </c>
      <c r="L284" s="160" t="s">
        <v>4</v>
      </c>
      <c r="M284" s="89" t="s">
        <v>230</v>
      </c>
      <c r="N284" s="89" t="s">
        <v>90</v>
      </c>
      <c r="O284" s="89" t="s">
        <v>279</v>
      </c>
      <c r="P284" s="89" t="s">
        <v>98</v>
      </c>
      <c r="Q284" s="125" t="s">
        <v>916</v>
      </c>
      <c r="R284" s="125" t="s">
        <v>4</v>
      </c>
      <c r="S284" s="100">
        <v>2011</v>
      </c>
      <c r="T284" s="100" t="s">
        <v>832</v>
      </c>
      <c r="U284" s="100" t="s">
        <v>665</v>
      </c>
      <c r="V284" s="100" t="s">
        <v>4</v>
      </c>
      <c r="W284" s="100" t="s">
        <v>917</v>
      </c>
      <c r="X284" s="100" t="s">
        <v>4</v>
      </c>
      <c r="Y284" s="100" t="s">
        <v>4</v>
      </c>
      <c r="Z284" s="100" t="s">
        <v>918</v>
      </c>
      <c r="AA284" s="100" t="s">
        <v>685</v>
      </c>
      <c r="AB284" s="100" t="s">
        <v>919</v>
      </c>
      <c r="AC284" s="192" t="s">
        <v>1058</v>
      </c>
      <c r="AD284" s="116"/>
      <c r="AE284" s="91"/>
      <c r="AF284" s="91"/>
      <c r="AG284" s="91"/>
      <c r="AH284" s="91"/>
      <c r="AI284" s="91"/>
      <c r="AJ284" s="91"/>
      <c r="AK284" s="91"/>
      <c r="AL284" s="91"/>
      <c r="AM284" s="100"/>
      <c r="AN284" s="100"/>
      <c r="AO284" s="100"/>
      <c r="AP284" s="91"/>
      <c r="AQ284" s="100"/>
      <c r="AR284" s="100"/>
      <c r="AS284" s="100"/>
      <c r="AT284" s="100"/>
      <c r="AU284" s="100"/>
      <c r="AV284" s="100"/>
      <c r="AW284" s="100"/>
      <c r="AX284" s="100"/>
      <c r="AY284" s="100"/>
      <c r="AZ284" s="100"/>
      <c r="BA284" s="100"/>
      <c r="BB284" s="100"/>
      <c r="BC284" s="100"/>
      <c r="BD284" s="119"/>
      <c r="BE284" s="100"/>
      <c r="BF284" s="100"/>
      <c r="BG284" s="100"/>
      <c r="BH284" s="100"/>
      <c r="BI284" s="100"/>
      <c r="BJ284" s="100"/>
      <c r="BK284" s="100"/>
      <c r="BL284" s="100"/>
      <c r="BM284" s="100"/>
      <c r="BN284" s="100"/>
      <c r="BO284" s="100"/>
      <c r="BP284" s="100"/>
      <c r="BQ284" s="119"/>
      <c r="BR284" s="100"/>
      <c r="BS284" s="100"/>
      <c r="BT284" s="100"/>
      <c r="BU284" s="100"/>
      <c r="BV284" s="100"/>
      <c r="BW284" s="100"/>
      <c r="BX284" s="100"/>
      <c r="BY284" s="100"/>
      <c r="BZ284" s="100"/>
      <c r="CA284" s="100"/>
      <c r="CB284" s="100"/>
      <c r="CC284" s="100"/>
      <c r="CD284" s="119"/>
      <c r="CE284" s="100"/>
      <c r="CF284" s="100"/>
      <c r="CG284" s="100"/>
      <c r="CH284" s="100"/>
      <c r="CI284" s="100"/>
      <c r="CJ284" s="100"/>
      <c r="CK284" s="100"/>
      <c r="CL284" s="100"/>
      <c r="CM284" s="100"/>
      <c r="CN284" s="100"/>
      <c r="CO284" s="100"/>
      <c r="CP284" s="100"/>
      <c r="CQ284" s="119"/>
      <c r="CR284" s="100"/>
      <c r="CS284" s="100"/>
      <c r="CT284" s="100"/>
      <c r="CU284" s="100"/>
      <c r="CV284" s="100"/>
      <c r="CW284" s="100"/>
      <c r="CX284" s="100"/>
      <c r="CY284" s="100"/>
      <c r="CZ284" s="100"/>
      <c r="DA284" s="100"/>
      <c r="DB284" s="100"/>
      <c r="DC284" s="100"/>
      <c r="DD284" s="119"/>
      <c r="DE284" s="100"/>
      <c r="DF284" s="100"/>
      <c r="DG284" s="100"/>
      <c r="DH284" s="100"/>
      <c r="DI284" s="100"/>
      <c r="DJ284" s="100"/>
      <c r="DK284" s="100"/>
      <c r="DL284" s="100"/>
      <c r="DM284" s="100"/>
      <c r="DN284" s="100"/>
      <c r="DO284" s="100"/>
      <c r="DP284" s="100"/>
      <c r="DQ284" s="119"/>
      <c r="DR284" s="125"/>
      <c r="DS284" s="100"/>
      <c r="DT284" s="100"/>
      <c r="DU284" s="100"/>
      <c r="DV284" s="100"/>
      <c r="DW284" s="100"/>
      <c r="DX284" s="100"/>
      <c r="DY284" s="100"/>
      <c r="DZ284" s="100"/>
      <c r="EA284" s="100"/>
      <c r="EB284" s="100"/>
      <c r="EC284" s="100"/>
      <c r="MQ284" s="152">
        <f t="shared" si="176"/>
        <v>1</v>
      </c>
      <c r="MR284" s="143">
        <f t="shared" si="232"/>
        <v>0</v>
      </c>
      <c r="MS284" s="143">
        <f t="shared" si="229"/>
        <v>0</v>
      </c>
      <c r="MT284" s="143" t="e">
        <f t="shared" si="230"/>
        <v>#DIV/0!</v>
      </c>
      <c r="MU284" s="143" t="e">
        <f t="shared" si="231"/>
        <v>#DIV/0!</v>
      </c>
      <c r="MV284" s="234">
        <f t="shared" si="258"/>
        <v>1</v>
      </c>
      <c r="MW284" s="236" t="s">
        <v>89</v>
      </c>
      <c r="MX284" s="144" t="s">
        <v>4</v>
      </c>
      <c r="MY284" s="144" t="s">
        <v>4</v>
      </c>
      <c r="MZ284" s="144" t="s">
        <v>4</v>
      </c>
      <c r="NA284" s="144" t="s">
        <v>4</v>
      </c>
      <c r="NB284" s="144" t="s">
        <v>4</v>
      </c>
      <c r="NC284" s="144" t="s">
        <v>4</v>
      </c>
      <c r="ND284" s="144" t="s">
        <v>4</v>
      </c>
      <c r="NE284" s="144" t="s">
        <v>4</v>
      </c>
      <c r="NF284" s="144" t="s">
        <v>4</v>
      </c>
      <c r="NG284" s="144" t="s">
        <v>4</v>
      </c>
      <c r="NH284" s="237" t="s">
        <v>4</v>
      </c>
      <c r="NI284" s="236" t="s">
        <v>22</v>
      </c>
      <c r="NJ284" s="161">
        <f t="shared" si="259"/>
        <v>1</v>
      </c>
      <c r="NK284" s="161">
        <f t="shared" si="260"/>
        <v>0</v>
      </c>
      <c r="NM284" s="288"/>
      <c r="NN284" s="88"/>
      <c r="NO284" s="741"/>
      <c r="NP284" s="741"/>
      <c r="NQ284" s="741"/>
      <c r="NR284" s="741"/>
      <c r="NS284" s="741"/>
      <c r="NT284" s="741"/>
      <c r="NU284" s="741"/>
      <c r="NV284" s="741"/>
      <c r="NW284" s="741"/>
      <c r="NX284" s="741"/>
      <c r="NY284" s="741"/>
      <c r="NZ284" s="741"/>
      <c r="OA284" s="741"/>
      <c r="OB284" s="741"/>
      <c r="OC284" s="741"/>
      <c r="OD284" s="741"/>
      <c r="OE284" s="741"/>
      <c r="OF284" s="741"/>
      <c r="OG284" s="741"/>
      <c r="OH284" s="741"/>
      <c r="OI284" s="741"/>
      <c r="OJ284" s="741"/>
      <c r="OK284" s="741"/>
      <c r="OL284" s="741"/>
      <c r="OM284" s="741"/>
      <c r="ON284" s="741"/>
      <c r="OO284" s="741"/>
      <c r="OP284" s="741"/>
      <c r="OQ284" s="741"/>
      <c r="OR284" s="741"/>
      <c r="OS284" s="741"/>
      <c r="OT284" s="741"/>
      <c r="OU284" s="741"/>
      <c r="OV284" s="741"/>
      <c r="OW284" s="741"/>
      <c r="OX284" s="741"/>
      <c r="OY284" s="741"/>
      <c r="OZ284" s="741"/>
      <c r="PA284" s="741"/>
      <c r="PB284" s="741"/>
      <c r="PC284" s="741"/>
      <c r="PD284" s="741"/>
      <c r="PE284" s="741"/>
      <c r="PF284" s="741"/>
      <c r="PG284" s="741"/>
      <c r="PH284" s="741"/>
      <c r="PI284" s="741"/>
    </row>
    <row r="285" spans="1:425" s="92" customFormat="1" ht="15" customHeight="1">
      <c r="A285" s="1"/>
      <c r="B285" s="88"/>
      <c r="C285" s="89" t="s">
        <v>433</v>
      </c>
      <c r="D285" s="89" t="s">
        <v>55</v>
      </c>
      <c r="E285" s="89" t="s">
        <v>419</v>
      </c>
      <c r="F285" s="89" t="s">
        <v>428</v>
      </c>
      <c r="G285" s="160" t="str">
        <f>'G-6'!I133</f>
        <v>I-43</v>
      </c>
      <c r="H285" s="160" t="s">
        <v>88</v>
      </c>
      <c r="I285" s="160" t="s">
        <v>88</v>
      </c>
      <c r="J285" s="160" t="s">
        <v>4</v>
      </c>
      <c r="K285" s="160" t="s">
        <v>4</v>
      </c>
      <c r="L285" s="160" t="s">
        <v>4</v>
      </c>
      <c r="M285" s="89" t="s">
        <v>538</v>
      </c>
      <c r="N285" s="89" t="s">
        <v>90</v>
      </c>
      <c r="O285" s="89" t="s">
        <v>543</v>
      </c>
      <c r="P285" s="89" t="s">
        <v>98</v>
      </c>
      <c r="Q285" s="335">
        <v>162.09</v>
      </c>
      <c r="R285" s="125" t="s">
        <v>4</v>
      </c>
      <c r="S285" s="100">
        <v>2011</v>
      </c>
      <c r="T285" s="100" t="s">
        <v>832</v>
      </c>
      <c r="U285" s="100" t="s">
        <v>665</v>
      </c>
      <c r="V285" s="100" t="s">
        <v>4</v>
      </c>
      <c r="W285" s="100" t="s">
        <v>917</v>
      </c>
      <c r="X285" s="100" t="s">
        <v>4</v>
      </c>
      <c r="Y285" s="100" t="s">
        <v>4</v>
      </c>
      <c r="Z285" s="100" t="s">
        <v>918</v>
      </c>
      <c r="AA285" s="100" t="s">
        <v>685</v>
      </c>
      <c r="AB285" s="100" t="s">
        <v>920</v>
      </c>
      <c r="AC285" s="192" t="s">
        <v>1849</v>
      </c>
      <c r="AD285" s="335">
        <v>117.26</v>
      </c>
      <c r="AE285" s="125" t="s">
        <v>4</v>
      </c>
      <c r="AF285" s="100">
        <v>2011</v>
      </c>
      <c r="AG285" s="100" t="s">
        <v>832</v>
      </c>
      <c r="AH285" s="100" t="s">
        <v>665</v>
      </c>
      <c r="AI285" s="100" t="s">
        <v>4</v>
      </c>
      <c r="AJ285" s="100" t="s">
        <v>917</v>
      </c>
      <c r="AK285" s="100" t="s">
        <v>4</v>
      </c>
      <c r="AL285" s="100" t="s">
        <v>4</v>
      </c>
      <c r="AM285" s="100" t="s">
        <v>918</v>
      </c>
      <c r="AN285" s="100" t="s">
        <v>685</v>
      </c>
      <c r="AO285" s="100" t="s">
        <v>920</v>
      </c>
      <c r="AP285" s="192" t="s">
        <v>1850</v>
      </c>
      <c r="AQ285" s="100"/>
      <c r="AR285" s="100"/>
      <c r="AS285" s="100"/>
      <c r="AT285" s="100"/>
      <c r="AU285" s="100"/>
      <c r="AV285" s="100"/>
      <c r="AW285" s="100"/>
      <c r="AX285" s="100"/>
      <c r="AY285" s="100"/>
      <c r="AZ285" s="100"/>
      <c r="BA285" s="100"/>
      <c r="BB285" s="100"/>
      <c r="BC285" s="100"/>
      <c r="BD285" s="119"/>
      <c r="BE285" s="100"/>
      <c r="BF285" s="100"/>
      <c r="BG285" s="100"/>
      <c r="BH285" s="100"/>
      <c r="BI285" s="100"/>
      <c r="BJ285" s="100"/>
      <c r="BK285" s="100"/>
      <c r="BL285" s="100"/>
      <c r="BM285" s="100"/>
      <c r="BN285" s="100"/>
      <c r="BO285" s="100"/>
      <c r="BP285" s="100"/>
      <c r="BQ285" s="119"/>
      <c r="BR285" s="100"/>
      <c r="BS285" s="100"/>
      <c r="BT285" s="100"/>
      <c r="BU285" s="100"/>
      <c r="BV285" s="100"/>
      <c r="BW285" s="100"/>
      <c r="BX285" s="100"/>
      <c r="BY285" s="100"/>
      <c r="BZ285" s="100"/>
      <c r="CA285" s="100"/>
      <c r="CB285" s="100"/>
      <c r="CC285" s="100"/>
      <c r="CD285" s="119"/>
      <c r="CE285" s="100"/>
      <c r="CF285" s="100"/>
      <c r="CG285" s="100"/>
      <c r="CH285" s="100"/>
      <c r="CI285" s="100"/>
      <c r="CJ285" s="100"/>
      <c r="CK285" s="100"/>
      <c r="CL285" s="100"/>
      <c r="CM285" s="100"/>
      <c r="CN285" s="100"/>
      <c r="CO285" s="100"/>
      <c r="CP285" s="100"/>
      <c r="CQ285" s="119"/>
      <c r="CR285" s="100"/>
      <c r="CS285" s="100"/>
      <c r="CT285" s="100"/>
      <c r="CU285" s="100"/>
      <c r="CV285" s="100"/>
      <c r="CW285" s="100"/>
      <c r="CX285" s="100"/>
      <c r="CY285" s="100"/>
      <c r="CZ285" s="100"/>
      <c r="DA285" s="100"/>
      <c r="DB285" s="100"/>
      <c r="DC285" s="100"/>
      <c r="DD285" s="119"/>
      <c r="DE285" s="100"/>
      <c r="DF285" s="100"/>
      <c r="DG285" s="100"/>
      <c r="DH285" s="100"/>
      <c r="DI285" s="100"/>
      <c r="DJ285" s="100"/>
      <c r="DK285" s="100"/>
      <c r="DL285" s="100"/>
      <c r="DM285" s="100"/>
      <c r="DN285" s="100"/>
      <c r="DO285" s="100"/>
      <c r="DP285" s="100"/>
      <c r="DQ285" s="119"/>
      <c r="DR285" s="125"/>
      <c r="DS285" s="100"/>
      <c r="DT285" s="100"/>
      <c r="DU285" s="100"/>
      <c r="DV285" s="100"/>
      <c r="DW285" s="100"/>
      <c r="DX285" s="100"/>
      <c r="DY285" s="100"/>
      <c r="DZ285" s="100"/>
      <c r="EA285" s="100"/>
      <c r="EB285" s="100"/>
      <c r="EC285" s="100"/>
      <c r="MQ285" s="152">
        <f t="shared" si="176"/>
        <v>2</v>
      </c>
      <c r="MR285" s="143">
        <f t="shared" si="232"/>
        <v>162.09</v>
      </c>
      <c r="MS285" s="143">
        <f t="shared" si="229"/>
        <v>117.26</v>
      </c>
      <c r="MT285" s="143">
        <f t="shared" si="230"/>
        <v>139.67500000000001</v>
      </c>
      <c r="MU285" s="143">
        <f t="shared" si="231"/>
        <v>31.699597000592824</v>
      </c>
      <c r="MV285" s="234">
        <f t="shared" si="258"/>
        <v>2</v>
      </c>
      <c r="MW285" s="236" t="s">
        <v>89</v>
      </c>
      <c r="MX285" s="144" t="s">
        <v>4</v>
      </c>
      <c r="MY285" s="144" t="s">
        <v>4</v>
      </c>
      <c r="MZ285" s="144" t="s">
        <v>4</v>
      </c>
      <c r="NA285" s="144" t="s">
        <v>4</v>
      </c>
      <c r="NB285" s="144" t="s">
        <v>4</v>
      </c>
      <c r="NC285" s="144" t="s">
        <v>4</v>
      </c>
      <c r="ND285" s="144" t="s">
        <v>4</v>
      </c>
      <c r="NE285" s="144" t="s">
        <v>4</v>
      </c>
      <c r="NF285" s="144" t="s">
        <v>4</v>
      </c>
      <c r="NG285" s="144" t="s">
        <v>4</v>
      </c>
      <c r="NH285" s="237" t="s">
        <v>4</v>
      </c>
      <c r="NI285" s="236" t="s">
        <v>22</v>
      </c>
      <c r="NJ285" s="161">
        <f t="shared" si="259"/>
        <v>2</v>
      </c>
      <c r="NK285" s="161">
        <f t="shared" si="260"/>
        <v>0</v>
      </c>
      <c r="NM285" s="288"/>
      <c r="NN285" s="88"/>
      <c r="NO285" s="741"/>
      <c r="NP285" s="741"/>
      <c r="NQ285" s="741"/>
      <c r="NR285" s="741"/>
      <c r="NS285" s="741"/>
      <c r="NT285" s="741"/>
      <c r="NU285" s="741"/>
      <c r="NV285" s="741"/>
      <c r="NW285" s="741"/>
      <c r="NX285" s="741"/>
      <c r="NY285" s="741"/>
      <c r="NZ285" s="741"/>
      <c r="OA285" s="741"/>
      <c r="OB285" s="741"/>
      <c r="OC285" s="741"/>
      <c r="OD285" s="741"/>
      <c r="OE285" s="741"/>
      <c r="OF285" s="741"/>
      <c r="OG285" s="741"/>
      <c r="OH285" s="741"/>
      <c r="OI285" s="741"/>
      <c r="OJ285" s="741"/>
      <c r="OK285" s="741"/>
      <c r="OL285" s="741"/>
      <c r="OM285" s="741"/>
      <c r="ON285" s="741"/>
      <c r="OO285" s="741"/>
      <c r="OP285" s="741"/>
      <c r="OQ285" s="741"/>
      <c r="OR285" s="741"/>
      <c r="OS285" s="741"/>
      <c r="OT285" s="741"/>
      <c r="OU285" s="741"/>
      <c r="OV285" s="741"/>
      <c r="OW285" s="741"/>
      <c r="OX285" s="741"/>
      <c r="OY285" s="741"/>
      <c r="OZ285" s="741"/>
      <c r="PA285" s="741"/>
      <c r="PB285" s="741"/>
      <c r="PC285" s="741"/>
      <c r="PD285" s="741"/>
      <c r="PE285" s="741"/>
      <c r="PF285" s="741"/>
      <c r="PG285" s="741"/>
      <c r="PH285" s="741"/>
      <c r="PI285" s="741"/>
    </row>
    <row r="286" spans="1:425" s="92" customFormat="1" ht="15" customHeight="1">
      <c r="A286" s="1"/>
      <c r="B286" s="88"/>
      <c r="C286" s="89" t="s">
        <v>2160</v>
      </c>
      <c r="D286" s="89" t="s">
        <v>55</v>
      </c>
      <c r="E286" s="89" t="s">
        <v>3</v>
      </c>
      <c r="F286" s="89" t="s">
        <v>2164</v>
      </c>
      <c r="G286" s="340" t="str">
        <f>'G-6'!I190</f>
        <v>I-74</v>
      </c>
      <c r="H286" s="340" t="s">
        <v>88</v>
      </c>
      <c r="I286" s="340" t="s">
        <v>88</v>
      </c>
      <c r="J286" s="160" t="s">
        <v>4</v>
      </c>
      <c r="K286" s="160" t="s">
        <v>4</v>
      </c>
      <c r="L286" s="160" t="s">
        <v>4</v>
      </c>
      <c r="M286" s="89" t="s">
        <v>333</v>
      </c>
      <c r="N286" s="89" t="s">
        <v>8</v>
      </c>
      <c r="O286" s="89" t="s">
        <v>329</v>
      </c>
      <c r="P286" s="89" t="s">
        <v>97</v>
      </c>
      <c r="Q286" s="125"/>
      <c r="R286" s="125"/>
      <c r="S286" s="100"/>
      <c r="T286" s="100"/>
      <c r="U286" s="100"/>
      <c r="V286" s="100"/>
      <c r="W286" s="100"/>
      <c r="X286" s="100"/>
      <c r="Y286" s="100"/>
      <c r="Z286" s="100"/>
      <c r="AA286" s="100"/>
      <c r="AB286" s="100"/>
      <c r="AC286" s="100"/>
      <c r="AD286" s="116"/>
      <c r="AE286" s="91"/>
      <c r="AF286" s="91"/>
      <c r="AG286" s="91"/>
      <c r="AH286" s="91"/>
      <c r="AI286" s="91"/>
      <c r="AJ286" s="91"/>
      <c r="AK286" s="91"/>
      <c r="AL286" s="91"/>
      <c r="AM286" s="100"/>
      <c r="AN286" s="100"/>
      <c r="AO286" s="100"/>
      <c r="AP286" s="91"/>
      <c r="AQ286" s="100"/>
      <c r="AR286" s="100"/>
      <c r="AS286" s="100"/>
      <c r="AT286" s="100"/>
      <c r="AU286" s="100"/>
      <c r="AV286" s="100"/>
      <c r="AW286" s="100"/>
      <c r="AX286" s="100"/>
      <c r="AY286" s="100"/>
      <c r="AZ286" s="100"/>
      <c r="BA286" s="100"/>
      <c r="BB286" s="100"/>
      <c r="BC286" s="100"/>
      <c r="BD286" s="119"/>
      <c r="BE286" s="100"/>
      <c r="BF286" s="100"/>
      <c r="BG286" s="100"/>
      <c r="BH286" s="100"/>
      <c r="BI286" s="100"/>
      <c r="BJ286" s="100"/>
      <c r="BK286" s="100"/>
      <c r="BL286" s="100"/>
      <c r="BM286" s="100"/>
      <c r="BN286" s="100"/>
      <c r="BO286" s="100"/>
      <c r="BP286" s="100"/>
      <c r="BQ286" s="119"/>
      <c r="BR286" s="100"/>
      <c r="BS286" s="100"/>
      <c r="BT286" s="100"/>
      <c r="BU286" s="100"/>
      <c r="BV286" s="100"/>
      <c r="BW286" s="100"/>
      <c r="BX286" s="100"/>
      <c r="BY286" s="100"/>
      <c r="BZ286" s="100"/>
      <c r="CA286" s="100"/>
      <c r="CB286" s="100"/>
      <c r="CC286" s="100"/>
      <c r="CD286" s="119"/>
      <c r="CE286" s="100"/>
      <c r="CF286" s="100"/>
      <c r="CG286" s="100"/>
      <c r="CH286" s="100"/>
      <c r="CI286" s="100"/>
      <c r="CJ286" s="100"/>
      <c r="CK286" s="100"/>
      <c r="CL286" s="100"/>
      <c r="CM286" s="100"/>
      <c r="CN286" s="100"/>
      <c r="CO286" s="100"/>
      <c r="CP286" s="100"/>
      <c r="CQ286" s="119"/>
      <c r="CR286" s="100"/>
      <c r="CS286" s="100"/>
      <c r="CT286" s="100"/>
      <c r="CU286" s="100"/>
      <c r="CV286" s="100"/>
      <c r="CW286" s="100"/>
      <c r="CX286" s="100"/>
      <c r="CY286" s="100"/>
      <c r="CZ286" s="100"/>
      <c r="DA286" s="100"/>
      <c r="DB286" s="100"/>
      <c r="DC286" s="100"/>
      <c r="DD286" s="119"/>
      <c r="DE286" s="100"/>
      <c r="DF286" s="100"/>
      <c r="DG286" s="100"/>
      <c r="DH286" s="100"/>
      <c r="DI286" s="100"/>
      <c r="DJ286" s="100"/>
      <c r="DK286" s="100"/>
      <c r="DL286" s="100"/>
      <c r="DM286" s="100"/>
      <c r="DN286" s="100"/>
      <c r="DO286" s="100"/>
      <c r="DP286" s="100"/>
      <c r="DQ286" s="119"/>
      <c r="DR286" s="125"/>
      <c r="DS286" s="100"/>
      <c r="DT286" s="100"/>
      <c r="DU286" s="100"/>
      <c r="DV286" s="100"/>
      <c r="DW286" s="100"/>
      <c r="DX286" s="100"/>
      <c r="DY286" s="100"/>
      <c r="DZ286" s="100"/>
      <c r="EA286" s="100"/>
      <c r="EB286" s="100"/>
      <c r="EC286" s="100"/>
      <c r="MQ286" s="152">
        <f t="shared" si="176"/>
        <v>0</v>
      </c>
      <c r="MR286" s="143" t="s">
        <v>4</v>
      </c>
      <c r="MS286" s="143" t="s">
        <v>4</v>
      </c>
      <c r="MT286" s="143" t="s">
        <v>4</v>
      </c>
      <c r="MU286" s="143" t="s">
        <v>4</v>
      </c>
      <c r="MV286" s="234" t="s">
        <v>4</v>
      </c>
      <c r="MW286" s="236" t="s">
        <v>22</v>
      </c>
      <c r="MX286" s="234">
        <f t="shared" ref="MX286" si="281">COUNTIF(Q286:MP286,"Si")</f>
        <v>0</v>
      </c>
      <c r="MY286" s="234">
        <f t="shared" ref="MY286" si="282">COUNTIF(Q286:MP286,"Parcialmente")</f>
        <v>0</v>
      </c>
      <c r="MZ286" s="234">
        <f>COUNTIF(Q$6:MP286,"Si, pero publicado por un nivel superior")+COUNTIF(Q286:MP286,"Si pero publicado por otra entidad")</f>
        <v>0</v>
      </c>
      <c r="NA286" s="234">
        <f t="shared" ref="NA286" si="283">COUNTIF(Q286:MP286,"No")</f>
        <v>0</v>
      </c>
      <c r="NB286" s="234">
        <f t="shared" ref="NB286" si="284">COUNTIF(Q286:MP286,"Satisfechos")</f>
        <v>0</v>
      </c>
      <c r="NC286" s="234">
        <f t="shared" ref="NC286" si="285">COUNTIF(Q286:MP286,"No satisfechos")</f>
        <v>0</v>
      </c>
      <c r="ND286" s="234">
        <f t="shared" ref="ND286" si="286">COUNTIF(Q286:MP286,"No se realiza encuesta")</f>
        <v>0</v>
      </c>
      <c r="NE286" s="234">
        <f t="shared" ref="NE286" si="287">COUNTIF(Q286:MP286,"Clausurados o rehabilitados")</f>
        <v>0</v>
      </c>
      <c r="NF286" s="234">
        <f t="shared" ref="NF286" si="288">COUNTIF(Q286:MP286,"En proceso")</f>
        <v>0</v>
      </c>
      <c r="NG286" s="234">
        <f t="shared" ref="NG286" si="289">COUNTIF(Q286:MP286,"No se realiza ninguna gestión")</f>
        <v>0</v>
      </c>
      <c r="NH286" s="237">
        <f t="shared" ref="NH286" si="290">SUM(MX286:NG286)</f>
        <v>0</v>
      </c>
      <c r="NI286" s="236" t="s">
        <v>89</v>
      </c>
      <c r="NJ286" s="161">
        <f t="shared" si="259"/>
        <v>0</v>
      </c>
      <c r="NK286" s="161">
        <f t="shared" si="260"/>
        <v>0</v>
      </c>
      <c r="NM286" s="288"/>
      <c r="NN286" s="88"/>
      <c r="NO286" s="741"/>
      <c r="NP286" s="741"/>
      <c r="NQ286" s="741"/>
      <c r="NR286" s="741"/>
      <c r="NS286" s="741"/>
      <c r="NT286" s="741"/>
      <c r="NU286" s="741"/>
      <c r="NV286" s="741"/>
      <c r="NW286" s="741"/>
      <c r="NX286" s="741"/>
      <c r="NY286" s="741"/>
      <c r="NZ286" s="741"/>
      <c r="OA286" s="741"/>
      <c r="OB286" s="741"/>
      <c r="OC286" s="741"/>
      <c r="OD286" s="741"/>
      <c r="OE286" s="741"/>
      <c r="OF286" s="741"/>
      <c r="OG286" s="741"/>
      <c r="OH286" s="741"/>
      <c r="OI286" s="741"/>
      <c r="OJ286" s="741"/>
      <c r="OK286" s="741"/>
      <c r="OL286" s="741"/>
      <c r="OM286" s="741"/>
      <c r="ON286" s="741"/>
      <c r="OO286" s="741"/>
      <c r="OP286" s="741"/>
      <c r="OQ286" s="741"/>
      <c r="OR286" s="741"/>
      <c r="OS286" s="741"/>
      <c r="OT286" s="741"/>
      <c r="OU286" s="741"/>
      <c r="OV286" s="741"/>
      <c r="OW286" s="741"/>
      <c r="OX286" s="741"/>
      <c r="OY286" s="741"/>
      <c r="OZ286" s="741"/>
      <c r="PA286" s="741"/>
      <c r="PB286" s="741"/>
      <c r="PC286" s="741"/>
      <c r="PD286" s="741"/>
      <c r="PE286" s="741"/>
      <c r="PF286" s="741"/>
      <c r="PG286" s="741"/>
      <c r="PH286" s="741"/>
      <c r="PI286" s="741"/>
    </row>
    <row r="287" spans="1:425" s="92" customFormat="1" ht="15" customHeight="1">
      <c r="A287" s="1"/>
      <c r="B287" s="88"/>
      <c r="C287" s="89" t="s">
        <v>432</v>
      </c>
      <c r="D287" s="89" t="s">
        <v>55</v>
      </c>
      <c r="E287" s="89" t="s">
        <v>18</v>
      </c>
      <c r="F287" s="89" t="s">
        <v>1222</v>
      </c>
      <c r="G287" s="340" t="str">
        <f>'G-6'!I198</f>
        <v>I-75</v>
      </c>
      <c r="H287" s="340" t="s">
        <v>88</v>
      </c>
      <c r="I287" s="340" t="s">
        <v>88</v>
      </c>
      <c r="J287" s="160" t="s">
        <v>4</v>
      </c>
      <c r="K287" s="160" t="s">
        <v>4</v>
      </c>
      <c r="L287" s="160" t="s">
        <v>4</v>
      </c>
      <c r="M287" s="89" t="s">
        <v>2184</v>
      </c>
      <c r="N287" s="89" t="s">
        <v>36</v>
      </c>
      <c r="O287" s="89" t="s">
        <v>2897</v>
      </c>
      <c r="P287" s="89" t="s">
        <v>98</v>
      </c>
      <c r="Q287" s="125"/>
      <c r="R287" s="125"/>
      <c r="S287" s="100"/>
      <c r="T287" s="100"/>
      <c r="U287" s="100"/>
      <c r="V287" s="100"/>
      <c r="W287" s="100"/>
      <c r="X287" s="100"/>
      <c r="Y287" s="100"/>
      <c r="Z287" s="100"/>
      <c r="AA287" s="100"/>
      <c r="AB287" s="100"/>
      <c r="AC287" s="100"/>
      <c r="AD287" s="116"/>
      <c r="AE287" s="91"/>
      <c r="AF287" s="91"/>
      <c r="AG287" s="91"/>
      <c r="AH287" s="91"/>
      <c r="AI287" s="91"/>
      <c r="AJ287" s="91"/>
      <c r="AK287" s="91"/>
      <c r="AL287" s="91"/>
      <c r="AM287" s="100"/>
      <c r="AN287" s="100"/>
      <c r="AO287" s="100"/>
      <c r="AP287" s="91"/>
      <c r="AQ287" s="100"/>
      <c r="AR287" s="100"/>
      <c r="AS287" s="100"/>
      <c r="AT287" s="100"/>
      <c r="AU287" s="100"/>
      <c r="AV287" s="100"/>
      <c r="AW287" s="100"/>
      <c r="AX287" s="100"/>
      <c r="AY287" s="100"/>
      <c r="AZ287" s="100"/>
      <c r="BA287" s="100"/>
      <c r="BB287" s="100"/>
      <c r="BC287" s="100"/>
      <c r="BD287" s="119"/>
      <c r="BE287" s="100"/>
      <c r="BF287" s="100"/>
      <c r="BG287" s="100"/>
      <c r="BH287" s="100"/>
      <c r="BI287" s="100"/>
      <c r="BJ287" s="100"/>
      <c r="BK287" s="100"/>
      <c r="BL287" s="100"/>
      <c r="BM287" s="100"/>
      <c r="BN287" s="100"/>
      <c r="BO287" s="100"/>
      <c r="BP287" s="100"/>
      <c r="BQ287" s="119"/>
      <c r="BR287" s="100"/>
      <c r="BS287" s="100"/>
      <c r="BT287" s="100"/>
      <c r="BU287" s="100"/>
      <c r="BV287" s="100"/>
      <c r="BW287" s="100"/>
      <c r="BX287" s="100"/>
      <c r="BY287" s="100"/>
      <c r="BZ287" s="100"/>
      <c r="CA287" s="100"/>
      <c r="CB287" s="100"/>
      <c r="CC287" s="100"/>
      <c r="CD287" s="119"/>
      <c r="CE287" s="100"/>
      <c r="CF287" s="100"/>
      <c r="CG287" s="100"/>
      <c r="CH287" s="100"/>
      <c r="CI287" s="100"/>
      <c r="CJ287" s="100"/>
      <c r="CK287" s="100"/>
      <c r="CL287" s="100"/>
      <c r="CM287" s="100"/>
      <c r="CN287" s="100"/>
      <c r="CO287" s="100"/>
      <c r="CP287" s="100"/>
      <c r="CQ287" s="119"/>
      <c r="CR287" s="100"/>
      <c r="CS287" s="100"/>
      <c r="CT287" s="100"/>
      <c r="CU287" s="100"/>
      <c r="CV287" s="100"/>
      <c r="CW287" s="100"/>
      <c r="CX287" s="100"/>
      <c r="CY287" s="100"/>
      <c r="CZ287" s="100"/>
      <c r="DA287" s="100"/>
      <c r="DB287" s="100"/>
      <c r="DC287" s="100"/>
      <c r="DD287" s="119"/>
      <c r="DE287" s="100"/>
      <c r="DF287" s="100"/>
      <c r="DG287" s="100"/>
      <c r="DH287" s="100"/>
      <c r="DI287" s="100"/>
      <c r="DJ287" s="100"/>
      <c r="DK287" s="100"/>
      <c r="DL287" s="100"/>
      <c r="DM287" s="100"/>
      <c r="DN287" s="100"/>
      <c r="DO287" s="100"/>
      <c r="DP287" s="100"/>
      <c r="DQ287" s="119"/>
      <c r="DR287" s="125"/>
      <c r="DS287" s="100"/>
      <c r="DT287" s="100"/>
      <c r="DU287" s="100"/>
      <c r="DV287" s="100"/>
      <c r="DW287" s="100"/>
      <c r="DX287" s="100"/>
      <c r="DY287" s="100"/>
      <c r="DZ287" s="100"/>
      <c r="EA287" s="100"/>
      <c r="EB287" s="100"/>
      <c r="EC287" s="100"/>
      <c r="MQ287" s="152">
        <f t="shared" si="176"/>
        <v>0</v>
      </c>
      <c r="MR287" s="143">
        <f t="shared" si="232"/>
        <v>0</v>
      </c>
      <c r="MS287" s="143">
        <f t="shared" si="229"/>
        <v>0</v>
      </c>
      <c r="MT287" s="143" t="e">
        <f t="shared" si="230"/>
        <v>#DIV/0!</v>
      </c>
      <c r="MU287" s="143" t="e">
        <f t="shared" si="231"/>
        <v>#DIV/0!</v>
      </c>
      <c r="MV287" s="234">
        <f t="shared" si="258"/>
        <v>0</v>
      </c>
      <c r="MW287" s="236" t="s">
        <v>89</v>
      </c>
      <c r="MX287" s="144" t="s">
        <v>4</v>
      </c>
      <c r="MY287" s="144" t="s">
        <v>4</v>
      </c>
      <c r="MZ287" s="144" t="s">
        <v>4</v>
      </c>
      <c r="NA287" s="144" t="s">
        <v>4</v>
      </c>
      <c r="NB287" s="144" t="s">
        <v>4</v>
      </c>
      <c r="NC287" s="144" t="s">
        <v>4</v>
      </c>
      <c r="ND287" s="144" t="s">
        <v>4</v>
      </c>
      <c r="NE287" s="144" t="s">
        <v>4</v>
      </c>
      <c r="NF287" s="144" t="s">
        <v>4</v>
      </c>
      <c r="NG287" s="144" t="s">
        <v>4</v>
      </c>
      <c r="NH287" s="237" t="s">
        <v>4</v>
      </c>
      <c r="NI287" s="236" t="s">
        <v>22</v>
      </c>
      <c r="NJ287" s="161">
        <f t="shared" si="259"/>
        <v>0</v>
      </c>
      <c r="NK287" s="161">
        <f t="shared" si="260"/>
        <v>0</v>
      </c>
      <c r="NM287" s="288"/>
      <c r="NN287" s="88"/>
      <c r="NO287" s="741"/>
      <c r="NP287" s="741"/>
      <c r="NQ287" s="741"/>
      <c r="NR287" s="741"/>
      <c r="NS287" s="741"/>
      <c r="NT287" s="741"/>
      <c r="NU287" s="741"/>
      <c r="NV287" s="741"/>
      <c r="NW287" s="741"/>
      <c r="NX287" s="741"/>
      <c r="NY287" s="741"/>
      <c r="NZ287" s="741"/>
      <c r="OA287" s="741"/>
      <c r="OB287" s="741"/>
      <c r="OC287" s="741"/>
      <c r="OD287" s="741"/>
      <c r="OE287" s="741"/>
      <c r="OF287" s="741"/>
      <c r="OG287" s="741"/>
      <c r="OH287" s="741"/>
      <c r="OI287" s="741"/>
      <c r="OJ287" s="741"/>
      <c r="OK287" s="741"/>
      <c r="OL287" s="741"/>
      <c r="OM287" s="741"/>
      <c r="ON287" s="741"/>
      <c r="OO287" s="741"/>
      <c r="OP287" s="741"/>
      <c r="OQ287" s="741"/>
      <c r="OR287" s="741"/>
      <c r="OS287" s="741"/>
      <c r="OT287" s="741"/>
      <c r="OU287" s="741"/>
      <c r="OV287" s="741"/>
      <c r="OW287" s="741"/>
      <c r="OX287" s="741"/>
      <c r="OY287" s="741"/>
      <c r="OZ287" s="741"/>
      <c r="PA287" s="741"/>
      <c r="PB287" s="741"/>
      <c r="PC287" s="741"/>
      <c r="PD287" s="741"/>
      <c r="PE287" s="741"/>
      <c r="PF287" s="741"/>
      <c r="PG287" s="741"/>
      <c r="PH287" s="741"/>
      <c r="PI287" s="741"/>
    </row>
    <row r="288" spans="1:425" s="92" customFormat="1" ht="15" customHeight="1">
      <c r="A288" s="1"/>
      <c r="B288" s="88"/>
      <c r="C288" s="89" t="s">
        <v>432</v>
      </c>
      <c r="D288" s="89" t="s">
        <v>55</v>
      </c>
      <c r="E288" s="89" t="s">
        <v>18</v>
      </c>
      <c r="F288" s="89" t="s">
        <v>1223</v>
      </c>
      <c r="G288" s="340" t="str">
        <f>'G-6'!I206</f>
        <v>I-76</v>
      </c>
      <c r="H288" s="340" t="s">
        <v>88</v>
      </c>
      <c r="I288" s="340" t="s">
        <v>88</v>
      </c>
      <c r="J288" s="160" t="s">
        <v>4</v>
      </c>
      <c r="K288" s="160" t="s">
        <v>4</v>
      </c>
      <c r="L288" s="160" t="s">
        <v>4</v>
      </c>
      <c r="M288" s="89" t="s">
        <v>2177</v>
      </c>
      <c r="N288" s="89" t="s">
        <v>37</v>
      </c>
      <c r="O288" s="89" t="s">
        <v>508</v>
      </c>
      <c r="P288" s="89" t="s">
        <v>98</v>
      </c>
      <c r="Q288" s="125"/>
      <c r="R288" s="125"/>
      <c r="S288" s="100"/>
      <c r="T288" s="100"/>
      <c r="U288" s="100"/>
      <c r="V288" s="100"/>
      <c r="W288" s="100"/>
      <c r="X288" s="100"/>
      <c r="Y288" s="100"/>
      <c r="Z288" s="100"/>
      <c r="AA288" s="100"/>
      <c r="AB288" s="100"/>
      <c r="AC288" s="100"/>
      <c r="AD288" s="116"/>
      <c r="AE288" s="91"/>
      <c r="AF288" s="91"/>
      <c r="AG288" s="91"/>
      <c r="AH288" s="91"/>
      <c r="AI288" s="91"/>
      <c r="AJ288" s="91"/>
      <c r="AK288" s="91"/>
      <c r="AL288" s="91"/>
      <c r="AM288" s="100"/>
      <c r="AN288" s="100"/>
      <c r="AO288" s="100"/>
      <c r="AP288" s="91"/>
      <c r="AQ288" s="100"/>
      <c r="AR288" s="100"/>
      <c r="AS288" s="100"/>
      <c r="AT288" s="100"/>
      <c r="AU288" s="100"/>
      <c r="AV288" s="100"/>
      <c r="AW288" s="100"/>
      <c r="AX288" s="100"/>
      <c r="AY288" s="100"/>
      <c r="AZ288" s="100"/>
      <c r="BA288" s="100"/>
      <c r="BB288" s="100"/>
      <c r="BC288" s="100"/>
      <c r="BD288" s="119"/>
      <c r="BE288" s="100"/>
      <c r="BF288" s="100"/>
      <c r="BG288" s="100"/>
      <c r="BH288" s="100"/>
      <c r="BI288" s="100"/>
      <c r="BJ288" s="100"/>
      <c r="BK288" s="100"/>
      <c r="BL288" s="100"/>
      <c r="BM288" s="100"/>
      <c r="BN288" s="100"/>
      <c r="BO288" s="100"/>
      <c r="BP288" s="100"/>
      <c r="BQ288" s="119"/>
      <c r="BR288" s="100"/>
      <c r="BS288" s="100"/>
      <c r="BT288" s="100"/>
      <c r="BU288" s="100"/>
      <c r="BV288" s="100"/>
      <c r="BW288" s="100"/>
      <c r="BX288" s="100"/>
      <c r="BY288" s="100"/>
      <c r="BZ288" s="100"/>
      <c r="CA288" s="100"/>
      <c r="CB288" s="100"/>
      <c r="CC288" s="100"/>
      <c r="CD288" s="119"/>
      <c r="CE288" s="100"/>
      <c r="CF288" s="100"/>
      <c r="CG288" s="100"/>
      <c r="CH288" s="100"/>
      <c r="CI288" s="100"/>
      <c r="CJ288" s="100"/>
      <c r="CK288" s="100"/>
      <c r="CL288" s="100"/>
      <c r="CM288" s="100"/>
      <c r="CN288" s="100"/>
      <c r="CO288" s="100"/>
      <c r="CP288" s="100"/>
      <c r="CQ288" s="119"/>
      <c r="CR288" s="100"/>
      <c r="CS288" s="100"/>
      <c r="CT288" s="100"/>
      <c r="CU288" s="100"/>
      <c r="CV288" s="100"/>
      <c r="CW288" s="100"/>
      <c r="CX288" s="100"/>
      <c r="CY288" s="100"/>
      <c r="CZ288" s="100"/>
      <c r="DA288" s="100"/>
      <c r="DB288" s="100"/>
      <c r="DC288" s="100"/>
      <c r="DD288" s="119"/>
      <c r="DE288" s="100"/>
      <c r="DF288" s="100"/>
      <c r="DG288" s="100"/>
      <c r="DH288" s="100"/>
      <c r="DI288" s="100"/>
      <c r="DJ288" s="100"/>
      <c r="DK288" s="100"/>
      <c r="DL288" s="100"/>
      <c r="DM288" s="100"/>
      <c r="DN288" s="100"/>
      <c r="DO288" s="100"/>
      <c r="DP288" s="100"/>
      <c r="DQ288" s="119"/>
      <c r="DR288" s="125"/>
      <c r="DS288" s="100"/>
      <c r="DT288" s="100"/>
      <c r="DU288" s="100"/>
      <c r="DV288" s="100"/>
      <c r="DW288" s="100"/>
      <c r="DX288" s="100"/>
      <c r="DY288" s="100"/>
      <c r="DZ288" s="100"/>
      <c r="EA288" s="100"/>
      <c r="EB288" s="100"/>
      <c r="EC288" s="100"/>
      <c r="MQ288" s="152">
        <f t="shared" si="176"/>
        <v>0</v>
      </c>
      <c r="MR288" s="143">
        <f t="shared" si="232"/>
        <v>0</v>
      </c>
      <c r="MS288" s="143">
        <f t="shared" si="229"/>
        <v>0</v>
      </c>
      <c r="MT288" s="143" t="e">
        <f t="shared" si="230"/>
        <v>#DIV/0!</v>
      </c>
      <c r="MU288" s="143" t="e">
        <f t="shared" si="231"/>
        <v>#DIV/0!</v>
      </c>
      <c r="MV288" s="234">
        <f t="shared" si="258"/>
        <v>0</v>
      </c>
      <c r="MW288" s="236" t="s">
        <v>89</v>
      </c>
      <c r="MX288" s="144" t="s">
        <v>4</v>
      </c>
      <c r="MY288" s="144" t="s">
        <v>4</v>
      </c>
      <c r="MZ288" s="144" t="s">
        <v>4</v>
      </c>
      <c r="NA288" s="144" t="s">
        <v>4</v>
      </c>
      <c r="NB288" s="144" t="s">
        <v>4</v>
      </c>
      <c r="NC288" s="144" t="s">
        <v>4</v>
      </c>
      <c r="ND288" s="144" t="s">
        <v>4</v>
      </c>
      <c r="NE288" s="144" t="s">
        <v>4</v>
      </c>
      <c r="NF288" s="144" t="s">
        <v>4</v>
      </c>
      <c r="NG288" s="144" t="s">
        <v>4</v>
      </c>
      <c r="NH288" s="237" t="s">
        <v>4</v>
      </c>
      <c r="NI288" s="236" t="s">
        <v>22</v>
      </c>
      <c r="NJ288" s="161">
        <f t="shared" si="259"/>
        <v>0</v>
      </c>
      <c r="NK288" s="161">
        <f t="shared" si="260"/>
        <v>0</v>
      </c>
      <c r="NM288" s="288"/>
      <c r="NN288" s="88"/>
      <c r="NO288" s="741"/>
      <c r="NP288" s="741"/>
      <c r="NQ288" s="741"/>
      <c r="NR288" s="741"/>
      <c r="NS288" s="741"/>
      <c r="NT288" s="741"/>
      <c r="NU288" s="741"/>
      <c r="NV288" s="741"/>
      <c r="NW288" s="741"/>
      <c r="NX288" s="741"/>
      <c r="NY288" s="741"/>
      <c r="NZ288" s="741"/>
      <c r="OA288" s="741"/>
      <c r="OB288" s="741"/>
      <c r="OC288" s="741"/>
      <c r="OD288" s="741"/>
      <c r="OE288" s="741"/>
      <c r="OF288" s="741"/>
      <c r="OG288" s="741"/>
      <c r="OH288" s="741"/>
      <c r="OI288" s="741"/>
      <c r="OJ288" s="741"/>
      <c r="OK288" s="741"/>
      <c r="OL288" s="741"/>
      <c r="OM288" s="741"/>
      <c r="ON288" s="741"/>
      <c r="OO288" s="741"/>
      <c r="OP288" s="741"/>
      <c r="OQ288" s="741"/>
      <c r="OR288" s="741"/>
      <c r="OS288" s="741"/>
      <c r="OT288" s="741"/>
      <c r="OU288" s="741"/>
      <c r="OV288" s="741"/>
      <c r="OW288" s="741"/>
      <c r="OX288" s="741"/>
      <c r="OY288" s="741"/>
      <c r="OZ288" s="741"/>
      <c r="PA288" s="741"/>
      <c r="PB288" s="741"/>
      <c r="PC288" s="741"/>
      <c r="PD288" s="741"/>
      <c r="PE288" s="741"/>
      <c r="PF288" s="741"/>
      <c r="PG288" s="741"/>
      <c r="PH288" s="741"/>
      <c r="PI288" s="741"/>
    </row>
    <row r="289" spans="1:425" s="92" customFormat="1" ht="15" customHeight="1">
      <c r="A289" s="1"/>
      <c r="B289" s="88"/>
      <c r="C289" s="89" t="s">
        <v>432</v>
      </c>
      <c r="D289" s="89" t="s">
        <v>55</v>
      </c>
      <c r="E289" s="89" t="s">
        <v>18</v>
      </c>
      <c r="F289" s="89" t="s">
        <v>1224</v>
      </c>
      <c r="G289" s="340" t="str">
        <f>'G-6'!I141</f>
        <v>I-44</v>
      </c>
      <c r="H289" s="340" t="s">
        <v>88</v>
      </c>
      <c r="I289" s="340" t="s">
        <v>88</v>
      </c>
      <c r="J289" s="160" t="s">
        <v>4</v>
      </c>
      <c r="K289" s="160" t="s">
        <v>4</v>
      </c>
      <c r="L289" s="160" t="s">
        <v>4</v>
      </c>
      <c r="M289" s="89" t="s">
        <v>190</v>
      </c>
      <c r="N289" s="89" t="s">
        <v>38</v>
      </c>
      <c r="O289" s="89" t="s">
        <v>1525</v>
      </c>
      <c r="P289" s="89" t="s">
        <v>98</v>
      </c>
      <c r="Q289" s="125"/>
      <c r="R289" s="125"/>
      <c r="S289" s="100"/>
      <c r="T289" s="100"/>
      <c r="U289" s="100"/>
      <c r="V289" s="100"/>
      <c r="W289" s="100"/>
      <c r="X289" s="100"/>
      <c r="Y289" s="100"/>
      <c r="Z289" s="100"/>
      <c r="AA289" s="100"/>
      <c r="AB289" s="100"/>
      <c r="AC289" s="100"/>
      <c r="AD289" s="116"/>
      <c r="AE289" s="91"/>
      <c r="AF289" s="91"/>
      <c r="AG289" s="91"/>
      <c r="AH289" s="91"/>
      <c r="AI289" s="91"/>
      <c r="AJ289" s="91"/>
      <c r="AK289" s="91"/>
      <c r="AL289" s="91"/>
      <c r="AM289" s="100"/>
      <c r="AN289" s="100"/>
      <c r="AO289" s="100"/>
      <c r="AP289" s="91"/>
      <c r="AQ289" s="100"/>
      <c r="AR289" s="100"/>
      <c r="AS289" s="100"/>
      <c r="AT289" s="100"/>
      <c r="AU289" s="100"/>
      <c r="AV289" s="100"/>
      <c r="AW289" s="100"/>
      <c r="AX289" s="100"/>
      <c r="AY289" s="100"/>
      <c r="AZ289" s="100"/>
      <c r="BA289" s="100"/>
      <c r="BB289" s="100"/>
      <c r="BC289" s="100"/>
      <c r="BD289" s="119"/>
      <c r="BE289" s="100"/>
      <c r="BF289" s="100"/>
      <c r="BG289" s="100"/>
      <c r="BH289" s="100"/>
      <c r="BI289" s="100"/>
      <c r="BJ289" s="100"/>
      <c r="BK289" s="100"/>
      <c r="BL289" s="100"/>
      <c r="BM289" s="100"/>
      <c r="BN289" s="100"/>
      <c r="BO289" s="100"/>
      <c r="BP289" s="100"/>
      <c r="BQ289" s="119"/>
      <c r="BR289" s="100"/>
      <c r="BS289" s="100"/>
      <c r="BT289" s="100"/>
      <c r="BU289" s="100"/>
      <c r="BV289" s="100"/>
      <c r="BW289" s="100"/>
      <c r="BX289" s="100"/>
      <c r="BY289" s="100"/>
      <c r="BZ289" s="100"/>
      <c r="CA289" s="100"/>
      <c r="CB289" s="100"/>
      <c r="CC289" s="100"/>
      <c r="CD289" s="119"/>
      <c r="CE289" s="100"/>
      <c r="CF289" s="100"/>
      <c r="CG289" s="100"/>
      <c r="CH289" s="100"/>
      <c r="CI289" s="100"/>
      <c r="CJ289" s="100"/>
      <c r="CK289" s="100"/>
      <c r="CL289" s="100"/>
      <c r="CM289" s="100"/>
      <c r="CN289" s="100"/>
      <c r="CO289" s="100"/>
      <c r="CP289" s="100"/>
      <c r="CQ289" s="119"/>
      <c r="CR289" s="100"/>
      <c r="CS289" s="100"/>
      <c r="CT289" s="100"/>
      <c r="CU289" s="100"/>
      <c r="CV289" s="100"/>
      <c r="CW289" s="100"/>
      <c r="CX289" s="100"/>
      <c r="CY289" s="100"/>
      <c r="CZ289" s="100"/>
      <c r="DA289" s="100"/>
      <c r="DB289" s="100"/>
      <c r="DC289" s="100"/>
      <c r="DD289" s="119"/>
      <c r="DE289" s="100"/>
      <c r="DF289" s="100"/>
      <c r="DG289" s="100"/>
      <c r="DH289" s="100"/>
      <c r="DI289" s="100"/>
      <c r="DJ289" s="100"/>
      <c r="DK289" s="100"/>
      <c r="DL289" s="100"/>
      <c r="DM289" s="100"/>
      <c r="DN289" s="100"/>
      <c r="DO289" s="100"/>
      <c r="DP289" s="100"/>
      <c r="DQ289" s="119"/>
      <c r="DR289" s="125"/>
      <c r="DS289" s="100"/>
      <c r="DT289" s="100"/>
      <c r="DU289" s="100"/>
      <c r="DV289" s="100"/>
      <c r="DW289" s="100"/>
      <c r="DX289" s="100"/>
      <c r="DY289" s="100"/>
      <c r="DZ289" s="100"/>
      <c r="EA289" s="100"/>
      <c r="EB289" s="100"/>
      <c r="EC289" s="100"/>
      <c r="MQ289" s="152">
        <f t="shared" si="176"/>
        <v>0</v>
      </c>
      <c r="MR289" s="143">
        <f t="shared" si="232"/>
        <v>0</v>
      </c>
      <c r="MS289" s="143">
        <f t="shared" si="229"/>
        <v>0</v>
      </c>
      <c r="MT289" s="143" t="e">
        <f t="shared" si="230"/>
        <v>#DIV/0!</v>
      </c>
      <c r="MU289" s="143" t="e">
        <f t="shared" si="231"/>
        <v>#DIV/0!</v>
      </c>
      <c r="MV289" s="234">
        <f t="shared" si="258"/>
        <v>0</v>
      </c>
      <c r="MW289" s="236" t="s">
        <v>89</v>
      </c>
      <c r="MX289" s="144" t="s">
        <v>4</v>
      </c>
      <c r="MY289" s="144" t="s">
        <v>4</v>
      </c>
      <c r="MZ289" s="144" t="s">
        <v>4</v>
      </c>
      <c r="NA289" s="144" t="s">
        <v>4</v>
      </c>
      <c r="NB289" s="144" t="s">
        <v>4</v>
      </c>
      <c r="NC289" s="144" t="s">
        <v>4</v>
      </c>
      <c r="ND289" s="144" t="s">
        <v>4</v>
      </c>
      <c r="NE289" s="144" t="s">
        <v>4</v>
      </c>
      <c r="NF289" s="144" t="s">
        <v>4</v>
      </c>
      <c r="NG289" s="144" t="s">
        <v>4</v>
      </c>
      <c r="NH289" s="237" t="s">
        <v>4</v>
      </c>
      <c r="NI289" s="236" t="s">
        <v>22</v>
      </c>
      <c r="NJ289" s="161">
        <f t="shared" si="259"/>
        <v>0</v>
      </c>
      <c r="NK289" s="161">
        <f t="shared" si="260"/>
        <v>0</v>
      </c>
      <c r="NM289" s="288"/>
      <c r="NN289" s="88"/>
      <c r="NO289" s="741"/>
      <c r="NP289" s="741"/>
      <c r="NQ289" s="741"/>
      <c r="NR289" s="741"/>
      <c r="NS289" s="741"/>
      <c r="NT289" s="741"/>
      <c r="NU289" s="741"/>
      <c r="NV289" s="741"/>
      <c r="NW289" s="741"/>
      <c r="NX289" s="741"/>
      <c r="NY289" s="741"/>
      <c r="NZ289" s="741"/>
      <c r="OA289" s="741"/>
      <c r="OB289" s="741"/>
      <c r="OC289" s="741"/>
      <c r="OD289" s="741"/>
      <c r="OE289" s="741"/>
      <c r="OF289" s="741"/>
      <c r="OG289" s="741"/>
      <c r="OH289" s="741"/>
      <c r="OI289" s="741"/>
      <c r="OJ289" s="741"/>
      <c r="OK289" s="741"/>
      <c r="OL289" s="741"/>
      <c r="OM289" s="741"/>
      <c r="ON289" s="741"/>
      <c r="OO289" s="741"/>
      <c r="OP289" s="741"/>
      <c r="OQ289" s="741"/>
      <c r="OR289" s="741"/>
      <c r="OS289" s="741"/>
      <c r="OT289" s="741"/>
      <c r="OU289" s="741"/>
      <c r="OV289" s="741"/>
      <c r="OW289" s="741"/>
      <c r="OX289" s="741"/>
      <c r="OY289" s="741"/>
      <c r="OZ289" s="741"/>
      <c r="PA289" s="741"/>
      <c r="PB289" s="741"/>
      <c r="PC289" s="741"/>
      <c r="PD289" s="741"/>
      <c r="PE289" s="741"/>
      <c r="PF289" s="741"/>
      <c r="PG289" s="741"/>
      <c r="PH289" s="741"/>
      <c r="PI289" s="741"/>
    </row>
    <row r="290" spans="1:425" s="92" customFormat="1" ht="15" customHeight="1">
      <c r="A290" s="1"/>
      <c r="B290" s="88"/>
      <c r="C290" s="89" t="s">
        <v>432</v>
      </c>
      <c r="D290" s="89" t="s">
        <v>55</v>
      </c>
      <c r="E290" s="89" t="s">
        <v>417</v>
      </c>
      <c r="F290" s="89" t="s">
        <v>1224</v>
      </c>
      <c r="G290" s="160" t="str">
        <f>'G-6'!I149</f>
        <v>I-45</v>
      </c>
      <c r="H290" s="160" t="s">
        <v>88</v>
      </c>
      <c r="I290" s="160" t="s">
        <v>88</v>
      </c>
      <c r="J290" s="160" t="s">
        <v>4</v>
      </c>
      <c r="K290" s="160" t="s">
        <v>4</v>
      </c>
      <c r="L290" s="160" t="s">
        <v>4</v>
      </c>
      <c r="M290" s="89" t="s">
        <v>191</v>
      </c>
      <c r="N290" s="89" t="s">
        <v>39</v>
      </c>
      <c r="O290" s="89" t="s">
        <v>310</v>
      </c>
      <c r="P290" s="89" t="s">
        <v>98</v>
      </c>
      <c r="Q290" s="188">
        <v>63707.92</v>
      </c>
      <c r="R290" s="125" t="s">
        <v>4</v>
      </c>
      <c r="S290" s="100">
        <v>2011</v>
      </c>
      <c r="T290" s="100" t="s">
        <v>4</v>
      </c>
      <c r="U290" s="100" t="s">
        <v>713</v>
      </c>
      <c r="V290" s="100" t="s">
        <v>4</v>
      </c>
      <c r="W290" s="100" t="s">
        <v>4</v>
      </c>
      <c r="X290" s="100" t="s">
        <v>4</v>
      </c>
      <c r="Y290" s="100" t="s">
        <v>4</v>
      </c>
      <c r="Z290" s="100" t="s">
        <v>714</v>
      </c>
      <c r="AA290" s="100" t="s">
        <v>685</v>
      </c>
      <c r="AB290" s="100" t="s">
        <v>921</v>
      </c>
      <c r="AC290" s="100" t="s">
        <v>922</v>
      </c>
      <c r="AD290" s="116"/>
      <c r="AE290" s="91"/>
      <c r="AF290" s="91"/>
      <c r="AG290" s="91"/>
      <c r="AH290" s="91"/>
      <c r="AI290" s="91"/>
      <c r="AJ290" s="91"/>
      <c r="AK290" s="91"/>
      <c r="AL290" s="91"/>
      <c r="AM290" s="100"/>
      <c r="AN290" s="100"/>
      <c r="AO290" s="100"/>
      <c r="AP290" s="91"/>
      <c r="AQ290" s="100"/>
      <c r="AR290" s="100"/>
      <c r="AS290" s="100"/>
      <c r="AT290" s="100"/>
      <c r="AU290" s="100"/>
      <c r="AV290" s="100"/>
      <c r="AW290" s="100"/>
      <c r="AX290" s="100"/>
      <c r="AY290" s="100"/>
      <c r="AZ290" s="100"/>
      <c r="BA290" s="100"/>
      <c r="BB290" s="100"/>
      <c r="BC290" s="100"/>
      <c r="BD290" s="119"/>
      <c r="BE290" s="100"/>
      <c r="BF290" s="100"/>
      <c r="BG290" s="100"/>
      <c r="BH290" s="100"/>
      <c r="BI290" s="100"/>
      <c r="BJ290" s="100"/>
      <c r="BK290" s="100"/>
      <c r="BL290" s="100"/>
      <c r="BM290" s="100"/>
      <c r="BN290" s="100"/>
      <c r="BO290" s="100"/>
      <c r="BP290" s="100"/>
      <c r="BQ290" s="119"/>
      <c r="BR290" s="100"/>
      <c r="BS290" s="100"/>
      <c r="BT290" s="100"/>
      <c r="BU290" s="100"/>
      <c r="BV290" s="100"/>
      <c r="BW290" s="100"/>
      <c r="BX290" s="100"/>
      <c r="BY290" s="100"/>
      <c r="BZ290" s="100"/>
      <c r="CA290" s="100"/>
      <c r="CB290" s="100"/>
      <c r="CC290" s="100"/>
      <c r="CD290" s="119"/>
      <c r="CE290" s="100"/>
      <c r="CF290" s="100"/>
      <c r="CG290" s="100"/>
      <c r="CH290" s="100"/>
      <c r="CI290" s="100"/>
      <c r="CJ290" s="100"/>
      <c r="CK290" s="100"/>
      <c r="CL290" s="100"/>
      <c r="CM290" s="100"/>
      <c r="CN290" s="100"/>
      <c r="CO290" s="100"/>
      <c r="CP290" s="100"/>
      <c r="CQ290" s="119"/>
      <c r="CR290" s="100"/>
      <c r="CS290" s="100"/>
      <c r="CT290" s="100"/>
      <c r="CU290" s="100"/>
      <c r="CV290" s="100"/>
      <c r="CW290" s="100"/>
      <c r="CX290" s="100"/>
      <c r="CY290" s="100"/>
      <c r="CZ290" s="100"/>
      <c r="DA290" s="100"/>
      <c r="DB290" s="100"/>
      <c r="DC290" s="100"/>
      <c r="DD290" s="119"/>
      <c r="DE290" s="100"/>
      <c r="DF290" s="100"/>
      <c r="DG290" s="100"/>
      <c r="DH290" s="100"/>
      <c r="DI290" s="100"/>
      <c r="DJ290" s="100"/>
      <c r="DK290" s="100"/>
      <c r="DL290" s="100"/>
      <c r="DM290" s="100"/>
      <c r="DN290" s="100"/>
      <c r="DO290" s="100"/>
      <c r="DP290" s="100"/>
      <c r="DQ290" s="119"/>
      <c r="DR290" s="125"/>
      <c r="DS290" s="100"/>
      <c r="DT290" s="100"/>
      <c r="DU290" s="100"/>
      <c r="DV290" s="100"/>
      <c r="DW290" s="100"/>
      <c r="DX290" s="100"/>
      <c r="DY290" s="100"/>
      <c r="DZ290" s="100"/>
      <c r="EA290" s="100"/>
      <c r="EB290" s="100"/>
      <c r="EC290" s="100"/>
      <c r="MQ290" s="152">
        <f t="shared" si="176"/>
        <v>1</v>
      </c>
      <c r="MR290" s="143">
        <f t="shared" si="232"/>
        <v>63707.92</v>
      </c>
      <c r="MS290" s="143">
        <f t="shared" si="229"/>
        <v>63707.92</v>
      </c>
      <c r="MT290" s="143">
        <f t="shared" si="230"/>
        <v>63707.92</v>
      </c>
      <c r="MU290" s="143" t="e">
        <f t="shared" si="231"/>
        <v>#DIV/0!</v>
      </c>
      <c r="MV290" s="234">
        <f t="shared" si="258"/>
        <v>1</v>
      </c>
      <c r="MW290" s="236" t="s">
        <v>89</v>
      </c>
      <c r="MX290" s="144" t="s">
        <v>4</v>
      </c>
      <c r="MY290" s="144" t="s">
        <v>4</v>
      </c>
      <c r="MZ290" s="144" t="s">
        <v>4</v>
      </c>
      <c r="NA290" s="144" t="s">
        <v>4</v>
      </c>
      <c r="NB290" s="144" t="s">
        <v>4</v>
      </c>
      <c r="NC290" s="144" t="s">
        <v>4</v>
      </c>
      <c r="ND290" s="144" t="s">
        <v>4</v>
      </c>
      <c r="NE290" s="144" t="s">
        <v>4</v>
      </c>
      <c r="NF290" s="144" t="s">
        <v>4</v>
      </c>
      <c r="NG290" s="144" t="s">
        <v>4</v>
      </c>
      <c r="NH290" s="237" t="s">
        <v>4</v>
      </c>
      <c r="NI290" s="236" t="s">
        <v>22</v>
      </c>
      <c r="NJ290" s="161">
        <f t="shared" si="259"/>
        <v>1</v>
      </c>
      <c r="NK290" s="161">
        <f t="shared" si="260"/>
        <v>0</v>
      </c>
      <c r="NM290" s="288"/>
      <c r="NN290" s="88"/>
      <c r="NO290" s="741"/>
      <c r="NP290" s="741"/>
      <c r="NQ290" s="741"/>
      <c r="NR290" s="741"/>
      <c r="NS290" s="741"/>
      <c r="NT290" s="741"/>
      <c r="NU290" s="741"/>
      <c r="NV290" s="741"/>
      <c r="NW290" s="741"/>
      <c r="NX290" s="741"/>
      <c r="NY290" s="741"/>
      <c r="NZ290" s="741"/>
      <c r="OA290" s="741"/>
      <c r="OB290" s="741"/>
      <c r="OC290" s="741"/>
      <c r="OD290" s="741"/>
      <c r="OE290" s="741"/>
      <c r="OF290" s="741"/>
      <c r="OG290" s="741"/>
      <c r="OH290" s="741"/>
      <c r="OI290" s="741"/>
      <c r="OJ290" s="741"/>
      <c r="OK290" s="741"/>
      <c r="OL290" s="741"/>
      <c r="OM290" s="741"/>
      <c r="ON290" s="741"/>
      <c r="OO290" s="741"/>
      <c r="OP290" s="741"/>
      <c r="OQ290" s="741"/>
      <c r="OR290" s="741"/>
      <c r="OS290" s="741"/>
      <c r="OT290" s="741"/>
      <c r="OU290" s="741"/>
      <c r="OV290" s="741"/>
      <c r="OW290" s="741"/>
      <c r="OX290" s="741"/>
      <c r="OY290" s="741"/>
      <c r="OZ290" s="741"/>
      <c r="PA290" s="741"/>
      <c r="PB290" s="741"/>
      <c r="PC290" s="741"/>
      <c r="PD290" s="741"/>
      <c r="PE290" s="741"/>
      <c r="PF290" s="741"/>
      <c r="PG290" s="741"/>
      <c r="PH290" s="741"/>
      <c r="PI290" s="741"/>
    </row>
    <row r="291" spans="1:425" s="92" customFormat="1" ht="15" customHeight="1">
      <c r="A291" s="1"/>
      <c r="B291" s="88"/>
      <c r="C291" s="89" t="s">
        <v>432</v>
      </c>
      <c r="D291" s="89" t="s">
        <v>55</v>
      </c>
      <c r="E291" s="89" t="s">
        <v>417</v>
      </c>
      <c r="F291" s="89" t="s">
        <v>2169</v>
      </c>
      <c r="G291" s="340" t="str">
        <f>'G-6'!I214</f>
        <v>I-77</v>
      </c>
      <c r="H291" s="340" t="s">
        <v>88</v>
      </c>
      <c r="I291" s="340" t="s">
        <v>88</v>
      </c>
      <c r="J291" s="160" t="s">
        <v>4</v>
      </c>
      <c r="K291" s="160" t="s">
        <v>4</v>
      </c>
      <c r="L291" s="160" t="s">
        <v>4</v>
      </c>
      <c r="M291" s="89" t="s">
        <v>2146</v>
      </c>
      <c r="N291" s="89" t="s">
        <v>37</v>
      </c>
      <c r="O291" s="89" t="s">
        <v>231</v>
      </c>
      <c r="P291" s="89" t="s">
        <v>98</v>
      </c>
      <c r="Q291" s="125"/>
      <c r="R291" s="125"/>
      <c r="S291" s="100"/>
      <c r="T291" s="100"/>
      <c r="U291" s="100"/>
      <c r="V291" s="100"/>
      <c r="W291" s="100"/>
      <c r="X291" s="100"/>
      <c r="Y291" s="100"/>
      <c r="Z291" s="100"/>
      <c r="AA291" s="100"/>
      <c r="AB291" s="100"/>
      <c r="AC291" s="100"/>
      <c r="AD291" s="116"/>
      <c r="AE291" s="91"/>
      <c r="AF291" s="91"/>
      <c r="AG291" s="91"/>
      <c r="AH291" s="91"/>
      <c r="AI291" s="91"/>
      <c r="AJ291" s="91"/>
      <c r="AK291" s="91"/>
      <c r="AL291" s="91"/>
      <c r="AM291" s="100"/>
      <c r="AN291" s="100"/>
      <c r="AO291" s="100"/>
      <c r="AP291" s="91"/>
      <c r="AQ291" s="100"/>
      <c r="AR291" s="100"/>
      <c r="AS291" s="100"/>
      <c r="AT291" s="100"/>
      <c r="AU291" s="100"/>
      <c r="AV291" s="100"/>
      <c r="AW291" s="100"/>
      <c r="AX291" s="100"/>
      <c r="AY291" s="100"/>
      <c r="AZ291" s="100"/>
      <c r="BA291" s="100"/>
      <c r="BB291" s="100"/>
      <c r="BC291" s="100"/>
      <c r="BD291" s="119"/>
      <c r="BE291" s="100"/>
      <c r="BF291" s="100"/>
      <c r="BG291" s="100"/>
      <c r="BH291" s="100"/>
      <c r="BI291" s="100"/>
      <c r="BJ291" s="100"/>
      <c r="BK291" s="100"/>
      <c r="BL291" s="100"/>
      <c r="BM291" s="100"/>
      <c r="BN291" s="100"/>
      <c r="BO291" s="100"/>
      <c r="BP291" s="100"/>
      <c r="BQ291" s="119"/>
      <c r="BR291" s="100"/>
      <c r="BS291" s="100"/>
      <c r="BT291" s="100"/>
      <c r="BU291" s="100"/>
      <c r="BV291" s="100"/>
      <c r="BW291" s="100"/>
      <c r="BX291" s="100"/>
      <c r="BY291" s="100"/>
      <c r="BZ291" s="100"/>
      <c r="CA291" s="100"/>
      <c r="CB291" s="100"/>
      <c r="CC291" s="100"/>
      <c r="CD291" s="119"/>
      <c r="CE291" s="100"/>
      <c r="CF291" s="100"/>
      <c r="CG291" s="100"/>
      <c r="CH291" s="100"/>
      <c r="CI291" s="100"/>
      <c r="CJ291" s="100"/>
      <c r="CK291" s="100"/>
      <c r="CL291" s="100"/>
      <c r="CM291" s="100"/>
      <c r="CN291" s="100"/>
      <c r="CO291" s="100"/>
      <c r="CP291" s="100"/>
      <c r="CQ291" s="119"/>
      <c r="CR291" s="100"/>
      <c r="CS291" s="100"/>
      <c r="CT291" s="100"/>
      <c r="CU291" s="100"/>
      <c r="CV291" s="100"/>
      <c r="CW291" s="100"/>
      <c r="CX291" s="100"/>
      <c r="CY291" s="100"/>
      <c r="CZ291" s="100"/>
      <c r="DA291" s="100"/>
      <c r="DB291" s="100"/>
      <c r="DC291" s="100"/>
      <c r="DD291" s="119"/>
      <c r="DE291" s="100"/>
      <c r="DF291" s="100"/>
      <c r="DG291" s="100"/>
      <c r="DH291" s="100"/>
      <c r="DI291" s="100"/>
      <c r="DJ291" s="100"/>
      <c r="DK291" s="100"/>
      <c r="DL291" s="100"/>
      <c r="DM291" s="100"/>
      <c r="DN291" s="100"/>
      <c r="DO291" s="100"/>
      <c r="DP291" s="100"/>
      <c r="DQ291" s="119"/>
      <c r="DR291" s="125"/>
      <c r="DS291" s="100"/>
      <c r="DT291" s="100"/>
      <c r="DU291" s="100"/>
      <c r="DV291" s="100"/>
      <c r="DW291" s="100"/>
      <c r="DX291" s="100"/>
      <c r="DY291" s="100"/>
      <c r="DZ291" s="100"/>
      <c r="EA291" s="100"/>
      <c r="EB291" s="100"/>
      <c r="EC291" s="100"/>
      <c r="MQ291" s="152">
        <f t="shared" si="176"/>
        <v>0</v>
      </c>
      <c r="MR291" s="143">
        <f t="shared" si="232"/>
        <v>0</v>
      </c>
      <c r="MS291" s="143">
        <f t="shared" si="229"/>
        <v>0</v>
      </c>
      <c r="MT291" s="143" t="e">
        <f t="shared" si="230"/>
        <v>#DIV/0!</v>
      </c>
      <c r="MU291" s="143" t="e">
        <f t="shared" si="231"/>
        <v>#DIV/0!</v>
      </c>
      <c r="MV291" s="234">
        <f t="shared" si="258"/>
        <v>0</v>
      </c>
      <c r="MW291" s="236" t="s">
        <v>89</v>
      </c>
      <c r="MX291" s="144" t="s">
        <v>4</v>
      </c>
      <c r="MY291" s="144" t="s">
        <v>4</v>
      </c>
      <c r="MZ291" s="144" t="s">
        <v>4</v>
      </c>
      <c r="NA291" s="144" t="s">
        <v>4</v>
      </c>
      <c r="NB291" s="144" t="s">
        <v>4</v>
      </c>
      <c r="NC291" s="144" t="s">
        <v>4</v>
      </c>
      <c r="ND291" s="144" t="s">
        <v>4</v>
      </c>
      <c r="NE291" s="144" t="s">
        <v>4</v>
      </c>
      <c r="NF291" s="144" t="s">
        <v>4</v>
      </c>
      <c r="NG291" s="144" t="s">
        <v>4</v>
      </c>
      <c r="NH291" s="237" t="s">
        <v>4</v>
      </c>
      <c r="NI291" s="236" t="s">
        <v>22</v>
      </c>
      <c r="NJ291" s="161">
        <f t="shared" si="259"/>
        <v>0</v>
      </c>
      <c r="NK291" s="161">
        <f t="shared" si="260"/>
        <v>0</v>
      </c>
      <c r="NM291" s="288"/>
      <c r="NN291" s="88"/>
      <c r="NO291" s="741"/>
      <c r="NP291" s="741"/>
      <c r="NQ291" s="741"/>
      <c r="NR291" s="741"/>
      <c r="NS291" s="741"/>
      <c r="NT291" s="741"/>
      <c r="NU291" s="741"/>
      <c r="NV291" s="741"/>
      <c r="NW291" s="741"/>
      <c r="NX291" s="741"/>
      <c r="NY291" s="741"/>
      <c r="NZ291" s="741"/>
      <c r="OA291" s="741"/>
      <c r="OB291" s="741"/>
      <c r="OC291" s="741"/>
      <c r="OD291" s="741"/>
      <c r="OE291" s="741"/>
      <c r="OF291" s="741"/>
      <c r="OG291" s="741"/>
      <c r="OH291" s="741"/>
      <c r="OI291" s="741"/>
      <c r="OJ291" s="741"/>
      <c r="OK291" s="741"/>
      <c r="OL291" s="741"/>
      <c r="OM291" s="741"/>
      <c r="ON291" s="741"/>
      <c r="OO291" s="741"/>
      <c r="OP291" s="741"/>
      <c r="OQ291" s="741"/>
      <c r="OR291" s="741"/>
      <c r="OS291" s="741"/>
      <c r="OT291" s="741"/>
      <c r="OU291" s="741"/>
      <c r="OV291" s="741"/>
      <c r="OW291" s="741"/>
      <c r="OX291" s="741"/>
      <c r="OY291" s="741"/>
      <c r="OZ291" s="741"/>
      <c r="PA291" s="741"/>
      <c r="PB291" s="741"/>
      <c r="PC291" s="741"/>
      <c r="PD291" s="741"/>
      <c r="PE291" s="741"/>
      <c r="PF291" s="741"/>
      <c r="PG291" s="741"/>
      <c r="PH291" s="741"/>
      <c r="PI291" s="741"/>
    </row>
    <row r="292" spans="1:425" s="92" customFormat="1" ht="15" customHeight="1">
      <c r="A292" s="1"/>
      <c r="B292" s="88"/>
      <c r="C292" s="89" t="s">
        <v>2160</v>
      </c>
      <c r="D292" s="89" t="s">
        <v>55</v>
      </c>
      <c r="E292" s="89" t="s">
        <v>430</v>
      </c>
      <c r="F292" s="89" t="s">
        <v>2161</v>
      </c>
      <c r="G292" s="340" t="str">
        <f>'G-6'!I261</f>
        <v>I-88</v>
      </c>
      <c r="H292" s="340" t="s">
        <v>88</v>
      </c>
      <c r="I292" s="340" t="s">
        <v>88</v>
      </c>
      <c r="J292" s="160" t="s">
        <v>4</v>
      </c>
      <c r="K292" s="160" t="s">
        <v>4</v>
      </c>
      <c r="L292" s="160" t="s">
        <v>4</v>
      </c>
      <c r="M292" s="89" t="s">
        <v>396</v>
      </c>
      <c r="N292" s="89" t="s">
        <v>1031</v>
      </c>
      <c r="O292" s="89" t="s">
        <v>590</v>
      </c>
      <c r="P292" s="89" t="s">
        <v>98</v>
      </c>
      <c r="Q292" s="125"/>
      <c r="R292" s="125"/>
      <c r="S292" s="100"/>
      <c r="T292" s="100"/>
      <c r="U292" s="100"/>
      <c r="V292" s="100"/>
      <c r="W292" s="100"/>
      <c r="X292" s="100"/>
      <c r="Y292" s="100"/>
      <c r="Z292" s="100"/>
      <c r="AA292" s="100"/>
      <c r="AB292" s="100"/>
      <c r="AC292" s="100"/>
      <c r="AD292" s="116"/>
      <c r="AE292" s="91"/>
      <c r="AF292" s="91"/>
      <c r="AG292" s="91"/>
      <c r="AH292" s="91"/>
      <c r="AI292" s="91"/>
      <c r="AJ292" s="91"/>
      <c r="AK292" s="91"/>
      <c r="AL292" s="91"/>
      <c r="AM292" s="100"/>
      <c r="AN292" s="100"/>
      <c r="AO292" s="100"/>
      <c r="AP292" s="91"/>
      <c r="AQ292" s="100"/>
      <c r="AR292" s="100"/>
      <c r="AS292" s="100"/>
      <c r="AT292" s="100"/>
      <c r="AU292" s="100"/>
      <c r="AV292" s="100"/>
      <c r="AW292" s="100"/>
      <c r="AX292" s="100"/>
      <c r="AY292" s="100"/>
      <c r="AZ292" s="100"/>
      <c r="BA292" s="100"/>
      <c r="BB292" s="100"/>
      <c r="BC292" s="100"/>
      <c r="BD292" s="119"/>
      <c r="BE292" s="100"/>
      <c r="BF292" s="100"/>
      <c r="BG292" s="100"/>
      <c r="BH292" s="100"/>
      <c r="BI292" s="100"/>
      <c r="BJ292" s="100"/>
      <c r="BK292" s="100"/>
      <c r="BL292" s="100"/>
      <c r="BM292" s="100"/>
      <c r="BN292" s="100"/>
      <c r="BO292" s="100"/>
      <c r="BP292" s="100"/>
      <c r="BQ292" s="119"/>
      <c r="BR292" s="100"/>
      <c r="BS292" s="100"/>
      <c r="BT292" s="100"/>
      <c r="BU292" s="100"/>
      <c r="BV292" s="100"/>
      <c r="BW292" s="100"/>
      <c r="BX292" s="100"/>
      <c r="BY292" s="100"/>
      <c r="BZ292" s="100"/>
      <c r="CA292" s="100"/>
      <c r="CB292" s="100"/>
      <c r="CC292" s="100"/>
      <c r="CD292" s="119"/>
      <c r="CE292" s="100"/>
      <c r="CF292" s="100"/>
      <c r="CG292" s="100"/>
      <c r="CH292" s="100"/>
      <c r="CI292" s="100"/>
      <c r="CJ292" s="100"/>
      <c r="CK292" s="100"/>
      <c r="CL292" s="100"/>
      <c r="CM292" s="100"/>
      <c r="CN292" s="100"/>
      <c r="CO292" s="100"/>
      <c r="CP292" s="100"/>
      <c r="CQ292" s="119"/>
      <c r="CR292" s="100"/>
      <c r="CS292" s="100"/>
      <c r="CT292" s="100"/>
      <c r="CU292" s="100"/>
      <c r="CV292" s="100"/>
      <c r="CW292" s="100"/>
      <c r="CX292" s="100"/>
      <c r="CY292" s="100"/>
      <c r="CZ292" s="100"/>
      <c r="DA292" s="100"/>
      <c r="DB292" s="100"/>
      <c r="DC292" s="100"/>
      <c r="DD292" s="119"/>
      <c r="DE292" s="100"/>
      <c r="DF292" s="100"/>
      <c r="DG292" s="100"/>
      <c r="DH292" s="100"/>
      <c r="DI292" s="100"/>
      <c r="DJ292" s="100"/>
      <c r="DK292" s="100"/>
      <c r="DL292" s="100"/>
      <c r="DM292" s="100"/>
      <c r="DN292" s="100"/>
      <c r="DO292" s="100"/>
      <c r="DP292" s="100"/>
      <c r="DQ292" s="119"/>
      <c r="DR292" s="125"/>
      <c r="DS292" s="100"/>
      <c r="DT292" s="100"/>
      <c r="DU292" s="100"/>
      <c r="DV292" s="100"/>
      <c r="DW292" s="100"/>
      <c r="DX292" s="100"/>
      <c r="DY292" s="100"/>
      <c r="DZ292" s="100"/>
      <c r="EA292" s="100"/>
      <c r="EB292" s="100"/>
      <c r="EC292" s="100"/>
      <c r="MQ292" s="152">
        <f t="shared" si="176"/>
        <v>0</v>
      </c>
      <c r="MR292" s="143">
        <f t="shared" si="232"/>
        <v>0</v>
      </c>
      <c r="MS292" s="143">
        <f t="shared" si="229"/>
        <v>0</v>
      </c>
      <c r="MT292" s="143" t="e">
        <f t="shared" si="230"/>
        <v>#DIV/0!</v>
      </c>
      <c r="MU292" s="143" t="e">
        <f t="shared" si="231"/>
        <v>#DIV/0!</v>
      </c>
      <c r="MV292" s="234">
        <f t="shared" si="258"/>
        <v>0</v>
      </c>
      <c r="MW292" s="236" t="s">
        <v>89</v>
      </c>
      <c r="MX292" s="144" t="s">
        <v>4</v>
      </c>
      <c r="MY292" s="144" t="s">
        <v>4</v>
      </c>
      <c r="MZ292" s="144" t="s">
        <v>4</v>
      </c>
      <c r="NA292" s="144" t="s">
        <v>4</v>
      </c>
      <c r="NB292" s="144" t="s">
        <v>4</v>
      </c>
      <c r="NC292" s="144" t="s">
        <v>4</v>
      </c>
      <c r="ND292" s="144" t="s">
        <v>4</v>
      </c>
      <c r="NE292" s="144" t="s">
        <v>4</v>
      </c>
      <c r="NF292" s="144" t="s">
        <v>4</v>
      </c>
      <c r="NG292" s="144" t="s">
        <v>4</v>
      </c>
      <c r="NH292" s="237" t="s">
        <v>4</v>
      </c>
      <c r="NI292" s="236" t="s">
        <v>22</v>
      </c>
      <c r="NJ292" s="161">
        <f t="shared" si="259"/>
        <v>0</v>
      </c>
      <c r="NK292" s="161">
        <f t="shared" si="260"/>
        <v>0</v>
      </c>
      <c r="NM292" s="288"/>
      <c r="NN292" s="88"/>
      <c r="NO292" s="741"/>
      <c r="NP292" s="741"/>
      <c r="NQ292" s="741"/>
      <c r="NR292" s="741"/>
      <c r="NS292" s="741"/>
      <c r="NT292" s="741"/>
      <c r="NU292" s="741"/>
      <c r="NV292" s="741"/>
      <c r="NW292" s="741"/>
      <c r="NX292" s="741"/>
      <c r="NY292" s="741"/>
      <c r="NZ292" s="741"/>
      <c r="OA292" s="741"/>
      <c r="OB292" s="741"/>
      <c r="OC292" s="741"/>
      <c r="OD292" s="741"/>
      <c r="OE292" s="741"/>
      <c r="OF292" s="741"/>
      <c r="OG292" s="741"/>
      <c r="OH292" s="741"/>
      <c r="OI292" s="741"/>
      <c r="OJ292" s="741"/>
      <c r="OK292" s="741"/>
      <c r="OL292" s="741"/>
      <c r="OM292" s="741"/>
      <c r="ON292" s="741"/>
      <c r="OO292" s="741"/>
      <c r="OP292" s="741"/>
      <c r="OQ292" s="741"/>
      <c r="OR292" s="741"/>
      <c r="OS292" s="741"/>
      <c r="OT292" s="741"/>
      <c r="OU292" s="741"/>
      <c r="OV292" s="741"/>
      <c r="OW292" s="741"/>
      <c r="OX292" s="741"/>
      <c r="OY292" s="741"/>
      <c r="OZ292" s="741"/>
      <c r="PA292" s="741"/>
      <c r="PB292" s="741"/>
      <c r="PC292" s="741"/>
      <c r="PD292" s="741"/>
      <c r="PE292" s="741"/>
      <c r="PF292" s="741"/>
      <c r="PG292" s="741"/>
      <c r="PH292" s="741"/>
      <c r="PI292" s="741"/>
    </row>
    <row r="293" spans="1:425" s="92" customFormat="1" ht="15" customHeight="1">
      <c r="A293" s="1"/>
      <c r="B293" s="88"/>
      <c r="C293" s="89" t="s">
        <v>2160</v>
      </c>
      <c r="D293" s="89" t="s">
        <v>55</v>
      </c>
      <c r="E293" s="89" t="s">
        <v>430</v>
      </c>
      <c r="F293" s="89" t="s">
        <v>2161</v>
      </c>
      <c r="G293" s="340" t="str">
        <f>'G-6'!I263</f>
        <v>I-89</v>
      </c>
      <c r="H293" s="340" t="s">
        <v>88</v>
      </c>
      <c r="I293" s="340" t="s">
        <v>88</v>
      </c>
      <c r="J293" s="160" t="s">
        <v>4</v>
      </c>
      <c r="K293" s="160" t="s">
        <v>4</v>
      </c>
      <c r="L293" s="160" t="s">
        <v>4</v>
      </c>
      <c r="M293" s="89" t="s">
        <v>397</v>
      </c>
      <c r="N293" s="89" t="s">
        <v>1031</v>
      </c>
      <c r="O293" s="89" t="s">
        <v>593</v>
      </c>
      <c r="P293" s="89" t="s">
        <v>98</v>
      </c>
      <c r="Q293" s="125"/>
      <c r="R293" s="125"/>
      <c r="S293" s="100"/>
      <c r="T293" s="100"/>
      <c r="U293" s="100"/>
      <c r="V293" s="100"/>
      <c r="W293" s="100"/>
      <c r="X293" s="100"/>
      <c r="Y293" s="100"/>
      <c r="Z293" s="100"/>
      <c r="AA293" s="100"/>
      <c r="AB293" s="100"/>
      <c r="AC293" s="100"/>
      <c r="AD293" s="116"/>
      <c r="AE293" s="91"/>
      <c r="AF293" s="91"/>
      <c r="AG293" s="91"/>
      <c r="AH293" s="91"/>
      <c r="AI293" s="91"/>
      <c r="AJ293" s="91"/>
      <c r="AK293" s="91"/>
      <c r="AL293" s="91"/>
      <c r="AM293" s="100"/>
      <c r="AN293" s="100"/>
      <c r="AO293" s="100"/>
      <c r="AP293" s="91"/>
      <c r="AQ293" s="100"/>
      <c r="AR293" s="100"/>
      <c r="AS293" s="100"/>
      <c r="AT293" s="100"/>
      <c r="AU293" s="100"/>
      <c r="AV293" s="100"/>
      <c r="AW293" s="100"/>
      <c r="AX293" s="100"/>
      <c r="AY293" s="100"/>
      <c r="AZ293" s="100"/>
      <c r="BA293" s="100"/>
      <c r="BB293" s="100"/>
      <c r="BC293" s="100"/>
      <c r="BD293" s="119"/>
      <c r="BE293" s="100"/>
      <c r="BF293" s="100"/>
      <c r="BG293" s="100"/>
      <c r="BH293" s="100"/>
      <c r="BI293" s="100"/>
      <c r="BJ293" s="100"/>
      <c r="BK293" s="100"/>
      <c r="BL293" s="100"/>
      <c r="BM293" s="100"/>
      <c r="BN293" s="100"/>
      <c r="BO293" s="100"/>
      <c r="BP293" s="100"/>
      <c r="BQ293" s="119"/>
      <c r="BR293" s="100"/>
      <c r="BS293" s="100"/>
      <c r="BT293" s="100"/>
      <c r="BU293" s="100"/>
      <c r="BV293" s="100"/>
      <c r="BW293" s="100"/>
      <c r="BX293" s="100"/>
      <c r="BY293" s="100"/>
      <c r="BZ293" s="100"/>
      <c r="CA293" s="100"/>
      <c r="CB293" s="100"/>
      <c r="CC293" s="100"/>
      <c r="CD293" s="119"/>
      <c r="CE293" s="100"/>
      <c r="CF293" s="100"/>
      <c r="CG293" s="100"/>
      <c r="CH293" s="100"/>
      <c r="CI293" s="100"/>
      <c r="CJ293" s="100"/>
      <c r="CK293" s="100"/>
      <c r="CL293" s="100"/>
      <c r="CM293" s="100"/>
      <c r="CN293" s="100"/>
      <c r="CO293" s="100"/>
      <c r="CP293" s="100"/>
      <c r="CQ293" s="119"/>
      <c r="CR293" s="100"/>
      <c r="CS293" s="100"/>
      <c r="CT293" s="100"/>
      <c r="CU293" s="100"/>
      <c r="CV293" s="100"/>
      <c r="CW293" s="100"/>
      <c r="CX293" s="100"/>
      <c r="CY293" s="100"/>
      <c r="CZ293" s="100"/>
      <c r="DA293" s="100"/>
      <c r="DB293" s="100"/>
      <c r="DC293" s="100"/>
      <c r="DD293" s="119"/>
      <c r="DE293" s="100"/>
      <c r="DF293" s="100"/>
      <c r="DG293" s="100"/>
      <c r="DH293" s="100"/>
      <c r="DI293" s="100"/>
      <c r="DJ293" s="100"/>
      <c r="DK293" s="100"/>
      <c r="DL293" s="100"/>
      <c r="DM293" s="100"/>
      <c r="DN293" s="100"/>
      <c r="DO293" s="100"/>
      <c r="DP293" s="100"/>
      <c r="DQ293" s="119"/>
      <c r="DR293" s="125"/>
      <c r="DS293" s="100"/>
      <c r="DT293" s="100"/>
      <c r="DU293" s="100"/>
      <c r="DV293" s="100"/>
      <c r="DW293" s="100"/>
      <c r="DX293" s="100"/>
      <c r="DY293" s="100"/>
      <c r="DZ293" s="100"/>
      <c r="EA293" s="100"/>
      <c r="EB293" s="100"/>
      <c r="EC293" s="100"/>
      <c r="MQ293" s="152">
        <f t="shared" si="176"/>
        <v>0</v>
      </c>
      <c r="MR293" s="143">
        <f t="shared" si="232"/>
        <v>0</v>
      </c>
      <c r="MS293" s="143">
        <f t="shared" si="229"/>
        <v>0</v>
      </c>
      <c r="MT293" s="143" t="e">
        <f t="shared" si="230"/>
        <v>#DIV/0!</v>
      </c>
      <c r="MU293" s="143" t="e">
        <f t="shared" si="231"/>
        <v>#DIV/0!</v>
      </c>
      <c r="MV293" s="234">
        <f t="shared" si="258"/>
        <v>0</v>
      </c>
      <c r="MW293" s="236" t="s">
        <v>89</v>
      </c>
      <c r="MX293" s="144" t="s">
        <v>4</v>
      </c>
      <c r="MY293" s="144" t="s">
        <v>4</v>
      </c>
      <c r="MZ293" s="144" t="s">
        <v>4</v>
      </c>
      <c r="NA293" s="144" t="s">
        <v>4</v>
      </c>
      <c r="NB293" s="144" t="s">
        <v>4</v>
      </c>
      <c r="NC293" s="144" t="s">
        <v>4</v>
      </c>
      <c r="ND293" s="144" t="s">
        <v>4</v>
      </c>
      <c r="NE293" s="144" t="s">
        <v>4</v>
      </c>
      <c r="NF293" s="144" t="s">
        <v>4</v>
      </c>
      <c r="NG293" s="144" t="s">
        <v>4</v>
      </c>
      <c r="NH293" s="237" t="s">
        <v>4</v>
      </c>
      <c r="NI293" s="236" t="s">
        <v>22</v>
      </c>
      <c r="NJ293" s="161">
        <f t="shared" si="259"/>
        <v>0</v>
      </c>
      <c r="NK293" s="161">
        <f t="shared" si="260"/>
        <v>0</v>
      </c>
      <c r="NM293" s="288"/>
      <c r="NN293" s="88"/>
      <c r="NO293" s="741"/>
      <c r="NP293" s="741"/>
      <c r="NQ293" s="741"/>
      <c r="NR293" s="741"/>
      <c r="NS293" s="741"/>
      <c r="NT293" s="741"/>
      <c r="NU293" s="741"/>
      <c r="NV293" s="741"/>
      <c r="NW293" s="741"/>
      <c r="NX293" s="741"/>
      <c r="NY293" s="741"/>
      <c r="NZ293" s="741"/>
      <c r="OA293" s="741"/>
      <c r="OB293" s="741"/>
      <c r="OC293" s="741"/>
      <c r="OD293" s="741"/>
      <c r="OE293" s="741"/>
      <c r="OF293" s="741"/>
      <c r="OG293" s="741"/>
      <c r="OH293" s="741"/>
      <c r="OI293" s="741"/>
      <c r="OJ293" s="741"/>
      <c r="OK293" s="741"/>
      <c r="OL293" s="741"/>
      <c r="OM293" s="741"/>
      <c r="ON293" s="741"/>
      <c r="OO293" s="741"/>
      <c r="OP293" s="741"/>
      <c r="OQ293" s="741"/>
      <c r="OR293" s="741"/>
      <c r="OS293" s="741"/>
      <c r="OT293" s="741"/>
      <c r="OU293" s="741"/>
      <c r="OV293" s="741"/>
      <c r="OW293" s="741"/>
      <c r="OX293" s="741"/>
      <c r="OY293" s="741"/>
      <c r="OZ293" s="741"/>
      <c r="PA293" s="741"/>
      <c r="PB293" s="741"/>
      <c r="PC293" s="741"/>
      <c r="PD293" s="741"/>
      <c r="PE293" s="741"/>
      <c r="PF293" s="741"/>
      <c r="PG293" s="741"/>
      <c r="PH293" s="741"/>
      <c r="PI293" s="741"/>
    </row>
    <row r="294" spans="1:425" s="92" customFormat="1" ht="15" customHeight="1">
      <c r="A294" s="1"/>
      <c r="B294" s="88"/>
      <c r="C294" s="89" t="s">
        <v>432</v>
      </c>
      <c r="D294" s="89" t="s">
        <v>55</v>
      </c>
      <c r="E294" s="89" t="s">
        <v>427</v>
      </c>
      <c r="F294" s="89" t="s">
        <v>2169</v>
      </c>
      <c r="G294" s="340" t="str">
        <f>'G-6'!I221</f>
        <v>I-78</v>
      </c>
      <c r="H294" s="340" t="s">
        <v>88</v>
      </c>
      <c r="I294" s="340" t="s">
        <v>88</v>
      </c>
      <c r="J294" s="160" t="s">
        <v>4</v>
      </c>
      <c r="K294" s="160" t="s">
        <v>4</v>
      </c>
      <c r="L294" s="160" t="s">
        <v>4</v>
      </c>
      <c r="M294" s="89" t="s">
        <v>2147</v>
      </c>
      <c r="N294" s="89" t="s">
        <v>8</v>
      </c>
      <c r="O294" s="89" t="s">
        <v>320</v>
      </c>
      <c r="P294" s="89" t="s">
        <v>97</v>
      </c>
      <c r="Q294" s="125"/>
      <c r="R294" s="125"/>
      <c r="S294" s="100"/>
      <c r="T294" s="100"/>
      <c r="U294" s="100"/>
      <c r="V294" s="100"/>
      <c r="W294" s="100"/>
      <c r="X294" s="100"/>
      <c r="Y294" s="100"/>
      <c r="Z294" s="100"/>
      <c r="AA294" s="100"/>
      <c r="AB294" s="100"/>
      <c r="AC294" s="100"/>
      <c r="AD294" s="116"/>
      <c r="AE294" s="91"/>
      <c r="AF294" s="91"/>
      <c r="AG294" s="91"/>
      <c r="AH294" s="91"/>
      <c r="AI294" s="91"/>
      <c r="AJ294" s="91"/>
      <c r="AK294" s="91"/>
      <c r="AL294" s="91"/>
      <c r="AM294" s="100"/>
      <c r="AN294" s="100"/>
      <c r="AO294" s="100"/>
      <c r="AP294" s="91"/>
      <c r="AQ294" s="100"/>
      <c r="AR294" s="100"/>
      <c r="AS294" s="100"/>
      <c r="AT294" s="100"/>
      <c r="AU294" s="100"/>
      <c r="AV294" s="100"/>
      <c r="AW294" s="100"/>
      <c r="AX294" s="100"/>
      <c r="AY294" s="100"/>
      <c r="AZ294" s="100"/>
      <c r="BA294" s="100"/>
      <c r="BB294" s="100"/>
      <c r="BC294" s="100"/>
      <c r="BD294" s="119"/>
      <c r="BE294" s="100"/>
      <c r="BF294" s="100"/>
      <c r="BG294" s="100"/>
      <c r="BH294" s="100"/>
      <c r="BI294" s="100"/>
      <c r="BJ294" s="100"/>
      <c r="BK294" s="100"/>
      <c r="BL294" s="100"/>
      <c r="BM294" s="100"/>
      <c r="BN294" s="100"/>
      <c r="BO294" s="100"/>
      <c r="BP294" s="100"/>
      <c r="BQ294" s="119"/>
      <c r="BR294" s="100"/>
      <c r="BS294" s="100"/>
      <c r="BT294" s="100"/>
      <c r="BU294" s="100"/>
      <c r="BV294" s="100"/>
      <c r="BW294" s="100"/>
      <c r="BX294" s="100"/>
      <c r="BY294" s="100"/>
      <c r="BZ294" s="100"/>
      <c r="CA294" s="100"/>
      <c r="CB294" s="100"/>
      <c r="CC294" s="100"/>
      <c r="CD294" s="119"/>
      <c r="CE294" s="100"/>
      <c r="CF294" s="100"/>
      <c r="CG294" s="100"/>
      <c r="CH294" s="100"/>
      <c r="CI294" s="100"/>
      <c r="CJ294" s="100"/>
      <c r="CK294" s="100"/>
      <c r="CL294" s="100"/>
      <c r="CM294" s="100"/>
      <c r="CN294" s="100"/>
      <c r="CO294" s="100"/>
      <c r="CP294" s="100"/>
      <c r="CQ294" s="119"/>
      <c r="CR294" s="100"/>
      <c r="CS294" s="100"/>
      <c r="CT294" s="100"/>
      <c r="CU294" s="100"/>
      <c r="CV294" s="100"/>
      <c r="CW294" s="100"/>
      <c r="CX294" s="100"/>
      <c r="CY294" s="100"/>
      <c r="CZ294" s="100"/>
      <c r="DA294" s="100"/>
      <c r="DB294" s="100"/>
      <c r="DC294" s="100"/>
      <c r="DD294" s="119"/>
      <c r="DE294" s="100"/>
      <c r="DF294" s="100"/>
      <c r="DG294" s="100"/>
      <c r="DH294" s="100"/>
      <c r="DI294" s="100"/>
      <c r="DJ294" s="100"/>
      <c r="DK294" s="100"/>
      <c r="DL294" s="100"/>
      <c r="DM294" s="100"/>
      <c r="DN294" s="100"/>
      <c r="DO294" s="100"/>
      <c r="DP294" s="100"/>
      <c r="DQ294" s="119"/>
      <c r="DR294" s="125"/>
      <c r="DS294" s="100"/>
      <c r="DT294" s="100"/>
      <c r="DU294" s="100"/>
      <c r="DV294" s="100"/>
      <c r="DW294" s="100"/>
      <c r="DX294" s="100"/>
      <c r="DY294" s="100"/>
      <c r="DZ294" s="100"/>
      <c r="EA294" s="100"/>
      <c r="EB294" s="100"/>
      <c r="EC294" s="100"/>
      <c r="MQ294" s="152">
        <f t="shared" si="176"/>
        <v>0</v>
      </c>
      <c r="MR294" s="143" t="s">
        <v>4</v>
      </c>
      <c r="MS294" s="143" t="s">
        <v>4</v>
      </c>
      <c r="MT294" s="143" t="s">
        <v>4</v>
      </c>
      <c r="MU294" s="143" t="s">
        <v>4</v>
      </c>
      <c r="MV294" s="234" t="s">
        <v>4</v>
      </c>
      <c r="MW294" s="236" t="s">
        <v>22</v>
      </c>
      <c r="MX294" s="234">
        <f t="shared" ref="MX294:MX299" si="291">COUNTIF(Q294:MP294,"Si")</f>
        <v>0</v>
      </c>
      <c r="MY294" s="234">
        <f t="shared" ref="MY294:MY299" si="292">COUNTIF(Q294:MP294,"Parcialmente")</f>
        <v>0</v>
      </c>
      <c r="MZ294" s="234">
        <f>COUNTIF(Q$6:MP294,"Si, pero publicado por un nivel superior")+COUNTIF(Q294:MP294,"Si pero publicado por otra entidad")</f>
        <v>0</v>
      </c>
      <c r="NA294" s="234">
        <f t="shared" ref="NA294:NA299" si="293">COUNTIF(Q294:MP294,"No")</f>
        <v>0</v>
      </c>
      <c r="NB294" s="234">
        <f t="shared" ref="NB294:NB299" si="294">COUNTIF(Q294:MP294,"Satisfechos")</f>
        <v>0</v>
      </c>
      <c r="NC294" s="234">
        <f t="shared" ref="NC294:NC299" si="295">COUNTIF(Q294:MP294,"No satisfechos")</f>
        <v>0</v>
      </c>
      <c r="ND294" s="234">
        <f t="shared" ref="ND294:ND299" si="296">COUNTIF(Q294:MP294,"No se realiza encuesta")</f>
        <v>0</v>
      </c>
      <c r="NE294" s="234">
        <f t="shared" ref="NE294:NE299" si="297">COUNTIF(Q294:MP294,"Clausurados o rehabilitados")</f>
        <v>0</v>
      </c>
      <c r="NF294" s="234">
        <f t="shared" ref="NF294:NF299" si="298">COUNTIF(Q294:MP294,"En proceso")</f>
        <v>0</v>
      </c>
      <c r="NG294" s="234">
        <f t="shared" ref="NG294:NG299" si="299">COUNTIF(Q294:MP294,"No se realiza ninguna gestión")</f>
        <v>0</v>
      </c>
      <c r="NH294" s="237">
        <f t="shared" ref="NH294:NH299" si="300">SUM(MX294:NG294)</f>
        <v>0</v>
      </c>
      <c r="NI294" s="236" t="s">
        <v>89</v>
      </c>
      <c r="NJ294" s="161">
        <f t="shared" si="259"/>
        <v>0</v>
      </c>
      <c r="NK294" s="161">
        <f t="shared" si="260"/>
        <v>0</v>
      </c>
      <c r="NM294" s="288"/>
      <c r="NN294" s="88"/>
      <c r="NO294" s="741"/>
      <c r="NP294" s="741"/>
      <c r="NQ294" s="741"/>
      <c r="NR294" s="741"/>
      <c r="NS294" s="741"/>
      <c r="NT294" s="741"/>
      <c r="NU294" s="741"/>
      <c r="NV294" s="741"/>
      <c r="NW294" s="741"/>
      <c r="NX294" s="741"/>
      <c r="NY294" s="741"/>
      <c r="NZ294" s="741"/>
      <c r="OA294" s="741"/>
      <c r="OB294" s="741"/>
      <c r="OC294" s="741"/>
      <c r="OD294" s="741"/>
      <c r="OE294" s="741"/>
      <c r="OF294" s="741"/>
      <c r="OG294" s="741"/>
      <c r="OH294" s="741"/>
      <c r="OI294" s="741"/>
      <c r="OJ294" s="741"/>
      <c r="OK294" s="741"/>
      <c r="OL294" s="741"/>
      <c r="OM294" s="741"/>
      <c r="ON294" s="741"/>
      <c r="OO294" s="741"/>
      <c r="OP294" s="741"/>
      <c r="OQ294" s="741"/>
      <c r="OR294" s="741"/>
      <c r="OS294" s="741"/>
      <c r="OT294" s="741"/>
      <c r="OU294" s="741"/>
      <c r="OV294" s="741"/>
      <c r="OW294" s="741"/>
      <c r="OX294" s="741"/>
      <c r="OY294" s="741"/>
      <c r="OZ294" s="741"/>
      <c r="PA294" s="741"/>
      <c r="PB294" s="741"/>
      <c r="PC294" s="741"/>
      <c r="PD294" s="741"/>
      <c r="PE294" s="741"/>
      <c r="PF294" s="741"/>
      <c r="PG294" s="741"/>
      <c r="PH294" s="741"/>
      <c r="PI294" s="741"/>
    </row>
    <row r="295" spans="1:425" s="92" customFormat="1" ht="15" customHeight="1">
      <c r="A295" s="1"/>
      <c r="B295" s="88"/>
      <c r="C295" s="89" t="s">
        <v>432</v>
      </c>
      <c r="D295" s="89" t="s">
        <v>55</v>
      </c>
      <c r="E295" s="89" t="s">
        <v>417</v>
      </c>
      <c r="F295" s="89" t="s">
        <v>1222</v>
      </c>
      <c r="G295" s="160" t="str">
        <f>'G-6'!I235</f>
        <v>I-80</v>
      </c>
      <c r="H295" s="160" t="s">
        <v>88</v>
      </c>
      <c r="I295" s="160" t="s">
        <v>88</v>
      </c>
      <c r="J295" s="160" t="s">
        <v>4</v>
      </c>
      <c r="K295" s="160" t="s">
        <v>4</v>
      </c>
      <c r="L295" s="160" t="s">
        <v>4</v>
      </c>
      <c r="M295" s="89" t="s">
        <v>232</v>
      </c>
      <c r="N295" s="89" t="s">
        <v>8</v>
      </c>
      <c r="O295" s="89" t="s">
        <v>368</v>
      </c>
      <c r="P295" s="89" t="s">
        <v>97</v>
      </c>
      <c r="Q295" s="125" t="s">
        <v>89</v>
      </c>
      <c r="R295" s="125" t="s">
        <v>4</v>
      </c>
      <c r="S295" s="100">
        <v>2002</v>
      </c>
      <c r="T295" s="100" t="s">
        <v>832</v>
      </c>
      <c r="U295" s="100" t="s">
        <v>665</v>
      </c>
      <c r="V295" s="100" t="s">
        <v>4</v>
      </c>
      <c r="W295" s="100" t="s">
        <v>4</v>
      </c>
      <c r="X295" s="100" t="s">
        <v>4</v>
      </c>
      <c r="Y295" s="100" t="s">
        <v>4</v>
      </c>
      <c r="Z295" s="100" t="s">
        <v>674</v>
      </c>
      <c r="AA295" s="100" t="s">
        <v>667</v>
      </c>
      <c r="AB295" s="100" t="s">
        <v>923</v>
      </c>
      <c r="AC295" s="100" t="s">
        <v>924</v>
      </c>
      <c r="AD295" s="116"/>
      <c r="AE295" s="91"/>
      <c r="AF295" s="91"/>
      <c r="AG295" s="91"/>
      <c r="AH295" s="91"/>
      <c r="AI295" s="91"/>
      <c r="AJ295" s="91"/>
      <c r="AK295" s="91"/>
      <c r="AL295" s="91"/>
      <c r="AM295" s="100"/>
      <c r="AN295" s="100"/>
      <c r="AO295" s="100"/>
      <c r="AP295" s="91"/>
      <c r="AQ295" s="100"/>
      <c r="AR295" s="100"/>
      <c r="AS295" s="100"/>
      <c r="AT295" s="100"/>
      <c r="AU295" s="100"/>
      <c r="AV295" s="100"/>
      <c r="AW295" s="100"/>
      <c r="AX295" s="100"/>
      <c r="AY295" s="100"/>
      <c r="AZ295" s="100"/>
      <c r="BA295" s="100"/>
      <c r="BB295" s="100"/>
      <c r="BC295" s="100"/>
      <c r="BD295" s="119"/>
      <c r="BE295" s="100"/>
      <c r="BF295" s="100"/>
      <c r="BG295" s="100"/>
      <c r="BH295" s="100"/>
      <c r="BI295" s="100"/>
      <c r="BJ295" s="100"/>
      <c r="BK295" s="100"/>
      <c r="BL295" s="100"/>
      <c r="BM295" s="100"/>
      <c r="BN295" s="100"/>
      <c r="BO295" s="100"/>
      <c r="BP295" s="100"/>
      <c r="BQ295" s="119"/>
      <c r="BR295" s="100"/>
      <c r="BS295" s="100"/>
      <c r="BT295" s="100"/>
      <c r="BU295" s="100"/>
      <c r="BV295" s="100"/>
      <c r="BW295" s="100"/>
      <c r="BX295" s="100"/>
      <c r="BY295" s="100"/>
      <c r="BZ295" s="100"/>
      <c r="CA295" s="100"/>
      <c r="CB295" s="100"/>
      <c r="CC295" s="100"/>
      <c r="CD295" s="119"/>
      <c r="CE295" s="100"/>
      <c r="CF295" s="100"/>
      <c r="CG295" s="100"/>
      <c r="CH295" s="100"/>
      <c r="CI295" s="100"/>
      <c r="CJ295" s="100"/>
      <c r="CK295" s="100"/>
      <c r="CL295" s="100"/>
      <c r="CM295" s="100"/>
      <c r="CN295" s="100"/>
      <c r="CO295" s="100"/>
      <c r="CP295" s="100"/>
      <c r="CQ295" s="119"/>
      <c r="CR295" s="100"/>
      <c r="CS295" s="100"/>
      <c r="CT295" s="100"/>
      <c r="CU295" s="100"/>
      <c r="CV295" s="100"/>
      <c r="CW295" s="100"/>
      <c r="CX295" s="100"/>
      <c r="CY295" s="100"/>
      <c r="CZ295" s="100"/>
      <c r="DA295" s="100"/>
      <c r="DB295" s="100"/>
      <c r="DC295" s="100"/>
      <c r="DD295" s="119"/>
      <c r="DE295" s="100"/>
      <c r="DF295" s="100"/>
      <c r="DG295" s="100"/>
      <c r="DH295" s="100"/>
      <c r="DI295" s="100"/>
      <c r="DJ295" s="100"/>
      <c r="DK295" s="100"/>
      <c r="DL295" s="100"/>
      <c r="DM295" s="100"/>
      <c r="DN295" s="100"/>
      <c r="DO295" s="100"/>
      <c r="DP295" s="100"/>
      <c r="DQ295" s="119"/>
      <c r="DR295" s="125"/>
      <c r="DS295" s="100"/>
      <c r="DT295" s="100"/>
      <c r="DU295" s="100"/>
      <c r="DV295" s="100"/>
      <c r="DW295" s="100"/>
      <c r="DX295" s="100"/>
      <c r="DY295" s="100"/>
      <c r="DZ295" s="100"/>
      <c r="EA295" s="100"/>
      <c r="EB295" s="100"/>
      <c r="EC295" s="100"/>
      <c r="MQ295" s="152">
        <f t="shared" si="176"/>
        <v>1</v>
      </c>
      <c r="MR295" s="143" t="s">
        <v>4</v>
      </c>
      <c r="MS295" s="143" t="s">
        <v>4</v>
      </c>
      <c r="MT295" s="143" t="s">
        <v>4</v>
      </c>
      <c r="MU295" s="143" t="s">
        <v>4</v>
      </c>
      <c r="MV295" s="234" t="s">
        <v>4</v>
      </c>
      <c r="MW295" s="236" t="s">
        <v>22</v>
      </c>
      <c r="MX295" s="234">
        <f t="shared" si="291"/>
        <v>1</v>
      </c>
      <c r="MY295" s="234">
        <f t="shared" si="292"/>
        <v>0</v>
      </c>
      <c r="MZ295" s="234">
        <f>COUNTIF(Q$6:MP295,"Si, pero publicado por un nivel superior")+COUNTIF(Q295:MP295,"Si pero publicado por otra entidad")</f>
        <v>0</v>
      </c>
      <c r="NA295" s="234">
        <f t="shared" si="293"/>
        <v>0</v>
      </c>
      <c r="NB295" s="234">
        <f t="shared" si="294"/>
        <v>0</v>
      </c>
      <c r="NC295" s="234">
        <f t="shared" si="295"/>
        <v>0</v>
      </c>
      <c r="ND295" s="234">
        <f t="shared" si="296"/>
        <v>0</v>
      </c>
      <c r="NE295" s="234">
        <f t="shared" si="297"/>
        <v>0</v>
      </c>
      <c r="NF295" s="234">
        <f t="shared" si="298"/>
        <v>0</v>
      </c>
      <c r="NG295" s="234">
        <f t="shared" si="299"/>
        <v>0</v>
      </c>
      <c r="NH295" s="237">
        <f t="shared" si="300"/>
        <v>1</v>
      </c>
      <c r="NI295" s="236" t="s">
        <v>89</v>
      </c>
      <c r="NJ295" s="161">
        <f t="shared" si="259"/>
        <v>0</v>
      </c>
      <c r="NK295" s="161">
        <f t="shared" si="260"/>
        <v>1</v>
      </c>
      <c r="NM295" s="288"/>
      <c r="NN295" s="88"/>
      <c r="NO295" s="741"/>
      <c r="NP295" s="741"/>
      <c r="NQ295" s="741"/>
      <c r="NR295" s="741"/>
      <c r="NS295" s="741"/>
      <c r="NT295" s="741"/>
      <c r="NU295" s="741"/>
      <c r="NV295" s="741"/>
      <c r="NW295" s="741"/>
      <c r="NX295" s="741"/>
      <c r="NY295" s="741"/>
      <c r="NZ295" s="741"/>
      <c r="OA295" s="741"/>
      <c r="OB295" s="741"/>
      <c r="OC295" s="741"/>
      <c r="OD295" s="741"/>
      <c r="OE295" s="741"/>
      <c r="OF295" s="741"/>
      <c r="OG295" s="741"/>
      <c r="OH295" s="741"/>
      <c r="OI295" s="741"/>
      <c r="OJ295" s="741"/>
      <c r="OK295" s="741"/>
      <c r="OL295" s="741"/>
      <c r="OM295" s="741"/>
      <c r="ON295" s="741"/>
      <c r="OO295" s="741"/>
      <c r="OP295" s="741"/>
      <c r="OQ295" s="741"/>
      <c r="OR295" s="741"/>
      <c r="OS295" s="741"/>
      <c r="OT295" s="741"/>
      <c r="OU295" s="741"/>
      <c r="OV295" s="741"/>
      <c r="OW295" s="741"/>
      <c r="OX295" s="741"/>
      <c r="OY295" s="741"/>
      <c r="OZ295" s="741"/>
      <c r="PA295" s="741"/>
      <c r="PB295" s="741"/>
      <c r="PC295" s="741"/>
      <c r="PD295" s="741"/>
      <c r="PE295" s="741"/>
      <c r="PF295" s="741"/>
      <c r="PG295" s="741"/>
      <c r="PH295" s="741"/>
      <c r="PI295" s="741"/>
    </row>
    <row r="296" spans="1:425" s="92" customFormat="1" ht="15" customHeight="1">
      <c r="A296" s="1"/>
      <c r="B296" s="88"/>
      <c r="C296" s="89" t="s">
        <v>432</v>
      </c>
      <c r="D296" s="89" t="s">
        <v>55</v>
      </c>
      <c r="E296" s="89" t="s">
        <v>417</v>
      </c>
      <c r="F296" s="89" t="s">
        <v>1225</v>
      </c>
      <c r="G296" s="160" t="str">
        <f>'G-6'!I241</f>
        <v>I-81</v>
      </c>
      <c r="H296" s="160" t="s">
        <v>88</v>
      </c>
      <c r="I296" s="160" t="s">
        <v>88</v>
      </c>
      <c r="J296" s="160" t="s">
        <v>4</v>
      </c>
      <c r="K296" s="160" t="s">
        <v>4</v>
      </c>
      <c r="L296" s="160" t="s">
        <v>4</v>
      </c>
      <c r="M296" s="89" t="s">
        <v>233</v>
      </c>
      <c r="N296" s="89" t="s">
        <v>8</v>
      </c>
      <c r="O296" s="89" t="s">
        <v>234</v>
      </c>
      <c r="P296" s="89" t="s">
        <v>97</v>
      </c>
      <c r="Q296" s="125" t="s">
        <v>89</v>
      </c>
      <c r="R296" s="125" t="s">
        <v>4</v>
      </c>
      <c r="S296" s="100">
        <v>2002</v>
      </c>
      <c r="T296" s="100" t="s">
        <v>832</v>
      </c>
      <c r="U296" s="100" t="s">
        <v>665</v>
      </c>
      <c r="V296" s="100" t="s">
        <v>4</v>
      </c>
      <c r="W296" s="100" t="s">
        <v>4</v>
      </c>
      <c r="X296" s="100" t="s">
        <v>4</v>
      </c>
      <c r="Y296" s="100" t="s">
        <v>4</v>
      </c>
      <c r="Z296" s="100" t="s">
        <v>674</v>
      </c>
      <c r="AA296" s="100" t="s">
        <v>667</v>
      </c>
      <c r="AB296" s="100" t="s">
        <v>923</v>
      </c>
      <c r="AC296" s="100" t="s">
        <v>924</v>
      </c>
      <c r="AD296" s="116"/>
      <c r="AE296" s="91"/>
      <c r="AF296" s="91"/>
      <c r="AG296" s="91"/>
      <c r="AH296" s="91"/>
      <c r="AI296" s="91"/>
      <c r="AJ296" s="91"/>
      <c r="AK296" s="91"/>
      <c r="AL296" s="91"/>
      <c r="AM296" s="100"/>
      <c r="AN296" s="100"/>
      <c r="AO296" s="100"/>
      <c r="AP296" s="91"/>
      <c r="AQ296" s="100"/>
      <c r="AR296" s="100"/>
      <c r="AS296" s="100"/>
      <c r="AT296" s="100"/>
      <c r="AU296" s="100"/>
      <c r="AV296" s="100"/>
      <c r="AW296" s="100"/>
      <c r="AX296" s="100"/>
      <c r="AY296" s="100"/>
      <c r="AZ296" s="100"/>
      <c r="BA296" s="100"/>
      <c r="BB296" s="100"/>
      <c r="BC296" s="100"/>
      <c r="BD296" s="119"/>
      <c r="BE296" s="100"/>
      <c r="BF296" s="100"/>
      <c r="BG296" s="100"/>
      <c r="BH296" s="100"/>
      <c r="BI296" s="100"/>
      <c r="BJ296" s="100"/>
      <c r="BK296" s="100"/>
      <c r="BL296" s="100"/>
      <c r="BM296" s="100"/>
      <c r="BN296" s="100"/>
      <c r="BO296" s="100"/>
      <c r="BP296" s="100"/>
      <c r="BQ296" s="119"/>
      <c r="BR296" s="100"/>
      <c r="BS296" s="100"/>
      <c r="BT296" s="100"/>
      <c r="BU296" s="100"/>
      <c r="BV296" s="100"/>
      <c r="BW296" s="100"/>
      <c r="BX296" s="100"/>
      <c r="BY296" s="100"/>
      <c r="BZ296" s="100"/>
      <c r="CA296" s="100"/>
      <c r="CB296" s="100"/>
      <c r="CC296" s="100"/>
      <c r="CD296" s="119"/>
      <c r="CE296" s="100"/>
      <c r="CF296" s="100"/>
      <c r="CG296" s="100"/>
      <c r="CH296" s="100"/>
      <c r="CI296" s="100"/>
      <c r="CJ296" s="100"/>
      <c r="CK296" s="100"/>
      <c r="CL296" s="100"/>
      <c r="CM296" s="100"/>
      <c r="CN296" s="100"/>
      <c r="CO296" s="100"/>
      <c r="CP296" s="100"/>
      <c r="CQ296" s="119"/>
      <c r="CR296" s="100"/>
      <c r="CS296" s="100"/>
      <c r="CT296" s="100"/>
      <c r="CU296" s="100"/>
      <c r="CV296" s="100"/>
      <c r="CW296" s="100"/>
      <c r="CX296" s="100"/>
      <c r="CY296" s="100"/>
      <c r="CZ296" s="100"/>
      <c r="DA296" s="100"/>
      <c r="DB296" s="100"/>
      <c r="DC296" s="100"/>
      <c r="DD296" s="119"/>
      <c r="DE296" s="100"/>
      <c r="DF296" s="100"/>
      <c r="DG296" s="100"/>
      <c r="DH296" s="100"/>
      <c r="DI296" s="100"/>
      <c r="DJ296" s="100"/>
      <c r="DK296" s="100"/>
      <c r="DL296" s="100"/>
      <c r="DM296" s="100"/>
      <c r="DN296" s="100"/>
      <c r="DO296" s="100"/>
      <c r="DP296" s="100"/>
      <c r="DQ296" s="119"/>
      <c r="DR296" s="125"/>
      <c r="DS296" s="100"/>
      <c r="DT296" s="100"/>
      <c r="DU296" s="100"/>
      <c r="DV296" s="100"/>
      <c r="DW296" s="100"/>
      <c r="DX296" s="100"/>
      <c r="DY296" s="100"/>
      <c r="DZ296" s="100"/>
      <c r="EA296" s="100"/>
      <c r="EB296" s="100"/>
      <c r="EC296" s="100"/>
      <c r="MQ296" s="152">
        <f t="shared" si="176"/>
        <v>1</v>
      </c>
      <c r="MR296" s="143" t="s">
        <v>4</v>
      </c>
      <c r="MS296" s="143" t="s">
        <v>4</v>
      </c>
      <c r="MT296" s="143" t="s">
        <v>4</v>
      </c>
      <c r="MU296" s="143" t="s">
        <v>4</v>
      </c>
      <c r="MV296" s="234" t="s">
        <v>4</v>
      </c>
      <c r="MW296" s="236" t="s">
        <v>22</v>
      </c>
      <c r="MX296" s="234">
        <f t="shared" si="291"/>
        <v>1</v>
      </c>
      <c r="MY296" s="234">
        <f t="shared" si="292"/>
        <v>0</v>
      </c>
      <c r="MZ296" s="234">
        <f>COUNTIF(Q$6:MP296,"Si, pero publicado por un nivel superior")+COUNTIF(Q296:MP296,"Si pero publicado por otra entidad")</f>
        <v>0</v>
      </c>
      <c r="NA296" s="234">
        <f t="shared" si="293"/>
        <v>0</v>
      </c>
      <c r="NB296" s="234">
        <f t="shared" si="294"/>
        <v>0</v>
      </c>
      <c r="NC296" s="234">
        <f t="shared" si="295"/>
        <v>0</v>
      </c>
      <c r="ND296" s="234">
        <f t="shared" si="296"/>
        <v>0</v>
      </c>
      <c r="NE296" s="234">
        <f t="shared" si="297"/>
        <v>0</v>
      </c>
      <c r="NF296" s="234">
        <f t="shared" si="298"/>
        <v>0</v>
      </c>
      <c r="NG296" s="234">
        <f t="shared" si="299"/>
        <v>0</v>
      </c>
      <c r="NH296" s="237">
        <f t="shared" si="300"/>
        <v>1</v>
      </c>
      <c r="NI296" s="236" t="s">
        <v>89</v>
      </c>
      <c r="NJ296" s="161">
        <f t="shared" si="259"/>
        <v>0</v>
      </c>
      <c r="NK296" s="161">
        <f t="shared" si="260"/>
        <v>1</v>
      </c>
      <c r="NM296" s="288"/>
      <c r="NN296" s="88"/>
      <c r="NO296" s="741"/>
      <c r="NP296" s="741"/>
      <c r="NQ296" s="741"/>
      <c r="NR296" s="741"/>
      <c r="NS296" s="741"/>
      <c r="NT296" s="741"/>
      <c r="NU296" s="741"/>
      <c r="NV296" s="741"/>
      <c r="NW296" s="741"/>
      <c r="NX296" s="741"/>
      <c r="NY296" s="741"/>
      <c r="NZ296" s="741"/>
      <c r="OA296" s="741"/>
      <c r="OB296" s="741"/>
      <c r="OC296" s="741"/>
      <c r="OD296" s="741"/>
      <c r="OE296" s="741"/>
      <c r="OF296" s="741"/>
      <c r="OG296" s="741"/>
      <c r="OH296" s="741"/>
      <c r="OI296" s="741"/>
      <c r="OJ296" s="741"/>
      <c r="OK296" s="741"/>
      <c r="OL296" s="741"/>
      <c r="OM296" s="741"/>
      <c r="ON296" s="741"/>
      <c r="OO296" s="741"/>
      <c r="OP296" s="741"/>
      <c r="OQ296" s="741"/>
      <c r="OR296" s="741"/>
      <c r="OS296" s="741"/>
      <c r="OT296" s="741"/>
      <c r="OU296" s="741"/>
      <c r="OV296" s="741"/>
      <c r="OW296" s="741"/>
      <c r="OX296" s="741"/>
      <c r="OY296" s="741"/>
      <c r="OZ296" s="741"/>
      <c r="PA296" s="741"/>
      <c r="PB296" s="741"/>
      <c r="PC296" s="741"/>
      <c r="PD296" s="741"/>
      <c r="PE296" s="741"/>
      <c r="PF296" s="741"/>
      <c r="PG296" s="741"/>
      <c r="PH296" s="741"/>
      <c r="PI296" s="741"/>
    </row>
    <row r="297" spans="1:425" s="92" customFormat="1" ht="15" customHeight="1">
      <c r="A297" s="1"/>
      <c r="B297" s="88"/>
      <c r="C297" s="89" t="s">
        <v>432</v>
      </c>
      <c r="D297" s="89" t="s">
        <v>55</v>
      </c>
      <c r="E297" s="89" t="s">
        <v>417</v>
      </c>
      <c r="F297" s="89" t="s">
        <v>1226</v>
      </c>
      <c r="G297" s="340" t="str">
        <f>'G-6'!I247</f>
        <v>I-82</v>
      </c>
      <c r="H297" s="340" t="s">
        <v>88</v>
      </c>
      <c r="I297" s="340" t="s">
        <v>88</v>
      </c>
      <c r="J297" s="160" t="s">
        <v>4</v>
      </c>
      <c r="K297" s="160" t="s">
        <v>4</v>
      </c>
      <c r="L297" s="160" t="s">
        <v>4</v>
      </c>
      <c r="M297" s="89" t="s">
        <v>235</v>
      </c>
      <c r="N297" s="89" t="s">
        <v>8</v>
      </c>
      <c r="O297" s="89" t="s">
        <v>581</v>
      </c>
      <c r="P297" s="89" t="s">
        <v>97</v>
      </c>
      <c r="Q297" s="125"/>
      <c r="R297" s="125"/>
      <c r="S297" s="100"/>
      <c r="T297" s="100"/>
      <c r="U297" s="100"/>
      <c r="V297" s="100"/>
      <c r="W297" s="100"/>
      <c r="X297" s="100"/>
      <c r="Y297" s="100"/>
      <c r="Z297" s="100"/>
      <c r="AA297" s="100"/>
      <c r="AB297" s="100"/>
      <c r="AC297" s="100"/>
      <c r="AD297" s="116"/>
      <c r="AE297" s="91"/>
      <c r="AF297" s="91"/>
      <c r="AG297" s="91"/>
      <c r="AH297" s="91"/>
      <c r="AI297" s="91"/>
      <c r="AJ297" s="91"/>
      <c r="AK297" s="91"/>
      <c r="AL297" s="91"/>
      <c r="AM297" s="100"/>
      <c r="AN297" s="100"/>
      <c r="AO297" s="100"/>
      <c r="AP297" s="91"/>
      <c r="AQ297" s="100"/>
      <c r="AR297" s="100"/>
      <c r="AS297" s="100"/>
      <c r="AT297" s="100"/>
      <c r="AU297" s="100"/>
      <c r="AV297" s="100"/>
      <c r="AW297" s="100"/>
      <c r="AX297" s="100"/>
      <c r="AY297" s="100"/>
      <c r="AZ297" s="100"/>
      <c r="BA297" s="100"/>
      <c r="BB297" s="100"/>
      <c r="BC297" s="100"/>
      <c r="BD297" s="119"/>
      <c r="BE297" s="100"/>
      <c r="BF297" s="100"/>
      <c r="BG297" s="100"/>
      <c r="BH297" s="100"/>
      <c r="BI297" s="100"/>
      <c r="BJ297" s="100"/>
      <c r="BK297" s="100"/>
      <c r="BL297" s="100"/>
      <c r="BM297" s="100"/>
      <c r="BN297" s="100"/>
      <c r="BO297" s="100"/>
      <c r="BP297" s="100"/>
      <c r="BQ297" s="119"/>
      <c r="BR297" s="100"/>
      <c r="BS297" s="100"/>
      <c r="BT297" s="100"/>
      <c r="BU297" s="100"/>
      <c r="BV297" s="100"/>
      <c r="BW297" s="100"/>
      <c r="BX297" s="100"/>
      <c r="BY297" s="100"/>
      <c r="BZ297" s="100"/>
      <c r="CA297" s="100"/>
      <c r="CB297" s="100"/>
      <c r="CC297" s="100"/>
      <c r="CD297" s="119"/>
      <c r="CE297" s="100"/>
      <c r="CF297" s="100"/>
      <c r="CG297" s="100"/>
      <c r="CH297" s="100"/>
      <c r="CI297" s="100"/>
      <c r="CJ297" s="100"/>
      <c r="CK297" s="100"/>
      <c r="CL297" s="100"/>
      <c r="CM297" s="100"/>
      <c r="CN297" s="100"/>
      <c r="CO297" s="100"/>
      <c r="CP297" s="100"/>
      <c r="CQ297" s="119"/>
      <c r="CR297" s="100"/>
      <c r="CS297" s="100"/>
      <c r="CT297" s="100"/>
      <c r="CU297" s="100"/>
      <c r="CV297" s="100"/>
      <c r="CW297" s="100"/>
      <c r="CX297" s="100"/>
      <c r="CY297" s="100"/>
      <c r="CZ297" s="100"/>
      <c r="DA297" s="100"/>
      <c r="DB297" s="100"/>
      <c r="DC297" s="100"/>
      <c r="DD297" s="119"/>
      <c r="DE297" s="100"/>
      <c r="DF297" s="100"/>
      <c r="DG297" s="100"/>
      <c r="DH297" s="100"/>
      <c r="DI297" s="100"/>
      <c r="DJ297" s="100"/>
      <c r="DK297" s="100"/>
      <c r="DL297" s="100"/>
      <c r="DM297" s="100"/>
      <c r="DN297" s="100"/>
      <c r="DO297" s="100"/>
      <c r="DP297" s="100"/>
      <c r="DQ297" s="119"/>
      <c r="DR297" s="125"/>
      <c r="DS297" s="100"/>
      <c r="DT297" s="100"/>
      <c r="DU297" s="100"/>
      <c r="DV297" s="100"/>
      <c r="DW297" s="100"/>
      <c r="DX297" s="100"/>
      <c r="DY297" s="100"/>
      <c r="DZ297" s="100"/>
      <c r="EA297" s="100"/>
      <c r="EB297" s="100"/>
      <c r="EC297" s="100"/>
      <c r="MQ297" s="152">
        <f t="shared" si="176"/>
        <v>0</v>
      </c>
      <c r="MR297" s="143" t="s">
        <v>4</v>
      </c>
      <c r="MS297" s="143" t="s">
        <v>4</v>
      </c>
      <c r="MT297" s="143" t="s">
        <v>4</v>
      </c>
      <c r="MU297" s="143" t="s">
        <v>4</v>
      </c>
      <c r="MV297" s="234" t="s">
        <v>4</v>
      </c>
      <c r="MW297" s="236" t="s">
        <v>22</v>
      </c>
      <c r="MX297" s="234">
        <f t="shared" si="291"/>
        <v>0</v>
      </c>
      <c r="MY297" s="234">
        <f t="shared" si="292"/>
        <v>0</v>
      </c>
      <c r="MZ297" s="234">
        <f>COUNTIF(Q$6:MP297,"Si, pero publicado por un nivel superior")+COUNTIF(Q297:MP297,"Si pero publicado por otra entidad")</f>
        <v>0</v>
      </c>
      <c r="NA297" s="234">
        <f t="shared" si="293"/>
        <v>0</v>
      </c>
      <c r="NB297" s="234">
        <f t="shared" si="294"/>
        <v>0</v>
      </c>
      <c r="NC297" s="234">
        <f t="shared" si="295"/>
        <v>0</v>
      </c>
      <c r="ND297" s="234">
        <f t="shared" si="296"/>
        <v>0</v>
      </c>
      <c r="NE297" s="234">
        <f t="shared" si="297"/>
        <v>0</v>
      </c>
      <c r="NF297" s="234">
        <f t="shared" si="298"/>
        <v>0</v>
      </c>
      <c r="NG297" s="234">
        <f t="shared" si="299"/>
        <v>0</v>
      </c>
      <c r="NH297" s="237">
        <f t="shared" si="300"/>
        <v>0</v>
      </c>
      <c r="NI297" s="236" t="s">
        <v>89</v>
      </c>
      <c r="NJ297" s="161">
        <f t="shared" si="259"/>
        <v>0</v>
      </c>
      <c r="NK297" s="161">
        <f t="shared" si="260"/>
        <v>0</v>
      </c>
      <c r="NM297" s="288"/>
      <c r="NN297" s="88"/>
      <c r="NO297" s="741"/>
      <c r="NP297" s="741"/>
      <c r="NQ297" s="741"/>
      <c r="NR297" s="741"/>
      <c r="NS297" s="741"/>
      <c r="NT297" s="741"/>
      <c r="NU297" s="741"/>
      <c r="NV297" s="741"/>
      <c r="NW297" s="741"/>
      <c r="NX297" s="741"/>
      <c r="NY297" s="741"/>
      <c r="NZ297" s="741"/>
      <c r="OA297" s="741"/>
      <c r="OB297" s="741"/>
      <c r="OC297" s="741"/>
      <c r="OD297" s="741"/>
      <c r="OE297" s="741"/>
      <c r="OF297" s="741"/>
      <c r="OG297" s="741"/>
      <c r="OH297" s="741"/>
      <c r="OI297" s="741"/>
      <c r="OJ297" s="741"/>
      <c r="OK297" s="741"/>
      <c r="OL297" s="741"/>
      <c r="OM297" s="741"/>
      <c r="ON297" s="741"/>
      <c r="OO297" s="741"/>
      <c r="OP297" s="741"/>
      <c r="OQ297" s="741"/>
      <c r="OR297" s="741"/>
      <c r="OS297" s="741"/>
      <c r="OT297" s="741"/>
      <c r="OU297" s="741"/>
      <c r="OV297" s="741"/>
      <c r="OW297" s="741"/>
      <c r="OX297" s="741"/>
      <c r="OY297" s="741"/>
      <c r="OZ297" s="741"/>
      <c r="PA297" s="741"/>
      <c r="PB297" s="741"/>
      <c r="PC297" s="741"/>
      <c r="PD297" s="741"/>
      <c r="PE297" s="741"/>
      <c r="PF297" s="741"/>
      <c r="PG297" s="741"/>
      <c r="PH297" s="741"/>
      <c r="PI297" s="741"/>
    </row>
    <row r="298" spans="1:425" s="92" customFormat="1" ht="15" customHeight="1">
      <c r="A298" s="1"/>
      <c r="B298" s="88"/>
      <c r="C298" s="89" t="s">
        <v>432</v>
      </c>
      <c r="D298" s="89" t="s">
        <v>55</v>
      </c>
      <c r="E298" s="89" t="s">
        <v>67</v>
      </c>
      <c r="F298" s="89" t="s">
        <v>1227</v>
      </c>
      <c r="G298" s="340" t="str">
        <f>'G-6'!I229</f>
        <v>I-79</v>
      </c>
      <c r="H298" s="340" t="s">
        <v>88</v>
      </c>
      <c r="I298" s="340" t="s">
        <v>88</v>
      </c>
      <c r="J298" s="160" t="s">
        <v>4</v>
      </c>
      <c r="K298" s="160" t="s">
        <v>4</v>
      </c>
      <c r="L298" s="160" t="s">
        <v>4</v>
      </c>
      <c r="M298" s="89" t="s">
        <v>388</v>
      </c>
      <c r="N298" s="89" t="s">
        <v>8</v>
      </c>
      <c r="O298" s="89" t="s">
        <v>391</v>
      </c>
      <c r="P298" s="89" t="s">
        <v>97</v>
      </c>
      <c r="Q298" s="125"/>
      <c r="R298" s="125"/>
      <c r="S298" s="100"/>
      <c r="T298" s="100"/>
      <c r="U298" s="100"/>
      <c r="V298" s="100"/>
      <c r="W298" s="100"/>
      <c r="X298" s="100"/>
      <c r="Y298" s="100"/>
      <c r="Z298" s="100"/>
      <c r="AA298" s="100"/>
      <c r="AB298" s="100"/>
      <c r="AC298" s="100"/>
      <c r="AD298" s="116"/>
      <c r="AE298" s="91"/>
      <c r="AF298" s="91"/>
      <c r="AG298" s="91"/>
      <c r="AH298" s="91"/>
      <c r="AI298" s="91"/>
      <c r="AJ298" s="91"/>
      <c r="AK298" s="91"/>
      <c r="AL298" s="91"/>
      <c r="AM298" s="100"/>
      <c r="AN298" s="100"/>
      <c r="AO298" s="100"/>
      <c r="AP298" s="91"/>
      <c r="AQ298" s="100"/>
      <c r="AR298" s="100"/>
      <c r="AS298" s="100"/>
      <c r="AT298" s="100"/>
      <c r="AU298" s="100"/>
      <c r="AV298" s="100"/>
      <c r="AW298" s="100"/>
      <c r="AX298" s="100"/>
      <c r="AY298" s="100"/>
      <c r="AZ298" s="100"/>
      <c r="BA298" s="100"/>
      <c r="BB298" s="100"/>
      <c r="BC298" s="100"/>
      <c r="BD298" s="119"/>
      <c r="BE298" s="100"/>
      <c r="BF298" s="100"/>
      <c r="BG298" s="100"/>
      <c r="BH298" s="100"/>
      <c r="BI298" s="100"/>
      <c r="BJ298" s="100"/>
      <c r="BK298" s="100"/>
      <c r="BL298" s="100"/>
      <c r="BM298" s="100"/>
      <c r="BN298" s="100"/>
      <c r="BO298" s="100"/>
      <c r="BP298" s="100"/>
      <c r="BQ298" s="119"/>
      <c r="BR298" s="100"/>
      <c r="BS298" s="100"/>
      <c r="BT298" s="100"/>
      <c r="BU298" s="100"/>
      <c r="BV298" s="100"/>
      <c r="BW298" s="100"/>
      <c r="BX298" s="100"/>
      <c r="BY298" s="100"/>
      <c r="BZ298" s="100"/>
      <c r="CA298" s="100"/>
      <c r="CB298" s="100"/>
      <c r="CC298" s="100"/>
      <c r="CD298" s="119"/>
      <c r="CE298" s="100"/>
      <c r="CF298" s="100"/>
      <c r="CG298" s="100"/>
      <c r="CH298" s="100"/>
      <c r="CI298" s="100"/>
      <c r="CJ298" s="100"/>
      <c r="CK298" s="100"/>
      <c r="CL298" s="100"/>
      <c r="CM298" s="100"/>
      <c r="CN298" s="100"/>
      <c r="CO298" s="100"/>
      <c r="CP298" s="100"/>
      <c r="CQ298" s="119"/>
      <c r="CR298" s="100"/>
      <c r="CS298" s="100"/>
      <c r="CT298" s="100"/>
      <c r="CU298" s="100"/>
      <c r="CV298" s="100"/>
      <c r="CW298" s="100"/>
      <c r="CX298" s="100"/>
      <c r="CY298" s="100"/>
      <c r="CZ298" s="100"/>
      <c r="DA298" s="100"/>
      <c r="DB298" s="100"/>
      <c r="DC298" s="100"/>
      <c r="DD298" s="119"/>
      <c r="DE298" s="100"/>
      <c r="DF298" s="100"/>
      <c r="DG298" s="100"/>
      <c r="DH298" s="100"/>
      <c r="DI298" s="100"/>
      <c r="DJ298" s="100"/>
      <c r="DK298" s="100"/>
      <c r="DL298" s="100"/>
      <c r="DM298" s="100"/>
      <c r="DN298" s="100"/>
      <c r="DO298" s="100"/>
      <c r="DP298" s="100"/>
      <c r="DQ298" s="119"/>
      <c r="DR298" s="125"/>
      <c r="DS298" s="100"/>
      <c r="DT298" s="100"/>
      <c r="DU298" s="100"/>
      <c r="DV298" s="100"/>
      <c r="DW298" s="100"/>
      <c r="DX298" s="100"/>
      <c r="DY298" s="100"/>
      <c r="DZ298" s="100"/>
      <c r="EA298" s="100"/>
      <c r="EB298" s="100"/>
      <c r="EC298" s="100"/>
      <c r="MQ298" s="152">
        <f t="shared" si="176"/>
        <v>0</v>
      </c>
      <c r="MR298" s="143" t="s">
        <v>4</v>
      </c>
      <c r="MS298" s="143" t="s">
        <v>4</v>
      </c>
      <c r="MT298" s="143" t="s">
        <v>4</v>
      </c>
      <c r="MU298" s="143" t="s">
        <v>4</v>
      </c>
      <c r="MV298" s="234" t="s">
        <v>4</v>
      </c>
      <c r="MW298" s="236" t="s">
        <v>22</v>
      </c>
      <c r="MX298" s="234">
        <f t="shared" si="291"/>
        <v>0</v>
      </c>
      <c r="MY298" s="234">
        <f t="shared" si="292"/>
        <v>0</v>
      </c>
      <c r="MZ298" s="234">
        <f>COUNTIF(Q$6:MP298,"Si, pero publicado por un nivel superior")+COUNTIF(Q298:MP298,"Si pero publicado por otra entidad")</f>
        <v>0</v>
      </c>
      <c r="NA298" s="234">
        <f t="shared" si="293"/>
        <v>0</v>
      </c>
      <c r="NB298" s="234">
        <f t="shared" si="294"/>
        <v>0</v>
      </c>
      <c r="NC298" s="234">
        <f t="shared" si="295"/>
        <v>0</v>
      </c>
      <c r="ND298" s="234">
        <f t="shared" si="296"/>
        <v>0</v>
      </c>
      <c r="NE298" s="234">
        <f t="shared" si="297"/>
        <v>0</v>
      </c>
      <c r="NF298" s="234">
        <f t="shared" si="298"/>
        <v>0</v>
      </c>
      <c r="NG298" s="234">
        <f t="shared" si="299"/>
        <v>0</v>
      </c>
      <c r="NH298" s="237">
        <f t="shared" si="300"/>
        <v>0</v>
      </c>
      <c r="NI298" s="236" t="s">
        <v>89</v>
      </c>
      <c r="NJ298" s="161">
        <f t="shared" si="259"/>
        <v>0</v>
      </c>
      <c r="NK298" s="161">
        <f t="shared" si="260"/>
        <v>0</v>
      </c>
      <c r="NM298" s="288"/>
      <c r="NN298" s="88"/>
      <c r="NO298" s="741"/>
      <c r="NP298" s="741"/>
      <c r="NQ298" s="741"/>
      <c r="NR298" s="741"/>
      <c r="NS298" s="741"/>
      <c r="NT298" s="741"/>
      <c r="NU298" s="741"/>
      <c r="NV298" s="741"/>
      <c r="NW298" s="741"/>
      <c r="NX298" s="741"/>
      <c r="NY298" s="741"/>
      <c r="NZ298" s="741"/>
      <c r="OA298" s="741"/>
      <c r="OB298" s="741"/>
      <c r="OC298" s="741"/>
      <c r="OD298" s="741"/>
      <c r="OE298" s="741"/>
      <c r="OF298" s="741"/>
      <c r="OG298" s="741"/>
      <c r="OH298" s="741"/>
      <c r="OI298" s="741"/>
      <c r="OJ298" s="741"/>
      <c r="OK298" s="741"/>
      <c r="OL298" s="741"/>
      <c r="OM298" s="741"/>
      <c r="ON298" s="741"/>
      <c r="OO298" s="741"/>
      <c r="OP298" s="741"/>
      <c r="OQ298" s="741"/>
      <c r="OR298" s="741"/>
      <c r="OS298" s="741"/>
      <c r="OT298" s="741"/>
      <c r="OU298" s="741"/>
      <c r="OV298" s="741"/>
      <c r="OW298" s="741"/>
      <c r="OX298" s="741"/>
      <c r="OY298" s="741"/>
      <c r="OZ298" s="741"/>
      <c r="PA298" s="741"/>
      <c r="PB298" s="741"/>
      <c r="PC298" s="741"/>
      <c r="PD298" s="741"/>
      <c r="PE298" s="741"/>
      <c r="PF298" s="741"/>
      <c r="PG298" s="741"/>
      <c r="PH298" s="741"/>
      <c r="PI298" s="741"/>
    </row>
    <row r="299" spans="1:425" s="92" customFormat="1" ht="15" customHeight="1" thickBot="1">
      <c r="A299" s="1"/>
      <c r="B299" s="88"/>
      <c r="C299" s="89" t="s">
        <v>2160</v>
      </c>
      <c r="D299" s="89" t="s">
        <v>55</v>
      </c>
      <c r="E299" s="89" t="s">
        <v>16</v>
      </c>
      <c r="F299" s="89" t="s">
        <v>2163</v>
      </c>
      <c r="G299" s="340" t="str">
        <f>'G-6'!I253</f>
        <v>I-83</v>
      </c>
      <c r="H299" s="340" t="s">
        <v>88</v>
      </c>
      <c r="I299" s="340" t="s">
        <v>88</v>
      </c>
      <c r="J299" s="160" t="s">
        <v>4</v>
      </c>
      <c r="K299" s="160" t="s">
        <v>4</v>
      </c>
      <c r="L299" s="160" t="s">
        <v>4</v>
      </c>
      <c r="M299" s="89" t="s">
        <v>587</v>
      </c>
      <c r="N299" s="89" t="s">
        <v>63</v>
      </c>
      <c r="O299" s="89" t="s">
        <v>241</v>
      </c>
      <c r="P299" s="89" t="s">
        <v>97</v>
      </c>
      <c r="Q299" s="125"/>
      <c r="R299" s="125"/>
      <c r="S299" s="100"/>
      <c r="T299" s="100"/>
      <c r="U299" s="100"/>
      <c r="V299" s="100"/>
      <c r="W299" s="100"/>
      <c r="X299" s="100"/>
      <c r="Y299" s="100"/>
      <c r="Z299" s="100"/>
      <c r="AA299" s="100"/>
      <c r="AB299" s="100"/>
      <c r="AC299" s="100"/>
      <c r="AD299" s="116"/>
      <c r="AE299" s="91"/>
      <c r="AF299" s="91"/>
      <c r="AG299" s="91"/>
      <c r="AH299" s="91"/>
      <c r="AI299" s="91"/>
      <c r="AJ299" s="91"/>
      <c r="AK299" s="91"/>
      <c r="AL299" s="91"/>
      <c r="AM299" s="100"/>
      <c r="AN299" s="100"/>
      <c r="AO299" s="100"/>
      <c r="AP299" s="91"/>
      <c r="AQ299" s="100"/>
      <c r="AR299" s="100"/>
      <c r="AS299" s="100"/>
      <c r="AT299" s="100"/>
      <c r="AU299" s="100"/>
      <c r="AV299" s="100"/>
      <c r="AW299" s="100"/>
      <c r="AX299" s="100"/>
      <c r="AY299" s="100"/>
      <c r="AZ299" s="100"/>
      <c r="BA299" s="100"/>
      <c r="BB299" s="100"/>
      <c r="BC299" s="100"/>
      <c r="BD299" s="119"/>
      <c r="BE299" s="100"/>
      <c r="BF299" s="100"/>
      <c r="BG299" s="100"/>
      <c r="BH299" s="100"/>
      <c r="BI299" s="100"/>
      <c r="BJ299" s="100"/>
      <c r="BK299" s="100"/>
      <c r="BL299" s="100"/>
      <c r="BM299" s="100"/>
      <c r="BN299" s="100"/>
      <c r="BO299" s="100"/>
      <c r="BP299" s="100"/>
      <c r="BQ299" s="119"/>
      <c r="BR299" s="100"/>
      <c r="BS299" s="100"/>
      <c r="BT299" s="100"/>
      <c r="BU299" s="100"/>
      <c r="BV299" s="100"/>
      <c r="BW299" s="100"/>
      <c r="BX299" s="100"/>
      <c r="BY299" s="100"/>
      <c r="BZ299" s="100"/>
      <c r="CA299" s="100"/>
      <c r="CB299" s="100"/>
      <c r="CC299" s="100"/>
      <c r="CD299" s="119"/>
      <c r="CE299" s="100"/>
      <c r="CF299" s="100"/>
      <c r="CG299" s="100"/>
      <c r="CH299" s="100"/>
      <c r="CI299" s="100"/>
      <c r="CJ299" s="100"/>
      <c r="CK299" s="100"/>
      <c r="CL299" s="100"/>
      <c r="CM299" s="100"/>
      <c r="CN299" s="100"/>
      <c r="CO299" s="100"/>
      <c r="CP299" s="100"/>
      <c r="CQ299" s="119"/>
      <c r="CR299" s="100"/>
      <c r="CS299" s="100"/>
      <c r="CT299" s="100"/>
      <c r="CU299" s="100"/>
      <c r="CV299" s="100"/>
      <c r="CW299" s="100"/>
      <c r="CX299" s="100"/>
      <c r="CY299" s="100"/>
      <c r="CZ299" s="100"/>
      <c r="DA299" s="100"/>
      <c r="DB299" s="100"/>
      <c r="DC299" s="100"/>
      <c r="DD299" s="119"/>
      <c r="DE299" s="100"/>
      <c r="DF299" s="100"/>
      <c r="DG299" s="100"/>
      <c r="DH299" s="100"/>
      <c r="DI299" s="100"/>
      <c r="DJ299" s="100"/>
      <c r="DK299" s="100"/>
      <c r="DL299" s="100"/>
      <c r="DM299" s="100"/>
      <c r="DN299" s="100"/>
      <c r="DO299" s="100"/>
      <c r="DP299" s="100"/>
      <c r="DQ299" s="119"/>
      <c r="DR299" s="125"/>
      <c r="DS299" s="100"/>
      <c r="DT299" s="100"/>
      <c r="DU299" s="100"/>
      <c r="DV299" s="100"/>
      <c r="DW299" s="100"/>
      <c r="DX299" s="100"/>
      <c r="DY299" s="100"/>
      <c r="DZ299" s="100"/>
      <c r="EA299" s="100"/>
      <c r="EB299" s="100"/>
      <c r="EC299" s="100"/>
      <c r="MQ299" s="152">
        <f t="shared" si="176"/>
        <v>0</v>
      </c>
      <c r="MR299" s="143" t="s">
        <v>4</v>
      </c>
      <c r="MS299" s="143" t="s">
        <v>4</v>
      </c>
      <c r="MT299" s="143" t="s">
        <v>4</v>
      </c>
      <c r="MU299" s="143" t="s">
        <v>4</v>
      </c>
      <c r="MV299" s="234" t="s">
        <v>4</v>
      </c>
      <c r="MW299" s="236" t="s">
        <v>22</v>
      </c>
      <c r="MX299" s="234">
        <f t="shared" si="291"/>
        <v>0</v>
      </c>
      <c r="MY299" s="234">
        <f t="shared" si="292"/>
        <v>0</v>
      </c>
      <c r="MZ299" s="234">
        <f>COUNTIF(Q$6:MP299,"Si, pero publicado por un nivel superior")+COUNTIF(Q299:MP299,"Si pero publicado por otra entidad")</f>
        <v>0</v>
      </c>
      <c r="NA299" s="234">
        <f t="shared" si="293"/>
        <v>0</v>
      </c>
      <c r="NB299" s="234">
        <f t="shared" si="294"/>
        <v>0</v>
      </c>
      <c r="NC299" s="234">
        <f t="shared" si="295"/>
        <v>0</v>
      </c>
      <c r="ND299" s="234">
        <f t="shared" si="296"/>
        <v>0</v>
      </c>
      <c r="NE299" s="234">
        <f t="shared" si="297"/>
        <v>0</v>
      </c>
      <c r="NF299" s="234">
        <f t="shared" si="298"/>
        <v>0</v>
      </c>
      <c r="NG299" s="234">
        <f t="shared" si="299"/>
        <v>0</v>
      </c>
      <c r="NH299" s="237">
        <f t="shared" si="300"/>
        <v>0</v>
      </c>
      <c r="NI299" s="236" t="s">
        <v>89</v>
      </c>
      <c r="NJ299" s="161">
        <f t="shared" si="259"/>
        <v>0</v>
      </c>
      <c r="NK299" s="161">
        <f t="shared" si="260"/>
        <v>0</v>
      </c>
      <c r="NM299" s="288"/>
      <c r="NN299" s="88"/>
      <c r="NO299" s="741"/>
      <c r="NP299" s="741"/>
      <c r="NQ299" s="741"/>
      <c r="NR299" s="741"/>
      <c r="NS299" s="741"/>
      <c r="NT299" s="741"/>
      <c r="NU299" s="741"/>
      <c r="NV299" s="741"/>
      <c r="NW299" s="741"/>
      <c r="NX299" s="741"/>
      <c r="NY299" s="741"/>
      <c r="NZ299" s="741"/>
      <c r="OA299" s="741"/>
      <c r="OB299" s="741"/>
      <c r="OC299" s="741"/>
      <c r="OD299" s="741"/>
      <c r="OE299" s="741"/>
      <c r="OF299" s="741"/>
      <c r="OG299" s="741"/>
      <c r="OH299" s="741"/>
      <c r="OI299" s="741"/>
      <c r="OJ299" s="741"/>
      <c r="OK299" s="741"/>
      <c r="OL299" s="741"/>
      <c r="OM299" s="741"/>
      <c r="ON299" s="741"/>
      <c r="OO299" s="741"/>
      <c r="OP299" s="741"/>
      <c r="OQ299" s="741"/>
      <c r="OR299" s="741"/>
      <c r="OS299" s="741"/>
      <c r="OT299" s="741"/>
      <c r="OU299" s="741"/>
      <c r="OV299" s="741"/>
      <c r="OW299" s="741"/>
      <c r="OX299" s="741"/>
      <c r="OY299" s="741"/>
      <c r="OZ299" s="741"/>
      <c r="PA299" s="741"/>
      <c r="PB299" s="741"/>
      <c r="PC299" s="741"/>
      <c r="PD299" s="741"/>
      <c r="PE299" s="741"/>
      <c r="PF299" s="741"/>
      <c r="PG299" s="741"/>
      <c r="PH299" s="741"/>
      <c r="PI299" s="741"/>
    </row>
    <row r="300" spans="1:425" s="141" customFormat="1" ht="15" customHeight="1">
      <c r="A300" s="1"/>
      <c r="B300" s="88"/>
      <c r="G300" s="151"/>
      <c r="H300" s="151"/>
      <c r="I300" s="151"/>
      <c r="J300" s="151"/>
      <c r="K300" s="151"/>
      <c r="L300" s="151"/>
      <c r="M300" s="142"/>
      <c r="AQ300" s="164"/>
      <c r="MP300" s="153" t="s">
        <v>1760</v>
      </c>
      <c r="MQ300" s="316">
        <f>SUM(MQ6:MQ299)</f>
        <v>1050</v>
      </c>
      <c r="MU300" s="153" t="s">
        <v>1761</v>
      </c>
      <c r="MV300" s="316">
        <f>SUM(MV6:MV299)</f>
        <v>782</v>
      </c>
      <c r="MW300" s="314">
        <f>COUNTIF(MW6:MW299,"Si")</f>
        <v>172</v>
      </c>
      <c r="NG300" s="153" t="s">
        <v>1762</v>
      </c>
      <c r="NH300" s="153">
        <f>SUM(NH6:NH299)</f>
        <v>268</v>
      </c>
      <c r="NI300" s="314">
        <f>COUNTIF(NI6:NI299,"Si")</f>
        <v>93</v>
      </c>
      <c r="NJ300" s="305">
        <f>SUM(NJ6:NJ299)</f>
        <v>98</v>
      </c>
      <c r="NK300" s="305">
        <f>SUM(NK6:NK299)</f>
        <v>952</v>
      </c>
      <c r="NN300" s="88"/>
      <c r="NO300" s="741"/>
      <c r="NP300" s="741"/>
      <c r="NQ300" s="741"/>
      <c r="NR300" s="741"/>
      <c r="NS300" s="741"/>
      <c r="NT300" s="741"/>
      <c r="NU300" s="741"/>
      <c r="NV300" s="741"/>
      <c r="NW300" s="741"/>
      <c r="NX300" s="741"/>
      <c r="NY300" s="741"/>
      <c r="NZ300" s="741"/>
      <c r="OA300" s="741"/>
      <c r="OB300" s="741"/>
      <c r="OC300" s="741"/>
      <c r="OD300" s="741"/>
      <c r="OE300" s="741"/>
      <c r="OF300" s="741"/>
      <c r="OG300" s="741"/>
      <c r="OH300" s="741"/>
      <c r="OI300" s="741"/>
      <c r="OJ300" s="741"/>
      <c r="OK300" s="741"/>
      <c r="OL300" s="741"/>
      <c r="OM300" s="741"/>
      <c r="ON300" s="741"/>
      <c r="OO300" s="741"/>
      <c r="OP300" s="741"/>
      <c r="OQ300" s="741"/>
      <c r="OR300" s="741"/>
      <c r="OS300" s="741"/>
      <c r="OT300" s="741"/>
      <c r="OU300" s="741"/>
      <c r="OV300" s="741"/>
      <c r="OW300" s="741"/>
      <c r="OX300" s="741"/>
      <c r="OY300" s="741"/>
      <c r="OZ300" s="741"/>
      <c r="PA300" s="741"/>
      <c r="PB300" s="741"/>
      <c r="PC300" s="741"/>
      <c r="PD300" s="741"/>
      <c r="PE300" s="741"/>
      <c r="PF300" s="741"/>
      <c r="PG300" s="741"/>
      <c r="PH300" s="741"/>
      <c r="PI300" s="741"/>
    </row>
    <row r="301" spans="1:425" s="3" customFormat="1" ht="15" customHeight="1" thickBot="1">
      <c r="A301" s="1"/>
      <c r="B301" s="46"/>
      <c r="C301" s="28"/>
      <c r="D301" s="28"/>
      <c r="E301" s="28"/>
      <c r="F301" s="28"/>
      <c r="G301" s="261"/>
      <c r="H301" s="28" t="s">
        <v>1730</v>
      </c>
      <c r="I301" s="14"/>
      <c r="J301" s="14"/>
      <c r="K301" s="14"/>
      <c r="L301" s="14"/>
      <c r="M301" s="32"/>
      <c r="P301" s="28"/>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165"/>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MP301" s="153" t="s">
        <v>970</v>
      </c>
      <c r="MQ301" s="154">
        <f>MAX(MQ6:MQ299)</f>
        <v>26</v>
      </c>
      <c r="MW301" s="315" t="s">
        <v>1855</v>
      </c>
      <c r="NG301" s="153" t="s">
        <v>970</v>
      </c>
      <c r="NH301" s="154">
        <f>MAX(NH6:NH299)</f>
        <v>19</v>
      </c>
      <c r="NI301" s="315" t="s">
        <v>1855</v>
      </c>
      <c r="NN301" s="46"/>
      <c r="NO301" s="730"/>
      <c r="NP301" s="730"/>
      <c r="NQ301" s="730"/>
      <c r="NR301" s="730"/>
      <c r="NS301" s="730"/>
      <c r="NT301" s="730"/>
      <c r="NU301" s="730"/>
      <c r="NV301" s="730"/>
      <c r="NW301" s="730"/>
      <c r="NX301" s="730"/>
      <c r="NY301" s="730"/>
      <c r="NZ301" s="730"/>
      <c r="OA301" s="730"/>
      <c r="OB301" s="730"/>
      <c r="OC301" s="730"/>
      <c r="OD301" s="730"/>
      <c r="OE301" s="730"/>
      <c r="OF301" s="730"/>
      <c r="OG301" s="730"/>
      <c r="OH301" s="730"/>
      <c r="OI301" s="730"/>
      <c r="OJ301" s="730"/>
      <c r="OK301" s="730"/>
      <c r="OL301" s="730"/>
      <c r="OM301" s="730"/>
      <c r="ON301" s="730"/>
      <c r="OO301" s="730"/>
      <c r="OP301" s="730"/>
      <c r="OQ301" s="730"/>
      <c r="OR301" s="730"/>
      <c r="OS301" s="730"/>
      <c r="OT301" s="730"/>
      <c r="OU301" s="730"/>
      <c r="OV301" s="730"/>
      <c r="OW301" s="730"/>
      <c r="OX301" s="730"/>
      <c r="OY301" s="730"/>
      <c r="OZ301" s="730"/>
      <c r="PA301" s="730"/>
      <c r="PB301" s="730"/>
      <c r="PC301" s="730"/>
      <c r="PD301" s="730"/>
      <c r="PE301" s="730"/>
      <c r="PF301" s="730"/>
      <c r="PG301" s="730"/>
      <c r="PH301" s="730"/>
      <c r="PI301" s="730"/>
    </row>
    <row r="302" spans="1:425" s="3" customFormat="1" ht="15" customHeight="1">
      <c r="A302" s="1"/>
      <c r="B302" s="46"/>
      <c r="C302" s="28"/>
      <c r="D302" s="28"/>
      <c r="E302" s="28"/>
      <c r="F302" s="28"/>
      <c r="G302" s="49"/>
      <c r="H302" s="28" t="s">
        <v>1731</v>
      </c>
      <c r="I302" s="203"/>
      <c r="J302" s="203"/>
      <c r="K302" s="203"/>
      <c r="L302" s="203"/>
      <c r="M302" s="32"/>
      <c r="P302" s="28"/>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165"/>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MP302" s="153" t="s">
        <v>971</v>
      </c>
      <c r="MQ302" s="154">
        <f>MIN(MQ6:MQ299)</f>
        <v>0</v>
      </c>
      <c r="MU302" s="153" t="s">
        <v>970</v>
      </c>
      <c r="MV302" s="154">
        <f>MAX(MV6:MV299)</f>
        <v>26</v>
      </c>
      <c r="MW302" s="370"/>
      <c r="NG302" s="153" t="s">
        <v>971</v>
      </c>
      <c r="NH302" s="154">
        <f>MIN(NH6:NH299)</f>
        <v>0</v>
      </c>
      <c r="NN302" s="46"/>
      <c r="NO302" s="730"/>
      <c r="NP302" s="730"/>
      <c r="NQ302" s="730"/>
      <c r="NR302" s="730"/>
      <c r="NS302" s="730"/>
      <c r="NT302" s="730"/>
      <c r="NU302" s="730"/>
      <c r="NV302" s="730"/>
      <c r="NW302" s="730"/>
      <c r="NX302" s="730"/>
      <c r="NY302" s="730"/>
      <c r="NZ302" s="730"/>
      <c r="OA302" s="730"/>
      <c r="OB302" s="730"/>
      <c r="OC302" s="730"/>
      <c r="OD302" s="730"/>
      <c r="OE302" s="730"/>
      <c r="OF302" s="730"/>
      <c r="OG302" s="730"/>
      <c r="OH302" s="730"/>
      <c r="OI302" s="730"/>
      <c r="OJ302" s="730"/>
      <c r="OK302" s="730"/>
      <c r="OL302" s="730"/>
      <c r="OM302" s="730"/>
      <c r="ON302" s="730"/>
      <c r="OO302" s="730"/>
      <c r="OP302" s="730"/>
      <c r="OQ302" s="730"/>
      <c r="OR302" s="730"/>
      <c r="OS302" s="730"/>
      <c r="OT302" s="730"/>
      <c r="OU302" s="730"/>
      <c r="OV302" s="730"/>
      <c r="OW302" s="730"/>
      <c r="OX302" s="730"/>
      <c r="OY302" s="730"/>
      <c r="OZ302" s="730"/>
      <c r="PA302" s="730"/>
      <c r="PB302" s="730"/>
      <c r="PC302" s="730"/>
      <c r="PD302" s="730"/>
      <c r="PE302" s="730"/>
      <c r="PF302" s="730"/>
      <c r="PG302" s="730"/>
      <c r="PH302" s="730"/>
      <c r="PI302" s="730"/>
    </row>
    <row r="303" spans="1:425" s="3" customFormat="1" ht="15" customHeight="1" thickBot="1">
      <c r="A303" s="1"/>
      <c r="B303" s="46"/>
      <c r="C303" s="28"/>
      <c r="D303" s="28"/>
      <c r="E303" s="28"/>
      <c r="F303" s="28"/>
      <c r="G303" s="14"/>
      <c r="H303" s="14"/>
      <c r="I303" s="14"/>
      <c r="J303" s="14"/>
      <c r="K303" s="14"/>
      <c r="L303" s="14"/>
      <c r="M303" s="32"/>
      <c r="P303" s="28"/>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165"/>
      <c r="AR303" s="50"/>
      <c r="AS303" s="50"/>
      <c r="AT303" s="50"/>
      <c r="AU303" s="50"/>
      <c r="AV303" s="50"/>
      <c r="AW303" s="50"/>
      <c r="AX303" s="50"/>
      <c r="AY303" s="50"/>
      <c r="AZ303" s="50"/>
      <c r="BA303" s="50"/>
      <c r="BB303" s="50"/>
      <c r="BC303" s="50"/>
      <c r="BD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MP303" s="153" t="s">
        <v>927</v>
      </c>
      <c r="MQ303" s="155">
        <f>AVERAGE(MQ6:MQ299)</f>
        <v>3.9622641509433962</v>
      </c>
      <c r="MU303" s="153" t="s">
        <v>971</v>
      </c>
      <c r="MV303" s="154">
        <f>MIN(MV6:MV299)</f>
        <v>0</v>
      </c>
      <c r="NG303" s="153" t="s">
        <v>927</v>
      </c>
      <c r="NH303" s="155">
        <f>AVERAGE(NH6:NH299)</f>
        <v>2.881720430107527</v>
      </c>
      <c r="NN303" s="46"/>
      <c r="NO303" s="730"/>
      <c r="NP303" s="730"/>
      <c r="NQ303" s="730"/>
      <c r="NR303" s="730"/>
      <c r="NS303" s="730"/>
      <c r="NT303" s="730"/>
      <c r="NU303" s="730"/>
      <c r="NV303" s="730"/>
      <c r="NW303" s="730"/>
      <c r="NX303" s="730"/>
      <c r="NY303" s="730"/>
      <c r="NZ303" s="730"/>
      <c r="OA303" s="730"/>
      <c r="OB303" s="730"/>
      <c r="OC303" s="730"/>
      <c r="OD303" s="730"/>
      <c r="OE303" s="730"/>
      <c r="OF303" s="730"/>
      <c r="OG303" s="730"/>
      <c r="OH303" s="730"/>
      <c r="OI303" s="730"/>
      <c r="OJ303" s="730"/>
      <c r="OK303" s="730"/>
      <c r="OL303" s="730"/>
      <c r="OM303" s="730"/>
      <c r="ON303" s="730"/>
      <c r="OO303" s="730"/>
      <c r="OP303" s="730"/>
      <c r="OQ303" s="730"/>
      <c r="OR303" s="730"/>
      <c r="OS303" s="730"/>
      <c r="OT303" s="730"/>
      <c r="OU303" s="730"/>
      <c r="OV303" s="730"/>
      <c r="OW303" s="730"/>
      <c r="OX303" s="730"/>
      <c r="OY303" s="730"/>
      <c r="OZ303" s="730"/>
      <c r="PA303" s="730"/>
      <c r="PB303" s="730"/>
      <c r="PC303" s="730"/>
      <c r="PD303" s="730"/>
      <c r="PE303" s="730"/>
      <c r="PF303" s="730"/>
      <c r="PG303" s="730"/>
      <c r="PH303" s="730"/>
      <c r="PI303" s="730"/>
    </row>
    <row r="304" spans="1:425" s="3" customFormat="1" ht="15" customHeight="1">
      <c r="A304" s="1"/>
      <c r="B304" s="46"/>
      <c r="C304" s="28"/>
      <c r="D304" s="28"/>
      <c r="E304" s="837" t="s">
        <v>1852</v>
      </c>
      <c r="F304" s="359">
        <f>G304/G304</f>
        <v>1</v>
      </c>
      <c r="G304" s="342">
        <f>COUNTA(G6:G299)</f>
        <v>265</v>
      </c>
      <c r="H304" s="342"/>
      <c r="I304" s="342"/>
      <c r="J304" s="342"/>
      <c r="K304" s="342"/>
      <c r="L304" s="342"/>
      <c r="M304" s="343" t="s">
        <v>1856</v>
      </c>
      <c r="N304" s="344"/>
      <c r="O304" s="345"/>
      <c r="P304" s="28"/>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165"/>
      <c r="AR304" s="50"/>
      <c r="AS304" s="50"/>
      <c r="AT304" s="50"/>
      <c r="AU304" s="50"/>
      <c r="AV304" s="50"/>
      <c r="AW304" s="50"/>
      <c r="AX304" s="50"/>
      <c r="AY304" s="50"/>
      <c r="AZ304" s="50"/>
      <c r="BA304" s="50"/>
      <c r="BB304" s="50"/>
      <c r="BC304" s="50"/>
      <c r="BD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MP304" s="153" t="s">
        <v>928</v>
      </c>
      <c r="MQ304" s="155">
        <f>STDEV(MQ6:MQ299)</f>
        <v>5.1351516757531401</v>
      </c>
      <c r="MU304" s="153" t="s">
        <v>927</v>
      </c>
      <c r="MV304" s="155">
        <f>AVERAGE(MV6:MV299)</f>
        <v>4.5465116279069768</v>
      </c>
      <c r="NG304" s="153" t="s">
        <v>928</v>
      </c>
      <c r="NH304" s="155">
        <f>STDEV(NH6:NH299)</f>
        <v>3.3324800216811745</v>
      </c>
      <c r="NN304" s="46"/>
      <c r="NO304" s="730"/>
      <c r="NP304" s="730"/>
      <c r="NQ304" s="730"/>
      <c r="NR304" s="730"/>
      <c r="NS304" s="730"/>
      <c r="NT304" s="730"/>
      <c r="NU304" s="730"/>
      <c r="NV304" s="730"/>
      <c r="NW304" s="730"/>
      <c r="NX304" s="730"/>
      <c r="NY304" s="730"/>
      <c r="NZ304" s="730"/>
      <c r="OA304" s="730"/>
      <c r="OB304" s="730"/>
      <c r="OC304" s="730"/>
      <c r="OD304" s="730"/>
      <c r="OE304" s="730"/>
      <c r="OF304" s="730"/>
      <c r="OG304" s="730"/>
      <c r="OH304" s="730"/>
      <c r="OI304" s="730"/>
      <c r="OJ304" s="730"/>
      <c r="OK304" s="730"/>
      <c r="OL304" s="730"/>
      <c r="OM304" s="730"/>
      <c r="ON304" s="730"/>
      <c r="OO304" s="730"/>
      <c r="OP304" s="730"/>
      <c r="OQ304" s="730"/>
      <c r="OR304" s="730"/>
      <c r="OS304" s="730"/>
      <c r="OT304" s="730"/>
      <c r="OU304" s="730"/>
      <c r="OV304" s="730"/>
      <c r="OW304" s="730"/>
      <c r="OX304" s="730"/>
      <c r="OY304" s="730"/>
      <c r="OZ304" s="730"/>
      <c r="PA304" s="730"/>
      <c r="PB304" s="730"/>
      <c r="PC304" s="730"/>
      <c r="PD304" s="730"/>
      <c r="PE304" s="730"/>
      <c r="PF304" s="730"/>
      <c r="PG304" s="730"/>
      <c r="PH304" s="730"/>
      <c r="PI304" s="730"/>
    </row>
    <row r="305" spans="1:425" s="3" customFormat="1" ht="15" customHeight="1">
      <c r="A305" s="1"/>
      <c r="B305" s="46"/>
      <c r="C305" s="28"/>
      <c r="D305" s="28"/>
      <c r="E305" s="838"/>
      <c r="F305" s="360">
        <f>G305/G304</f>
        <v>0.23773584905660378</v>
      </c>
      <c r="G305" s="346">
        <f>MQ306</f>
        <v>63</v>
      </c>
      <c r="H305" s="346"/>
      <c r="I305" s="346"/>
      <c r="J305" s="346"/>
      <c r="K305" s="346"/>
      <c r="L305" s="346"/>
      <c r="M305" s="347" t="s">
        <v>1851</v>
      </c>
      <c r="N305" s="46"/>
      <c r="O305" s="348"/>
      <c r="P305" s="28"/>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165"/>
      <c r="AR305" s="50"/>
      <c r="AS305" s="50"/>
      <c r="AT305" s="50"/>
      <c r="AU305" s="50"/>
      <c r="AV305" s="50"/>
      <c r="AW305" s="50"/>
      <c r="AX305" s="50"/>
      <c r="AY305" s="50"/>
      <c r="AZ305" s="50"/>
      <c r="BA305" s="50"/>
      <c r="BB305" s="50"/>
      <c r="BC305" s="50"/>
      <c r="BD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MP305" s="156" t="s">
        <v>972</v>
      </c>
      <c r="MQ305" s="157"/>
      <c r="MU305" s="153" t="s">
        <v>928</v>
      </c>
      <c r="MV305" s="155">
        <f>STDEV(MV6:MV299)</f>
        <v>5.8101684945908856</v>
      </c>
      <c r="NG305" s="156" t="s">
        <v>972</v>
      </c>
      <c r="NH305" s="157"/>
      <c r="NN305" s="46"/>
      <c r="NO305" s="730"/>
      <c r="NP305" s="730"/>
      <c r="NQ305" s="730"/>
      <c r="NR305" s="730"/>
      <c r="NS305" s="730"/>
      <c r="NT305" s="730"/>
      <c r="NU305" s="730"/>
      <c r="NV305" s="730"/>
      <c r="NW305" s="730"/>
      <c r="NX305" s="730"/>
      <c r="NY305" s="730"/>
      <c r="NZ305" s="730"/>
      <c r="OA305" s="730"/>
      <c r="OB305" s="730"/>
      <c r="OC305" s="730"/>
      <c r="OD305" s="730"/>
      <c r="OE305" s="730"/>
      <c r="OF305" s="730"/>
      <c r="OG305" s="730"/>
      <c r="OH305" s="730"/>
      <c r="OI305" s="730"/>
      <c r="OJ305" s="730"/>
      <c r="OK305" s="730"/>
      <c r="OL305" s="730"/>
      <c r="OM305" s="730"/>
      <c r="ON305" s="730"/>
      <c r="OO305" s="730"/>
      <c r="OP305" s="730"/>
      <c r="OQ305" s="730"/>
      <c r="OR305" s="730"/>
      <c r="OS305" s="730"/>
      <c r="OT305" s="730"/>
      <c r="OU305" s="730"/>
      <c r="OV305" s="730"/>
      <c r="OW305" s="730"/>
      <c r="OX305" s="730"/>
      <c r="OY305" s="730"/>
      <c r="OZ305" s="730"/>
      <c r="PA305" s="730"/>
      <c r="PB305" s="730"/>
      <c r="PC305" s="730"/>
      <c r="PD305" s="730"/>
      <c r="PE305" s="730"/>
      <c r="PF305" s="730"/>
      <c r="PG305" s="730"/>
      <c r="PH305" s="730"/>
      <c r="PI305" s="730"/>
    </row>
    <row r="306" spans="1:425" s="3" customFormat="1" ht="15" customHeight="1">
      <c r="A306" s="1"/>
      <c r="B306" s="46"/>
      <c r="C306" s="28"/>
      <c r="D306" s="28"/>
      <c r="E306" s="838"/>
      <c r="F306" s="360">
        <f>G306/G304</f>
        <v>0.5811320754716981</v>
      </c>
      <c r="G306" s="366">
        <f>COUNTIF(H6:H299,"Si")</f>
        <v>154</v>
      </c>
      <c r="H306" s="367"/>
      <c r="I306" s="367"/>
      <c r="J306" s="367"/>
      <c r="K306" s="367"/>
      <c r="L306" s="367"/>
      <c r="M306" s="349" t="s">
        <v>1759</v>
      </c>
      <c r="N306" s="46"/>
      <c r="O306" s="348"/>
      <c r="P306" s="28"/>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165"/>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MP306" s="158">
        <v>0</v>
      </c>
      <c r="MQ306" s="158">
        <f>COUNTIF($MQ$6:$MQ$299,"=0")</f>
        <v>63</v>
      </c>
      <c r="MU306" s="156" t="s">
        <v>972</v>
      </c>
      <c r="MV306" s="157"/>
      <c r="NG306" s="158">
        <v>0</v>
      </c>
      <c r="NH306" s="158">
        <f>COUNTIF(NH6:NH299,"=0")</f>
        <v>24</v>
      </c>
      <c r="NN306" s="46"/>
      <c r="NO306" s="730"/>
      <c r="NP306" s="730"/>
      <c r="NQ306" s="730"/>
      <c r="NR306" s="730"/>
      <c r="NS306" s="730"/>
      <c r="NT306" s="730"/>
      <c r="NU306" s="730"/>
      <c r="NV306" s="730"/>
      <c r="NW306" s="730"/>
      <c r="NX306" s="730"/>
      <c r="NY306" s="730"/>
      <c r="NZ306" s="730"/>
      <c r="OA306" s="730"/>
      <c r="OB306" s="730"/>
      <c r="OC306" s="730"/>
      <c r="OD306" s="730"/>
      <c r="OE306" s="730"/>
      <c r="OF306" s="730"/>
      <c r="OG306" s="730"/>
      <c r="OH306" s="730"/>
      <c r="OI306" s="730"/>
      <c r="OJ306" s="730"/>
      <c r="OK306" s="730"/>
      <c r="OL306" s="730"/>
      <c r="OM306" s="730"/>
      <c r="ON306" s="730"/>
      <c r="OO306" s="730"/>
      <c r="OP306" s="730"/>
      <c r="OQ306" s="730"/>
      <c r="OR306" s="730"/>
      <c r="OS306" s="730"/>
      <c r="OT306" s="730"/>
      <c r="OU306" s="730"/>
      <c r="OV306" s="730"/>
      <c r="OW306" s="730"/>
      <c r="OX306" s="730"/>
      <c r="OY306" s="730"/>
      <c r="OZ306" s="730"/>
      <c r="PA306" s="730"/>
      <c r="PB306" s="730"/>
      <c r="PC306" s="730"/>
      <c r="PD306" s="730"/>
      <c r="PE306" s="730"/>
      <c r="PF306" s="730"/>
      <c r="PG306" s="730"/>
      <c r="PH306" s="730"/>
      <c r="PI306" s="730"/>
    </row>
    <row r="307" spans="1:425" s="3" customFormat="1" ht="15" customHeight="1" thickBot="1">
      <c r="A307" s="1"/>
      <c r="B307" s="46"/>
      <c r="C307" s="28"/>
      <c r="D307" s="28"/>
      <c r="E307" s="839"/>
      <c r="F307" s="361">
        <f>G307/G304</f>
        <v>0.4679245283018868</v>
      </c>
      <c r="G307" s="368">
        <f>COUNTIF(I6:I299,"Si")</f>
        <v>124</v>
      </c>
      <c r="H307" s="369"/>
      <c r="I307" s="369"/>
      <c r="J307" s="369"/>
      <c r="K307" s="369"/>
      <c r="L307" s="369"/>
      <c r="M307" s="350" t="s">
        <v>3164</v>
      </c>
      <c r="N307" s="351"/>
      <c r="O307" s="352"/>
      <c r="P307" s="28"/>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165"/>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MP307" s="158">
        <v>1</v>
      </c>
      <c r="MQ307" s="158">
        <f>COUNTIF($MQ$6:$MQ$299,"=1")</f>
        <v>45</v>
      </c>
      <c r="MU307" s="158">
        <v>0</v>
      </c>
      <c r="MV307" s="158">
        <f>COUNTIF(MV6:MV299,"=0")</f>
        <v>39</v>
      </c>
      <c r="NG307" s="158">
        <v>1</v>
      </c>
      <c r="NH307" s="158">
        <f>COUNTIF(NH6:NH299,"=1")</f>
        <v>16</v>
      </c>
      <c r="NN307" s="46"/>
      <c r="NO307" s="730"/>
      <c r="NP307" s="730"/>
      <c r="NQ307" s="730"/>
      <c r="NR307" s="730"/>
      <c r="NS307" s="730"/>
      <c r="NT307" s="730"/>
      <c r="NU307" s="730"/>
      <c r="NV307" s="730"/>
      <c r="NW307" s="730"/>
      <c r="NX307" s="730"/>
      <c r="NY307" s="730"/>
      <c r="NZ307" s="730"/>
      <c r="OA307" s="730"/>
      <c r="OB307" s="730"/>
      <c r="OC307" s="730"/>
      <c r="OD307" s="730"/>
      <c r="OE307" s="730"/>
      <c r="OF307" s="730"/>
      <c r="OG307" s="730"/>
      <c r="OH307" s="730"/>
      <c r="OI307" s="730"/>
      <c r="OJ307" s="730"/>
      <c r="OK307" s="730"/>
      <c r="OL307" s="730"/>
      <c r="OM307" s="730"/>
      <c r="ON307" s="730"/>
      <c r="OO307" s="730"/>
      <c r="OP307" s="730"/>
      <c r="OQ307" s="730"/>
      <c r="OR307" s="730"/>
      <c r="OS307" s="730"/>
      <c r="OT307" s="730"/>
      <c r="OU307" s="730"/>
      <c r="OV307" s="730"/>
      <c r="OW307" s="730"/>
      <c r="OX307" s="730"/>
      <c r="OY307" s="730"/>
      <c r="OZ307" s="730"/>
      <c r="PA307" s="730"/>
      <c r="PB307" s="730"/>
      <c r="PC307" s="730"/>
      <c r="PD307" s="730"/>
      <c r="PE307" s="730"/>
      <c r="PF307" s="730"/>
      <c r="PG307" s="730"/>
      <c r="PH307" s="730"/>
      <c r="PI307" s="730"/>
    </row>
    <row r="308" spans="1:425" s="3" customFormat="1" ht="15" customHeight="1" thickBot="1">
      <c r="A308" s="1"/>
      <c r="B308" s="46"/>
      <c r="C308" s="28"/>
      <c r="D308" s="28"/>
      <c r="E308" s="341"/>
      <c r="P308" s="28"/>
      <c r="Q308" s="50"/>
      <c r="R308" s="50"/>
      <c r="S308" s="50"/>
      <c r="T308" s="50"/>
      <c r="U308" s="50"/>
      <c r="V308" s="50"/>
      <c r="W308" s="50"/>
      <c r="X308" s="50"/>
      <c r="Y308" s="50"/>
      <c r="Z308" s="50"/>
      <c r="AA308" s="50"/>
      <c r="AB308" s="50"/>
      <c r="AC308" s="50"/>
      <c r="AD308" s="50"/>
      <c r="AE308" s="50"/>
      <c r="AF308" s="50"/>
      <c r="AJ308" s="50"/>
      <c r="AK308" s="50"/>
      <c r="AL308" s="50"/>
      <c r="AM308" s="50"/>
      <c r="AN308" s="50"/>
      <c r="AO308" s="50"/>
      <c r="AP308" s="50"/>
      <c r="AQ308" s="165"/>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MP308" s="158">
        <v>2</v>
      </c>
      <c r="MQ308" s="158">
        <f>COUNTIF($MQ$6:$MQ$299,"=2")</f>
        <v>44</v>
      </c>
      <c r="MU308" s="158">
        <v>1</v>
      </c>
      <c r="MV308" s="158">
        <f>COUNTIF(MV6:MV299,"=1")</f>
        <v>29</v>
      </c>
      <c r="NG308" s="158">
        <v>2</v>
      </c>
      <c r="NH308" s="158">
        <f>COUNTIF(NH6:NH299,"=2")</f>
        <v>23</v>
      </c>
      <c r="NN308" s="46"/>
      <c r="NO308" s="730"/>
      <c r="NP308" s="730"/>
      <c r="NQ308" s="730"/>
      <c r="NR308" s="730"/>
      <c r="NS308" s="730"/>
      <c r="NT308" s="730"/>
      <c r="NU308" s="730"/>
      <c r="NV308" s="730"/>
      <c r="NW308" s="730"/>
      <c r="NX308" s="730"/>
      <c r="NY308" s="730"/>
      <c r="NZ308" s="730"/>
      <c r="OA308" s="730"/>
      <c r="OB308" s="730"/>
      <c r="OC308" s="730"/>
      <c r="OD308" s="730"/>
      <c r="OE308" s="730"/>
      <c r="OF308" s="730"/>
      <c r="OG308" s="730"/>
      <c r="OH308" s="730"/>
      <c r="OI308" s="730"/>
      <c r="OJ308" s="730"/>
      <c r="OK308" s="730"/>
      <c r="OL308" s="730"/>
      <c r="OM308" s="730"/>
      <c r="ON308" s="730"/>
      <c r="OO308" s="730"/>
      <c r="OP308" s="730"/>
      <c r="OQ308" s="730"/>
      <c r="OR308" s="730"/>
      <c r="OS308" s="730"/>
      <c r="OT308" s="730"/>
      <c r="OU308" s="730"/>
      <c r="OV308" s="730"/>
      <c r="OW308" s="730"/>
      <c r="OX308" s="730"/>
      <c r="OY308" s="730"/>
      <c r="OZ308" s="730"/>
      <c r="PA308" s="730"/>
      <c r="PB308" s="730"/>
      <c r="PC308" s="730"/>
      <c r="PD308" s="730"/>
      <c r="PE308" s="730"/>
      <c r="PF308" s="730"/>
      <c r="PG308" s="730"/>
      <c r="PH308" s="730"/>
      <c r="PI308" s="730"/>
    </row>
    <row r="309" spans="1:425" s="3" customFormat="1" ht="15" customHeight="1">
      <c r="A309" s="1"/>
      <c r="B309" s="46"/>
      <c r="C309" s="28"/>
      <c r="D309" s="28"/>
      <c r="E309" s="837" t="s">
        <v>1853</v>
      </c>
      <c r="F309" s="353"/>
      <c r="G309" s="342">
        <f>MQ300</f>
        <v>1050</v>
      </c>
      <c r="H309" s="371"/>
      <c r="I309" s="371"/>
      <c r="J309" s="371"/>
      <c r="K309" s="371"/>
      <c r="L309" s="371"/>
      <c r="M309" s="344" t="s">
        <v>1758</v>
      </c>
      <c r="N309" s="344"/>
      <c r="O309" s="345"/>
      <c r="P309" s="28"/>
      <c r="Q309" s="50"/>
      <c r="R309" s="50"/>
      <c r="S309" s="50"/>
      <c r="T309" s="50"/>
      <c r="U309" s="50"/>
      <c r="V309" s="50"/>
      <c r="W309" s="50"/>
      <c r="X309" s="50"/>
      <c r="Y309" s="50"/>
      <c r="Z309" s="50"/>
      <c r="AA309" s="50"/>
      <c r="AB309" s="50"/>
      <c r="AC309" s="50"/>
      <c r="AD309" s="50"/>
      <c r="AE309" s="50"/>
      <c r="AF309" s="50"/>
      <c r="AJ309" s="50"/>
      <c r="AK309" s="50"/>
      <c r="AL309" s="50"/>
      <c r="AM309" s="50"/>
      <c r="AN309" s="50"/>
      <c r="AO309" s="50"/>
      <c r="AP309" s="50"/>
      <c r="AQ309" s="165"/>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MP309" s="158">
        <v>3</v>
      </c>
      <c r="MQ309" s="158">
        <f>COUNTIF($MQ$6:$MQ$299,"=3")</f>
        <v>22</v>
      </c>
      <c r="MU309" s="158">
        <v>2</v>
      </c>
      <c r="MV309" s="158">
        <f>COUNTIF(MV6:MV299,"=2")</f>
        <v>21</v>
      </c>
      <c r="NG309" s="158">
        <v>3</v>
      </c>
      <c r="NH309" s="158">
        <f>COUNTIF(NH6:NH299,"=3")</f>
        <v>5</v>
      </c>
      <c r="NN309" s="46"/>
      <c r="NO309" s="730"/>
      <c r="NP309" s="730"/>
      <c r="NQ309" s="730"/>
      <c r="NR309" s="730"/>
      <c r="NS309" s="730"/>
      <c r="NT309" s="730"/>
      <c r="NU309" s="730"/>
      <c r="NV309" s="730"/>
      <c r="NW309" s="730"/>
      <c r="NX309" s="730"/>
      <c r="NY309" s="730"/>
      <c r="NZ309" s="730"/>
      <c r="OA309" s="730"/>
      <c r="OB309" s="730"/>
      <c r="OC309" s="730"/>
      <c r="OD309" s="730"/>
      <c r="OE309" s="730"/>
      <c r="OF309" s="730"/>
      <c r="OG309" s="730"/>
      <c r="OH309" s="730"/>
      <c r="OI309" s="730"/>
      <c r="OJ309" s="730"/>
      <c r="OK309" s="730"/>
      <c r="OL309" s="730"/>
      <c r="OM309" s="730"/>
      <c r="ON309" s="730"/>
      <c r="OO309" s="730"/>
      <c r="OP309" s="730"/>
      <c r="OQ309" s="730"/>
      <c r="OR309" s="730"/>
      <c r="OS309" s="730"/>
      <c r="OT309" s="730"/>
      <c r="OU309" s="730"/>
      <c r="OV309" s="730"/>
      <c r="OW309" s="730"/>
      <c r="OX309" s="730"/>
      <c r="OY309" s="730"/>
      <c r="OZ309" s="730"/>
      <c r="PA309" s="730"/>
      <c r="PB309" s="730"/>
      <c r="PC309" s="730"/>
      <c r="PD309" s="730"/>
      <c r="PE309" s="730"/>
      <c r="PF309" s="730"/>
      <c r="PG309" s="730"/>
      <c r="PH309" s="730"/>
      <c r="PI309" s="730"/>
    </row>
    <row r="310" spans="1:425" s="3" customFormat="1" ht="15" customHeight="1">
      <c r="A310" s="1"/>
      <c r="B310" s="46"/>
      <c r="C310" s="28"/>
      <c r="D310" s="28"/>
      <c r="E310" s="838"/>
      <c r="F310" s="360">
        <f>G310/$G$309</f>
        <v>9.3333333333333338E-2</v>
      </c>
      <c r="G310" s="372">
        <f>NJ300</f>
        <v>98</v>
      </c>
      <c r="H310" s="373"/>
      <c r="I310" s="373"/>
      <c r="J310" s="373"/>
      <c r="K310" s="373"/>
      <c r="L310" s="373"/>
      <c r="M310" s="46" t="s">
        <v>1756</v>
      </c>
      <c r="N310" s="46"/>
      <c r="O310" s="348"/>
      <c r="P310" s="28"/>
      <c r="Q310" s="50"/>
      <c r="R310" s="50"/>
      <c r="S310" s="50"/>
      <c r="T310" s="50"/>
      <c r="U310" s="50"/>
      <c r="V310" s="50"/>
      <c r="W310" s="50"/>
      <c r="X310" s="50"/>
      <c r="Y310" s="50"/>
      <c r="Z310" s="50"/>
      <c r="AA310" s="50"/>
      <c r="AB310" s="50"/>
      <c r="AC310" s="50"/>
      <c r="AD310" s="50"/>
      <c r="AE310" s="50"/>
      <c r="AF310" s="50"/>
      <c r="AJ310" s="50"/>
      <c r="AK310" s="50"/>
      <c r="AL310" s="50"/>
      <c r="AM310" s="50"/>
      <c r="AN310" s="50"/>
      <c r="AO310" s="50"/>
      <c r="AP310" s="50"/>
      <c r="AQ310" s="165"/>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MP310" s="158">
        <v>4</v>
      </c>
      <c r="MQ310" s="158">
        <f>COUNTIF($MQ$6:$MQ$299,"=4")</f>
        <v>5</v>
      </c>
      <c r="MU310" s="158">
        <v>3</v>
      </c>
      <c r="MV310" s="158">
        <f>COUNTIF(MV6:MV299,"=3")</f>
        <v>17</v>
      </c>
      <c r="NG310" s="158">
        <v>4</v>
      </c>
      <c r="NH310" s="158">
        <f>COUNTIF(NH6:NH299,"=4")</f>
        <v>2</v>
      </c>
      <c r="NN310" s="46"/>
      <c r="NO310" s="730"/>
      <c r="NP310" s="730"/>
      <c r="NQ310" s="730"/>
      <c r="NR310" s="730"/>
      <c r="NS310" s="730"/>
      <c r="NT310" s="730"/>
      <c r="NU310" s="730"/>
      <c r="NV310" s="730"/>
      <c r="NW310" s="730"/>
      <c r="NX310" s="730"/>
      <c r="NY310" s="730"/>
      <c r="NZ310" s="730"/>
      <c r="OA310" s="730"/>
      <c r="OB310" s="730"/>
      <c r="OC310" s="730"/>
      <c r="OD310" s="730"/>
      <c r="OE310" s="730"/>
      <c r="OF310" s="730"/>
      <c r="OG310" s="730"/>
      <c r="OH310" s="730"/>
      <c r="OI310" s="730"/>
      <c r="OJ310" s="730"/>
      <c r="OK310" s="730"/>
      <c r="OL310" s="730"/>
      <c r="OM310" s="730"/>
      <c r="ON310" s="730"/>
      <c r="OO310" s="730"/>
      <c r="OP310" s="730"/>
      <c r="OQ310" s="730"/>
      <c r="OR310" s="730"/>
      <c r="OS310" s="730"/>
      <c r="OT310" s="730"/>
      <c r="OU310" s="730"/>
      <c r="OV310" s="730"/>
      <c r="OW310" s="730"/>
      <c r="OX310" s="730"/>
      <c r="OY310" s="730"/>
      <c r="OZ310" s="730"/>
      <c r="PA310" s="730"/>
      <c r="PB310" s="730"/>
      <c r="PC310" s="730"/>
      <c r="PD310" s="730"/>
      <c r="PE310" s="730"/>
      <c r="PF310" s="730"/>
      <c r="PG310" s="730"/>
      <c r="PH310" s="730"/>
      <c r="PI310" s="730"/>
    </row>
    <row r="311" spans="1:425" s="3" customFormat="1" ht="15" customHeight="1">
      <c r="A311" s="1"/>
      <c r="B311" s="46"/>
      <c r="C311" s="28"/>
      <c r="D311" s="28"/>
      <c r="E311" s="838"/>
      <c r="F311" s="360">
        <f>G311/$G$309</f>
        <v>0.90666666666666662</v>
      </c>
      <c r="G311" s="374">
        <f>NK300</f>
        <v>952</v>
      </c>
      <c r="H311" s="375"/>
      <c r="I311" s="374"/>
      <c r="J311" s="374"/>
      <c r="K311" s="374"/>
      <c r="L311" s="374"/>
      <c r="M311" s="347" t="s">
        <v>1757</v>
      </c>
      <c r="N311" s="46"/>
      <c r="O311" s="348"/>
      <c r="P311" s="28"/>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165"/>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MP311" s="158">
        <v>6</v>
      </c>
      <c r="MQ311" s="158">
        <f>COUNTIF($MQ$6:$MQ$299,"=6")</f>
        <v>12</v>
      </c>
      <c r="MU311" s="158">
        <v>4</v>
      </c>
      <c r="MV311" s="158">
        <f>COUNTIF(MV6:MV299,"=4")</f>
        <v>3</v>
      </c>
      <c r="NG311" s="158">
        <v>6</v>
      </c>
      <c r="NH311" s="158">
        <f>COUNTIF(NH6:NH299,"=6")</f>
        <v>1</v>
      </c>
      <c r="NN311" s="46"/>
      <c r="NO311" s="730"/>
      <c r="NP311" s="730"/>
      <c r="NQ311" s="730"/>
      <c r="NR311" s="730"/>
      <c r="NS311" s="730"/>
      <c r="NT311" s="730"/>
      <c r="NU311" s="730"/>
      <c r="NV311" s="730"/>
      <c r="NW311" s="730"/>
      <c r="NX311" s="730"/>
      <c r="NY311" s="730"/>
      <c r="NZ311" s="730"/>
      <c r="OA311" s="730"/>
      <c r="OB311" s="730"/>
      <c r="OC311" s="730"/>
      <c r="OD311" s="730"/>
      <c r="OE311" s="730"/>
      <c r="OF311" s="730"/>
      <c r="OG311" s="730"/>
      <c r="OH311" s="730"/>
      <c r="OI311" s="730"/>
      <c r="OJ311" s="730"/>
      <c r="OK311" s="730"/>
      <c r="OL311" s="730"/>
      <c r="OM311" s="730"/>
      <c r="ON311" s="730"/>
      <c r="OO311" s="730"/>
      <c r="OP311" s="730"/>
      <c r="OQ311" s="730"/>
      <c r="OR311" s="730"/>
      <c r="OS311" s="730"/>
      <c r="OT311" s="730"/>
      <c r="OU311" s="730"/>
      <c r="OV311" s="730"/>
      <c r="OW311" s="730"/>
      <c r="OX311" s="730"/>
      <c r="OY311" s="730"/>
      <c r="OZ311" s="730"/>
      <c r="PA311" s="730"/>
      <c r="PB311" s="730"/>
      <c r="PC311" s="730"/>
      <c r="PD311" s="730"/>
      <c r="PE311" s="730"/>
      <c r="PF311" s="730"/>
      <c r="PG311" s="730"/>
      <c r="PH311" s="730"/>
      <c r="PI311" s="730"/>
    </row>
    <row r="312" spans="1:425" s="3" customFormat="1" ht="15" customHeight="1">
      <c r="A312" s="1"/>
      <c r="B312" s="46"/>
      <c r="C312" s="28"/>
      <c r="D312" s="28"/>
      <c r="E312" s="838"/>
      <c r="F312" s="360">
        <f t="shared" ref="F312:F313" si="301">G312/$G$309</f>
        <v>0.74476190476190474</v>
      </c>
      <c r="G312" s="376">
        <f>MV300</f>
        <v>782</v>
      </c>
      <c r="H312" s="377"/>
      <c r="I312" s="376"/>
      <c r="J312" s="376"/>
      <c r="K312" s="376"/>
      <c r="L312" s="376"/>
      <c r="M312" s="347" t="s">
        <v>1857</v>
      </c>
      <c r="N312" s="46"/>
      <c r="O312" s="348"/>
      <c r="P312" s="28"/>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165"/>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MP312" s="158">
        <v>7</v>
      </c>
      <c r="MQ312" s="158">
        <f>COUNTIF($MQ$6:$MQ$299,"=7")</f>
        <v>14</v>
      </c>
      <c r="MU312" s="158">
        <v>6</v>
      </c>
      <c r="MV312" s="158">
        <f>COUNTIF(MV6:MV299,"=6")</f>
        <v>11</v>
      </c>
      <c r="NG312" s="158">
        <v>7</v>
      </c>
      <c r="NH312" s="158">
        <f>COUNTIF(NH6:NH299,"=7")</f>
        <v>12</v>
      </c>
      <c r="NN312" s="46"/>
      <c r="NO312" s="730"/>
      <c r="NP312" s="730"/>
      <c r="NQ312" s="730"/>
      <c r="NR312" s="730"/>
      <c r="NS312" s="730"/>
      <c r="NT312" s="730"/>
      <c r="NU312" s="730"/>
      <c r="NV312" s="730"/>
      <c r="NW312" s="730"/>
      <c r="NX312" s="730"/>
      <c r="NY312" s="730"/>
      <c r="NZ312" s="730"/>
      <c r="OA312" s="730"/>
      <c r="OB312" s="730"/>
      <c r="OC312" s="730"/>
      <c r="OD312" s="730"/>
      <c r="OE312" s="730"/>
      <c r="OF312" s="730"/>
      <c r="OG312" s="730"/>
      <c r="OH312" s="730"/>
      <c r="OI312" s="730"/>
      <c r="OJ312" s="730"/>
      <c r="OK312" s="730"/>
      <c r="OL312" s="730"/>
      <c r="OM312" s="730"/>
      <c r="ON312" s="730"/>
      <c r="OO312" s="730"/>
      <c r="OP312" s="730"/>
      <c r="OQ312" s="730"/>
      <c r="OR312" s="730"/>
      <c r="OS312" s="730"/>
      <c r="OT312" s="730"/>
      <c r="OU312" s="730"/>
      <c r="OV312" s="730"/>
      <c r="OW312" s="730"/>
      <c r="OX312" s="730"/>
      <c r="OY312" s="730"/>
      <c r="OZ312" s="730"/>
      <c r="PA312" s="730"/>
      <c r="PB312" s="730"/>
      <c r="PC312" s="730"/>
      <c r="PD312" s="730"/>
      <c r="PE312" s="730"/>
      <c r="PF312" s="730"/>
      <c r="PG312" s="730"/>
      <c r="PH312" s="730"/>
      <c r="PI312" s="730"/>
    </row>
    <row r="313" spans="1:425" s="3" customFormat="1" ht="15" customHeight="1">
      <c r="A313" s="1"/>
      <c r="B313" s="46"/>
      <c r="C313" s="28"/>
      <c r="D313" s="28"/>
      <c r="E313" s="838"/>
      <c r="F313" s="360">
        <f t="shared" si="301"/>
        <v>0.25523809523809526</v>
      </c>
      <c r="G313" s="354">
        <f>NH300</f>
        <v>268</v>
      </c>
      <c r="H313" s="355"/>
      <c r="I313" s="354"/>
      <c r="J313" s="354"/>
      <c r="K313" s="354"/>
      <c r="L313" s="354"/>
      <c r="M313" s="347" t="s">
        <v>1858</v>
      </c>
      <c r="N313" s="46"/>
      <c r="O313" s="348"/>
      <c r="P313" s="28"/>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165"/>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MP313" s="158">
        <v>8</v>
      </c>
      <c r="MQ313" s="158">
        <f>COUNTIF($MQ$6:$MQ$299,"=8")</f>
        <v>10</v>
      </c>
      <c r="MU313" s="158">
        <v>7</v>
      </c>
      <c r="MV313" s="158">
        <f>COUNTIF(MV6:MV299,"=7")</f>
        <v>2</v>
      </c>
      <c r="NG313" s="158">
        <v>8</v>
      </c>
      <c r="NH313" s="158">
        <f>COUNTIF(NH6:NH299,"=8")</f>
        <v>4</v>
      </c>
      <c r="NN313" s="46"/>
      <c r="NO313" s="730"/>
      <c r="NP313" s="730"/>
      <c r="NQ313" s="730"/>
      <c r="NR313" s="730"/>
      <c r="NS313" s="730"/>
      <c r="NT313" s="730"/>
      <c r="NU313" s="730"/>
      <c r="NV313" s="730"/>
      <c r="NW313" s="730"/>
      <c r="NX313" s="730"/>
      <c r="NY313" s="730"/>
      <c r="NZ313" s="730"/>
      <c r="OA313" s="730"/>
      <c r="OB313" s="730"/>
      <c r="OC313" s="730"/>
      <c r="OD313" s="730"/>
      <c r="OE313" s="730"/>
      <c r="OF313" s="730"/>
      <c r="OG313" s="730"/>
      <c r="OH313" s="730"/>
      <c r="OI313" s="730"/>
      <c r="OJ313" s="730"/>
      <c r="OK313" s="730"/>
      <c r="OL313" s="730"/>
      <c r="OM313" s="730"/>
      <c r="ON313" s="730"/>
      <c r="OO313" s="730"/>
      <c r="OP313" s="730"/>
      <c r="OQ313" s="730"/>
      <c r="OR313" s="730"/>
      <c r="OS313" s="730"/>
      <c r="OT313" s="730"/>
      <c r="OU313" s="730"/>
      <c r="OV313" s="730"/>
      <c r="OW313" s="730"/>
      <c r="OX313" s="730"/>
      <c r="OY313" s="730"/>
      <c r="OZ313" s="730"/>
      <c r="PA313" s="730"/>
      <c r="PB313" s="730"/>
      <c r="PC313" s="730"/>
      <c r="PD313" s="730"/>
      <c r="PE313" s="730"/>
      <c r="PF313" s="730"/>
      <c r="PG313" s="730"/>
      <c r="PH313" s="730"/>
      <c r="PI313" s="730"/>
    </row>
    <row r="314" spans="1:425" s="3" customFormat="1" ht="15" customHeight="1">
      <c r="A314" s="1"/>
      <c r="B314" s="46"/>
      <c r="C314" s="28"/>
      <c r="D314" s="28"/>
      <c r="E314" s="838"/>
      <c r="F314" s="360">
        <f>G314/$G$309</f>
        <v>0.2361904761904762</v>
      </c>
      <c r="G314" s="362">
        <f>COUNTIF($Q$6:$MP$299,"=González, J. (2017). Indicadores para control del servicio municipal de gestión de residuos : aplicación a varios municipios del País Vasco. Universidad del País Vasco. Universidad de Cantabria")</f>
        <v>248</v>
      </c>
      <c r="H314" s="362"/>
      <c r="I314" s="362"/>
      <c r="J314" s="362"/>
      <c r="K314" s="362"/>
      <c r="L314" s="362"/>
      <c r="M314" s="347" t="s">
        <v>1822</v>
      </c>
      <c r="N314" s="46"/>
      <c r="O314" s="348"/>
      <c r="P314" s="28"/>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165"/>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MP314" s="158">
        <v>9</v>
      </c>
      <c r="MQ314" s="158">
        <f>COUNTIF($MQ$6:$MQ$299,"=9")</f>
        <v>5</v>
      </c>
      <c r="MU314" s="158">
        <v>8</v>
      </c>
      <c r="MV314" s="158">
        <f>COUNTIF(MV6:MV299,"=8")</f>
        <v>6</v>
      </c>
      <c r="NG314" s="158">
        <v>9</v>
      </c>
      <c r="NH314" s="158">
        <f>COUNTIF(NH6:NH299,"=9")</f>
        <v>3</v>
      </c>
      <c r="NN314" s="46"/>
      <c r="NO314" s="730"/>
      <c r="NP314" s="730"/>
      <c r="NQ314" s="730"/>
      <c r="NR314" s="730"/>
      <c r="NS314" s="730"/>
      <c r="NT314" s="730"/>
      <c r="NU314" s="730"/>
      <c r="NV314" s="730"/>
      <c r="NW314" s="730"/>
      <c r="NX314" s="730"/>
      <c r="NY314" s="730"/>
      <c r="NZ314" s="730"/>
      <c r="OA314" s="730"/>
      <c r="OB314" s="730"/>
      <c r="OC314" s="730"/>
      <c r="OD314" s="730"/>
      <c r="OE314" s="730"/>
      <c r="OF314" s="730"/>
      <c r="OG314" s="730"/>
      <c r="OH314" s="730"/>
      <c r="OI314" s="730"/>
      <c r="OJ314" s="730"/>
      <c r="OK314" s="730"/>
      <c r="OL314" s="730"/>
      <c r="OM314" s="730"/>
      <c r="ON314" s="730"/>
      <c r="OO314" s="730"/>
      <c r="OP314" s="730"/>
      <c r="OQ314" s="730"/>
      <c r="OR314" s="730"/>
      <c r="OS314" s="730"/>
      <c r="OT314" s="730"/>
      <c r="OU314" s="730"/>
      <c r="OV314" s="730"/>
      <c r="OW314" s="730"/>
      <c r="OX314" s="730"/>
      <c r="OY314" s="730"/>
      <c r="OZ314" s="730"/>
      <c r="PA314" s="730"/>
      <c r="PB314" s="730"/>
      <c r="PC314" s="730"/>
      <c r="PD314" s="730"/>
      <c r="PE314" s="730"/>
      <c r="PF314" s="730"/>
      <c r="PG314" s="730"/>
      <c r="PH314" s="730"/>
      <c r="PI314" s="730"/>
    </row>
    <row r="315" spans="1:425" s="3" customFormat="1" ht="15" customHeight="1">
      <c r="A315" s="1"/>
      <c r="B315" s="46"/>
      <c r="C315" s="28"/>
      <c r="D315" s="28"/>
      <c r="E315" s="838"/>
      <c r="F315" s="360">
        <f>G315/$G$309</f>
        <v>0.10476190476190476</v>
      </c>
      <c r="G315" s="363">
        <f>COUNTIF($Q$6:$MP$299,"=Tesis Bety-Datos Ely")</f>
        <v>110</v>
      </c>
      <c r="H315" s="363"/>
      <c r="I315" s="363"/>
      <c r="J315" s="363"/>
      <c r="K315" s="363"/>
      <c r="L315" s="363"/>
      <c r="M315" s="347" t="s">
        <v>1824</v>
      </c>
      <c r="N315" s="46"/>
      <c r="O315" s="348"/>
      <c r="P315" s="28"/>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165"/>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MP315" s="158">
        <v>10</v>
      </c>
      <c r="MQ315" s="158">
        <f>COUNTIF($MQ$6:$MQ$299,"=10")</f>
        <v>5</v>
      </c>
      <c r="MU315" s="158">
        <v>9</v>
      </c>
      <c r="MV315" s="158">
        <f>COUNTIF(MV6:MV299,"=9")</f>
        <v>2</v>
      </c>
      <c r="NG315" s="158">
        <v>10</v>
      </c>
      <c r="NH315" s="158">
        <f>COUNTIF(NH6:NH299,"=10")</f>
        <v>1</v>
      </c>
      <c r="NN315" s="46"/>
      <c r="NO315" s="730"/>
      <c r="NP315" s="730"/>
      <c r="NQ315" s="730"/>
      <c r="NR315" s="730"/>
      <c r="NS315" s="730"/>
      <c r="NT315" s="730"/>
      <c r="NU315" s="730"/>
      <c r="NV315" s="730"/>
      <c r="NW315" s="730"/>
      <c r="NX315" s="730"/>
      <c r="NY315" s="730"/>
      <c r="NZ315" s="730"/>
      <c r="OA315" s="730"/>
      <c r="OB315" s="730"/>
      <c r="OC315" s="730"/>
      <c r="OD315" s="730"/>
      <c r="OE315" s="730"/>
      <c r="OF315" s="730"/>
      <c r="OG315" s="730"/>
      <c r="OH315" s="730"/>
      <c r="OI315" s="730"/>
      <c r="OJ315" s="730"/>
      <c r="OK315" s="730"/>
      <c r="OL315" s="730"/>
      <c r="OM315" s="730"/>
      <c r="ON315" s="730"/>
      <c r="OO315" s="730"/>
      <c r="OP315" s="730"/>
      <c r="OQ315" s="730"/>
      <c r="OR315" s="730"/>
      <c r="OS315" s="730"/>
      <c r="OT315" s="730"/>
      <c r="OU315" s="730"/>
      <c r="OV315" s="730"/>
      <c r="OW315" s="730"/>
      <c r="OX315" s="730"/>
      <c r="OY315" s="730"/>
      <c r="OZ315" s="730"/>
      <c r="PA315" s="730"/>
      <c r="PB315" s="730"/>
      <c r="PC315" s="730"/>
      <c r="PD315" s="730"/>
      <c r="PE315" s="730"/>
      <c r="PF315" s="730"/>
      <c r="PG315" s="730"/>
      <c r="PH315" s="730"/>
      <c r="PI315" s="730"/>
    </row>
    <row r="316" spans="1:425" s="3" customFormat="1" ht="15" customHeight="1">
      <c r="A316" s="1"/>
      <c r="B316" s="46"/>
      <c r="C316" s="28"/>
      <c r="D316" s="28"/>
      <c r="E316" s="838"/>
      <c r="F316" s="360">
        <f>G316/$G$309</f>
        <v>2.0952380952380951E-2</v>
      </c>
      <c r="G316" s="364">
        <f>COUNTIF($Q$6:$MP$299,"=Prácticas profesionales Carlos J. Flores.")</f>
        <v>22</v>
      </c>
      <c r="H316" s="364"/>
      <c r="I316" s="364"/>
      <c r="J316" s="364"/>
      <c r="K316" s="364"/>
      <c r="L316" s="364"/>
      <c r="M316" s="347" t="s">
        <v>1859</v>
      </c>
      <c r="N316" s="46"/>
      <c r="O316" s="348"/>
      <c r="P316" s="28"/>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165"/>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MP316" s="158">
        <v>11</v>
      </c>
      <c r="MQ316" s="158">
        <f>COUNTIF($MQ$6:$MQ$299,"=11")</f>
        <v>2</v>
      </c>
      <c r="MU316" s="158">
        <v>10</v>
      </c>
      <c r="MV316" s="158">
        <f>COUNTIF(MV6:MV299,"=10")</f>
        <v>4</v>
      </c>
      <c r="NG316" s="158">
        <v>11</v>
      </c>
      <c r="NH316" s="158">
        <f>COUNTIF(NH6:NH299,"=11")</f>
        <v>0</v>
      </c>
      <c r="NN316" s="46"/>
      <c r="NO316" s="730"/>
      <c r="NP316" s="730"/>
      <c r="NQ316" s="730"/>
      <c r="NR316" s="730"/>
      <c r="NS316" s="730"/>
      <c r="NT316" s="730"/>
      <c r="NU316" s="730"/>
      <c r="NV316" s="730"/>
      <c r="NW316" s="730"/>
      <c r="NX316" s="730"/>
      <c r="NY316" s="730"/>
      <c r="NZ316" s="730"/>
      <c r="OA316" s="730"/>
      <c r="OB316" s="730"/>
      <c r="OC316" s="730"/>
      <c r="OD316" s="730"/>
      <c r="OE316" s="730"/>
      <c r="OF316" s="730"/>
      <c r="OG316" s="730"/>
      <c r="OH316" s="730"/>
      <c r="OI316" s="730"/>
      <c r="OJ316" s="730"/>
      <c r="OK316" s="730"/>
      <c r="OL316" s="730"/>
      <c r="OM316" s="730"/>
      <c r="ON316" s="730"/>
      <c r="OO316" s="730"/>
      <c r="OP316" s="730"/>
      <c r="OQ316" s="730"/>
      <c r="OR316" s="730"/>
      <c r="OS316" s="730"/>
      <c r="OT316" s="730"/>
      <c r="OU316" s="730"/>
      <c r="OV316" s="730"/>
      <c r="OW316" s="730"/>
      <c r="OX316" s="730"/>
      <c r="OY316" s="730"/>
      <c r="OZ316" s="730"/>
      <c r="PA316" s="730"/>
      <c r="PB316" s="730"/>
      <c r="PC316" s="730"/>
      <c r="PD316" s="730"/>
      <c r="PE316" s="730"/>
      <c r="PF316" s="730"/>
      <c r="PG316" s="730"/>
      <c r="PH316" s="730"/>
      <c r="PI316" s="730"/>
    </row>
    <row r="317" spans="1:425" s="3" customFormat="1" ht="15" customHeight="1" thickBot="1">
      <c r="A317" s="1"/>
      <c r="B317" s="46"/>
      <c r="C317" s="28"/>
      <c r="D317" s="28"/>
      <c r="E317" s="839"/>
      <c r="F317" s="361">
        <f>G317/$G$309</f>
        <v>0.16380952380952382</v>
      </c>
      <c r="G317" s="365">
        <f>COUNTIF($Q$6:$MP$299,"=Munizaga, J. (2016). Metodología para la evaluación integral de los sistemas de gestión de residuos domésticos. Universidad de Cantabria.")</f>
        <v>172</v>
      </c>
      <c r="H317" s="365"/>
      <c r="I317" s="365"/>
      <c r="J317" s="365"/>
      <c r="K317" s="365"/>
      <c r="L317" s="365"/>
      <c r="M317" s="356" t="s">
        <v>1823</v>
      </c>
      <c r="N317" s="351"/>
      <c r="O317" s="352"/>
      <c r="P317" s="28"/>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165"/>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MP317" s="158">
        <v>12</v>
      </c>
      <c r="MQ317" s="158">
        <f>COUNTIF($MQ$6:$MQ$299,"=12")</f>
        <v>2</v>
      </c>
      <c r="MU317" s="158">
        <v>11</v>
      </c>
      <c r="MV317" s="158">
        <f>COUNTIF(MV6:MV299,"=11")</f>
        <v>2</v>
      </c>
      <c r="NG317" s="158">
        <v>12</v>
      </c>
      <c r="NH317" s="158">
        <f>COUNTIF(NH6:NH299,"=12")</f>
        <v>0</v>
      </c>
      <c r="NN317" s="46"/>
      <c r="NO317" s="730"/>
      <c r="NP317" s="730"/>
      <c r="NQ317" s="730"/>
      <c r="NR317" s="730"/>
      <c r="NS317" s="730"/>
      <c r="NT317" s="730"/>
      <c r="NU317" s="730"/>
      <c r="NV317" s="730"/>
      <c r="NW317" s="730"/>
      <c r="NX317" s="730"/>
      <c r="NY317" s="730"/>
      <c r="NZ317" s="730"/>
      <c r="OA317" s="730"/>
      <c r="OB317" s="730"/>
      <c r="OC317" s="730"/>
      <c r="OD317" s="730"/>
      <c r="OE317" s="730"/>
      <c r="OF317" s="730"/>
      <c r="OG317" s="730"/>
      <c r="OH317" s="730"/>
      <c r="OI317" s="730"/>
      <c r="OJ317" s="730"/>
      <c r="OK317" s="730"/>
      <c r="OL317" s="730"/>
      <c r="OM317" s="730"/>
      <c r="ON317" s="730"/>
      <c r="OO317" s="730"/>
      <c r="OP317" s="730"/>
      <c r="OQ317" s="730"/>
      <c r="OR317" s="730"/>
      <c r="OS317" s="730"/>
      <c r="OT317" s="730"/>
      <c r="OU317" s="730"/>
      <c r="OV317" s="730"/>
      <c r="OW317" s="730"/>
      <c r="OX317" s="730"/>
      <c r="OY317" s="730"/>
      <c r="OZ317" s="730"/>
      <c r="PA317" s="730"/>
      <c r="PB317" s="730"/>
      <c r="PC317" s="730"/>
      <c r="PD317" s="730"/>
      <c r="PE317" s="730"/>
      <c r="PF317" s="730"/>
      <c r="PG317" s="730"/>
      <c r="PH317" s="730"/>
      <c r="PI317" s="730"/>
    </row>
    <row r="318" spans="1:425" s="3" customFormat="1" ht="15" customHeight="1">
      <c r="A318" s="1"/>
      <c r="B318" s="46"/>
      <c r="C318" s="28"/>
      <c r="D318" s="28"/>
      <c r="E318" s="28"/>
      <c r="F318" s="28"/>
      <c r="P318" s="28"/>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165"/>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MP318" s="158">
        <v>13</v>
      </c>
      <c r="MQ318" s="158">
        <f>COUNTIF($MQ$6:$MQ$299,"=13")</f>
        <v>4</v>
      </c>
      <c r="MU318" s="158">
        <v>12</v>
      </c>
      <c r="MV318" s="158">
        <f>COUNTIF(MV6:MV299,"=12")</f>
        <v>2</v>
      </c>
      <c r="NG318" s="158">
        <v>13</v>
      </c>
      <c r="NH318" s="158">
        <f>COUNTIF(NH6:NH299,"=13")</f>
        <v>0</v>
      </c>
      <c r="NN318" s="46"/>
      <c r="NO318" s="730"/>
      <c r="NP318" s="730"/>
      <c r="NQ318" s="730"/>
      <c r="NR318" s="730"/>
      <c r="NS318" s="730"/>
      <c r="NT318" s="730"/>
      <c r="NU318" s="730"/>
      <c r="NV318" s="730"/>
      <c r="NW318" s="730"/>
      <c r="NX318" s="730"/>
      <c r="NY318" s="730"/>
      <c r="NZ318" s="730"/>
      <c r="OA318" s="730"/>
      <c r="OB318" s="730"/>
      <c r="OC318" s="730"/>
      <c r="OD318" s="730"/>
      <c r="OE318" s="730"/>
      <c r="OF318" s="730"/>
      <c r="OG318" s="730"/>
      <c r="OH318" s="730"/>
      <c r="OI318" s="730"/>
      <c r="OJ318" s="730"/>
      <c r="OK318" s="730"/>
      <c r="OL318" s="730"/>
      <c r="OM318" s="730"/>
      <c r="ON318" s="730"/>
      <c r="OO318" s="730"/>
      <c r="OP318" s="730"/>
      <c r="OQ318" s="730"/>
      <c r="OR318" s="730"/>
      <c r="OS318" s="730"/>
      <c r="OT318" s="730"/>
      <c r="OU318" s="730"/>
      <c r="OV318" s="730"/>
      <c r="OW318" s="730"/>
      <c r="OX318" s="730"/>
      <c r="OY318" s="730"/>
      <c r="OZ318" s="730"/>
      <c r="PA318" s="730"/>
      <c r="PB318" s="730"/>
      <c r="PC318" s="730"/>
      <c r="PD318" s="730"/>
      <c r="PE318" s="730"/>
      <c r="PF318" s="730"/>
      <c r="PG318" s="730"/>
      <c r="PH318" s="730"/>
      <c r="PI318" s="730"/>
    </row>
    <row r="319" spans="1:425" s="3" customFormat="1" ht="15" customHeight="1">
      <c r="A319" s="1"/>
      <c r="B319" s="46"/>
      <c r="C319" s="28"/>
      <c r="D319" s="28"/>
      <c r="E319" s="28"/>
      <c r="F319" s="28"/>
      <c r="P319" s="28"/>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165"/>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MP319" s="158">
        <v>14</v>
      </c>
      <c r="MQ319" s="158">
        <f>COUNTIF($MQ$6:$MQ$299,"=14")</f>
        <v>0</v>
      </c>
      <c r="MU319" s="158">
        <v>13</v>
      </c>
      <c r="MV319" s="158">
        <f>COUNTIF(MV6:MV299,"=13")</f>
        <v>4</v>
      </c>
      <c r="NG319" s="158">
        <v>14</v>
      </c>
      <c r="NH319" s="158">
        <f>COUNTIF(NH6:NH299,"=14")</f>
        <v>0</v>
      </c>
      <c r="NN319" s="46"/>
      <c r="NO319" s="730"/>
      <c r="NP319" s="730"/>
      <c r="NQ319" s="730"/>
      <c r="NR319" s="730"/>
      <c r="NS319" s="730"/>
      <c r="NT319" s="730"/>
      <c r="NU319" s="730"/>
      <c r="NV319" s="730"/>
      <c r="NW319" s="730"/>
      <c r="NX319" s="730"/>
      <c r="NY319" s="730"/>
      <c r="NZ319" s="730"/>
      <c r="OA319" s="730"/>
      <c r="OB319" s="730"/>
      <c r="OC319" s="730"/>
      <c r="OD319" s="730"/>
      <c r="OE319" s="730"/>
      <c r="OF319" s="730"/>
      <c r="OG319" s="730"/>
      <c r="OH319" s="730"/>
      <c r="OI319" s="730"/>
      <c r="OJ319" s="730"/>
      <c r="OK319" s="730"/>
      <c r="OL319" s="730"/>
      <c r="OM319" s="730"/>
      <c r="ON319" s="730"/>
      <c r="OO319" s="730"/>
      <c r="OP319" s="730"/>
      <c r="OQ319" s="730"/>
      <c r="OR319" s="730"/>
      <c r="OS319" s="730"/>
      <c r="OT319" s="730"/>
      <c r="OU319" s="730"/>
      <c r="OV319" s="730"/>
      <c r="OW319" s="730"/>
      <c r="OX319" s="730"/>
      <c r="OY319" s="730"/>
      <c r="OZ319" s="730"/>
      <c r="PA319" s="730"/>
      <c r="PB319" s="730"/>
      <c r="PC319" s="730"/>
      <c r="PD319" s="730"/>
      <c r="PE319" s="730"/>
      <c r="PF319" s="730"/>
      <c r="PG319" s="730"/>
      <c r="PH319" s="730"/>
      <c r="PI319" s="730"/>
    </row>
    <row r="320" spans="1:425" s="3" customFormat="1" ht="15" customHeight="1">
      <c r="A320" s="1"/>
      <c r="B320" s="46"/>
      <c r="C320" s="28"/>
      <c r="D320" s="28"/>
      <c r="E320" s="28"/>
      <c r="P320" s="28"/>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165"/>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MP320" s="158">
        <v>15</v>
      </c>
      <c r="MQ320" s="158">
        <f>COUNTIF($MQ$6:$MQ$299,"=15")</f>
        <v>2</v>
      </c>
      <c r="MU320" s="158">
        <v>14</v>
      </c>
      <c r="MV320" s="158">
        <f>COUNTIF(MV6:MV299,"=14")</f>
        <v>0</v>
      </c>
      <c r="NG320" s="158">
        <v>15</v>
      </c>
      <c r="NH320" s="158">
        <f>COUNTIF(NH6:NH299,"=15")</f>
        <v>0</v>
      </c>
      <c r="NN320" s="46"/>
      <c r="NO320" s="730"/>
      <c r="NP320" s="730"/>
      <c r="NQ320" s="730"/>
      <c r="NR320" s="730"/>
      <c r="NS320" s="730"/>
      <c r="NT320" s="730"/>
      <c r="NU320" s="730"/>
      <c r="NV320" s="730"/>
      <c r="NW320" s="730"/>
      <c r="NX320" s="730"/>
      <c r="NY320" s="730"/>
      <c r="NZ320" s="730"/>
      <c r="OA320" s="730"/>
      <c r="OB320" s="730"/>
      <c r="OC320" s="730"/>
      <c r="OD320" s="730"/>
      <c r="OE320" s="730"/>
      <c r="OF320" s="730"/>
      <c r="OG320" s="730"/>
      <c r="OH320" s="730"/>
      <c r="OI320" s="730"/>
      <c r="OJ320" s="730"/>
      <c r="OK320" s="730"/>
      <c r="OL320" s="730"/>
      <c r="OM320" s="730"/>
      <c r="ON320" s="730"/>
      <c r="OO320" s="730"/>
      <c r="OP320" s="730"/>
      <c r="OQ320" s="730"/>
      <c r="OR320" s="730"/>
      <c r="OS320" s="730"/>
      <c r="OT320" s="730"/>
      <c r="OU320" s="730"/>
      <c r="OV320" s="730"/>
      <c r="OW320" s="730"/>
      <c r="OX320" s="730"/>
      <c r="OY320" s="730"/>
      <c r="OZ320" s="730"/>
      <c r="PA320" s="730"/>
      <c r="PB320" s="730"/>
      <c r="PC320" s="730"/>
      <c r="PD320" s="730"/>
      <c r="PE320" s="730"/>
      <c r="PF320" s="730"/>
      <c r="PG320" s="730"/>
      <c r="PH320" s="730"/>
      <c r="PI320" s="730"/>
    </row>
    <row r="321" spans="1:425" s="3" customFormat="1" ht="15" customHeight="1">
      <c r="A321" s="1"/>
      <c r="B321" s="46"/>
      <c r="C321" s="28"/>
      <c r="D321" s="28"/>
      <c r="E321" s="28"/>
      <c r="F321" s="28"/>
      <c r="G321" s="14"/>
      <c r="H321" s="14"/>
      <c r="I321" s="14"/>
      <c r="J321" s="14"/>
      <c r="K321" s="14"/>
      <c r="L321" s="14"/>
      <c r="M321" s="32"/>
      <c r="P321" s="28"/>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165"/>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MP321" s="158">
        <v>16</v>
      </c>
      <c r="MQ321" s="158">
        <f>COUNTIF($MQ$6:$MQ$299,"=16")</f>
        <v>2</v>
      </c>
      <c r="MU321" s="158">
        <v>15</v>
      </c>
      <c r="MV321" s="158">
        <f>COUNTIF(MV6:MV299,"=15")</f>
        <v>2</v>
      </c>
      <c r="NG321" s="158">
        <v>16</v>
      </c>
      <c r="NH321" s="158">
        <f>COUNTIF(NH6:NH299,"=16")</f>
        <v>0</v>
      </c>
      <c r="NN321" s="46"/>
      <c r="NO321" s="730"/>
      <c r="NP321" s="730"/>
      <c r="NQ321" s="730"/>
      <c r="NR321" s="730"/>
      <c r="NS321" s="730"/>
      <c r="NT321" s="730"/>
      <c r="NU321" s="730"/>
      <c r="NV321" s="730"/>
      <c r="NW321" s="730"/>
      <c r="NX321" s="730"/>
      <c r="NY321" s="730"/>
      <c r="NZ321" s="730"/>
      <c r="OA321" s="730"/>
      <c r="OB321" s="730"/>
      <c r="OC321" s="730"/>
      <c r="OD321" s="730"/>
      <c r="OE321" s="730"/>
      <c r="OF321" s="730"/>
      <c r="OG321" s="730"/>
      <c r="OH321" s="730"/>
      <c r="OI321" s="730"/>
      <c r="OJ321" s="730"/>
      <c r="OK321" s="730"/>
      <c r="OL321" s="730"/>
      <c r="OM321" s="730"/>
      <c r="ON321" s="730"/>
      <c r="OO321" s="730"/>
      <c r="OP321" s="730"/>
      <c r="OQ321" s="730"/>
      <c r="OR321" s="730"/>
      <c r="OS321" s="730"/>
      <c r="OT321" s="730"/>
      <c r="OU321" s="730"/>
      <c r="OV321" s="730"/>
      <c r="OW321" s="730"/>
      <c r="OX321" s="730"/>
      <c r="OY321" s="730"/>
      <c r="OZ321" s="730"/>
      <c r="PA321" s="730"/>
      <c r="PB321" s="730"/>
      <c r="PC321" s="730"/>
      <c r="PD321" s="730"/>
      <c r="PE321" s="730"/>
      <c r="PF321" s="730"/>
      <c r="PG321" s="730"/>
      <c r="PH321" s="730"/>
      <c r="PI321" s="730"/>
    </row>
    <row r="322" spans="1:425" s="3" customFormat="1" ht="15" customHeight="1">
      <c r="A322" s="1"/>
      <c r="B322" s="46"/>
      <c r="C322" s="28"/>
      <c r="D322" s="28"/>
      <c r="E322" s="28"/>
      <c r="F322" s="28"/>
      <c r="G322" s="14"/>
      <c r="H322" s="14"/>
      <c r="I322" s="14"/>
      <c r="J322" s="14"/>
      <c r="K322" s="14"/>
      <c r="L322" s="14"/>
      <c r="M322" s="32"/>
      <c r="P322" s="28"/>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165"/>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MP322" s="158">
        <v>17</v>
      </c>
      <c r="MQ322" s="158">
        <f>COUNTIF($MQ$6:$MQ$299,"=17")</f>
        <v>1</v>
      </c>
      <c r="MU322" s="158">
        <v>16</v>
      </c>
      <c r="MV322" s="158">
        <f>COUNTIF(MV6:MV299,"=16")</f>
        <v>2</v>
      </c>
      <c r="NG322" s="158">
        <v>17</v>
      </c>
      <c r="NH322" s="158">
        <f>COUNTIF(NH6:NH299,"=17")</f>
        <v>0</v>
      </c>
      <c r="NN322" s="46"/>
      <c r="NO322" s="730"/>
      <c r="NP322" s="730"/>
      <c r="NQ322" s="730"/>
      <c r="NR322" s="730"/>
      <c r="NS322" s="730"/>
      <c r="NT322" s="730"/>
      <c r="NU322" s="730"/>
      <c r="NV322" s="730"/>
      <c r="NW322" s="730"/>
      <c r="NX322" s="730"/>
      <c r="NY322" s="730"/>
      <c r="NZ322" s="730"/>
      <c r="OA322" s="730"/>
      <c r="OB322" s="730"/>
      <c r="OC322" s="730"/>
      <c r="OD322" s="730"/>
      <c r="OE322" s="730"/>
      <c r="OF322" s="730"/>
      <c r="OG322" s="730"/>
      <c r="OH322" s="730"/>
      <c r="OI322" s="730"/>
      <c r="OJ322" s="730"/>
      <c r="OK322" s="730"/>
      <c r="OL322" s="730"/>
      <c r="OM322" s="730"/>
      <c r="ON322" s="730"/>
      <c r="OO322" s="730"/>
      <c r="OP322" s="730"/>
      <c r="OQ322" s="730"/>
      <c r="OR322" s="730"/>
      <c r="OS322" s="730"/>
      <c r="OT322" s="730"/>
      <c r="OU322" s="730"/>
      <c r="OV322" s="730"/>
      <c r="OW322" s="730"/>
      <c r="OX322" s="730"/>
      <c r="OY322" s="730"/>
      <c r="OZ322" s="730"/>
      <c r="PA322" s="730"/>
      <c r="PB322" s="730"/>
      <c r="PC322" s="730"/>
      <c r="PD322" s="730"/>
      <c r="PE322" s="730"/>
      <c r="PF322" s="730"/>
      <c r="PG322" s="730"/>
      <c r="PH322" s="730"/>
      <c r="PI322" s="730"/>
    </row>
    <row r="323" spans="1:425" s="3" customFormat="1" ht="15" customHeight="1">
      <c r="A323" s="1"/>
      <c r="B323" s="46"/>
      <c r="C323" s="28"/>
      <c r="D323" s="28"/>
      <c r="E323" s="28"/>
      <c r="F323" s="28"/>
      <c r="G323" s="14"/>
      <c r="H323" s="14"/>
      <c r="I323" s="14"/>
      <c r="J323" s="14"/>
      <c r="K323" s="14"/>
      <c r="L323" s="14"/>
      <c r="M323" s="32"/>
      <c r="P323" s="28"/>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165"/>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MP323" s="158">
        <v>18</v>
      </c>
      <c r="MQ323" s="158">
        <f>COUNTIF($MQ$6:$MQ$299,"=18")</f>
        <v>0</v>
      </c>
      <c r="MU323" s="158">
        <v>17</v>
      </c>
      <c r="MV323" s="158">
        <f>COUNTIF(MV6:MV299,"=17")</f>
        <v>1</v>
      </c>
      <c r="NG323" s="158">
        <v>18</v>
      </c>
      <c r="NH323" s="158">
        <f>COUNTIF(NH6:NH299,"=18")</f>
        <v>0</v>
      </c>
      <c r="NN323" s="46"/>
      <c r="NO323" s="730"/>
      <c r="NP323" s="730"/>
      <c r="NQ323" s="730"/>
      <c r="NR323" s="730"/>
      <c r="NS323" s="730"/>
      <c r="NT323" s="730"/>
      <c r="NU323" s="730"/>
      <c r="NV323" s="730"/>
      <c r="NW323" s="730"/>
      <c r="NX323" s="730"/>
      <c r="NY323" s="730"/>
      <c r="NZ323" s="730"/>
      <c r="OA323" s="730"/>
      <c r="OB323" s="730"/>
      <c r="OC323" s="730"/>
      <c r="OD323" s="730"/>
      <c r="OE323" s="730"/>
      <c r="OF323" s="730"/>
      <c r="OG323" s="730"/>
      <c r="OH323" s="730"/>
      <c r="OI323" s="730"/>
      <c r="OJ323" s="730"/>
      <c r="OK323" s="730"/>
      <c r="OL323" s="730"/>
      <c r="OM323" s="730"/>
      <c r="ON323" s="730"/>
      <c r="OO323" s="730"/>
      <c r="OP323" s="730"/>
      <c r="OQ323" s="730"/>
      <c r="OR323" s="730"/>
      <c r="OS323" s="730"/>
      <c r="OT323" s="730"/>
      <c r="OU323" s="730"/>
      <c r="OV323" s="730"/>
      <c r="OW323" s="730"/>
      <c r="OX323" s="730"/>
      <c r="OY323" s="730"/>
      <c r="OZ323" s="730"/>
      <c r="PA323" s="730"/>
      <c r="PB323" s="730"/>
      <c r="PC323" s="730"/>
      <c r="PD323" s="730"/>
      <c r="PE323" s="730"/>
      <c r="PF323" s="730"/>
      <c r="PG323" s="730"/>
      <c r="PH323" s="730"/>
      <c r="PI323" s="730"/>
    </row>
    <row r="324" spans="1:425" s="3" customFormat="1" ht="15" customHeight="1">
      <c r="A324" s="1"/>
      <c r="B324" s="46"/>
      <c r="C324" s="28"/>
      <c r="D324" s="28"/>
      <c r="E324" s="28"/>
      <c r="F324" s="28"/>
      <c r="G324" s="14"/>
      <c r="H324" s="14"/>
      <c r="I324" s="14"/>
      <c r="J324" s="14"/>
      <c r="K324" s="14"/>
      <c r="L324" s="14"/>
      <c r="M324" s="32"/>
      <c r="P324" s="28"/>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165"/>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MP324" s="158">
        <v>19</v>
      </c>
      <c r="MQ324" s="158">
        <f>COUNTIF($MQ$6:$MQ$299,"=19")</f>
        <v>1</v>
      </c>
      <c r="MU324" s="158">
        <v>18</v>
      </c>
      <c r="MV324" s="158">
        <f>COUNTIF(MV6:MV299,"=18")</f>
        <v>0</v>
      </c>
      <c r="NG324" s="158">
        <v>19</v>
      </c>
      <c r="NH324" s="158">
        <f>COUNTIF(NH6:NH299,"=19")</f>
        <v>1</v>
      </c>
      <c r="NN324" s="46"/>
      <c r="NO324" s="730"/>
      <c r="NP324" s="730"/>
      <c r="NQ324" s="730"/>
      <c r="NR324" s="730"/>
      <c r="NS324" s="730"/>
      <c r="NT324" s="730"/>
      <c r="NU324" s="730"/>
      <c r="NV324" s="730"/>
      <c r="NW324" s="730"/>
      <c r="NX324" s="730"/>
      <c r="NY324" s="730"/>
      <c r="NZ324" s="730"/>
      <c r="OA324" s="730"/>
      <c r="OB324" s="730"/>
      <c r="OC324" s="730"/>
      <c r="OD324" s="730"/>
      <c r="OE324" s="730"/>
      <c r="OF324" s="730"/>
      <c r="OG324" s="730"/>
      <c r="OH324" s="730"/>
      <c r="OI324" s="730"/>
      <c r="OJ324" s="730"/>
      <c r="OK324" s="730"/>
      <c r="OL324" s="730"/>
      <c r="OM324" s="730"/>
      <c r="ON324" s="730"/>
      <c r="OO324" s="730"/>
      <c r="OP324" s="730"/>
      <c r="OQ324" s="730"/>
      <c r="OR324" s="730"/>
      <c r="OS324" s="730"/>
      <c r="OT324" s="730"/>
      <c r="OU324" s="730"/>
      <c r="OV324" s="730"/>
      <c r="OW324" s="730"/>
      <c r="OX324" s="730"/>
      <c r="OY324" s="730"/>
      <c r="OZ324" s="730"/>
      <c r="PA324" s="730"/>
      <c r="PB324" s="730"/>
      <c r="PC324" s="730"/>
      <c r="PD324" s="730"/>
      <c r="PE324" s="730"/>
      <c r="PF324" s="730"/>
      <c r="PG324" s="730"/>
      <c r="PH324" s="730"/>
      <c r="PI324" s="730"/>
    </row>
    <row r="325" spans="1:425" s="3" customFormat="1" ht="15" customHeight="1">
      <c r="A325" s="1"/>
      <c r="B325" s="46"/>
      <c r="C325" s="28"/>
      <c r="D325" s="28"/>
      <c r="E325" s="28"/>
      <c r="F325" s="28"/>
      <c r="G325" s="14"/>
      <c r="H325" s="14"/>
      <c r="I325" s="14"/>
      <c r="J325" s="14"/>
      <c r="K325" s="14"/>
      <c r="L325" s="14"/>
      <c r="M325" s="32"/>
      <c r="P325" s="28"/>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165"/>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MP325" s="158">
        <v>20</v>
      </c>
      <c r="MQ325" s="158">
        <f>COUNTIF($MQ$6:$MQ$299,"=20")</f>
        <v>2</v>
      </c>
      <c r="MU325" s="158">
        <v>19</v>
      </c>
      <c r="MV325" s="158">
        <f>COUNTIF(MV6:MV299,"=19")</f>
        <v>0</v>
      </c>
      <c r="NG325" s="158">
        <v>20</v>
      </c>
      <c r="NH325" s="158">
        <f>COUNTIF(NH6:NH299,"=20")</f>
        <v>0</v>
      </c>
      <c r="NN325" s="46"/>
      <c r="NO325" s="730"/>
      <c r="NP325" s="730"/>
      <c r="NQ325" s="730"/>
      <c r="NR325" s="730"/>
      <c r="NS325" s="730"/>
      <c r="NT325" s="730"/>
      <c r="NU325" s="730"/>
      <c r="NV325" s="730"/>
      <c r="NW325" s="730"/>
      <c r="NX325" s="730"/>
      <c r="NY325" s="730"/>
      <c r="NZ325" s="730"/>
      <c r="OA325" s="730"/>
      <c r="OB325" s="730"/>
      <c r="OC325" s="730"/>
      <c r="OD325" s="730"/>
      <c r="OE325" s="730"/>
      <c r="OF325" s="730"/>
      <c r="OG325" s="730"/>
      <c r="OH325" s="730"/>
      <c r="OI325" s="730"/>
      <c r="OJ325" s="730"/>
      <c r="OK325" s="730"/>
      <c r="OL325" s="730"/>
      <c r="OM325" s="730"/>
      <c r="ON325" s="730"/>
      <c r="OO325" s="730"/>
      <c r="OP325" s="730"/>
      <c r="OQ325" s="730"/>
      <c r="OR325" s="730"/>
      <c r="OS325" s="730"/>
      <c r="OT325" s="730"/>
      <c r="OU325" s="730"/>
      <c r="OV325" s="730"/>
      <c r="OW325" s="730"/>
      <c r="OX325" s="730"/>
      <c r="OY325" s="730"/>
      <c r="OZ325" s="730"/>
      <c r="PA325" s="730"/>
      <c r="PB325" s="730"/>
      <c r="PC325" s="730"/>
      <c r="PD325" s="730"/>
      <c r="PE325" s="730"/>
      <c r="PF325" s="730"/>
      <c r="PG325" s="730"/>
      <c r="PH325" s="730"/>
      <c r="PI325" s="730"/>
    </row>
    <row r="326" spans="1:425" s="3" customFormat="1" ht="15" customHeight="1">
      <c r="A326" s="1"/>
      <c r="B326" s="46"/>
      <c r="C326" s="28"/>
      <c r="D326" s="28"/>
      <c r="E326" s="28"/>
      <c r="F326" s="28"/>
      <c r="G326" s="14"/>
      <c r="H326" s="14"/>
      <c r="I326" s="14"/>
      <c r="J326" s="14"/>
      <c r="K326" s="14"/>
      <c r="L326" s="14"/>
      <c r="M326" s="32"/>
      <c r="P326" s="28"/>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165"/>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MP326" s="158">
        <v>21</v>
      </c>
      <c r="MQ326" s="158">
        <f>COUNTIF($MQ$6:$MQ$299,"=21")</f>
        <v>2</v>
      </c>
      <c r="MU326" s="158">
        <v>20</v>
      </c>
      <c r="MV326" s="158">
        <f>COUNTIF(MV6:MV299,"=20")</f>
        <v>2</v>
      </c>
      <c r="NG326" s="158">
        <v>21</v>
      </c>
      <c r="NH326" s="158">
        <f>COUNTIF(NH6:NH299,"=21")</f>
        <v>0</v>
      </c>
      <c r="NN326" s="46"/>
      <c r="NO326" s="730"/>
      <c r="NP326" s="730"/>
      <c r="NQ326" s="730"/>
      <c r="NR326" s="730"/>
      <c r="NS326" s="730"/>
      <c r="NT326" s="730"/>
      <c r="NU326" s="730"/>
      <c r="NV326" s="730"/>
      <c r="NW326" s="730"/>
      <c r="NX326" s="730"/>
      <c r="NY326" s="730"/>
      <c r="NZ326" s="730"/>
      <c r="OA326" s="730"/>
      <c r="OB326" s="730"/>
      <c r="OC326" s="730"/>
      <c r="OD326" s="730"/>
      <c r="OE326" s="730"/>
      <c r="OF326" s="730"/>
      <c r="OG326" s="730"/>
      <c r="OH326" s="730"/>
      <c r="OI326" s="730"/>
      <c r="OJ326" s="730"/>
      <c r="OK326" s="730"/>
      <c r="OL326" s="730"/>
      <c r="OM326" s="730"/>
      <c r="ON326" s="730"/>
      <c r="OO326" s="730"/>
      <c r="OP326" s="730"/>
      <c r="OQ326" s="730"/>
      <c r="OR326" s="730"/>
      <c r="OS326" s="730"/>
      <c r="OT326" s="730"/>
      <c r="OU326" s="730"/>
      <c r="OV326" s="730"/>
      <c r="OW326" s="730"/>
      <c r="OX326" s="730"/>
      <c r="OY326" s="730"/>
      <c r="OZ326" s="730"/>
      <c r="PA326" s="730"/>
      <c r="PB326" s="730"/>
      <c r="PC326" s="730"/>
      <c r="PD326" s="730"/>
      <c r="PE326" s="730"/>
      <c r="PF326" s="730"/>
      <c r="PG326" s="730"/>
      <c r="PH326" s="730"/>
      <c r="PI326" s="730"/>
    </row>
    <row r="327" spans="1:425" s="3" customFormat="1" ht="15" customHeight="1">
      <c r="A327" s="1"/>
      <c r="B327" s="46"/>
      <c r="C327" s="28"/>
      <c r="D327" s="28"/>
      <c r="E327" s="28"/>
      <c r="F327" s="28"/>
      <c r="G327" s="14"/>
      <c r="H327" s="14"/>
      <c r="I327" s="14"/>
      <c r="J327" s="14"/>
      <c r="K327" s="14"/>
      <c r="L327" s="14"/>
      <c r="M327" s="32"/>
      <c r="P327" s="28"/>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165"/>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MP327" s="158">
        <v>22</v>
      </c>
      <c r="MQ327" s="158">
        <f>COUNTIF($MQ$6:$MQ$299,"=22")</f>
        <v>0</v>
      </c>
      <c r="MU327" s="158">
        <v>21</v>
      </c>
      <c r="MV327" s="158">
        <f>COUNTIF(MV6:MV299,"=21")</f>
        <v>2</v>
      </c>
      <c r="NG327" s="158">
        <v>22</v>
      </c>
      <c r="NH327" s="158">
        <f>COUNTIF(NH6:NH299,"=22")</f>
        <v>0</v>
      </c>
      <c r="NN327" s="46"/>
      <c r="NO327" s="730"/>
      <c r="NP327" s="730"/>
      <c r="NQ327" s="730"/>
      <c r="NR327" s="730"/>
      <c r="NS327" s="730"/>
      <c r="NT327" s="730"/>
      <c r="NU327" s="730"/>
      <c r="NV327" s="730"/>
      <c r="NW327" s="730"/>
      <c r="NX327" s="730"/>
      <c r="NY327" s="730"/>
      <c r="NZ327" s="730"/>
      <c r="OA327" s="730"/>
      <c r="OB327" s="730"/>
      <c r="OC327" s="730"/>
      <c r="OD327" s="730"/>
      <c r="OE327" s="730"/>
      <c r="OF327" s="730"/>
      <c r="OG327" s="730"/>
      <c r="OH327" s="730"/>
      <c r="OI327" s="730"/>
      <c r="OJ327" s="730"/>
      <c r="OK327" s="730"/>
      <c r="OL327" s="730"/>
      <c r="OM327" s="730"/>
      <c r="ON327" s="730"/>
      <c r="OO327" s="730"/>
      <c r="OP327" s="730"/>
      <c r="OQ327" s="730"/>
      <c r="OR327" s="730"/>
      <c r="OS327" s="730"/>
      <c r="OT327" s="730"/>
      <c r="OU327" s="730"/>
      <c r="OV327" s="730"/>
      <c r="OW327" s="730"/>
      <c r="OX327" s="730"/>
      <c r="OY327" s="730"/>
      <c r="OZ327" s="730"/>
      <c r="PA327" s="730"/>
      <c r="PB327" s="730"/>
      <c r="PC327" s="730"/>
      <c r="PD327" s="730"/>
      <c r="PE327" s="730"/>
      <c r="PF327" s="730"/>
      <c r="PG327" s="730"/>
      <c r="PH327" s="730"/>
      <c r="PI327" s="730"/>
    </row>
    <row r="328" spans="1:425" s="3" customFormat="1" ht="15" customHeight="1">
      <c r="A328" s="1"/>
      <c r="B328" s="46"/>
      <c r="C328" s="28"/>
      <c r="D328" s="28"/>
      <c r="E328" s="28"/>
      <c r="F328" s="28"/>
      <c r="G328" s="14"/>
      <c r="H328" s="14"/>
      <c r="I328" s="14"/>
      <c r="J328" s="14"/>
      <c r="K328" s="14"/>
      <c r="L328" s="14"/>
      <c r="M328" s="32"/>
      <c r="P328" s="28"/>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165"/>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MP328" s="158">
        <v>23</v>
      </c>
      <c r="MQ328" s="158">
        <f>COUNTIF($MQ$6:$MQ$299,"=23")</f>
        <v>2</v>
      </c>
      <c r="MU328" s="158">
        <v>22</v>
      </c>
      <c r="MV328" s="158">
        <f>COUNTIF(MV6:MV299,"=22")</f>
        <v>0</v>
      </c>
      <c r="NG328" s="158">
        <v>23</v>
      </c>
      <c r="NH328" s="158">
        <f>COUNTIF(NH6:NH299,"=23")</f>
        <v>0</v>
      </c>
      <c r="NN328" s="46"/>
      <c r="NO328" s="730"/>
      <c r="NP328" s="730"/>
      <c r="NQ328" s="730"/>
      <c r="NR328" s="730"/>
      <c r="NS328" s="730"/>
      <c r="NT328" s="730"/>
      <c r="NU328" s="730"/>
      <c r="NV328" s="730"/>
      <c r="NW328" s="730"/>
      <c r="NX328" s="730"/>
      <c r="NY328" s="730"/>
      <c r="NZ328" s="730"/>
      <c r="OA328" s="730"/>
      <c r="OB328" s="730"/>
      <c r="OC328" s="730"/>
      <c r="OD328" s="730"/>
      <c r="OE328" s="730"/>
      <c r="OF328" s="730"/>
      <c r="OG328" s="730"/>
      <c r="OH328" s="730"/>
      <c r="OI328" s="730"/>
      <c r="OJ328" s="730"/>
      <c r="OK328" s="730"/>
      <c r="OL328" s="730"/>
      <c r="OM328" s="730"/>
      <c r="ON328" s="730"/>
      <c r="OO328" s="730"/>
      <c r="OP328" s="730"/>
      <c r="OQ328" s="730"/>
      <c r="OR328" s="730"/>
      <c r="OS328" s="730"/>
      <c r="OT328" s="730"/>
      <c r="OU328" s="730"/>
      <c r="OV328" s="730"/>
      <c r="OW328" s="730"/>
      <c r="OX328" s="730"/>
      <c r="OY328" s="730"/>
      <c r="OZ328" s="730"/>
      <c r="PA328" s="730"/>
      <c r="PB328" s="730"/>
      <c r="PC328" s="730"/>
      <c r="PD328" s="730"/>
      <c r="PE328" s="730"/>
      <c r="PF328" s="730"/>
      <c r="PG328" s="730"/>
      <c r="PH328" s="730"/>
      <c r="PI328" s="730"/>
    </row>
    <row r="329" spans="1:425" s="3" customFormat="1" ht="15" customHeight="1">
      <c r="A329" s="1"/>
      <c r="B329" s="46"/>
      <c r="C329" s="28"/>
      <c r="D329" s="28"/>
      <c r="E329" s="28"/>
      <c r="F329" s="28"/>
      <c r="G329" s="14"/>
      <c r="H329" s="14"/>
      <c r="I329" s="14"/>
      <c r="J329" s="14"/>
      <c r="K329" s="14"/>
      <c r="L329" s="14"/>
      <c r="M329" s="32"/>
      <c r="P329" s="28"/>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165"/>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MP329" s="158">
        <v>24</v>
      </c>
      <c r="MQ329" s="158">
        <f>COUNTIF($MQ$6:$MQ$299,"=24")</f>
        <v>0</v>
      </c>
      <c r="MU329" s="158">
        <v>23</v>
      </c>
      <c r="MV329" s="158">
        <f>COUNTIF(MV6:MV299,"=23")</f>
        <v>2</v>
      </c>
      <c r="NG329" s="158">
        <v>24</v>
      </c>
      <c r="NH329" s="158">
        <f>COUNTIF(NH6:NH299,"=24")</f>
        <v>0</v>
      </c>
      <c r="NN329" s="46"/>
      <c r="NO329" s="730"/>
      <c r="NP329" s="730"/>
      <c r="NQ329" s="730"/>
      <c r="NR329" s="730"/>
      <c r="NS329" s="730"/>
      <c r="NT329" s="730"/>
      <c r="NU329" s="730"/>
      <c r="NV329" s="730"/>
      <c r="NW329" s="730"/>
      <c r="NX329" s="730"/>
      <c r="NY329" s="730"/>
      <c r="NZ329" s="730"/>
      <c r="OA329" s="730"/>
      <c r="OB329" s="730"/>
      <c r="OC329" s="730"/>
      <c r="OD329" s="730"/>
      <c r="OE329" s="730"/>
      <c r="OF329" s="730"/>
      <c r="OG329" s="730"/>
      <c r="OH329" s="730"/>
      <c r="OI329" s="730"/>
      <c r="OJ329" s="730"/>
      <c r="OK329" s="730"/>
      <c r="OL329" s="730"/>
      <c r="OM329" s="730"/>
      <c r="ON329" s="730"/>
      <c r="OO329" s="730"/>
      <c r="OP329" s="730"/>
      <c r="OQ329" s="730"/>
      <c r="OR329" s="730"/>
      <c r="OS329" s="730"/>
      <c r="OT329" s="730"/>
      <c r="OU329" s="730"/>
      <c r="OV329" s="730"/>
      <c r="OW329" s="730"/>
      <c r="OX329" s="730"/>
      <c r="OY329" s="730"/>
      <c r="OZ329" s="730"/>
      <c r="PA329" s="730"/>
      <c r="PB329" s="730"/>
      <c r="PC329" s="730"/>
      <c r="PD329" s="730"/>
      <c r="PE329" s="730"/>
      <c r="PF329" s="730"/>
      <c r="PG329" s="730"/>
      <c r="PH329" s="730"/>
      <c r="PI329" s="730"/>
    </row>
    <row r="330" spans="1:425" s="3" customFormat="1" ht="15" customHeight="1">
      <c r="A330" s="1"/>
      <c r="B330" s="46"/>
      <c r="C330" s="28"/>
      <c r="D330" s="28"/>
      <c r="E330" s="28"/>
      <c r="F330" s="28"/>
      <c r="G330" s="14"/>
      <c r="H330" s="14"/>
      <c r="I330" s="14"/>
      <c r="J330" s="14"/>
      <c r="K330" s="14"/>
      <c r="L330" s="14"/>
      <c r="M330" s="32"/>
      <c r="P330" s="28"/>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165"/>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MP330" s="158">
        <v>25</v>
      </c>
      <c r="MQ330" s="158">
        <f>COUNTIF($MQ$6:$MQ$299,"=25")</f>
        <v>1</v>
      </c>
      <c r="MU330" s="158">
        <v>24</v>
      </c>
      <c r="MV330" s="158">
        <f>COUNTIF(MV6:MV299,"=24")</f>
        <v>0</v>
      </c>
      <c r="NG330" s="158">
        <v>25</v>
      </c>
      <c r="NH330" s="158">
        <f>COUNTIF(NH6:NH299,"=25")</f>
        <v>0</v>
      </c>
      <c r="NN330" s="46"/>
      <c r="NO330" s="730"/>
      <c r="NP330" s="730"/>
      <c r="NQ330" s="730"/>
      <c r="NR330" s="730"/>
      <c r="NS330" s="730"/>
      <c r="NT330" s="730"/>
      <c r="NU330" s="730"/>
      <c r="NV330" s="730"/>
      <c r="NW330" s="730"/>
      <c r="NX330" s="730"/>
      <c r="NY330" s="730"/>
      <c r="NZ330" s="730"/>
      <c r="OA330" s="730"/>
      <c r="OB330" s="730"/>
      <c r="OC330" s="730"/>
      <c r="OD330" s="730"/>
      <c r="OE330" s="730"/>
      <c r="OF330" s="730"/>
      <c r="OG330" s="730"/>
      <c r="OH330" s="730"/>
      <c r="OI330" s="730"/>
      <c r="OJ330" s="730"/>
      <c r="OK330" s="730"/>
      <c r="OL330" s="730"/>
      <c r="OM330" s="730"/>
      <c r="ON330" s="730"/>
      <c r="OO330" s="730"/>
      <c r="OP330" s="730"/>
      <c r="OQ330" s="730"/>
      <c r="OR330" s="730"/>
      <c r="OS330" s="730"/>
      <c r="OT330" s="730"/>
      <c r="OU330" s="730"/>
      <c r="OV330" s="730"/>
      <c r="OW330" s="730"/>
      <c r="OX330" s="730"/>
      <c r="OY330" s="730"/>
      <c r="OZ330" s="730"/>
      <c r="PA330" s="730"/>
      <c r="PB330" s="730"/>
      <c r="PC330" s="730"/>
      <c r="PD330" s="730"/>
      <c r="PE330" s="730"/>
      <c r="PF330" s="730"/>
      <c r="PG330" s="730"/>
      <c r="PH330" s="730"/>
      <c r="PI330" s="730"/>
    </row>
    <row r="331" spans="1:425" s="3" customFormat="1" ht="15" customHeight="1">
      <c r="A331" s="1"/>
      <c r="B331" s="46"/>
      <c r="C331" s="28"/>
      <c r="D331" s="28"/>
      <c r="E331" s="28"/>
      <c r="F331" s="28"/>
      <c r="G331" s="14"/>
      <c r="H331" s="14"/>
      <c r="I331" s="14"/>
      <c r="J331" s="14"/>
      <c r="K331" s="14"/>
      <c r="L331" s="14"/>
      <c r="M331" s="32"/>
      <c r="P331" s="28"/>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165"/>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MP331" s="158">
        <v>26</v>
      </c>
      <c r="MQ331" s="158">
        <f>COUNTIF($MQ$6:$MQ$299,"=26")</f>
        <v>2</v>
      </c>
      <c r="MU331" s="158">
        <v>25</v>
      </c>
      <c r="MV331" s="158">
        <f>COUNTIF(MV6:MV299,"=25")</f>
        <v>1</v>
      </c>
      <c r="NG331" s="158">
        <v>25</v>
      </c>
      <c r="NH331" s="158">
        <f>COUNTIF(NH6:NH299,"=26")</f>
        <v>0</v>
      </c>
      <c r="NN331" s="46"/>
      <c r="NO331" s="730"/>
      <c r="NP331" s="730"/>
      <c r="NQ331" s="730"/>
      <c r="NR331" s="730"/>
      <c r="NS331" s="730"/>
      <c r="NT331" s="730"/>
      <c r="NU331" s="730"/>
      <c r="NV331" s="730"/>
      <c r="NW331" s="730"/>
      <c r="NX331" s="730"/>
      <c r="NY331" s="730"/>
      <c r="NZ331" s="730"/>
      <c r="OA331" s="730"/>
      <c r="OB331" s="730"/>
      <c r="OC331" s="730"/>
      <c r="OD331" s="730"/>
      <c r="OE331" s="730"/>
      <c r="OF331" s="730"/>
      <c r="OG331" s="730"/>
      <c r="OH331" s="730"/>
      <c r="OI331" s="730"/>
      <c r="OJ331" s="730"/>
      <c r="OK331" s="730"/>
      <c r="OL331" s="730"/>
      <c r="OM331" s="730"/>
      <c r="ON331" s="730"/>
      <c r="OO331" s="730"/>
      <c r="OP331" s="730"/>
      <c r="OQ331" s="730"/>
      <c r="OR331" s="730"/>
      <c r="OS331" s="730"/>
      <c r="OT331" s="730"/>
      <c r="OU331" s="730"/>
      <c r="OV331" s="730"/>
      <c r="OW331" s="730"/>
      <c r="OX331" s="730"/>
      <c r="OY331" s="730"/>
      <c r="OZ331" s="730"/>
      <c r="PA331" s="730"/>
      <c r="PB331" s="730"/>
      <c r="PC331" s="730"/>
      <c r="PD331" s="730"/>
      <c r="PE331" s="730"/>
      <c r="PF331" s="730"/>
      <c r="PG331" s="730"/>
      <c r="PH331" s="730"/>
      <c r="PI331" s="730"/>
    </row>
    <row r="332" spans="1:425" s="3" customFormat="1" ht="15" customHeight="1">
      <c r="A332" s="1"/>
      <c r="B332" s="46"/>
      <c r="C332" s="28"/>
      <c r="D332" s="28"/>
      <c r="E332" s="28"/>
      <c r="F332" s="28"/>
      <c r="G332" s="14"/>
      <c r="H332" s="14"/>
      <c r="I332" s="14"/>
      <c r="J332" s="14"/>
      <c r="K332" s="14"/>
      <c r="L332" s="14"/>
      <c r="M332" s="32"/>
      <c r="P332" s="28"/>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165"/>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MP332" s="159" t="s">
        <v>0</v>
      </c>
      <c r="MQ332" s="159">
        <f>SUM(MQ306:MQ330)</f>
        <v>246</v>
      </c>
      <c r="MU332" s="158">
        <v>25</v>
      </c>
      <c r="MV332" s="158">
        <f>COUNTIF(MV6:MV299,"=26")</f>
        <v>2</v>
      </c>
      <c r="NG332" s="159" t="s">
        <v>0</v>
      </c>
      <c r="NH332" s="159">
        <f>SUM(NH306:NH330)</f>
        <v>92</v>
      </c>
      <c r="NN332" s="46"/>
      <c r="NO332" s="730"/>
      <c r="NP332" s="730"/>
      <c r="NQ332" s="730"/>
      <c r="NR332" s="730"/>
      <c r="NS332" s="730"/>
      <c r="NT332" s="730"/>
      <c r="NU332" s="730"/>
      <c r="NV332" s="730"/>
      <c r="NW332" s="730"/>
      <c r="NX332" s="730"/>
      <c r="NY332" s="730"/>
      <c r="NZ332" s="730"/>
      <c r="OA332" s="730"/>
      <c r="OB332" s="730"/>
      <c r="OC332" s="730"/>
      <c r="OD332" s="730"/>
      <c r="OE332" s="730"/>
      <c r="OF332" s="730"/>
      <c r="OG332" s="730"/>
      <c r="OH332" s="730"/>
      <c r="OI332" s="730"/>
      <c r="OJ332" s="730"/>
      <c r="OK332" s="730"/>
      <c r="OL332" s="730"/>
      <c r="OM332" s="730"/>
      <c r="ON332" s="730"/>
      <c r="OO332" s="730"/>
      <c r="OP332" s="730"/>
      <c r="OQ332" s="730"/>
      <c r="OR332" s="730"/>
      <c r="OS332" s="730"/>
      <c r="OT332" s="730"/>
      <c r="OU332" s="730"/>
      <c r="OV332" s="730"/>
      <c r="OW332" s="730"/>
      <c r="OX332" s="730"/>
      <c r="OY332" s="730"/>
      <c r="OZ332" s="730"/>
      <c r="PA332" s="730"/>
      <c r="PB332" s="730"/>
      <c r="PC332" s="730"/>
      <c r="PD332" s="730"/>
      <c r="PE332" s="730"/>
      <c r="PF332" s="730"/>
      <c r="PG332" s="730"/>
      <c r="PH332" s="730"/>
      <c r="PI332" s="730"/>
    </row>
    <row r="333" spans="1:425" s="3" customFormat="1" ht="15" customHeight="1">
      <c r="A333" s="1"/>
      <c r="B333" s="46"/>
      <c r="C333" s="28"/>
      <c r="D333" s="28"/>
      <c r="E333" s="28"/>
      <c r="F333" s="28"/>
      <c r="G333" s="14"/>
      <c r="H333" s="14"/>
      <c r="I333" s="14"/>
      <c r="J333" s="14"/>
      <c r="K333" s="14"/>
      <c r="L333" s="14"/>
      <c r="M333" s="32"/>
      <c r="P333" s="28"/>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165"/>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MU333" s="159" t="s">
        <v>0</v>
      </c>
      <c r="MV333" s="159">
        <f>SUM(MV307:MV331)</f>
        <v>154</v>
      </c>
      <c r="NN333" s="46"/>
      <c r="NO333" s="730"/>
      <c r="NP333" s="730"/>
      <c r="NQ333" s="730"/>
      <c r="NR333" s="730"/>
      <c r="NS333" s="730"/>
      <c r="NT333" s="730"/>
      <c r="NU333" s="730"/>
      <c r="NV333" s="730"/>
      <c r="NW333" s="730"/>
      <c r="NX333" s="730"/>
      <c r="NY333" s="730"/>
      <c r="NZ333" s="730"/>
      <c r="OA333" s="730"/>
      <c r="OB333" s="730"/>
      <c r="OC333" s="730"/>
      <c r="OD333" s="730"/>
      <c r="OE333" s="730"/>
      <c r="OF333" s="730"/>
      <c r="OG333" s="730"/>
      <c r="OH333" s="730"/>
      <c r="OI333" s="730"/>
      <c r="OJ333" s="730"/>
      <c r="OK333" s="730"/>
      <c r="OL333" s="730"/>
      <c r="OM333" s="730"/>
      <c r="ON333" s="730"/>
      <c r="OO333" s="730"/>
      <c r="OP333" s="730"/>
      <c r="OQ333" s="730"/>
      <c r="OR333" s="730"/>
      <c r="OS333" s="730"/>
      <c r="OT333" s="730"/>
      <c r="OU333" s="730"/>
      <c r="OV333" s="730"/>
      <c r="OW333" s="730"/>
      <c r="OX333" s="730"/>
      <c r="OY333" s="730"/>
      <c r="OZ333" s="730"/>
      <c r="PA333" s="730"/>
      <c r="PB333" s="730"/>
      <c r="PC333" s="730"/>
      <c r="PD333" s="730"/>
      <c r="PE333" s="730"/>
      <c r="PF333" s="730"/>
      <c r="PG333" s="730"/>
      <c r="PH333" s="730"/>
      <c r="PI333" s="730"/>
    </row>
    <row r="334" spans="1:425" s="3" customFormat="1">
      <c r="A334" s="1"/>
      <c r="B334" s="46"/>
      <c r="C334" s="28"/>
      <c r="D334" s="28"/>
      <c r="E334" s="28"/>
      <c r="F334" s="28"/>
      <c r="G334" s="14"/>
      <c r="H334" s="14"/>
      <c r="I334" s="14"/>
      <c r="J334" s="14"/>
      <c r="K334" s="14"/>
      <c r="L334" s="14"/>
      <c r="M334" s="32"/>
      <c r="P334" s="28"/>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165"/>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MR334" s="195"/>
      <c r="NN334" s="46"/>
      <c r="NO334" s="730"/>
      <c r="NP334" s="730"/>
      <c r="NQ334" s="730"/>
      <c r="NR334" s="730"/>
      <c r="NS334" s="730"/>
      <c r="NT334" s="730"/>
      <c r="NU334" s="730"/>
      <c r="NV334" s="730"/>
      <c r="NW334" s="730"/>
      <c r="NX334" s="730"/>
      <c r="NY334" s="730"/>
      <c r="NZ334" s="730"/>
      <c r="OA334" s="730"/>
      <c r="OB334" s="730"/>
      <c r="OC334" s="730"/>
      <c r="OD334" s="730"/>
      <c r="OE334" s="730"/>
      <c r="OF334" s="730"/>
      <c r="OG334" s="730"/>
      <c r="OH334" s="730"/>
      <c r="OI334" s="730"/>
      <c r="OJ334" s="730"/>
      <c r="OK334" s="730"/>
      <c r="OL334" s="730"/>
      <c r="OM334" s="730"/>
      <c r="ON334" s="730"/>
      <c r="OO334" s="730"/>
      <c r="OP334" s="730"/>
      <c r="OQ334" s="730"/>
      <c r="OR334" s="730"/>
      <c r="OS334" s="730"/>
      <c r="OT334" s="730"/>
      <c r="OU334" s="730"/>
      <c r="OV334" s="730"/>
      <c r="OW334" s="730"/>
      <c r="OX334" s="730"/>
      <c r="OY334" s="730"/>
      <c r="OZ334" s="730"/>
      <c r="PA334" s="730"/>
      <c r="PB334" s="730"/>
      <c r="PC334" s="730"/>
      <c r="PD334" s="730"/>
      <c r="PE334" s="730"/>
      <c r="PF334" s="730"/>
      <c r="PG334" s="730"/>
      <c r="PH334" s="730"/>
      <c r="PI334" s="730"/>
    </row>
    <row r="335" spans="1:425" s="1" customFormat="1">
      <c r="B335" s="730"/>
      <c r="C335" s="6"/>
      <c r="D335" s="6"/>
      <c r="E335" s="6"/>
      <c r="F335" s="6"/>
      <c r="G335" s="2"/>
      <c r="H335" s="2"/>
      <c r="I335" s="2"/>
      <c r="J335" s="2"/>
      <c r="K335" s="2"/>
      <c r="L335" s="2"/>
      <c r="M335" s="34"/>
      <c r="P335" s="6"/>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4"/>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NN335" s="46"/>
      <c r="NO335" s="730"/>
      <c r="NP335" s="730"/>
      <c r="NQ335" s="730"/>
      <c r="NR335" s="730"/>
      <c r="NS335" s="730"/>
      <c r="NT335" s="730"/>
      <c r="NU335" s="730"/>
      <c r="NV335" s="730"/>
      <c r="NW335" s="730"/>
      <c r="NX335" s="730"/>
      <c r="NY335" s="730"/>
      <c r="NZ335" s="730"/>
      <c r="OA335" s="730"/>
      <c r="OB335" s="730"/>
      <c r="OC335" s="730"/>
      <c r="OD335" s="730"/>
      <c r="OE335" s="730"/>
      <c r="OF335" s="730"/>
      <c r="OG335" s="730"/>
      <c r="OH335" s="730"/>
      <c r="OI335" s="730"/>
      <c r="OJ335" s="730"/>
      <c r="OK335" s="730"/>
      <c r="OL335" s="730"/>
      <c r="OM335" s="730"/>
      <c r="ON335" s="730"/>
      <c r="OO335" s="730"/>
      <c r="OP335" s="730"/>
      <c r="OQ335" s="730"/>
      <c r="OR335" s="730"/>
      <c r="OS335" s="730"/>
      <c r="OT335" s="730"/>
      <c r="OU335" s="730"/>
      <c r="OV335" s="730"/>
      <c r="OW335" s="730"/>
      <c r="OX335" s="730"/>
      <c r="OY335" s="730"/>
      <c r="OZ335" s="730"/>
      <c r="PA335" s="730"/>
      <c r="PB335" s="730"/>
      <c r="PC335" s="730"/>
      <c r="PD335" s="730"/>
      <c r="PE335" s="730"/>
      <c r="PF335" s="730"/>
      <c r="PG335" s="730"/>
      <c r="PH335" s="730"/>
      <c r="PI335" s="730"/>
    </row>
    <row r="336" spans="1:425" s="1" customFormat="1">
      <c r="B336" s="730"/>
      <c r="C336" s="6"/>
      <c r="D336" s="6"/>
      <c r="E336" s="6"/>
      <c r="F336" s="6"/>
      <c r="G336" s="2"/>
      <c r="H336" s="2"/>
      <c r="I336" s="2"/>
      <c r="J336" s="2"/>
      <c r="K336" s="2"/>
      <c r="L336" s="2"/>
      <c r="M336" s="34"/>
      <c r="P336" s="6"/>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4"/>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NN336" s="46"/>
      <c r="NO336" s="730"/>
      <c r="NP336" s="730"/>
      <c r="NQ336" s="730"/>
      <c r="NR336" s="730"/>
      <c r="NS336" s="730"/>
      <c r="NT336" s="730"/>
      <c r="NU336" s="730"/>
      <c r="NV336" s="730"/>
      <c r="NW336" s="730"/>
      <c r="NX336" s="730"/>
      <c r="NY336" s="730"/>
      <c r="NZ336" s="730"/>
      <c r="OA336" s="730"/>
      <c r="OB336" s="730"/>
      <c r="OC336" s="730"/>
      <c r="OD336" s="730"/>
      <c r="OE336" s="730"/>
      <c r="OF336" s="730"/>
      <c r="OG336" s="730"/>
      <c r="OH336" s="730"/>
      <c r="OI336" s="730"/>
      <c r="OJ336" s="730"/>
      <c r="OK336" s="730"/>
      <c r="OL336" s="730"/>
      <c r="OM336" s="730"/>
      <c r="ON336" s="730"/>
      <c r="OO336" s="730"/>
      <c r="OP336" s="730"/>
      <c r="OQ336" s="730"/>
      <c r="OR336" s="730"/>
      <c r="OS336" s="730"/>
      <c r="OT336" s="730"/>
      <c r="OU336" s="730"/>
      <c r="OV336" s="730"/>
      <c r="OW336" s="730"/>
      <c r="OX336" s="730"/>
      <c r="OY336" s="730"/>
      <c r="OZ336" s="730"/>
      <c r="PA336" s="730"/>
      <c r="PB336" s="730"/>
      <c r="PC336" s="730"/>
      <c r="PD336" s="730"/>
      <c r="PE336" s="730"/>
      <c r="PF336" s="730"/>
      <c r="PG336" s="730"/>
      <c r="PH336" s="730"/>
      <c r="PI336" s="730"/>
    </row>
    <row r="337" spans="2:425" s="1" customFormat="1">
      <c r="B337" s="730"/>
      <c r="C337" s="6"/>
      <c r="D337" s="6"/>
      <c r="E337" s="6"/>
      <c r="F337" s="6"/>
      <c r="G337" s="2"/>
      <c r="H337" s="2"/>
      <c r="I337" s="2"/>
      <c r="J337" s="2"/>
      <c r="K337" s="2"/>
      <c r="L337" s="2"/>
      <c r="M337" s="34"/>
      <c r="P337" s="6"/>
      <c r="Q337" s="733"/>
      <c r="R337" s="733"/>
      <c r="S337" s="733"/>
      <c r="T337" s="733"/>
      <c r="U337" s="733"/>
      <c r="V337" s="733"/>
      <c r="W337" s="733"/>
      <c r="X337" s="733"/>
      <c r="Y337" s="733"/>
      <c r="Z337" s="733"/>
      <c r="AA337" s="733"/>
      <c r="AB337" s="733"/>
      <c r="AC337" s="733"/>
      <c r="AD337" s="733"/>
      <c r="AF337" s="733"/>
      <c r="AG337" s="733"/>
      <c r="AH337" s="733"/>
      <c r="AI337" s="733"/>
      <c r="AJ337" s="733"/>
      <c r="AK337" s="733"/>
      <c r="AL337" s="733"/>
      <c r="AM337" s="733"/>
      <c r="AN337" s="733"/>
      <c r="AO337" s="733"/>
      <c r="AP337" s="733"/>
      <c r="AQ337" s="734"/>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MZ337" s="735"/>
      <c r="NN337" s="46"/>
      <c r="NO337" s="730"/>
      <c r="NP337" s="730"/>
      <c r="NQ337" s="730"/>
      <c r="NR337" s="730"/>
      <c r="NS337" s="730"/>
      <c r="NT337" s="730"/>
      <c r="NU337" s="730"/>
      <c r="NV337" s="730"/>
      <c r="NW337" s="730"/>
      <c r="NX337" s="730"/>
      <c r="NY337" s="730"/>
      <c r="NZ337" s="730"/>
      <c r="OA337" s="730"/>
      <c r="OB337" s="730"/>
      <c r="OC337" s="730"/>
      <c r="OD337" s="730"/>
      <c r="OE337" s="730"/>
      <c r="OF337" s="730"/>
      <c r="OG337" s="730"/>
      <c r="OH337" s="730"/>
      <c r="OI337" s="730"/>
      <c r="OJ337" s="730"/>
      <c r="OK337" s="730"/>
      <c r="OL337" s="730"/>
      <c r="OM337" s="730"/>
      <c r="ON337" s="730"/>
      <c r="OO337" s="730"/>
      <c r="OP337" s="730"/>
      <c r="OQ337" s="730"/>
      <c r="OR337" s="730"/>
      <c r="OS337" s="730"/>
      <c r="OT337" s="730"/>
      <c r="OU337" s="730"/>
      <c r="OV337" s="730"/>
      <c r="OW337" s="730"/>
      <c r="OX337" s="730"/>
      <c r="OY337" s="730"/>
      <c r="OZ337" s="730"/>
      <c r="PA337" s="730"/>
      <c r="PB337" s="730"/>
      <c r="PC337" s="730"/>
      <c r="PD337" s="730"/>
      <c r="PE337" s="730"/>
      <c r="PF337" s="730"/>
      <c r="PG337" s="730"/>
      <c r="PH337" s="730"/>
      <c r="PI337" s="730"/>
    </row>
    <row r="338" spans="2:425" s="1" customFormat="1">
      <c r="B338" s="730"/>
      <c r="C338" s="6"/>
      <c r="D338" s="6"/>
      <c r="E338" s="6"/>
      <c r="F338" s="6"/>
      <c r="G338" s="2"/>
      <c r="H338" s="2"/>
      <c r="I338" s="2"/>
      <c r="J338" s="2"/>
      <c r="K338" s="2"/>
      <c r="L338" s="2"/>
      <c r="M338" s="34"/>
      <c r="P338" s="6"/>
      <c r="Q338" s="733"/>
      <c r="R338" s="733"/>
      <c r="S338" s="733"/>
      <c r="T338" s="733"/>
      <c r="U338" s="733"/>
      <c r="V338" s="733"/>
      <c r="W338" s="733"/>
      <c r="X338" s="733"/>
      <c r="Y338" s="733"/>
      <c r="Z338" s="733"/>
      <c r="AA338" s="733"/>
      <c r="AB338" s="733"/>
      <c r="AC338" s="733"/>
      <c r="AD338" s="733"/>
      <c r="AF338" s="733"/>
      <c r="AG338" s="733"/>
      <c r="AH338" s="733"/>
      <c r="AI338" s="733"/>
      <c r="AJ338" s="733"/>
      <c r="AK338" s="733"/>
      <c r="AL338" s="733"/>
      <c r="AM338" s="733"/>
      <c r="AN338" s="733"/>
      <c r="AO338" s="733"/>
      <c r="AP338" s="733"/>
      <c r="AQ338" s="734"/>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MU338" s="736"/>
      <c r="MV338" s="736"/>
      <c r="MZ338" s="737"/>
      <c r="NN338" s="46"/>
      <c r="NO338" s="730"/>
      <c r="NP338" s="730"/>
      <c r="NQ338" s="730"/>
      <c r="NR338" s="730"/>
      <c r="NS338" s="730"/>
      <c r="NT338" s="730"/>
      <c r="NU338" s="730"/>
      <c r="NV338" s="730"/>
      <c r="NW338" s="730"/>
      <c r="NX338" s="730"/>
      <c r="NY338" s="730"/>
      <c r="NZ338" s="730"/>
      <c r="OA338" s="730"/>
      <c r="OB338" s="730"/>
      <c r="OC338" s="730"/>
      <c r="OD338" s="730"/>
      <c r="OE338" s="730"/>
      <c r="OF338" s="730"/>
      <c r="OG338" s="730"/>
      <c r="OH338" s="730"/>
      <c r="OI338" s="730"/>
      <c r="OJ338" s="730"/>
      <c r="OK338" s="730"/>
      <c r="OL338" s="730"/>
      <c r="OM338" s="730"/>
      <c r="ON338" s="730"/>
      <c r="OO338" s="730"/>
      <c r="OP338" s="730"/>
      <c r="OQ338" s="730"/>
      <c r="OR338" s="730"/>
      <c r="OS338" s="730"/>
      <c r="OT338" s="730"/>
      <c r="OU338" s="730"/>
      <c r="OV338" s="730"/>
      <c r="OW338" s="730"/>
      <c r="OX338" s="730"/>
      <c r="OY338" s="730"/>
      <c r="OZ338" s="730"/>
      <c r="PA338" s="730"/>
      <c r="PB338" s="730"/>
      <c r="PC338" s="730"/>
      <c r="PD338" s="730"/>
      <c r="PE338" s="730"/>
      <c r="PF338" s="730"/>
      <c r="PG338" s="730"/>
      <c r="PH338" s="730"/>
      <c r="PI338" s="730"/>
    </row>
    <row r="339" spans="2:425" s="1" customFormat="1">
      <c r="B339" s="730"/>
      <c r="C339" s="6"/>
      <c r="D339" s="6"/>
      <c r="E339" s="6"/>
      <c r="F339" s="6"/>
      <c r="G339" s="2"/>
      <c r="H339" s="2"/>
      <c r="I339" s="2"/>
      <c r="J339" s="2"/>
      <c r="K339" s="2"/>
      <c r="L339" s="2"/>
      <c r="M339" s="34"/>
      <c r="P339" s="6"/>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4"/>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MU339" s="736"/>
      <c r="MV339" s="736"/>
      <c r="MZ339" s="737"/>
      <c r="NN339" s="46"/>
      <c r="NO339" s="730"/>
      <c r="NP339" s="730"/>
      <c r="NQ339" s="730"/>
      <c r="NR339" s="730"/>
      <c r="NS339" s="730"/>
      <c r="NT339" s="730"/>
      <c r="NU339" s="730"/>
      <c r="NV339" s="730"/>
      <c r="NW339" s="730"/>
      <c r="NX339" s="730"/>
      <c r="NY339" s="730"/>
      <c r="NZ339" s="730"/>
      <c r="OA339" s="730"/>
      <c r="OB339" s="730"/>
      <c r="OC339" s="730"/>
      <c r="OD339" s="730"/>
      <c r="OE339" s="730"/>
      <c r="OF339" s="730"/>
      <c r="OG339" s="730"/>
      <c r="OH339" s="730"/>
      <c r="OI339" s="730"/>
      <c r="OJ339" s="730"/>
      <c r="OK339" s="730"/>
      <c r="OL339" s="730"/>
      <c r="OM339" s="730"/>
      <c r="ON339" s="730"/>
      <c r="OO339" s="730"/>
      <c r="OP339" s="730"/>
      <c r="OQ339" s="730"/>
      <c r="OR339" s="730"/>
      <c r="OS339" s="730"/>
      <c r="OT339" s="730"/>
      <c r="OU339" s="730"/>
      <c r="OV339" s="730"/>
      <c r="OW339" s="730"/>
      <c r="OX339" s="730"/>
      <c r="OY339" s="730"/>
      <c r="OZ339" s="730"/>
      <c r="PA339" s="730"/>
      <c r="PB339" s="730"/>
      <c r="PC339" s="730"/>
      <c r="PD339" s="730"/>
      <c r="PE339" s="730"/>
      <c r="PF339" s="730"/>
      <c r="PG339" s="730"/>
      <c r="PH339" s="730"/>
      <c r="PI339" s="730"/>
    </row>
    <row r="340" spans="2:425" s="1" customFormat="1">
      <c r="B340" s="730"/>
      <c r="C340" s="6"/>
      <c r="D340" s="6"/>
      <c r="E340" s="6"/>
      <c r="F340" s="6"/>
      <c r="G340" s="2"/>
      <c r="H340" s="2"/>
      <c r="I340" s="2"/>
      <c r="J340" s="2"/>
      <c r="K340" s="2"/>
      <c r="L340" s="2"/>
      <c r="M340" s="34"/>
      <c r="P340" s="6"/>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4"/>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MU340" s="736"/>
      <c r="MV340" s="736"/>
      <c r="NN340" s="46"/>
      <c r="NO340" s="730"/>
      <c r="NP340" s="730"/>
      <c r="NQ340" s="730"/>
      <c r="NR340" s="730"/>
      <c r="NS340" s="730"/>
      <c r="NT340" s="730"/>
      <c r="NU340" s="730"/>
      <c r="NV340" s="730"/>
      <c r="NW340" s="730"/>
      <c r="NX340" s="730"/>
      <c r="NY340" s="730"/>
      <c r="NZ340" s="730"/>
      <c r="OA340" s="730"/>
      <c r="OB340" s="730"/>
      <c r="OC340" s="730"/>
      <c r="OD340" s="730"/>
      <c r="OE340" s="730"/>
      <c r="OF340" s="730"/>
      <c r="OG340" s="730"/>
      <c r="OH340" s="730"/>
      <c r="OI340" s="730"/>
      <c r="OJ340" s="730"/>
      <c r="OK340" s="730"/>
      <c r="OL340" s="730"/>
      <c r="OM340" s="730"/>
      <c r="ON340" s="730"/>
      <c r="OO340" s="730"/>
      <c r="OP340" s="730"/>
      <c r="OQ340" s="730"/>
      <c r="OR340" s="730"/>
      <c r="OS340" s="730"/>
      <c r="OT340" s="730"/>
      <c r="OU340" s="730"/>
      <c r="OV340" s="730"/>
      <c r="OW340" s="730"/>
      <c r="OX340" s="730"/>
      <c r="OY340" s="730"/>
      <c r="OZ340" s="730"/>
      <c r="PA340" s="730"/>
      <c r="PB340" s="730"/>
      <c r="PC340" s="730"/>
      <c r="PD340" s="730"/>
      <c r="PE340" s="730"/>
      <c r="PF340" s="730"/>
      <c r="PG340" s="730"/>
      <c r="PH340" s="730"/>
      <c r="PI340" s="730"/>
    </row>
    <row r="341" spans="2:425" s="1" customFormat="1">
      <c r="B341" s="730"/>
      <c r="C341" s="6"/>
      <c r="D341" s="6"/>
      <c r="E341" s="6"/>
      <c r="F341" s="6"/>
      <c r="G341" s="2"/>
      <c r="H341" s="2"/>
      <c r="I341" s="2"/>
      <c r="J341" s="2"/>
      <c r="K341" s="2"/>
      <c r="L341" s="2"/>
      <c r="M341" s="34"/>
      <c r="P341" s="6"/>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4"/>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MU341" s="736"/>
      <c r="MV341" s="736"/>
      <c r="NN341" s="46"/>
      <c r="NO341" s="730"/>
      <c r="NP341" s="730"/>
      <c r="NQ341" s="730"/>
      <c r="NR341" s="730"/>
      <c r="NS341" s="730"/>
      <c r="NT341" s="730"/>
      <c r="NU341" s="730"/>
      <c r="NV341" s="730"/>
      <c r="NW341" s="730"/>
      <c r="NX341" s="730"/>
      <c r="NY341" s="730"/>
      <c r="NZ341" s="730"/>
      <c r="OA341" s="730"/>
      <c r="OB341" s="730"/>
      <c r="OC341" s="730"/>
      <c r="OD341" s="730"/>
      <c r="OE341" s="730"/>
      <c r="OF341" s="730"/>
      <c r="OG341" s="730"/>
      <c r="OH341" s="730"/>
      <c r="OI341" s="730"/>
      <c r="OJ341" s="730"/>
      <c r="OK341" s="730"/>
      <c r="OL341" s="730"/>
      <c r="OM341" s="730"/>
      <c r="ON341" s="730"/>
      <c r="OO341" s="730"/>
      <c r="OP341" s="730"/>
      <c r="OQ341" s="730"/>
      <c r="OR341" s="730"/>
      <c r="OS341" s="730"/>
      <c r="OT341" s="730"/>
      <c r="OU341" s="730"/>
      <c r="OV341" s="730"/>
      <c r="OW341" s="730"/>
      <c r="OX341" s="730"/>
      <c r="OY341" s="730"/>
      <c r="OZ341" s="730"/>
      <c r="PA341" s="730"/>
      <c r="PB341" s="730"/>
      <c r="PC341" s="730"/>
      <c r="PD341" s="730"/>
      <c r="PE341" s="730"/>
      <c r="PF341" s="730"/>
      <c r="PG341" s="730"/>
      <c r="PH341" s="730"/>
      <c r="PI341" s="730"/>
    </row>
    <row r="342" spans="2:425" s="1" customFormat="1">
      <c r="B342" s="730"/>
      <c r="C342" s="6"/>
      <c r="D342" s="6"/>
      <c r="E342" s="6"/>
      <c r="F342" s="6"/>
      <c r="G342" s="2"/>
      <c r="H342" s="2"/>
      <c r="I342" s="2"/>
      <c r="J342" s="2"/>
      <c r="K342" s="2"/>
      <c r="L342" s="2"/>
      <c r="M342" s="34"/>
      <c r="P342" s="6"/>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4"/>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MU342" s="736"/>
      <c r="MV342" s="736"/>
      <c r="NN342" s="46"/>
      <c r="NO342" s="730"/>
      <c r="NP342" s="730"/>
      <c r="NQ342" s="730"/>
      <c r="NR342" s="730"/>
      <c r="NS342" s="730"/>
      <c r="NT342" s="730"/>
      <c r="NU342" s="730"/>
      <c r="NV342" s="730"/>
      <c r="NW342" s="730"/>
      <c r="NX342" s="730"/>
      <c r="NY342" s="730"/>
      <c r="NZ342" s="730"/>
      <c r="OA342" s="730"/>
      <c r="OB342" s="730"/>
      <c r="OC342" s="730"/>
      <c r="OD342" s="730"/>
      <c r="OE342" s="730"/>
      <c r="OF342" s="730"/>
      <c r="OG342" s="730"/>
      <c r="OH342" s="730"/>
      <c r="OI342" s="730"/>
      <c r="OJ342" s="730"/>
      <c r="OK342" s="730"/>
      <c r="OL342" s="730"/>
      <c r="OM342" s="730"/>
      <c r="ON342" s="730"/>
      <c r="OO342" s="730"/>
      <c r="OP342" s="730"/>
      <c r="OQ342" s="730"/>
      <c r="OR342" s="730"/>
      <c r="OS342" s="730"/>
      <c r="OT342" s="730"/>
      <c r="OU342" s="730"/>
      <c r="OV342" s="730"/>
      <c r="OW342" s="730"/>
      <c r="OX342" s="730"/>
      <c r="OY342" s="730"/>
      <c r="OZ342" s="730"/>
      <c r="PA342" s="730"/>
      <c r="PB342" s="730"/>
      <c r="PC342" s="730"/>
      <c r="PD342" s="730"/>
      <c r="PE342" s="730"/>
      <c r="PF342" s="730"/>
      <c r="PG342" s="730"/>
      <c r="PH342" s="730"/>
      <c r="PI342" s="730"/>
    </row>
    <row r="343" spans="2:425" s="1" customFormat="1">
      <c r="B343" s="730"/>
      <c r="C343" s="6"/>
      <c r="D343" s="6"/>
      <c r="E343" s="6"/>
      <c r="F343" s="6"/>
      <c r="G343" s="2"/>
      <c r="H343" s="2"/>
      <c r="I343" s="2"/>
      <c r="J343" s="2"/>
      <c r="K343" s="2"/>
      <c r="L343" s="2"/>
      <c r="M343" s="34"/>
      <c r="P343" s="6"/>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4"/>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MU343" s="736"/>
      <c r="MV343" s="736"/>
      <c r="NN343" s="46"/>
      <c r="NO343" s="730"/>
      <c r="NP343" s="730"/>
      <c r="NQ343" s="730"/>
      <c r="NR343" s="730"/>
      <c r="NS343" s="730"/>
      <c r="NT343" s="730"/>
      <c r="NU343" s="730"/>
      <c r="NV343" s="730"/>
      <c r="NW343" s="730"/>
      <c r="NX343" s="730"/>
      <c r="NY343" s="730"/>
      <c r="NZ343" s="730"/>
      <c r="OA343" s="730"/>
      <c r="OB343" s="730"/>
      <c r="OC343" s="730"/>
      <c r="OD343" s="730"/>
      <c r="OE343" s="730"/>
      <c r="OF343" s="730"/>
      <c r="OG343" s="730"/>
      <c r="OH343" s="730"/>
      <c r="OI343" s="730"/>
      <c r="OJ343" s="730"/>
      <c r="OK343" s="730"/>
      <c r="OL343" s="730"/>
      <c r="OM343" s="730"/>
      <c r="ON343" s="730"/>
      <c r="OO343" s="730"/>
      <c r="OP343" s="730"/>
      <c r="OQ343" s="730"/>
      <c r="OR343" s="730"/>
      <c r="OS343" s="730"/>
      <c r="OT343" s="730"/>
      <c r="OU343" s="730"/>
      <c r="OV343" s="730"/>
      <c r="OW343" s="730"/>
      <c r="OX343" s="730"/>
      <c r="OY343" s="730"/>
      <c r="OZ343" s="730"/>
      <c r="PA343" s="730"/>
      <c r="PB343" s="730"/>
      <c r="PC343" s="730"/>
      <c r="PD343" s="730"/>
      <c r="PE343" s="730"/>
      <c r="PF343" s="730"/>
      <c r="PG343" s="730"/>
      <c r="PH343" s="730"/>
      <c r="PI343" s="730"/>
    </row>
    <row r="344" spans="2:425" s="1" customFormat="1">
      <c r="B344" s="730"/>
      <c r="C344" s="6"/>
      <c r="D344" s="6"/>
      <c r="E344" s="6"/>
      <c r="F344" s="6"/>
      <c r="G344" s="2"/>
      <c r="H344" s="2"/>
      <c r="I344" s="2"/>
      <c r="J344" s="2"/>
      <c r="K344" s="2"/>
      <c r="L344" s="2"/>
      <c r="M344" s="34"/>
      <c r="P344" s="6"/>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4"/>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MU344" s="736"/>
      <c r="MV344" s="736"/>
      <c r="NN344" s="46"/>
      <c r="NO344" s="730"/>
      <c r="NP344" s="730"/>
      <c r="NQ344" s="730"/>
      <c r="NR344" s="730"/>
      <c r="NS344" s="730"/>
      <c r="NT344" s="730"/>
      <c r="NU344" s="730"/>
      <c r="NV344" s="730"/>
      <c r="NW344" s="730"/>
      <c r="NX344" s="730"/>
      <c r="NY344" s="730"/>
      <c r="NZ344" s="730"/>
      <c r="OA344" s="730"/>
      <c r="OB344" s="730"/>
      <c r="OC344" s="730"/>
      <c r="OD344" s="730"/>
      <c r="OE344" s="730"/>
      <c r="OF344" s="730"/>
      <c r="OG344" s="730"/>
      <c r="OH344" s="730"/>
      <c r="OI344" s="730"/>
      <c r="OJ344" s="730"/>
      <c r="OK344" s="730"/>
      <c r="OL344" s="730"/>
      <c r="OM344" s="730"/>
      <c r="ON344" s="730"/>
      <c r="OO344" s="730"/>
      <c r="OP344" s="730"/>
      <c r="OQ344" s="730"/>
      <c r="OR344" s="730"/>
      <c r="OS344" s="730"/>
      <c r="OT344" s="730"/>
      <c r="OU344" s="730"/>
      <c r="OV344" s="730"/>
      <c r="OW344" s="730"/>
      <c r="OX344" s="730"/>
      <c r="OY344" s="730"/>
      <c r="OZ344" s="730"/>
      <c r="PA344" s="730"/>
      <c r="PB344" s="730"/>
      <c r="PC344" s="730"/>
      <c r="PD344" s="730"/>
      <c r="PE344" s="730"/>
      <c r="PF344" s="730"/>
      <c r="PG344" s="730"/>
      <c r="PH344" s="730"/>
      <c r="PI344" s="730"/>
    </row>
    <row r="345" spans="2:425" s="1" customFormat="1">
      <c r="B345" s="730"/>
      <c r="C345" s="6"/>
      <c r="D345" s="6"/>
      <c r="E345" s="6"/>
      <c r="F345" s="6"/>
      <c r="G345" s="2"/>
      <c r="H345" s="2"/>
      <c r="I345" s="2"/>
      <c r="J345" s="2"/>
      <c r="K345" s="2"/>
      <c r="L345" s="2"/>
      <c r="M345" s="34"/>
      <c r="P345" s="6"/>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4"/>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MU345" s="736"/>
      <c r="MV345" s="736"/>
      <c r="NN345" s="46"/>
      <c r="NO345" s="730"/>
      <c r="NP345" s="730"/>
      <c r="NQ345" s="730"/>
      <c r="NR345" s="730"/>
      <c r="NS345" s="730"/>
      <c r="NT345" s="730"/>
      <c r="NU345" s="730"/>
      <c r="NV345" s="730"/>
      <c r="NW345" s="730"/>
      <c r="NX345" s="730"/>
      <c r="NY345" s="730"/>
      <c r="NZ345" s="730"/>
      <c r="OA345" s="730"/>
      <c r="OB345" s="730"/>
      <c r="OC345" s="730"/>
      <c r="OD345" s="730"/>
      <c r="OE345" s="730"/>
      <c r="OF345" s="730"/>
      <c r="OG345" s="730"/>
      <c r="OH345" s="730"/>
      <c r="OI345" s="730"/>
      <c r="OJ345" s="730"/>
      <c r="OK345" s="730"/>
      <c r="OL345" s="730"/>
      <c r="OM345" s="730"/>
      <c r="ON345" s="730"/>
      <c r="OO345" s="730"/>
      <c r="OP345" s="730"/>
      <c r="OQ345" s="730"/>
      <c r="OR345" s="730"/>
      <c r="OS345" s="730"/>
      <c r="OT345" s="730"/>
      <c r="OU345" s="730"/>
      <c r="OV345" s="730"/>
      <c r="OW345" s="730"/>
      <c r="OX345" s="730"/>
      <c r="OY345" s="730"/>
      <c r="OZ345" s="730"/>
      <c r="PA345" s="730"/>
      <c r="PB345" s="730"/>
      <c r="PC345" s="730"/>
      <c r="PD345" s="730"/>
      <c r="PE345" s="730"/>
      <c r="PF345" s="730"/>
      <c r="PG345" s="730"/>
      <c r="PH345" s="730"/>
      <c r="PI345" s="730"/>
    </row>
    <row r="346" spans="2:425" s="1" customFormat="1">
      <c r="B346" s="730"/>
      <c r="C346" s="6"/>
      <c r="D346" s="6"/>
      <c r="E346" s="6"/>
      <c r="F346" s="6"/>
      <c r="G346" s="2"/>
      <c r="H346" s="2"/>
      <c r="I346" s="2"/>
      <c r="J346" s="2"/>
      <c r="K346" s="2"/>
      <c r="L346" s="2"/>
      <c r="M346" s="34"/>
      <c r="P346" s="6"/>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4"/>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MU346" s="736"/>
      <c r="MV346" s="736"/>
      <c r="NN346" s="46"/>
      <c r="NO346" s="730"/>
      <c r="NP346" s="730"/>
      <c r="NQ346" s="730"/>
      <c r="NR346" s="730"/>
      <c r="NS346" s="730"/>
      <c r="NT346" s="730"/>
      <c r="NU346" s="730"/>
      <c r="NV346" s="730"/>
      <c r="NW346" s="730"/>
      <c r="NX346" s="730"/>
      <c r="NY346" s="730"/>
      <c r="NZ346" s="730"/>
      <c r="OA346" s="730"/>
      <c r="OB346" s="730"/>
      <c r="OC346" s="730"/>
      <c r="OD346" s="730"/>
      <c r="OE346" s="730"/>
      <c r="OF346" s="730"/>
      <c r="OG346" s="730"/>
      <c r="OH346" s="730"/>
      <c r="OI346" s="730"/>
      <c r="OJ346" s="730"/>
      <c r="OK346" s="730"/>
      <c r="OL346" s="730"/>
      <c r="OM346" s="730"/>
      <c r="ON346" s="730"/>
      <c r="OO346" s="730"/>
      <c r="OP346" s="730"/>
      <c r="OQ346" s="730"/>
      <c r="OR346" s="730"/>
      <c r="OS346" s="730"/>
      <c r="OT346" s="730"/>
      <c r="OU346" s="730"/>
      <c r="OV346" s="730"/>
      <c r="OW346" s="730"/>
      <c r="OX346" s="730"/>
      <c r="OY346" s="730"/>
      <c r="OZ346" s="730"/>
      <c r="PA346" s="730"/>
      <c r="PB346" s="730"/>
      <c r="PC346" s="730"/>
      <c r="PD346" s="730"/>
      <c r="PE346" s="730"/>
      <c r="PF346" s="730"/>
      <c r="PG346" s="730"/>
      <c r="PH346" s="730"/>
      <c r="PI346" s="730"/>
    </row>
    <row r="347" spans="2:425" s="1" customFormat="1">
      <c r="B347" s="730"/>
      <c r="C347" s="6"/>
      <c r="D347" s="6"/>
      <c r="E347" s="6"/>
      <c r="F347" s="6"/>
      <c r="G347" s="2"/>
      <c r="H347" s="2"/>
      <c r="I347" s="2"/>
      <c r="J347" s="2"/>
      <c r="K347" s="2"/>
      <c r="L347" s="2"/>
      <c r="M347" s="34"/>
      <c r="P347" s="6"/>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4"/>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MU347" s="736"/>
      <c r="MV347" s="736"/>
      <c r="NN347" s="46"/>
      <c r="NO347" s="730"/>
      <c r="NP347" s="730"/>
      <c r="NQ347" s="730"/>
      <c r="NR347" s="730"/>
      <c r="NS347" s="730"/>
      <c r="NT347" s="730"/>
      <c r="NU347" s="730"/>
      <c r="NV347" s="730"/>
      <c r="NW347" s="730"/>
      <c r="NX347" s="730"/>
      <c r="NY347" s="730"/>
      <c r="NZ347" s="730"/>
      <c r="OA347" s="730"/>
      <c r="OB347" s="730"/>
      <c r="OC347" s="730"/>
      <c r="OD347" s="730"/>
      <c r="OE347" s="730"/>
      <c r="OF347" s="730"/>
      <c r="OG347" s="730"/>
      <c r="OH347" s="730"/>
      <c r="OI347" s="730"/>
      <c r="OJ347" s="730"/>
      <c r="OK347" s="730"/>
      <c r="OL347" s="730"/>
      <c r="OM347" s="730"/>
      <c r="ON347" s="730"/>
      <c r="OO347" s="730"/>
      <c r="OP347" s="730"/>
      <c r="OQ347" s="730"/>
      <c r="OR347" s="730"/>
      <c r="OS347" s="730"/>
      <c r="OT347" s="730"/>
      <c r="OU347" s="730"/>
      <c r="OV347" s="730"/>
      <c r="OW347" s="730"/>
      <c r="OX347" s="730"/>
      <c r="OY347" s="730"/>
      <c r="OZ347" s="730"/>
      <c r="PA347" s="730"/>
      <c r="PB347" s="730"/>
      <c r="PC347" s="730"/>
      <c r="PD347" s="730"/>
      <c r="PE347" s="730"/>
      <c r="PF347" s="730"/>
      <c r="PG347" s="730"/>
      <c r="PH347" s="730"/>
      <c r="PI347" s="730"/>
    </row>
    <row r="348" spans="2:425" s="1" customFormat="1">
      <c r="B348" s="730"/>
      <c r="C348" s="6"/>
      <c r="D348" s="6"/>
      <c r="E348" s="6"/>
      <c r="F348" s="6"/>
      <c r="G348" s="2"/>
      <c r="H348" s="2"/>
      <c r="I348" s="2"/>
      <c r="J348" s="2"/>
      <c r="K348" s="2"/>
      <c r="L348" s="2"/>
      <c r="M348" s="34"/>
      <c r="P348" s="6"/>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4"/>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MU348" s="736"/>
      <c r="MV348" s="736"/>
      <c r="NN348" s="46"/>
      <c r="NO348" s="730"/>
      <c r="NP348" s="730"/>
      <c r="NQ348" s="730"/>
      <c r="NR348" s="730"/>
      <c r="NS348" s="730"/>
      <c r="NT348" s="730"/>
      <c r="NU348" s="730"/>
      <c r="NV348" s="730"/>
      <c r="NW348" s="730"/>
      <c r="NX348" s="730"/>
      <c r="NY348" s="730"/>
      <c r="NZ348" s="730"/>
      <c r="OA348" s="730"/>
      <c r="OB348" s="730"/>
      <c r="OC348" s="730"/>
      <c r="OD348" s="730"/>
      <c r="OE348" s="730"/>
      <c r="OF348" s="730"/>
      <c r="OG348" s="730"/>
      <c r="OH348" s="730"/>
      <c r="OI348" s="730"/>
      <c r="OJ348" s="730"/>
      <c r="OK348" s="730"/>
      <c r="OL348" s="730"/>
      <c r="OM348" s="730"/>
      <c r="ON348" s="730"/>
      <c r="OO348" s="730"/>
      <c r="OP348" s="730"/>
      <c r="OQ348" s="730"/>
      <c r="OR348" s="730"/>
      <c r="OS348" s="730"/>
      <c r="OT348" s="730"/>
      <c r="OU348" s="730"/>
      <c r="OV348" s="730"/>
      <c r="OW348" s="730"/>
      <c r="OX348" s="730"/>
      <c r="OY348" s="730"/>
      <c r="OZ348" s="730"/>
      <c r="PA348" s="730"/>
      <c r="PB348" s="730"/>
      <c r="PC348" s="730"/>
      <c r="PD348" s="730"/>
      <c r="PE348" s="730"/>
      <c r="PF348" s="730"/>
      <c r="PG348" s="730"/>
      <c r="PH348" s="730"/>
      <c r="PI348" s="730"/>
    </row>
    <row r="349" spans="2:425" s="1" customFormat="1">
      <c r="B349" s="730"/>
      <c r="C349" s="6"/>
      <c r="D349" s="6"/>
      <c r="E349" s="6"/>
      <c r="F349" s="6"/>
      <c r="G349" s="2"/>
      <c r="H349" s="2"/>
      <c r="I349" s="2"/>
      <c r="J349" s="2"/>
      <c r="K349" s="2"/>
      <c r="L349" s="2"/>
      <c r="M349" s="34"/>
      <c r="P349" s="6"/>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4"/>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MU349" s="736"/>
      <c r="MV349" s="736"/>
      <c r="NN349" s="46"/>
      <c r="NO349" s="730"/>
      <c r="NP349" s="730"/>
      <c r="NQ349" s="730"/>
      <c r="NR349" s="730"/>
      <c r="NS349" s="730"/>
      <c r="NT349" s="730"/>
      <c r="NU349" s="730"/>
      <c r="NV349" s="730"/>
      <c r="NW349" s="730"/>
      <c r="NX349" s="730"/>
      <c r="NY349" s="730"/>
      <c r="NZ349" s="730"/>
      <c r="OA349" s="730"/>
      <c r="OB349" s="730"/>
      <c r="OC349" s="730"/>
      <c r="OD349" s="730"/>
      <c r="OE349" s="730"/>
      <c r="OF349" s="730"/>
      <c r="OG349" s="730"/>
      <c r="OH349" s="730"/>
      <c r="OI349" s="730"/>
      <c r="OJ349" s="730"/>
      <c r="OK349" s="730"/>
      <c r="OL349" s="730"/>
      <c r="OM349" s="730"/>
      <c r="ON349" s="730"/>
      <c r="OO349" s="730"/>
      <c r="OP349" s="730"/>
      <c r="OQ349" s="730"/>
      <c r="OR349" s="730"/>
      <c r="OS349" s="730"/>
      <c r="OT349" s="730"/>
      <c r="OU349" s="730"/>
      <c r="OV349" s="730"/>
      <c r="OW349" s="730"/>
      <c r="OX349" s="730"/>
      <c r="OY349" s="730"/>
      <c r="OZ349" s="730"/>
      <c r="PA349" s="730"/>
      <c r="PB349" s="730"/>
      <c r="PC349" s="730"/>
      <c r="PD349" s="730"/>
      <c r="PE349" s="730"/>
      <c r="PF349" s="730"/>
      <c r="PG349" s="730"/>
      <c r="PH349" s="730"/>
      <c r="PI349" s="730"/>
    </row>
    <row r="350" spans="2:425" s="1" customFormat="1">
      <c r="B350" s="730"/>
      <c r="C350" s="6"/>
      <c r="D350" s="6"/>
      <c r="E350" s="6"/>
      <c r="F350" s="6"/>
      <c r="G350" s="2"/>
      <c r="H350" s="2"/>
      <c r="I350" s="2"/>
      <c r="J350" s="2"/>
      <c r="K350" s="2"/>
      <c r="L350" s="2"/>
      <c r="M350" s="34"/>
      <c r="P350" s="6"/>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4"/>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MU350" s="736"/>
      <c r="MV350" s="736"/>
      <c r="NN350" s="46"/>
      <c r="NO350" s="730"/>
      <c r="NP350" s="730"/>
      <c r="NQ350" s="730"/>
      <c r="NR350" s="730"/>
      <c r="NS350" s="730"/>
      <c r="NT350" s="730"/>
      <c r="NU350" s="730"/>
      <c r="NV350" s="730"/>
      <c r="NW350" s="730"/>
      <c r="NX350" s="730"/>
      <c r="NY350" s="730"/>
      <c r="NZ350" s="730"/>
      <c r="OA350" s="730"/>
      <c r="OB350" s="730"/>
      <c r="OC350" s="730"/>
      <c r="OD350" s="730"/>
      <c r="OE350" s="730"/>
      <c r="OF350" s="730"/>
      <c r="OG350" s="730"/>
      <c r="OH350" s="730"/>
      <c r="OI350" s="730"/>
      <c r="OJ350" s="730"/>
      <c r="OK350" s="730"/>
      <c r="OL350" s="730"/>
      <c r="OM350" s="730"/>
      <c r="ON350" s="730"/>
      <c r="OO350" s="730"/>
      <c r="OP350" s="730"/>
      <c r="OQ350" s="730"/>
      <c r="OR350" s="730"/>
      <c r="OS350" s="730"/>
      <c r="OT350" s="730"/>
      <c r="OU350" s="730"/>
      <c r="OV350" s="730"/>
      <c r="OW350" s="730"/>
      <c r="OX350" s="730"/>
      <c r="OY350" s="730"/>
      <c r="OZ350" s="730"/>
      <c r="PA350" s="730"/>
      <c r="PB350" s="730"/>
      <c r="PC350" s="730"/>
      <c r="PD350" s="730"/>
      <c r="PE350" s="730"/>
      <c r="PF350" s="730"/>
      <c r="PG350" s="730"/>
      <c r="PH350" s="730"/>
      <c r="PI350" s="730"/>
    </row>
    <row r="351" spans="2:425" s="1" customFormat="1">
      <c r="B351" s="730"/>
      <c r="C351" s="6"/>
      <c r="D351" s="6"/>
      <c r="E351" s="6"/>
      <c r="F351" s="6"/>
      <c r="G351" s="2"/>
      <c r="H351" s="2"/>
      <c r="I351" s="2"/>
      <c r="J351" s="2"/>
      <c r="K351" s="2"/>
      <c r="L351" s="2"/>
      <c r="M351" s="34"/>
      <c r="P351" s="6"/>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4"/>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MU351" s="736"/>
      <c r="MV351" s="736"/>
      <c r="NN351" s="46"/>
      <c r="NO351" s="730"/>
      <c r="NP351" s="730"/>
      <c r="NQ351" s="730"/>
      <c r="NR351" s="730"/>
      <c r="NS351" s="730"/>
      <c r="NT351" s="730"/>
      <c r="NU351" s="730"/>
      <c r="NV351" s="730"/>
      <c r="NW351" s="730"/>
      <c r="NX351" s="730"/>
      <c r="NY351" s="730"/>
      <c r="NZ351" s="730"/>
      <c r="OA351" s="730"/>
      <c r="OB351" s="730"/>
      <c r="OC351" s="730"/>
      <c r="OD351" s="730"/>
      <c r="OE351" s="730"/>
      <c r="OF351" s="730"/>
      <c r="OG351" s="730"/>
      <c r="OH351" s="730"/>
      <c r="OI351" s="730"/>
      <c r="OJ351" s="730"/>
      <c r="OK351" s="730"/>
      <c r="OL351" s="730"/>
      <c r="OM351" s="730"/>
      <c r="ON351" s="730"/>
      <c r="OO351" s="730"/>
      <c r="OP351" s="730"/>
      <c r="OQ351" s="730"/>
      <c r="OR351" s="730"/>
      <c r="OS351" s="730"/>
      <c r="OT351" s="730"/>
      <c r="OU351" s="730"/>
      <c r="OV351" s="730"/>
      <c r="OW351" s="730"/>
      <c r="OX351" s="730"/>
      <c r="OY351" s="730"/>
      <c r="OZ351" s="730"/>
      <c r="PA351" s="730"/>
      <c r="PB351" s="730"/>
      <c r="PC351" s="730"/>
      <c r="PD351" s="730"/>
      <c r="PE351" s="730"/>
      <c r="PF351" s="730"/>
      <c r="PG351" s="730"/>
      <c r="PH351" s="730"/>
      <c r="PI351" s="730"/>
    </row>
    <row r="352" spans="2:425" s="1" customFormat="1">
      <c r="B352" s="730"/>
      <c r="C352" s="6"/>
      <c r="D352" s="6"/>
      <c r="E352" s="6"/>
      <c r="F352" s="6"/>
      <c r="G352" s="2"/>
      <c r="H352" s="2"/>
      <c r="I352" s="2"/>
      <c r="J352" s="2"/>
      <c r="K352" s="2"/>
      <c r="L352" s="2"/>
      <c r="M352" s="34"/>
      <c r="P352" s="6"/>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4"/>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MU352" s="736"/>
      <c r="MV352" s="736"/>
      <c r="NN352" s="46"/>
      <c r="NO352" s="730"/>
      <c r="NP352" s="730"/>
      <c r="NQ352" s="730"/>
      <c r="NR352" s="730"/>
      <c r="NS352" s="730"/>
      <c r="NT352" s="730"/>
      <c r="NU352" s="730"/>
      <c r="NV352" s="730"/>
      <c r="NW352" s="730"/>
      <c r="NX352" s="730"/>
      <c r="NY352" s="730"/>
      <c r="NZ352" s="730"/>
      <c r="OA352" s="730"/>
      <c r="OB352" s="730"/>
      <c r="OC352" s="730"/>
      <c r="OD352" s="730"/>
      <c r="OE352" s="730"/>
      <c r="OF352" s="730"/>
      <c r="OG352" s="730"/>
      <c r="OH352" s="730"/>
      <c r="OI352" s="730"/>
      <c r="OJ352" s="730"/>
      <c r="OK352" s="730"/>
      <c r="OL352" s="730"/>
      <c r="OM352" s="730"/>
      <c r="ON352" s="730"/>
      <c r="OO352" s="730"/>
      <c r="OP352" s="730"/>
      <c r="OQ352" s="730"/>
      <c r="OR352" s="730"/>
      <c r="OS352" s="730"/>
      <c r="OT352" s="730"/>
      <c r="OU352" s="730"/>
      <c r="OV352" s="730"/>
      <c r="OW352" s="730"/>
      <c r="OX352" s="730"/>
      <c r="OY352" s="730"/>
      <c r="OZ352" s="730"/>
      <c r="PA352" s="730"/>
      <c r="PB352" s="730"/>
      <c r="PC352" s="730"/>
      <c r="PD352" s="730"/>
      <c r="PE352" s="730"/>
      <c r="PF352" s="730"/>
      <c r="PG352" s="730"/>
      <c r="PH352" s="730"/>
      <c r="PI352" s="730"/>
    </row>
    <row r="353" spans="2:425" s="1" customFormat="1">
      <c r="B353" s="730"/>
      <c r="C353" s="6"/>
      <c r="D353" s="6"/>
      <c r="E353" s="6"/>
      <c r="F353" s="6"/>
      <c r="G353" s="2"/>
      <c r="H353" s="2"/>
      <c r="I353" s="2"/>
      <c r="J353" s="2"/>
      <c r="K353" s="2"/>
      <c r="L353" s="2"/>
      <c r="M353" s="34"/>
      <c r="P353" s="6"/>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4"/>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MU353" s="736"/>
      <c r="MV353" s="736"/>
      <c r="NN353" s="46"/>
      <c r="NO353" s="730"/>
      <c r="NP353" s="730"/>
      <c r="NQ353" s="730"/>
      <c r="NR353" s="730"/>
      <c r="NS353" s="730"/>
      <c r="NT353" s="730"/>
      <c r="NU353" s="730"/>
      <c r="NV353" s="730"/>
      <c r="NW353" s="730"/>
      <c r="NX353" s="730"/>
      <c r="NY353" s="730"/>
      <c r="NZ353" s="730"/>
      <c r="OA353" s="730"/>
      <c r="OB353" s="730"/>
      <c r="OC353" s="730"/>
      <c r="OD353" s="730"/>
      <c r="OE353" s="730"/>
      <c r="OF353" s="730"/>
      <c r="OG353" s="730"/>
      <c r="OH353" s="730"/>
      <c r="OI353" s="730"/>
      <c r="OJ353" s="730"/>
      <c r="OK353" s="730"/>
      <c r="OL353" s="730"/>
      <c r="OM353" s="730"/>
      <c r="ON353" s="730"/>
      <c r="OO353" s="730"/>
      <c r="OP353" s="730"/>
      <c r="OQ353" s="730"/>
      <c r="OR353" s="730"/>
      <c r="OS353" s="730"/>
      <c r="OT353" s="730"/>
      <c r="OU353" s="730"/>
      <c r="OV353" s="730"/>
      <c r="OW353" s="730"/>
      <c r="OX353" s="730"/>
      <c r="OY353" s="730"/>
      <c r="OZ353" s="730"/>
      <c r="PA353" s="730"/>
      <c r="PB353" s="730"/>
      <c r="PC353" s="730"/>
      <c r="PD353" s="730"/>
      <c r="PE353" s="730"/>
      <c r="PF353" s="730"/>
      <c r="PG353" s="730"/>
      <c r="PH353" s="730"/>
      <c r="PI353" s="730"/>
    </row>
    <row r="354" spans="2:425" s="1" customFormat="1">
      <c r="B354" s="730"/>
      <c r="C354" s="6"/>
      <c r="D354" s="6"/>
      <c r="E354" s="6"/>
      <c r="F354" s="6"/>
      <c r="G354" s="2"/>
      <c r="H354" s="2"/>
      <c r="I354" s="2"/>
      <c r="J354" s="2"/>
      <c r="K354" s="2"/>
      <c r="L354" s="2"/>
      <c r="M354" s="34"/>
      <c r="P354" s="6"/>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4"/>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MU354" s="736"/>
      <c r="MV354" s="736"/>
      <c r="NN354" s="46"/>
      <c r="NO354" s="730"/>
      <c r="NP354" s="730"/>
      <c r="NQ354" s="730"/>
      <c r="NR354" s="730"/>
      <c r="NS354" s="730"/>
      <c r="NT354" s="730"/>
      <c r="NU354" s="730"/>
      <c r="NV354" s="730"/>
      <c r="NW354" s="730"/>
      <c r="NX354" s="730"/>
      <c r="NY354" s="730"/>
      <c r="NZ354" s="730"/>
      <c r="OA354" s="730"/>
      <c r="OB354" s="730"/>
      <c r="OC354" s="730"/>
      <c r="OD354" s="730"/>
      <c r="OE354" s="730"/>
      <c r="OF354" s="730"/>
      <c r="OG354" s="730"/>
      <c r="OH354" s="730"/>
      <c r="OI354" s="730"/>
      <c r="OJ354" s="730"/>
      <c r="OK354" s="730"/>
      <c r="OL354" s="730"/>
      <c r="OM354" s="730"/>
      <c r="ON354" s="730"/>
      <c r="OO354" s="730"/>
      <c r="OP354" s="730"/>
      <c r="OQ354" s="730"/>
      <c r="OR354" s="730"/>
      <c r="OS354" s="730"/>
      <c r="OT354" s="730"/>
      <c r="OU354" s="730"/>
      <c r="OV354" s="730"/>
      <c r="OW354" s="730"/>
      <c r="OX354" s="730"/>
      <c r="OY354" s="730"/>
      <c r="OZ354" s="730"/>
      <c r="PA354" s="730"/>
      <c r="PB354" s="730"/>
      <c r="PC354" s="730"/>
      <c r="PD354" s="730"/>
      <c r="PE354" s="730"/>
      <c r="PF354" s="730"/>
      <c r="PG354" s="730"/>
      <c r="PH354" s="730"/>
      <c r="PI354" s="730"/>
    </row>
    <row r="355" spans="2:425" s="1" customFormat="1">
      <c r="B355" s="730"/>
      <c r="C355" s="6"/>
      <c r="D355" s="6"/>
      <c r="E355" s="6"/>
      <c r="F355" s="6"/>
      <c r="G355" s="2"/>
      <c r="H355" s="2"/>
      <c r="I355" s="2"/>
      <c r="J355" s="2"/>
      <c r="K355" s="2"/>
      <c r="L355" s="2"/>
      <c r="M355" s="34"/>
      <c r="P355" s="6"/>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4"/>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MU355" s="736"/>
      <c r="MV355" s="736"/>
      <c r="NN355" s="46"/>
      <c r="NO355" s="730"/>
      <c r="NP355" s="730"/>
      <c r="NQ355" s="730"/>
      <c r="NR355" s="730"/>
      <c r="NS355" s="730"/>
      <c r="NT355" s="730"/>
      <c r="NU355" s="730"/>
      <c r="NV355" s="730"/>
      <c r="NW355" s="730"/>
      <c r="NX355" s="730"/>
      <c r="NY355" s="730"/>
      <c r="NZ355" s="730"/>
      <c r="OA355" s="730"/>
      <c r="OB355" s="730"/>
      <c r="OC355" s="730"/>
      <c r="OD355" s="730"/>
      <c r="OE355" s="730"/>
      <c r="OF355" s="730"/>
      <c r="OG355" s="730"/>
      <c r="OH355" s="730"/>
      <c r="OI355" s="730"/>
      <c r="OJ355" s="730"/>
      <c r="OK355" s="730"/>
      <c r="OL355" s="730"/>
      <c r="OM355" s="730"/>
      <c r="ON355" s="730"/>
      <c r="OO355" s="730"/>
      <c r="OP355" s="730"/>
      <c r="OQ355" s="730"/>
      <c r="OR355" s="730"/>
      <c r="OS355" s="730"/>
      <c r="OT355" s="730"/>
      <c r="OU355" s="730"/>
      <c r="OV355" s="730"/>
      <c r="OW355" s="730"/>
      <c r="OX355" s="730"/>
      <c r="OY355" s="730"/>
      <c r="OZ355" s="730"/>
      <c r="PA355" s="730"/>
      <c r="PB355" s="730"/>
      <c r="PC355" s="730"/>
      <c r="PD355" s="730"/>
      <c r="PE355" s="730"/>
      <c r="PF355" s="730"/>
      <c r="PG355" s="730"/>
      <c r="PH355" s="730"/>
      <c r="PI355" s="730"/>
    </row>
    <row r="356" spans="2:425" s="1" customFormat="1">
      <c r="B356" s="730"/>
      <c r="C356" s="6"/>
      <c r="D356" s="6"/>
      <c r="E356" s="6"/>
      <c r="F356" s="6"/>
      <c r="G356" s="2"/>
      <c r="H356" s="2"/>
      <c r="I356" s="2"/>
      <c r="J356" s="2"/>
      <c r="K356" s="2"/>
      <c r="L356" s="2"/>
      <c r="M356" s="34"/>
      <c r="P356" s="6"/>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4"/>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MU356" s="736"/>
      <c r="MV356" s="736"/>
      <c r="NN356" s="46"/>
      <c r="NO356" s="730"/>
      <c r="NP356" s="730"/>
      <c r="NQ356" s="730"/>
      <c r="NR356" s="730"/>
      <c r="NS356" s="730"/>
      <c r="NT356" s="730"/>
      <c r="NU356" s="730"/>
      <c r="NV356" s="730"/>
      <c r="NW356" s="730"/>
      <c r="NX356" s="730"/>
      <c r="NY356" s="730"/>
      <c r="NZ356" s="730"/>
      <c r="OA356" s="730"/>
      <c r="OB356" s="730"/>
      <c r="OC356" s="730"/>
      <c r="OD356" s="730"/>
      <c r="OE356" s="730"/>
      <c r="OF356" s="730"/>
      <c r="OG356" s="730"/>
      <c r="OH356" s="730"/>
      <c r="OI356" s="730"/>
      <c r="OJ356" s="730"/>
      <c r="OK356" s="730"/>
      <c r="OL356" s="730"/>
      <c r="OM356" s="730"/>
      <c r="ON356" s="730"/>
      <c r="OO356" s="730"/>
      <c r="OP356" s="730"/>
      <c r="OQ356" s="730"/>
      <c r="OR356" s="730"/>
      <c r="OS356" s="730"/>
      <c r="OT356" s="730"/>
      <c r="OU356" s="730"/>
      <c r="OV356" s="730"/>
      <c r="OW356" s="730"/>
      <c r="OX356" s="730"/>
      <c r="OY356" s="730"/>
      <c r="OZ356" s="730"/>
      <c r="PA356" s="730"/>
      <c r="PB356" s="730"/>
      <c r="PC356" s="730"/>
      <c r="PD356" s="730"/>
      <c r="PE356" s="730"/>
      <c r="PF356" s="730"/>
      <c r="PG356" s="730"/>
      <c r="PH356" s="730"/>
      <c r="PI356" s="730"/>
    </row>
    <row r="357" spans="2:425" s="1" customFormat="1">
      <c r="B357" s="730"/>
      <c r="C357" s="6"/>
      <c r="D357" s="6"/>
      <c r="E357" s="6"/>
      <c r="F357" s="6"/>
      <c r="G357" s="2"/>
      <c r="H357" s="2"/>
      <c r="I357" s="2"/>
      <c r="J357" s="2"/>
      <c r="K357" s="2"/>
      <c r="L357" s="2"/>
      <c r="M357" s="34"/>
      <c r="P357" s="6"/>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4"/>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MU357" s="736"/>
      <c r="MV357" s="736"/>
      <c r="NN357" s="46"/>
      <c r="NO357" s="730"/>
      <c r="NP357" s="730"/>
      <c r="NQ357" s="730"/>
      <c r="NR357" s="730"/>
      <c r="NS357" s="730"/>
      <c r="NT357" s="730"/>
      <c r="NU357" s="730"/>
      <c r="NV357" s="730"/>
      <c r="NW357" s="730"/>
      <c r="NX357" s="730"/>
      <c r="NY357" s="730"/>
      <c r="NZ357" s="730"/>
      <c r="OA357" s="730"/>
      <c r="OB357" s="730"/>
      <c r="OC357" s="730"/>
      <c r="OD357" s="730"/>
      <c r="OE357" s="730"/>
      <c r="OF357" s="730"/>
      <c r="OG357" s="730"/>
      <c r="OH357" s="730"/>
      <c r="OI357" s="730"/>
      <c r="OJ357" s="730"/>
      <c r="OK357" s="730"/>
      <c r="OL357" s="730"/>
      <c r="OM357" s="730"/>
      <c r="ON357" s="730"/>
      <c r="OO357" s="730"/>
      <c r="OP357" s="730"/>
      <c r="OQ357" s="730"/>
      <c r="OR357" s="730"/>
      <c r="OS357" s="730"/>
      <c r="OT357" s="730"/>
      <c r="OU357" s="730"/>
      <c r="OV357" s="730"/>
      <c r="OW357" s="730"/>
      <c r="OX357" s="730"/>
      <c r="OY357" s="730"/>
      <c r="OZ357" s="730"/>
      <c r="PA357" s="730"/>
      <c r="PB357" s="730"/>
      <c r="PC357" s="730"/>
      <c r="PD357" s="730"/>
      <c r="PE357" s="730"/>
      <c r="PF357" s="730"/>
      <c r="PG357" s="730"/>
      <c r="PH357" s="730"/>
      <c r="PI357" s="730"/>
    </row>
    <row r="358" spans="2:425" s="1" customFormat="1">
      <c r="B358" s="730"/>
      <c r="C358" s="6"/>
      <c r="D358" s="6"/>
      <c r="E358" s="6"/>
      <c r="F358" s="6"/>
      <c r="G358" s="2"/>
      <c r="H358" s="2"/>
      <c r="I358" s="2"/>
      <c r="J358" s="2"/>
      <c r="K358" s="2"/>
      <c r="L358" s="2"/>
      <c r="M358" s="34"/>
      <c r="P358" s="6"/>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4"/>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MU358" s="736"/>
      <c r="MV358" s="736"/>
      <c r="NN358" s="46"/>
      <c r="NO358" s="730"/>
      <c r="NP358" s="730"/>
      <c r="NQ358" s="730"/>
      <c r="NR358" s="730"/>
      <c r="NS358" s="730"/>
      <c r="NT358" s="730"/>
      <c r="NU358" s="730"/>
      <c r="NV358" s="730"/>
      <c r="NW358" s="730"/>
      <c r="NX358" s="730"/>
      <c r="NY358" s="730"/>
      <c r="NZ358" s="730"/>
      <c r="OA358" s="730"/>
      <c r="OB358" s="730"/>
      <c r="OC358" s="730"/>
      <c r="OD358" s="730"/>
      <c r="OE358" s="730"/>
      <c r="OF358" s="730"/>
      <c r="OG358" s="730"/>
      <c r="OH358" s="730"/>
      <c r="OI358" s="730"/>
      <c r="OJ358" s="730"/>
      <c r="OK358" s="730"/>
      <c r="OL358" s="730"/>
      <c r="OM358" s="730"/>
      <c r="ON358" s="730"/>
      <c r="OO358" s="730"/>
      <c r="OP358" s="730"/>
      <c r="OQ358" s="730"/>
      <c r="OR358" s="730"/>
      <c r="OS358" s="730"/>
      <c r="OT358" s="730"/>
      <c r="OU358" s="730"/>
      <c r="OV358" s="730"/>
      <c r="OW358" s="730"/>
      <c r="OX358" s="730"/>
      <c r="OY358" s="730"/>
      <c r="OZ358" s="730"/>
      <c r="PA358" s="730"/>
      <c r="PB358" s="730"/>
      <c r="PC358" s="730"/>
      <c r="PD358" s="730"/>
      <c r="PE358" s="730"/>
      <c r="PF358" s="730"/>
      <c r="PG358" s="730"/>
      <c r="PH358" s="730"/>
      <c r="PI358" s="730"/>
    </row>
    <row r="359" spans="2:425" s="1" customFormat="1">
      <c r="B359" s="730"/>
      <c r="C359" s="6"/>
      <c r="D359" s="6"/>
      <c r="E359" s="6"/>
      <c r="F359" s="6"/>
      <c r="G359" s="2"/>
      <c r="H359" s="2"/>
      <c r="I359" s="2"/>
      <c r="J359" s="2"/>
      <c r="K359" s="2"/>
      <c r="L359" s="2"/>
      <c r="M359" s="34"/>
      <c r="P359" s="6"/>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4"/>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MU359" s="736"/>
      <c r="MV359" s="736"/>
      <c r="NN359" s="46"/>
      <c r="NO359" s="730"/>
      <c r="NP359" s="730"/>
      <c r="NQ359" s="730"/>
      <c r="NR359" s="730"/>
      <c r="NS359" s="730"/>
      <c r="NT359" s="730"/>
      <c r="NU359" s="730"/>
      <c r="NV359" s="730"/>
      <c r="NW359" s="730"/>
      <c r="NX359" s="730"/>
      <c r="NY359" s="730"/>
      <c r="NZ359" s="730"/>
      <c r="OA359" s="730"/>
      <c r="OB359" s="730"/>
      <c r="OC359" s="730"/>
      <c r="OD359" s="730"/>
      <c r="OE359" s="730"/>
      <c r="OF359" s="730"/>
      <c r="OG359" s="730"/>
      <c r="OH359" s="730"/>
      <c r="OI359" s="730"/>
      <c r="OJ359" s="730"/>
      <c r="OK359" s="730"/>
      <c r="OL359" s="730"/>
      <c r="OM359" s="730"/>
      <c r="ON359" s="730"/>
      <c r="OO359" s="730"/>
      <c r="OP359" s="730"/>
      <c r="OQ359" s="730"/>
      <c r="OR359" s="730"/>
      <c r="OS359" s="730"/>
      <c r="OT359" s="730"/>
      <c r="OU359" s="730"/>
      <c r="OV359" s="730"/>
      <c r="OW359" s="730"/>
      <c r="OX359" s="730"/>
      <c r="OY359" s="730"/>
      <c r="OZ359" s="730"/>
      <c r="PA359" s="730"/>
      <c r="PB359" s="730"/>
      <c r="PC359" s="730"/>
      <c r="PD359" s="730"/>
      <c r="PE359" s="730"/>
      <c r="PF359" s="730"/>
      <c r="PG359" s="730"/>
      <c r="PH359" s="730"/>
      <c r="PI359" s="730"/>
    </row>
    <row r="360" spans="2:425" s="1" customFormat="1">
      <c r="B360" s="730"/>
      <c r="C360" s="6"/>
      <c r="D360" s="6"/>
      <c r="E360" s="6"/>
      <c r="F360" s="6"/>
      <c r="G360" s="2"/>
      <c r="H360" s="2"/>
      <c r="I360" s="2"/>
      <c r="J360" s="2"/>
      <c r="K360" s="2"/>
      <c r="L360" s="2"/>
      <c r="M360" s="34"/>
      <c r="P360" s="6"/>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4"/>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MU360" s="736"/>
      <c r="MV360" s="736"/>
      <c r="NN360" s="46"/>
      <c r="NO360" s="730"/>
      <c r="NP360" s="730"/>
      <c r="NQ360" s="730"/>
      <c r="NR360" s="730"/>
      <c r="NS360" s="730"/>
      <c r="NT360" s="730"/>
      <c r="NU360" s="730"/>
      <c r="NV360" s="730"/>
      <c r="NW360" s="730"/>
      <c r="NX360" s="730"/>
      <c r="NY360" s="730"/>
      <c r="NZ360" s="730"/>
      <c r="OA360" s="730"/>
      <c r="OB360" s="730"/>
      <c r="OC360" s="730"/>
      <c r="OD360" s="730"/>
      <c r="OE360" s="730"/>
      <c r="OF360" s="730"/>
      <c r="OG360" s="730"/>
      <c r="OH360" s="730"/>
      <c r="OI360" s="730"/>
      <c r="OJ360" s="730"/>
      <c r="OK360" s="730"/>
      <c r="OL360" s="730"/>
      <c r="OM360" s="730"/>
      <c r="ON360" s="730"/>
      <c r="OO360" s="730"/>
      <c r="OP360" s="730"/>
      <c r="OQ360" s="730"/>
      <c r="OR360" s="730"/>
      <c r="OS360" s="730"/>
      <c r="OT360" s="730"/>
      <c r="OU360" s="730"/>
      <c r="OV360" s="730"/>
      <c r="OW360" s="730"/>
      <c r="OX360" s="730"/>
      <c r="OY360" s="730"/>
      <c r="OZ360" s="730"/>
      <c r="PA360" s="730"/>
      <c r="PB360" s="730"/>
      <c r="PC360" s="730"/>
      <c r="PD360" s="730"/>
      <c r="PE360" s="730"/>
      <c r="PF360" s="730"/>
      <c r="PG360" s="730"/>
      <c r="PH360" s="730"/>
      <c r="PI360" s="730"/>
    </row>
    <row r="361" spans="2:425" s="1" customFormat="1">
      <c r="B361" s="730"/>
      <c r="C361" s="6"/>
      <c r="D361" s="6"/>
      <c r="E361" s="6"/>
      <c r="F361" s="6"/>
      <c r="G361" s="2"/>
      <c r="H361" s="2"/>
      <c r="I361" s="2"/>
      <c r="J361" s="2"/>
      <c r="K361" s="2"/>
      <c r="L361" s="2"/>
      <c r="M361" s="34"/>
      <c r="P361" s="6"/>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4"/>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MU361" s="736"/>
      <c r="MV361" s="736"/>
      <c r="NN361" s="46"/>
      <c r="NO361" s="730"/>
      <c r="NP361" s="730"/>
      <c r="NQ361" s="730"/>
      <c r="NR361" s="730"/>
      <c r="NS361" s="730"/>
      <c r="NT361" s="730"/>
      <c r="NU361" s="730"/>
      <c r="NV361" s="730"/>
      <c r="NW361" s="730"/>
      <c r="NX361" s="730"/>
      <c r="NY361" s="730"/>
      <c r="NZ361" s="730"/>
      <c r="OA361" s="730"/>
      <c r="OB361" s="730"/>
      <c r="OC361" s="730"/>
      <c r="OD361" s="730"/>
      <c r="OE361" s="730"/>
      <c r="OF361" s="730"/>
      <c r="OG361" s="730"/>
      <c r="OH361" s="730"/>
      <c r="OI361" s="730"/>
      <c r="OJ361" s="730"/>
      <c r="OK361" s="730"/>
      <c r="OL361" s="730"/>
      <c r="OM361" s="730"/>
      <c r="ON361" s="730"/>
      <c r="OO361" s="730"/>
      <c r="OP361" s="730"/>
      <c r="OQ361" s="730"/>
      <c r="OR361" s="730"/>
      <c r="OS361" s="730"/>
      <c r="OT361" s="730"/>
      <c r="OU361" s="730"/>
      <c r="OV361" s="730"/>
      <c r="OW361" s="730"/>
      <c r="OX361" s="730"/>
      <c r="OY361" s="730"/>
      <c r="OZ361" s="730"/>
      <c r="PA361" s="730"/>
      <c r="PB361" s="730"/>
      <c r="PC361" s="730"/>
      <c r="PD361" s="730"/>
      <c r="PE361" s="730"/>
      <c r="PF361" s="730"/>
      <c r="PG361" s="730"/>
      <c r="PH361" s="730"/>
      <c r="PI361" s="730"/>
    </row>
    <row r="362" spans="2:425" s="1" customFormat="1">
      <c r="B362" s="730"/>
      <c r="C362" s="6"/>
      <c r="D362" s="6"/>
      <c r="E362" s="6"/>
      <c r="F362" s="6"/>
      <c r="G362" s="2"/>
      <c r="H362" s="2"/>
      <c r="I362" s="2"/>
      <c r="J362" s="2"/>
      <c r="K362" s="2"/>
      <c r="L362" s="2"/>
      <c r="M362" s="34"/>
      <c r="P362" s="6"/>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4"/>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MU362" s="736"/>
      <c r="MV362" s="736"/>
      <c r="NN362" s="46"/>
      <c r="NO362" s="730"/>
      <c r="NP362" s="730"/>
      <c r="NQ362" s="730"/>
      <c r="NR362" s="730"/>
      <c r="NS362" s="730"/>
      <c r="NT362" s="730"/>
      <c r="NU362" s="730"/>
      <c r="NV362" s="730"/>
      <c r="NW362" s="730"/>
      <c r="NX362" s="730"/>
      <c r="NY362" s="730"/>
      <c r="NZ362" s="730"/>
      <c r="OA362" s="730"/>
      <c r="OB362" s="730"/>
      <c r="OC362" s="730"/>
      <c r="OD362" s="730"/>
      <c r="OE362" s="730"/>
      <c r="OF362" s="730"/>
      <c r="OG362" s="730"/>
      <c r="OH362" s="730"/>
      <c r="OI362" s="730"/>
      <c r="OJ362" s="730"/>
      <c r="OK362" s="730"/>
      <c r="OL362" s="730"/>
      <c r="OM362" s="730"/>
      <c r="ON362" s="730"/>
      <c r="OO362" s="730"/>
      <c r="OP362" s="730"/>
      <c r="OQ362" s="730"/>
      <c r="OR362" s="730"/>
      <c r="OS362" s="730"/>
      <c r="OT362" s="730"/>
      <c r="OU362" s="730"/>
      <c r="OV362" s="730"/>
      <c r="OW362" s="730"/>
      <c r="OX362" s="730"/>
      <c r="OY362" s="730"/>
      <c r="OZ362" s="730"/>
      <c r="PA362" s="730"/>
      <c r="PB362" s="730"/>
      <c r="PC362" s="730"/>
      <c r="PD362" s="730"/>
      <c r="PE362" s="730"/>
      <c r="PF362" s="730"/>
      <c r="PG362" s="730"/>
      <c r="PH362" s="730"/>
      <c r="PI362" s="730"/>
    </row>
    <row r="363" spans="2:425" s="1" customFormat="1">
      <c r="B363" s="730"/>
      <c r="C363" s="6"/>
      <c r="D363" s="6"/>
      <c r="E363" s="6"/>
      <c r="F363" s="6"/>
      <c r="G363" s="2"/>
      <c r="H363" s="2"/>
      <c r="I363" s="2"/>
      <c r="J363" s="2"/>
      <c r="K363" s="2"/>
      <c r="L363" s="2"/>
      <c r="M363" s="34"/>
      <c r="P363" s="6"/>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4"/>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MU363" s="736"/>
      <c r="MV363" s="736"/>
      <c r="NN363" s="46"/>
      <c r="NO363" s="730"/>
      <c r="NP363" s="730"/>
      <c r="NQ363" s="730"/>
      <c r="NR363" s="730"/>
      <c r="NS363" s="730"/>
      <c r="NT363" s="730"/>
      <c r="NU363" s="730"/>
      <c r="NV363" s="730"/>
      <c r="NW363" s="730"/>
      <c r="NX363" s="730"/>
      <c r="NY363" s="730"/>
      <c r="NZ363" s="730"/>
      <c r="OA363" s="730"/>
      <c r="OB363" s="730"/>
      <c r="OC363" s="730"/>
      <c r="OD363" s="730"/>
      <c r="OE363" s="730"/>
      <c r="OF363" s="730"/>
      <c r="OG363" s="730"/>
      <c r="OH363" s="730"/>
      <c r="OI363" s="730"/>
      <c r="OJ363" s="730"/>
      <c r="OK363" s="730"/>
      <c r="OL363" s="730"/>
      <c r="OM363" s="730"/>
      <c r="ON363" s="730"/>
      <c r="OO363" s="730"/>
      <c r="OP363" s="730"/>
      <c r="OQ363" s="730"/>
      <c r="OR363" s="730"/>
      <c r="OS363" s="730"/>
      <c r="OT363" s="730"/>
      <c r="OU363" s="730"/>
      <c r="OV363" s="730"/>
      <c r="OW363" s="730"/>
      <c r="OX363" s="730"/>
      <c r="OY363" s="730"/>
      <c r="OZ363" s="730"/>
      <c r="PA363" s="730"/>
      <c r="PB363" s="730"/>
      <c r="PC363" s="730"/>
      <c r="PD363" s="730"/>
      <c r="PE363" s="730"/>
      <c r="PF363" s="730"/>
      <c r="PG363" s="730"/>
      <c r="PH363" s="730"/>
      <c r="PI363" s="730"/>
    </row>
    <row r="364" spans="2:425" s="1" customFormat="1">
      <c r="B364" s="730"/>
      <c r="C364" s="6"/>
      <c r="D364" s="6"/>
      <c r="E364" s="6"/>
      <c r="F364" s="6"/>
      <c r="G364" s="2"/>
      <c r="H364" s="2"/>
      <c r="I364" s="2"/>
      <c r="J364" s="2"/>
      <c r="K364" s="2"/>
      <c r="L364" s="2"/>
      <c r="M364" s="34"/>
      <c r="P364" s="6"/>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4"/>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MU364" s="736"/>
      <c r="MV364" s="736"/>
      <c r="NN364" s="46"/>
      <c r="NO364" s="730"/>
      <c r="NP364" s="730"/>
      <c r="NQ364" s="730"/>
      <c r="NR364" s="730"/>
      <c r="NS364" s="730"/>
      <c r="NT364" s="730"/>
      <c r="NU364" s="730"/>
      <c r="NV364" s="730"/>
      <c r="NW364" s="730"/>
      <c r="NX364" s="730"/>
      <c r="NY364" s="730"/>
      <c r="NZ364" s="730"/>
      <c r="OA364" s="730"/>
      <c r="OB364" s="730"/>
      <c r="OC364" s="730"/>
      <c r="OD364" s="730"/>
      <c r="OE364" s="730"/>
      <c r="OF364" s="730"/>
      <c r="OG364" s="730"/>
      <c r="OH364" s="730"/>
      <c r="OI364" s="730"/>
      <c r="OJ364" s="730"/>
      <c r="OK364" s="730"/>
      <c r="OL364" s="730"/>
      <c r="OM364" s="730"/>
      <c r="ON364" s="730"/>
      <c r="OO364" s="730"/>
      <c r="OP364" s="730"/>
      <c r="OQ364" s="730"/>
      <c r="OR364" s="730"/>
      <c r="OS364" s="730"/>
      <c r="OT364" s="730"/>
      <c r="OU364" s="730"/>
      <c r="OV364" s="730"/>
      <c r="OW364" s="730"/>
      <c r="OX364" s="730"/>
      <c r="OY364" s="730"/>
      <c r="OZ364" s="730"/>
      <c r="PA364" s="730"/>
      <c r="PB364" s="730"/>
      <c r="PC364" s="730"/>
      <c r="PD364" s="730"/>
      <c r="PE364" s="730"/>
      <c r="PF364" s="730"/>
      <c r="PG364" s="730"/>
      <c r="PH364" s="730"/>
      <c r="PI364" s="730"/>
    </row>
    <row r="365" spans="2:425" s="1" customFormat="1">
      <c r="B365" s="730"/>
      <c r="C365" s="6"/>
      <c r="D365" s="6"/>
      <c r="E365" s="6"/>
      <c r="F365" s="6"/>
      <c r="G365" s="2"/>
      <c r="H365" s="2"/>
      <c r="I365" s="2"/>
      <c r="J365" s="2"/>
      <c r="K365" s="2"/>
      <c r="L365" s="2"/>
      <c r="M365" s="34"/>
      <c r="P365" s="6"/>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4"/>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MU365" s="736"/>
      <c r="MV365" s="736"/>
      <c r="NN365" s="46"/>
      <c r="NO365" s="730"/>
      <c r="NP365" s="730"/>
      <c r="NQ365" s="730"/>
      <c r="NR365" s="730"/>
      <c r="NS365" s="730"/>
      <c r="NT365" s="730"/>
      <c r="NU365" s="730"/>
      <c r="NV365" s="730"/>
      <c r="NW365" s="730"/>
      <c r="NX365" s="730"/>
      <c r="NY365" s="730"/>
      <c r="NZ365" s="730"/>
      <c r="OA365" s="730"/>
      <c r="OB365" s="730"/>
      <c r="OC365" s="730"/>
      <c r="OD365" s="730"/>
      <c r="OE365" s="730"/>
      <c r="OF365" s="730"/>
      <c r="OG365" s="730"/>
      <c r="OH365" s="730"/>
      <c r="OI365" s="730"/>
      <c r="OJ365" s="730"/>
      <c r="OK365" s="730"/>
      <c r="OL365" s="730"/>
      <c r="OM365" s="730"/>
      <c r="ON365" s="730"/>
      <c r="OO365" s="730"/>
      <c r="OP365" s="730"/>
      <c r="OQ365" s="730"/>
      <c r="OR365" s="730"/>
      <c r="OS365" s="730"/>
      <c r="OT365" s="730"/>
      <c r="OU365" s="730"/>
      <c r="OV365" s="730"/>
      <c r="OW365" s="730"/>
      <c r="OX365" s="730"/>
      <c r="OY365" s="730"/>
      <c r="OZ365" s="730"/>
      <c r="PA365" s="730"/>
      <c r="PB365" s="730"/>
      <c r="PC365" s="730"/>
      <c r="PD365" s="730"/>
      <c r="PE365" s="730"/>
      <c r="PF365" s="730"/>
      <c r="PG365" s="730"/>
      <c r="PH365" s="730"/>
      <c r="PI365" s="730"/>
    </row>
    <row r="366" spans="2:425" s="1" customFormat="1">
      <c r="B366" s="730"/>
      <c r="C366" s="6"/>
      <c r="D366" s="6"/>
      <c r="E366" s="6"/>
      <c r="F366" s="6"/>
      <c r="G366" s="2"/>
      <c r="H366" s="2"/>
      <c r="I366" s="2"/>
      <c r="J366" s="2"/>
      <c r="K366" s="2"/>
      <c r="L366" s="2"/>
      <c r="M366" s="34"/>
      <c r="P366" s="6"/>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4"/>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MU366" s="736"/>
      <c r="MV366" s="736"/>
      <c r="NN366" s="46"/>
      <c r="NO366" s="730"/>
      <c r="NP366" s="730"/>
      <c r="NQ366" s="730"/>
      <c r="NR366" s="730"/>
      <c r="NS366" s="730"/>
      <c r="NT366" s="730"/>
      <c r="NU366" s="730"/>
      <c r="NV366" s="730"/>
      <c r="NW366" s="730"/>
      <c r="NX366" s="730"/>
      <c r="NY366" s="730"/>
      <c r="NZ366" s="730"/>
      <c r="OA366" s="730"/>
      <c r="OB366" s="730"/>
      <c r="OC366" s="730"/>
      <c r="OD366" s="730"/>
      <c r="OE366" s="730"/>
      <c r="OF366" s="730"/>
      <c r="OG366" s="730"/>
      <c r="OH366" s="730"/>
      <c r="OI366" s="730"/>
      <c r="OJ366" s="730"/>
      <c r="OK366" s="730"/>
      <c r="OL366" s="730"/>
      <c r="OM366" s="730"/>
      <c r="ON366" s="730"/>
      <c r="OO366" s="730"/>
      <c r="OP366" s="730"/>
      <c r="OQ366" s="730"/>
      <c r="OR366" s="730"/>
      <c r="OS366" s="730"/>
      <c r="OT366" s="730"/>
      <c r="OU366" s="730"/>
      <c r="OV366" s="730"/>
      <c r="OW366" s="730"/>
      <c r="OX366" s="730"/>
      <c r="OY366" s="730"/>
      <c r="OZ366" s="730"/>
      <c r="PA366" s="730"/>
      <c r="PB366" s="730"/>
      <c r="PC366" s="730"/>
      <c r="PD366" s="730"/>
      <c r="PE366" s="730"/>
      <c r="PF366" s="730"/>
      <c r="PG366" s="730"/>
      <c r="PH366" s="730"/>
      <c r="PI366" s="730"/>
    </row>
    <row r="367" spans="2:425" s="1" customFormat="1">
      <c r="B367" s="730"/>
      <c r="C367" s="6"/>
      <c r="D367" s="6"/>
      <c r="E367" s="6"/>
      <c r="F367" s="6"/>
      <c r="G367" s="2"/>
      <c r="H367" s="2"/>
      <c r="I367" s="2"/>
      <c r="J367" s="2"/>
      <c r="K367" s="2"/>
      <c r="L367" s="2"/>
      <c r="M367" s="34"/>
      <c r="P367" s="6"/>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4"/>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MU367" s="736"/>
      <c r="MV367" s="736"/>
      <c r="NN367" s="46"/>
      <c r="NO367" s="730"/>
      <c r="NP367" s="730"/>
      <c r="NQ367" s="730"/>
      <c r="NR367" s="730"/>
      <c r="NS367" s="730"/>
      <c r="NT367" s="730"/>
      <c r="NU367" s="730"/>
      <c r="NV367" s="730"/>
      <c r="NW367" s="730"/>
      <c r="NX367" s="730"/>
      <c r="NY367" s="730"/>
      <c r="NZ367" s="730"/>
      <c r="OA367" s="730"/>
      <c r="OB367" s="730"/>
      <c r="OC367" s="730"/>
      <c r="OD367" s="730"/>
      <c r="OE367" s="730"/>
      <c r="OF367" s="730"/>
      <c r="OG367" s="730"/>
      <c r="OH367" s="730"/>
      <c r="OI367" s="730"/>
      <c r="OJ367" s="730"/>
      <c r="OK367" s="730"/>
      <c r="OL367" s="730"/>
      <c r="OM367" s="730"/>
      <c r="ON367" s="730"/>
      <c r="OO367" s="730"/>
      <c r="OP367" s="730"/>
      <c r="OQ367" s="730"/>
      <c r="OR367" s="730"/>
      <c r="OS367" s="730"/>
      <c r="OT367" s="730"/>
      <c r="OU367" s="730"/>
      <c r="OV367" s="730"/>
      <c r="OW367" s="730"/>
      <c r="OX367" s="730"/>
      <c r="OY367" s="730"/>
      <c r="OZ367" s="730"/>
      <c r="PA367" s="730"/>
      <c r="PB367" s="730"/>
      <c r="PC367" s="730"/>
      <c r="PD367" s="730"/>
      <c r="PE367" s="730"/>
      <c r="PF367" s="730"/>
      <c r="PG367" s="730"/>
      <c r="PH367" s="730"/>
      <c r="PI367" s="730"/>
    </row>
    <row r="368" spans="2:425" s="1" customFormat="1">
      <c r="B368" s="730"/>
      <c r="C368" s="6"/>
      <c r="D368" s="6"/>
      <c r="E368" s="6"/>
      <c r="F368" s="6"/>
      <c r="G368" s="2"/>
      <c r="H368" s="2"/>
      <c r="I368" s="2"/>
      <c r="J368" s="2"/>
      <c r="K368" s="2"/>
      <c r="L368" s="2"/>
      <c r="M368" s="34"/>
      <c r="P368" s="6"/>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4"/>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MU368" s="736"/>
      <c r="MV368" s="736"/>
      <c r="NN368" s="46"/>
      <c r="NO368" s="730"/>
      <c r="NP368" s="730"/>
      <c r="NQ368" s="730"/>
      <c r="NR368" s="730"/>
      <c r="NS368" s="730"/>
      <c r="NT368" s="730"/>
      <c r="NU368" s="730"/>
      <c r="NV368" s="730"/>
      <c r="NW368" s="730"/>
      <c r="NX368" s="730"/>
      <c r="NY368" s="730"/>
      <c r="NZ368" s="730"/>
      <c r="OA368" s="730"/>
      <c r="OB368" s="730"/>
      <c r="OC368" s="730"/>
      <c r="OD368" s="730"/>
      <c r="OE368" s="730"/>
      <c r="OF368" s="730"/>
      <c r="OG368" s="730"/>
      <c r="OH368" s="730"/>
      <c r="OI368" s="730"/>
      <c r="OJ368" s="730"/>
      <c r="OK368" s="730"/>
      <c r="OL368" s="730"/>
      <c r="OM368" s="730"/>
      <c r="ON368" s="730"/>
      <c r="OO368" s="730"/>
      <c r="OP368" s="730"/>
      <c r="OQ368" s="730"/>
      <c r="OR368" s="730"/>
      <c r="OS368" s="730"/>
      <c r="OT368" s="730"/>
      <c r="OU368" s="730"/>
      <c r="OV368" s="730"/>
      <c r="OW368" s="730"/>
      <c r="OX368" s="730"/>
      <c r="OY368" s="730"/>
      <c r="OZ368" s="730"/>
      <c r="PA368" s="730"/>
      <c r="PB368" s="730"/>
      <c r="PC368" s="730"/>
      <c r="PD368" s="730"/>
      <c r="PE368" s="730"/>
      <c r="PF368" s="730"/>
      <c r="PG368" s="730"/>
      <c r="PH368" s="730"/>
      <c r="PI368" s="730"/>
    </row>
    <row r="369" spans="2:425" s="1" customFormat="1">
      <c r="B369" s="730"/>
      <c r="C369" s="6"/>
      <c r="D369" s="6"/>
      <c r="E369" s="6"/>
      <c r="F369" s="6"/>
      <c r="G369" s="2"/>
      <c r="H369" s="2"/>
      <c r="I369" s="2"/>
      <c r="J369" s="2"/>
      <c r="K369" s="2"/>
      <c r="L369" s="2"/>
      <c r="M369" s="34"/>
      <c r="P369" s="6"/>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4"/>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MU369" s="736"/>
      <c r="MV369" s="736"/>
      <c r="NN369" s="46"/>
      <c r="NO369" s="730"/>
      <c r="NP369" s="730"/>
      <c r="NQ369" s="730"/>
      <c r="NR369" s="730"/>
      <c r="NS369" s="730"/>
      <c r="NT369" s="730"/>
      <c r="NU369" s="730"/>
      <c r="NV369" s="730"/>
      <c r="NW369" s="730"/>
      <c r="NX369" s="730"/>
      <c r="NY369" s="730"/>
      <c r="NZ369" s="730"/>
      <c r="OA369" s="730"/>
      <c r="OB369" s="730"/>
      <c r="OC369" s="730"/>
      <c r="OD369" s="730"/>
      <c r="OE369" s="730"/>
      <c r="OF369" s="730"/>
      <c r="OG369" s="730"/>
      <c r="OH369" s="730"/>
      <c r="OI369" s="730"/>
      <c r="OJ369" s="730"/>
      <c r="OK369" s="730"/>
      <c r="OL369" s="730"/>
      <c r="OM369" s="730"/>
      <c r="ON369" s="730"/>
      <c r="OO369" s="730"/>
      <c r="OP369" s="730"/>
      <c r="OQ369" s="730"/>
      <c r="OR369" s="730"/>
      <c r="OS369" s="730"/>
      <c r="OT369" s="730"/>
      <c r="OU369" s="730"/>
      <c r="OV369" s="730"/>
      <c r="OW369" s="730"/>
      <c r="OX369" s="730"/>
      <c r="OY369" s="730"/>
      <c r="OZ369" s="730"/>
      <c r="PA369" s="730"/>
      <c r="PB369" s="730"/>
      <c r="PC369" s="730"/>
      <c r="PD369" s="730"/>
      <c r="PE369" s="730"/>
      <c r="PF369" s="730"/>
      <c r="PG369" s="730"/>
      <c r="PH369" s="730"/>
      <c r="PI369" s="730"/>
    </row>
    <row r="370" spans="2:425" s="1" customFormat="1">
      <c r="B370" s="730"/>
      <c r="C370" s="6"/>
      <c r="D370" s="6"/>
      <c r="E370" s="6"/>
      <c r="F370" s="6"/>
      <c r="G370" s="2"/>
      <c r="H370" s="2"/>
      <c r="I370" s="2"/>
      <c r="J370" s="2"/>
      <c r="K370" s="2"/>
      <c r="L370" s="2"/>
      <c r="M370" s="34"/>
      <c r="P370" s="6"/>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4"/>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MU370" s="736"/>
      <c r="MV370" s="736"/>
      <c r="NN370" s="46"/>
      <c r="NO370" s="730"/>
      <c r="NP370" s="730"/>
      <c r="NQ370" s="730"/>
      <c r="NR370" s="730"/>
      <c r="NS370" s="730"/>
      <c r="NT370" s="730"/>
      <c r="NU370" s="730"/>
      <c r="NV370" s="730"/>
      <c r="NW370" s="730"/>
      <c r="NX370" s="730"/>
      <c r="NY370" s="730"/>
      <c r="NZ370" s="730"/>
      <c r="OA370" s="730"/>
      <c r="OB370" s="730"/>
      <c r="OC370" s="730"/>
      <c r="OD370" s="730"/>
      <c r="OE370" s="730"/>
      <c r="OF370" s="730"/>
      <c r="OG370" s="730"/>
      <c r="OH370" s="730"/>
      <c r="OI370" s="730"/>
      <c r="OJ370" s="730"/>
      <c r="OK370" s="730"/>
      <c r="OL370" s="730"/>
      <c r="OM370" s="730"/>
      <c r="ON370" s="730"/>
      <c r="OO370" s="730"/>
      <c r="OP370" s="730"/>
      <c r="OQ370" s="730"/>
      <c r="OR370" s="730"/>
      <c r="OS370" s="730"/>
      <c r="OT370" s="730"/>
      <c r="OU370" s="730"/>
      <c r="OV370" s="730"/>
      <c r="OW370" s="730"/>
      <c r="OX370" s="730"/>
      <c r="OY370" s="730"/>
      <c r="OZ370" s="730"/>
      <c r="PA370" s="730"/>
      <c r="PB370" s="730"/>
      <c r="PC370" s="730"/>
      <c r="PD370" s="730"/>
      <c r="PE370" s="730"/>
      <c r="PF370" s="730"/>
      <c r="PG370" s="730"/>
      <c r="PH370" s="730"/>
      <c r="PI370" s="730"/>
    </row>
    <row r="371" spans="2:425" s="1" customFormat="1">
      <c r="B371" s="730"/>
      <c r="C371" s="6"/>
      <c r="D371" s="6"/>
      <c r="E371" s="6"/>
      <c r="F371" s="6"/>
      <c r="G371" s="2"/>
      <c r="H371" s="2"/>
      <c r="I371" s="2"/>
      <c r="J371" s="2"/>
      <c r="K371" s="2"/>
      <c r="L371" s="2"/>
      <c r="M371" s="34"/>
      <c r="P371" s="6"/>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4"/>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MU371" s="736"/>
      <c r="MV371" s="736"/>
      <c r="NN371" s="46"/>
      <c r="NO371" s="730"/>
      <c r="NP371" s="730"/>
      <c r="NQ371" s="730"/>
      <c r="NR371" s="730"/>
      <c r="NS371" s="730"/>
      <c r="NT371" s="730"/>
      <c r="NU371" s="730"/>
      <c r="NV371" s="730"/>
      <c r="NW371" s="730"/>
      <c r="NX371" s="730"/>
      <c r="NY371" s="730"/>
      <c r="NZ371" s="730"/>
      <c r="OA371" s="730"/>
      <c r="OB371" s="730"/>
      <c r="OC371" s="730"/>
      <c r="OD371" s="730"/>
      <c r="OE371" s="730"/>
      <c r="OF371" s="730"/>
      <c r="OG371" s="730"/>
      <c r="OH371" s="730"/>
      <c r="OI371" s="730"/>
      <c r="OJ371" s="730"/>
      <c r="OK371" s="730"/>
      <c r="OL371" s="730"/>
      <c r="OM371" s="730"/>
      <c r="ON371" s="730"/>
      <c r="OO371" s="730"/>
      <c r="OP371" s="730"/>
      <c r="OQ371" s="730"/>
      <c r="OR371" s="730"/>
      <c r="OS371" s="730"/>
      <c r="OT371" s="730"/>
      <c r="OU371" s="730"/>
      <c r="OV371" s="730"/>
      <c r="OW371" s="730"/>
      <c r="OX371" s="730"/>
      <c r="OY371" s="730"/>
      <c r="OZ371" s="730"/>
      <c r="PA371" s="730"/>
      <c r="PB371" s="730"/>
      <c r="PC371" s="730"/>
      <c r="PD371" s="730"/>
      <c r="PE371" s="730"/>
      <c r="PF371" s="730"/>
      <c r="PG371" s="730"/>
      <c r="PH371" s="730"/>
      <c r="PI371" s="730"/>
    </row>
    <row r="372" spans="2:425" s="1" customFormat="1">
      <c r="B372" s="730"/>
      <c r="C372" s="6"/>
      <c r="D372" s="6"/>
      <c r="E372" s="6"/>
      <c r="F372" s="6"/>
      <c r="G372" s="2"/>
      <c r="H372" s="2"/>
      <c r="I372" s="2"/>
      <c r="J372" s="2"/>
      <c r="K372" s="2"/>
      <c r="L372" s="2"/>
      <c r="M372" s="34"/>
      <c r="P372" s="6"/>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4"/>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MU372" s="736"/>
      <c r="MV372" s="736"/>
      <c r="NN372" s="46"/>
      <c r="NO372" s="730"/>
      <c r="NP372" s="730"/>
      <c r="NQ372" s="730"/>
      <c r="NR372" s="730"/>
      <c r="NS372" s="730"/>
      <c r="NT372" s="730"/>
      <c r="NU372" s="730"/>
      <c r="NV372" s="730"/>
      <c r="NW372" s="730"/>
      <c r="NX372" s="730"/>
      <c r="NY372" s="730"/>
      <c r="NZ372" s="730"/>
      <c r="OA372" s="730"/>
      <c r="OB372" s="730"/>
      <c r="OC372" s="730"/>
      <c r="OD372" s="730"/>
      <c r="OE372" s="730"/>
      <c r="OF372" s="730"/>
      <c r="OG372" s="730"/>
      <c r="OH372" s="730"/>
      <c r="OI372" s="730"/>
      <c r="OJ372" s="730"/>
      <c r="OK372" s="730"/>
      <c r="OL372" s="730"/>
      <c r="OM372" s="730"/>
      <c r="ON372" s="730"/>
      <c r="OO372" s="730"/>
      <c r="OP372" s="730"/>
      <c r="OQ372" s="730"/>
      <c r="OR372" s="730"/>
      <c r="OS372" s="730"/>
      <c r="OT372" s="730"/>
      <c r="OU372" s="730"/>
      <c r="OV372" s="730"/>
      <c r="OW372" s="730"/>
      <c r="OX372" s="730"/>
      <c r="OY372" s="730"/>
      <c r="OZ372" s="730"/>
      <c r="PA372" s="730"/>
      <c r="PB372" s="730"/>
      <c r="PC372" s="730"/>
      <c r="PD372" s="730"/>
      <c r="PE372" s="730"/>
      <c r="PF372" s="730"/>
      <c r="PG372" s="730"/>
      <c r="PH372" s="730"/>
      <c r="PI372" s="730"/>
    </row>
    <row r="373" spans="2:425" s="1" customFormat="1">
      <c r="B373" s="730"/>
      <c r="C373" s="6"/>
      <c r="D373" s="6"/>
      <c r="E373" s="6"/>
      <c r="F373" s="6"/>
      <c r="G373" s="2"/>
      <c r="H373" s="2"/>
      <c r="I373" s="2"/>
      <c r="J373" s="2"/>
      <c r="K373" s="2"/>
      <c r="L373" s="2"/>
      <c r="M373" s="34"/>
      <c r="P373" s="6"/>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4"/>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MU373" s="736"/>
      <c r="MV373" s="736"/>
      <c r="NN373" s="46"/>
      <c r="NO373" s="730"/>
      <c r="NP373" s="730"/>
      <c r="NQ373" s="730"/>
      <c r="NR373" s="730"/>
      <c r="NS373" s="730"/>
      <c r="NT373" s="730"/>
      <c r="NU373" s="730"/>
      <c r="NV373" s="730"/>
      <c r="NW373" s="730"/>
      <c r="NX373" s="730"/>
      <c r="NY373" s="730"/>
      <c r="NZ373" s="730"/>
      <c r="OA373" s="730"/>
      <c r="OB373" s="730"/>
      <c r="OC373" s="730"/>
      <c r="OD373" s="730"/>
      <c r="OE373" s="730"/>
      <c r="OF373" s="730"/>
      <c r="OG373" s="730"/>
      <c r="OH373" s="730"/>
      <c r="OI373" s="730"/>
      <c r="OJ373" s="730"/>
      <c r="OK373" s="730"/>
      <c r="OL373" s="730"/>
      <c r="OM373" s="730"/>
      <c r="ON373" s="730"/>
      <c r="OO373" s="730"/>
      <c r="OP373" s="730"/>
      <c r="OQ373" s="730"/>
      <c r="OR373" s="730"/>
      <c r="OS373" s="730"/>
      <c r="OT373" s="730"/>
      <c r="OU373" s="730"/>
      <c r="OV373" s="730"/>
      <c r="OW373" s="730"/>
      <c r="OX373" s="730"/>
      <c r="OY373" s="730"/>
      <c r="OZ373" s="730"/>
      <c r="PA373" s="730"/>
      <c r="PB373" s="730"/>
      <c r="PC373" s="730"/>
      <c r="PD373" s="730"/>
      <c r="PE373" s="730"/>
      <c r="PF373" s="730"/>
      <c r="PG373" s="730"/>
      <c r="PH373" s="730"/>
      <c r="PI373" s="730"/>
    </row>
    <row r="374" spans="2:425" s="1" customFormat="1">
      <c r="B374" s="730"/>
      <c r="C374" s="6"/>
      <c r="D374" s="6"/>
      <c r="E374" s="6"/>
      <c r="F374" s="6"/>
      <c r="G374" s="2"/>
      <c r="H374" s="2"/>
      <c r="I374" s="2"/>
      <c r="J374" s="2"/>
      <c r="K374" s="2"/>
      <c r="L374" s="2"/>
      <c r="M374" s="34"/>
      <c r="P374" s="6"/>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4"/>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MU374" s="736"/>
      <c r="MV374" s="736"/>
      <c r="NN374" s="46"/>
      <c r="NO374" s="730"/>
      <c r="NP374" s="730"/>
      <c r="NQ374" s="730"/>
      <c r="NR374" s="730"/>
      <c r="NS374" s="730"/>
      <c r="NT374" s="730"/>
      <c r="NU374" s="730"/>
      <c r="NV374" s="730"/>
      <c r="NW374" s="730"/>
      <c r="NX374" s="730"/>
      <c r="NY374" s="730"/>
      <c r="NZ374" s="730"/>
      <c r="OA374" s="730"/>
      <c r="OB374" s="730"/>
      <c r="OC374" s="730"/>
      <c r="OD374" s="730"/>
      <c r="OE374" s="730"/>
      <c r="OF374" s="730"/>
      <c r="OG374" s="730"/>
      <c r="OH374" s="730"/>
      <c r="OI374" s="730"/>
      <c r="OJ374" s="730"/>
      <c r="OK374" s="730"/>
      <c r="OL374" s="730"/>
      <c r="OM374" s="730"/>
      <c r="ON374" s="730"/>
      <c r="OO374" s="730"/>
      <c r="OP374" s="730"/>
      <c r="OQ374" s="730"/>
      <c r="OR374" s="730"/>
      <c r="OS374" s="730"/>
      <c r="OT374" s="730"/>
      <c r="OU374" s="730"/>
      <c r="OV374" s="730"/>
      <c r="OW374" s="730"/>
      <c r="OX374" s="730"/>
      <c r="OY374" s="730"/>
      <c r="OZ374" s="730"/>
      <c r="PA374" s="730"/>
      <c r="PB374" s="730"/>
      <c r="PC374" s="730"/>
      <c r="PD374" s="730"/>
      <c r="PE374" s="730"/>
      <c r="PF374" s="730"/>
      <c r="PG374" s="730"/>
      <c r="PH374" s="730"/>
      <c r="PI374" s="730"/>
    </row>
    <row r="375" spans="2:425" s="1" customFormat="1">
      <c r="B375" s="730"/>
      <c r="C375" s="6"/>
      <c r="D375" s="6"/>
      <c r="E375" s="6"/>
      <c r="F375" s="6"/>
      <c r="G375" s="2"/>
      <c r="H375" s="2"/>
      <c r="I375" s="2"/>
      <c r="J375" s="2"/>
      <c r="K375" s="2"/>
      <c r="L375" s="2"/>
      <c r="M375" s="34"/>
      <c r="P375" s="6"/>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4"/>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MU375" s="736"/>
      <c r="MV375" s="736"/>
      <c r="NN375" s="46"/>
      <c r="NO375" s="730"/>
      <c r="NP375" s="730"/>
      <c r="NQ375" s="730"/>
      <c r="NR375" s="730"/>
      <c r="NS375" s="730"/>
      <c r="NT375" s="730"/>
      <c r="NU375" s="730"/>
      <c r="NV375" s="730"/>
      <c r="NW375" s="730"/>
      <c r="NX375" s="730"/>
      <c r="NY375" s="730"/>
      <c r="NZ375" s="730"/>
      <c r="OA375" s="730"/>
      <c r="OB375" s="730"/>
      <c r="OC375" s="730"/>
      <c r="OD375" s="730"/>
      <c r="OE375" s="730"/>
      <c r="OF375" s="730"/>
      <c r="OG375" s="730"/>
      <c r="OH375" s="730"/>
      <c r="OI375" s="730"/>
      <c r="OJ375" s="730"/>
      <c r="OK375" s="730"/>
      <c r="OL375" s="730"/>
      <c r="OM375" s="730"/>
      <c r="ON375" s="730"/>
      <c r="OO375" s="730"/>
      <c r="OP375" s="730"/>
      <c r="OQ375" s="730"/>
      <c r="OR375" s="730"/>
      <c r="OS375" s="730"/>
      <c r="OT375" s="730"/>
      <c r="OU375" s="730"/>
      <c r="OV375" s="730"/>
      <c r="OW375" s="730"/>
      <c r="OX375" s="730"/>
      <c r="OY375" s="730"/>
      <c r="OZ375" s="730"/>
      <c r="PA375" s="730"/>
      <c r="PB375" s="730"/>
      <c r="PC375" s="730"/>
      <c r="PD375" s="730"/>
      <c r="PE375" s="730"/>
      <c r="PF375" s="730"/>
      <c r="PG375" s="730"/>
      <c r="PH375" s="730"/>
      <c r="PI375" s="730"/>
    </row>
    <row r="376" spans="2:425" s="1" customFormat="1">
      <c r="B376" s="730"/>
      <c r="C376" s="6"/>
      <c r="D376" s="6"/>
      <c r="E376" s="6"/>
      <c r="F376" s="6"/>
      <c r="G376" s="2"/>
      <c r="H376" s="2"/>
      <c r="I376" s="2"/>
      <c r="J376" s="2"/>
      <c r="K376" s="2"/>
      <c r="L376" s="2"/>
      <c r="M376" s="34"/>
      <c r="P376" s="6"/>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4"/>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MU376" s="736"/>
      <c r="MV376" s="736"/>
      <c r="NN376" s="46"/>
      <c r="NO376" s="730"/>
      <c r="NP376" s="730"/>
      <c r="NQ376" s="730"/>
      <c r="NR376" s="730"/>
      <c r="NS376" s="730"/>
      <c r="NT376" s="730"/>
      <c r="NU376" s="730"/>
      <c r="NV376" s="730"/>
      <c r="NW376" s="730"/>
      <c r="NX376" s="730"/>
      <c r="NY376" s="730"/>
      <c r="NZ376" s="730"/>
      <c r="OA376" s="730"/>
      <c r="OB376" s="730"/>
      <c r="OC376" s="730"/>
      <c r="OD376" s="730"/>
      <c r="OE376" s="730"/>
      <c r="OF376" s="730"/>
      <c r="OG376" s="730"/>
      <c r="OH376" s="730"/>
      <c r="OI376" s="730"/>
      <c r="OJ376" s="730"/>
      <c r="OK376" s="730"/>
      <c r="OL376" s="730"/>
      <c r="OM376" s="730"/>
      <c r="ON376" s="730"/>
      <c r="OO376" s="730"/>
      <c r="OP376" s="730"/>
      <c r="OQ376" s="730"/>
      <c r="OR376" s="730"/>
      <c r="OS376" s="730"/>
      <c r="OT376" s="730"/>
      <c r="OU376" s="730"/>
      <c r="OV376" s="730"/>
      <c r="OW376" s="730"/>
      <c r="OX376" s="730"/>
      <c r="OY376" s="730"/>
      <c r="OZ376" s="730"/>
      <c r="PA376" s="730"/>
      <c r="PB376" s="730"/>
      <c r="PC376" s="730"/>
      <c r="PD376" s="730"/>
      <c r="PE376" s="730"/>
      <c r="PF376" s="730"/>
      <c r="PG376" s="730"/>
      <c r="PH376" s="730"/>
      <c r="PI376" s="730"/>
    </row>
    <row r="377" spans="2:425" s="1" customFormat="1">
      <c r="B377" s="730"/>
      <c r="C377" s="6"/>
      <c r="D377" s="6"/>
      <c r="E377" s="6"/>
      <c r="F377" s="6"/>
      <c r="G377" s="2"/>
      <c r="H377" s="2"/>
      <c r="I377" s="2"/>
      <c r="J377" s="2"/>
      <c r="K377" s="2"/>
      <c r="L377" s="2"/>
      <c r="M377" s="34"/>
      <c r="P377" s="6"/>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4"/>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MU377" s="736"/>
      <c r="MV377" s="736"/>
      <c r="NN377" s="46"/>
      <c r="NO377" s="730"/>
      <c r="NP377" s="730"/>
      <c r="NQ377" s="730"/>
      <c r="NR377" s="730"/>
      <c r="NS377" s="730"/>
      <c r="NT377" s="730"/>
      <c r="NU377" s="730"/>
      <c r="NV377" s="730"/>
      <c r="NW377" s="730"/>
      <c r="NX377" s="730"/>
      <c r="NY377" s="730"/>
      <c r="NZ377" s="730"/>
      <c r="OA377" s="730"/>
      <c r="OB377" s="730"/>
      <c r="OC377" s="730"/>
      <c r="OD377" s="730"/>
      <c r="OE377" s="730"/>
      <c r="OF377" s="730"/>
      <c r="OG377" s="730"/>
      <c r="OH377" s="730"/>
      <c r="OI377" s="730"/>
      <c r="OJ377" s="730"/>
      <c r="OK377" s="730"/>
      <c r="OL377" s="730"/>
      <c r="OM377" s="730"/>
      <c r="ON377" s="730"/>
      <c r="OO377" s="730"/>
      <c r="OP377" s="730"/>
      <c r="OQ377" s="730"/>
      <c r="OR377" s="730"/>
      <c r="OS377" s="730"/>
      <c r="OT377" s="730"/>
      <c r="OU377" s="730"/>
      <c r="OV377" s="730"/>
      <c r="OW377" s="730"/>
      <c r="OX377" s="730"/>
      <c r="OY377" s="730"/>
      <c r="OZ377" s="730"/>
      <c r="PA377" s="730"/>
      <c r="PB377" s="730"/>
      <c r="PC377" s="730"/>
      <c r="PD377" s="730"/>
      <c r="PE377" s="730"/>
      <c r="PF377" s="730"/>
      <c r="PG377" s="730"/>
      <c r="PH377" s="730"/>
      <c r="PI377" s="730"/>
    </row>
    <row r="378" spans="2:425" s="1" customFormat="1">
      <c r="B378" s="730"/>
      <c r="C378" s="6"/>
      <c r="D378" s="6"/>
      <c r="E378" s="6"/>
      <c r="F378" s="6"/>
      <c r="G378" s="2"/>
      <c r="H378" s="2"/>
      <c r="I378" s="2"/>
      <c r="J378" s="2"/>
      <c r="K378" s="2"/>
      <c r="L378" s="2"/>
      <c r="M378" s="34"/>
      <c r="P378" s="6"/>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4"/>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MU378" s="736"/>
      <c r="MV378" s="736"/>
      <c r="NN378" s="46"/>
      <c r="NO378" s="730"/>
      <c r="NP378" s="730"/>
      <c r="NQ378" s="730"/>
      <c r="NR378" s="730"/>
      <c r="NS378" s="730"/>
      <c r="NT378" s="730"/>
      <c r="NU378" s="730"/>
      <c r="NV378" s="730"/>
      <c r="NW378" s="730"/>
      <c r="NX378" s="730"/>
      <c r="NY378" s="730"/>
      <c r="NZ378" s="730"/>
      <c r="OA378" s="730"/>
      <c r="OB378" s="730"/>
      <c r="OC378" s="730"/>
      <c r="OD378" s="730"/>
      <c r="OE378" s="730"/>
      <c r="OF378" s="730"/>
      <c r="OG378" s="730"/>
      <c r="OH378" s="730"/>
      <c r="OI378" s="730"/>
      <c r="OJ378" s="730"/>
      <c r="OK378" s="730"/>
      <c r="OL378" s="730"/>
      <c r="OM378" s="730"/>
      <c r="ON378" s="730"/>
      <c r="OO378" s="730"/>
      <c r="OP378" s="730"/>
      <c r="OQ378" s="730"/>
      <c r="OR378" s="730"/>
      <c r="OS378" s="730"/>
      <c r="OT378" s="730"/>
      <c r="OU378" s="730"/>
      <c r="OV378" s="730"/>
      <c r="OW378" s="730"/>
      <c r="OX378" s="730"/>
      <c r="OY378" s="730"/>
      <c r="OZ378" s="730"/>
      <c r="PA378" s="730"/>
      <c r="PB378" s="730"/>
      <c r="PC378" s="730"/>
      <c r="PD378" s="730"/>
      <c r="PE378" s="730"/>
      <c r="PF378" s="730"/>
      <c r="PG378" s="730"/>
      <c r="PH378" s="730"/>
      <c r="PI378" s="730"/>
    </row>
    <row r="379" spans="2:425" s="1" customFormat="1">
      <c r="B379" s="730"/>
      <c r="C379" s="6"/>
      <c r="D379" s="6"/>
      <c r="E379" s="6"/>
      <c r="F379" s="6"/>
      <c r="G379" s="2"/>
      <c r="H379" s="2"/>
      <c r="I379" s="2"/>
      <c r="J379" s="2"/>
      <c r="K379" s="2"/>
      <c r="L379" s="2"/>
      <c r="M379" s="34"/>
      <c r="P379" s="6"/>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4"/>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MU379" s="736"/>
      <c r="MV379" s="736"/>
      <c r="NN379" s="46"/>
      <c r="NO379" s="730"/>
      <c r="NP379" s="730"/>
      <c r="NQ379" s="730"/>
      <c r="NR379" s="730"/>
      <c r="NS379" s="730"/>
      <c r="NT379" s="730"/>
      <c r="NU379" s="730"/>
      <c r="NV379" s="730"/>
      <c r="NW379" s="730"/>
      <c r="NX379" s="730"/>
      <c r="NY379" s="730"/>
      <c r="NZ379" s="730"/>
      <c r="OA379" s="730"/>
      <c r="OB379" s="730"/>
      <c r="OC379" s="730"/>
      <c r="OD379" s="730"/>
      <c r="OE379" s="730"/>
      <c r="OF379" s="730"/>
      <c r="OG379" s="730"/>
      <c r="OH379" s="730"/>
      <c r="OI379" s="730"/>
      <c r="OJ379" s="730"/>
      <c r="OK379" s="730"/>
      <c r="OL379" s="730"/>
      <c r="OM379" s="730"/>
      <c r="ON379" s="730"/>
      <c r="OO379" s="730"/>
      <c r="OP379" s="730"/>
      <c r="OQ379" s="730"/>
      <c r="OR379" s="730"/>
      <c r="OS379" s="730"/>
      <c r="OT379" s="730"/>
      <c r="OU379" s="730"/>
      <c r="OV379" s="730"/>
      <c r="OW379" s="730"/>
      <c r="OX379" s="730"/>
      <c r="OY379" s="730"/>
      <c r="OZ379" s="730"/>
      <c r="PA379" s="730"/>
      <c r="PB379" s="730"/>
      <c r="PC379" s="730"/>
      <c r="PD379" s="730"/>
      <c r="PE379" s="730"/>
      <c r="PF379" s="730"/>
      <c r="PG379" s="730"/>
      <c r="PH379" s="730"/>
      <c r="PI379" s="730"/>
    </row>
    <row r="380" spans="2:425" s="1" customFormat="1">
      <c r="B380" s="730"/>
      <c r="C380" s="6"/>
      <c r="D380" s="6"/>
      <c r="E380" s="6"/>
      <c r="F380" s="6"/>
      <c r="G380" s="2"/>
      <c r="H380" s="2"/>
      <c r="I380" s="2"/>
      <c r="J380" s="2"/>
      <c r="K380" s="2"/>
      <c r="L380" s="2"/>
      <c r="M380" s="34"/>
      <c r="P380" s="6"/>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4"/>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MU380" s="736"/>
      <c r="MV380" s="736"/>
      <c r="NN380" s="46"/>
      <c r="NO380" s="730"/>
      <c r="NP380" s="730"/>
      <c r="NQ380" s="730"/>
      <c r="NR380" s="730"/>
      <c r="NS380" s="730"/>
      <c r="NT380" s="730"/>
      <c r="NU380" s="730"/>
      <c r="NV380" s="730"/>
      <c r="NW380" s="730"/>
      <c r="NX380" s="730"/>
      <c r="NY380" s="730"/>
      <c r="NZ380" s="730"/>
      <c r="OA380" s="730"/>
      <c r="OB380" s="730"/>
      <c r="OC380" s="730"/>
      <c r="OD380" s="730"/>
      <c r="OE380" s="730"/>
      <c r="OF380" s="730"/>
      <c r="OG380" s="730"/>
      <c r="OH380" s="730"/>
      <c r="OI380" s="730"/>
      <c r="OJ380" s="730"/>
      <c r="OK380" s="730"/>
      <c r="OL380" s="730"/>
      <c r="OM380" s="730"/>
      <c r="ON380" s="730"/>
      <c r="OO380" s="730"/>
      <c r="OP380" s="730"/>
      <c r="OQ380" s="730"/>
      <c r="OR380" s="730"/>
      <c r="OS380" s="730"/>
      <c r="OT380" s="730"/>
      <c r="OU380" s="730"/>
      <c r="OV380" s="730"/>
      <c r="OW380" s="730"/>
      <c r="OX380" s="730"/>
      <c r="OY380" s="730"/>
      <c r="OZ380" s="730"/>
      <c r="PA380" s="730"/>
      <c r="PB380" s="730"/>
      <c r="PC380" s="730"/>
      <c r="PD380" s="730"/>
      <c r="PE380" s="730"/>
      <c r="PF380" s="730"/>
      <c r="PG380" s="730"/>
      <c r="PH380" s="730"/>
      <c r="PI380" s="730"/>
    </row>
    <row r="381" spans="2:425" s="1" customFormat="1">
      <c r="B381" s="730"/>
      <c r="C381" s="6"/>
      <c r="D381" s="6"/>
      <c r="E381" s="6"/>
      <c r="F381" s="6"/>
      <c r="G381" s="2"/>
      <c r="H381" s="2"/>
      <c r="I381" s="2"/>
      <c r="J381" s="2"/>
      <c r="K381" s="2"/>
      <c r="L381" s="2"/>
      <c r="M381" s="34"/>
      <c r="P381" s="6"/>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4"/>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MU381" s="736"/>
      <c r="MV381" s="736"/>
      <c r="NN381" s="46"/>
      <c r="NO381" s="730"/>
      <c r="NP381" s="730"/>
      <c r="NQ381" s="730"/>
      <c r="NR381" s="730"/>
      <c r="NS381" s="730"/>
      <c r="NT381" s="730"/>
      <c r="NU381" s="730"/>
      <c r="NV381" s="730"/>
      <c r="NW381" s="730"/>
      <c r="NX381" s="730"/>
      <c r="NY381" s="730"/>
      <c r="NZ381" s="730"/>
      <c r="OA381" s="730"/>
      <c r="OB381" s="730"/>
      <c r="OC381" s="730"/>
      <c r="OD381" s="730"/>
      <c r="OE381" s="730"/>
      <c r="OF381" s="730"/>
      <c r="OG381" s="730"/>
      <c r="OH381" s="730"/>
      <c r="OI381" s="730"/>
      <c r="OJ381" s="730"/>
      <c r="OK381" s="730"/>
      <c r="OL381" s="730"/>
      <c r="OM381" s="730"/>
      <c r="ON381" s="730"/>
      <c r="OO381" s="730"/>
      <c r="OP381" s="730"/>
      <c r="OQ381" s="730"/>
      <c r="OR381" s="730"/>
      <c r="OS381" s="730"/>
      <c r="OT381" s="730"/>
      <c r="OU381" s="730"/>
      <c r="OV381" s="730"/>
      <c r="OW381" s="730"/>
      <c r="OX381" s="730"/>
      <c r="OY381" s="730"/>
      <c r="OZ381" s="730"/>
      <c r="PA381" s="730"/>
      <c r="PB381" s="730"/>
      <c r="PC381" s="730"/>
      <c r="PD381" s="730"/>
      <c r="PE381" s="730"/>
      <c r="PF381" s="730"/>
      <c r="PG381" s="730"/>
      <c r="PH381" s="730"/>
      <c r="PI381" s="730"/>
    </row>
    <row r="382" spans="2:425" s="1" customFormat="1">
      <c r="B382" s="730"/>
      <c r="C382" s="6"/>
      <c r="D382" s="6"/>
      <c r="E382" s="6"/>
      <c r="F382" s="6"/>
      <c r="G382" s="2"/>
      <c r="H382" s="2"/>
      <c r="I382" s="2"/>
      <c r="J382" s="2"/>
      <c r="K382" s="2"/>
      <c r="L382" s="2"/>
      <c r="M382" s="34"/>
      <c r="P382" s="6"/>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4"/>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MU382" s="736"/>
      <c r="MV382" s="736"/>
      <c r="NN382" s="46"/>
      <c r="NO382" s="730"/>
      <c r="NP382" s="730"/>
      <c r="NQ382" s="730"/>
      <c r="NR382" s="730"/>
      <c r="NS382" s="730"/>
      <c r="NT382" s="730"/>
      <c r="NU382" s="730"/>
      <c r="NV382" s="730"/>
      <c r="NW382" s="730"/>
      <c r="NX382" s="730"/>
      <c r="NY382" s="730"/>
      <c r="NZ382" s="730"/>
      <c r="OA382" s="730"/>
      <c r="OB382" s="730"/>
      <c r="OC382" s="730"/>
      <c r="OD382" s="730"/>
      <c r="OE382" s="730"/>
      <c r="OF382" s="730"/>
      <c r="OG382" s="730"/>
      <c r="OH382" s="730"/>
      <c r="OI382" s="730"/>
      <c r="OJ382" s="730"/>
      <c r="OK382" s="730"/>
      <c r="OL382" s="730"/>
      <c r="OM382" s="730"/>
      <c r="ON382" s="730"/>
      <c r="OO382" s="730"/>
      <c r="OP382" s="730"/>
      <c r="OQ382" s="730"/>
      <c r="OR382" s="730"/>
      <c r="OS382" s="730"/>
      <c r="OT382" s="730"/>
      <c r="OU382" s="730"/>
      <c r="OV382" s="730"/>
      <c r="OW382" s="730"/>
      <c r="OX382" s="730"/>
      <c r="OY382" s="730"/>
      <c r="OZ382" s="730"/>
      <c r="PA382" s="730"/>
      <c r="PB382" s="730"/>
      <c r="PC382" s="730"/>
      <c r="PD382" s="730"/>
      <c r="PE382" s="730"/>
      <c r="PF382" s="730"/>
      <c r="PG382" s="730"/>
      <c r="PH382" s="730"/>
      <c r="PI382" s="730"/>
    </row>
    <row r="383" spans="2:425" s="1" customFormat="1">
      <c r="B383" s="730"/>
      <c r="C383" s="6"/>
      <c r="D383" s="6"/>
      <c r="E383" s="6"/>
      <c r="F383" s="6"/>
      <c r="G383" s="2"/>
      <c r="H383" s="2"/>
      <c r="I383" s="2"/>
      <c r="J383" s="2"/>
      <c r="K383" s="2"/>
      <c r="L383" s="2"/>
      <c r="M383" s="34"/>
      <c r="P383" s="6"/>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4"/>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MU383" s="736"/>
      <c r="MV383" s="736"/>
      <c r="NN383" s="46"/>
      <c r="NO383" s="730"/>
      <c r="NP383" s="730"/>
      <c r="NQ383" s="730"/>
      <c r="NR383" s="730"/>
      <c r="NS383" s="730"/>
      <c r="NT383" s="730"/>
      <c r="NU383" s="730"/>
      <c r="NV383" s="730"/>
      <c r="NW383" s="730"/>
      <c r="NX383" s="730"/>
      <c r="NY383" s="730"/>
      <c r="NZ383" s="730"/>
      <c r="OA383" s="730"/>
      <c r="OB383" s="730"/>
      <c r="OC383" s="730"/>
      <c r="OD383" s="730"/>
      <c r="OE383" s="730"/>
      <c r="OF383" s="730"/>
      <c r="OG383" s="730"/>
      <c r="OH383" s="730"/>
      <c r="OI383" s="730"/>
      <c r="OJ383" s="730"/>
      <c r="OK383" s="730"/>
      <c r="OL383" s="730"/>
      <c r="OM383" s="730"/>
      <c r="ON383" s="730"/>
      <c r="OO383" s="730"/>
      <c r="OP383" s="730"/>
      <c r="OQ383" s="730"/>
      <c r="OR383" s="730"/>
      <c r="OS383" s="730"/>
      <c r="OT383" s="730"/>
      <c r="OU383" s="730"/>
      <c r="OV383" s="730"/>
      <c r="OW383" s="730"/>
      <c r="OX383" s="730"/>
      <c r="OY383" s="730"/>
      <c r="OZ383" s="730"/>
      <c r="PA383" s="730"/>
      <c r="PB383" s="730"/>
      <c r="PC383" s="730"/>
      <c r="PD383" s="730"/>
      <c r="PE383" s="730"/>
      <c r="PF383" s="730"/>
      <c r="PG383" s="730"/>
      <c r="PH383" s="730"/>
      <c r="PI383" s="730"/>
    </row>
    <row r="384" spans="2:425" s="1" customFormat="1">
      <c r="B384" s="730"/>
      <c r="C384" s="6"/>
      <c r="D384" s="6"/>
      <c r="E384" s="6"/>
      <c r="F384" s="6"/>
      <c r="G384" s="2"/>
      <c r="H384" s="2"/>
      <c r="I384" s="2"/>
      <c r="J384" s="2"/>
      <c r="K384" s="2"/>
      <c r="L384" s="2"/>
      <c r="M384" s="34"/>
      <c r="P384" s="6"/>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4"/>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MU384" s="736"/>
      <c r="MV384" s="736"/>
      <c r="NN384" s="46"/>
      <c r="NO384" s="730"/>
      <c r="NP384" s="730"/>
      <c r="NQ384" s="730"/>
      <c r="NR384" s="730"/>
      <c r="NS384" s="730"/>
      <c r="NT384" s="730"/>
      <c r="NU384" s="730"/>
      <c r="NV384" s="730"/>
      <c r="NW384" s="730"/>
      <c r="NX384" s="730"/>
      <c r="NY384" s="730"/>
      <c r="NZ384" s="730"/>
      <c r="OA384" s="730"/>
      <c r="OB384" s="730"/>
      <c r="OC384" s="730"/>
      <c r="OD384" s="730"/>
      <c r="OE384" s="730"/>
      <c r="OF384" s="730"/>
      <c r="OG384" s="730"/>
      <c r="OH384" s="730"/>
      <c r="OI384" s="730"/>
      <c r="OJ384" s="730"/>
      <c r="OK384" s="730"/>
      <c r="OL384" s="730"/>
      <c r="OM384" s="730"/>
      <c r="ON384" s="730"/>
      <c r="OO384" s="730"/>
      <c r="OP384" s="730"/>
      <c r="OQ384" s="730"/>
      <c r="OR384" s="730"/>
      <c r="OS384" s="730"/>
      <c r="OT384" s="730"/>
      <c r="OU384" s="730"/>
      <c r="OV384" s="730"/>
      <c r="OW384" s="730"/>
      <c r="OX384" s="730"/>
      <c r="OY384" s="730"/>
      <c r="OZ384" s="730"/>
      <c r="PA384" s="730"/>
      <c r="PB384" s="730"/>
      <c r="PC384" s="730"/>
      <c r="PD384" s="730"/>
      <c r="PE384" s="730"/>
      <c r="PF384" s="730"/>
      <c r="PG384" s="730"/>
      <c r="PH384" s="730"/>
      <c r="PI384" s="730"/>
    </row>
    <row r="385" spans="2:425" s="1" customFormat="1">
      <c r="B385" s="730"/>
      <c r="C385" s="6"/>
      <c r="D385" s="6"/>
      <c r="E385" s="6"/>
      <c r="F385" s="6"/>
      <c r="G385" s="2"/>
      <c r="H385" s="2"/>
      <c r="I385" s="2"/>
      <c r="J385" s="2"/>
      <c r="K385" s="2"/>
      <c r="L385" s="2"/>
      <c r="M385" s="34"/>
      <c r="P385" s="6"/>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4"/>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MU385" s="736"/>
      <c r="MV385" s="736"/>
      <c r="NN385" s="46"/>
      <c r="NO385" s="730"/>
      <c r="NP385" s="730"/>
      <c r="NQ385" s="730"/>
      <c r="NR385" s="730"/>
      <c r="NS385" s="730"/>
      <c r="NT385" s="730"/>
      <c r="NU385" s="730"/>
      <c r="NV385" s="730"/>
      <c r="NW385" s="730"/>
      <c r="NX385" s="730"/>
      <c r="NY385" s="730"/>
      <c r="NZ385" s="730"/>
      <c r="OA385" s="730"/>
      <c r="OB385" s="730"/>
      <c r="OC385" s="730"/>
      <c r="OD385" s="730"/>
      <c r="OE385" s="730"/>
      <c r="OF385" s="730"/>
      <c r="OG385" s="730"/>
      <c r="OH385" s="730"/>
      <c r="OI385" s="730"/>
      <c r="OJ385" s="730"/>
      <c r="OK385" s="730"/>
      <c r="OL385" s="730"/>
      <c r="OM385" s="730"/>
      <c r="ON385" s="730"/>
      <c r="OO385" s="730"/>
      <c r="OP385" s="730"/>
      <c r="OQ385" s="730"/>
      <c r="OR385" s="730"/>
      <c r="OS385" s="730"/>
      <c r="OT385" s="730"/>
      <c r="OU385" s="730"/>
      <c r="OV385" s="730"/>
      <c r="OW385" s="730"/>
      <c r="OX385" s="730"/>
      <c r="OY385" s="730"/>
      <c r="OZ385" s="730"/>
      <c r="PA385" s="730"/>
      <c r="PB385" s="730"/>
      <c r="PC385" s="730"/>
      <c r="PD385" s="730"/>
      <c r="PE385" s="730"/>
      <c r="PF385" s="730"/>
      <c r="PG385" s="730"/>
      <c r="PH385" s="730"/>
      <c r="PI385" s="730"/>
    </row>
    <row r="386" spans="2:425" s="1" customFormat="1">
      <c r="B386" s="730"/>
      <c r="C386" s="6"/>
      <c r="D386" s="6"/>
      <c r="E386" s="6"/>
      <c r="F386" s="6"/>
      <c r="G386" s="2"/>
      <c r="H386" s="2"/>
      <c r="I386" s="2"/>
      <c r="J386" s="2"/>
      <c r="K386" s="2"/>
      <c r="L386" s="2"/>
      <c r="M386" s="34"/>
      <c r="P386" s="6"/>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4"/>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MU386" s="736"/>
      <c r="MV386" s="736"/>
      <c r="NN386" s="46"/>
      <c r="NO386" s="730"/>
      <c r="NP386" s="730"/>
      <c r="NQ386" s="730"/>
      <c r="NR386" s="730"/>
      <c r="NS386" s="730"/>
      <c r="NT386" s="730"/>
      <c r="NU386" s="730"/>
      <c r="NV386" s="730"/>
      <c r="NW386" s="730"/>
      <c r="NX386" s="730"/>
      <c r="NY386" s="730"/>
      <c r="NZ386" s="730"/>
      <c r="OA386" s="730"/>
      <c r="OB386" s="730"/>
      <c r="OC386" s="730"/>
      <c r="OD386" s="730"/>
      <c r="OE386" s="730"/>
      <c r="OF386" s="730"/>
      <c r="OG386" s="730"/>
      <c r="OH386" s="730"/>
      <c r="OI386" s="730"/>
      <c r="OJ386" s="730"/>
      <c r="OK386" s="730"/>
      <c r="OL386" s="730"/>
      <c r="OM386" s="730"/>
      <c r="ON386" s="730"/>
      <c r="OO386" s="730"/>
      <c r="OP386" s="730"/>
      <c r="OQ386" s="730"/>
      <c r="OR386" s="730"/>
      <c r="OS386" s="730"/>
      <c r="OT386" s="730"/>
      <c r="OU386" s="730"/>
      <c r="OV386" s="730"/>
      <c r="OW386" s="730"/>
      <c r="OX386" s="730"/>
      <c r="OY386" s="730"/>
      <c r="OZ386" s="730"/>
      <c r="PA386" s="730"/>
      <c r="PB386" s="730"/>
      <c r="PC386" s="730"/>
      <c r="PD386" s="730"/>
      <c r="PE386" s="730"/>
      <c r="PF386" s="730"/>
      <c r="PG386" s="730"/>
      <c r="PH386" s="730"/>
      <c r="PI386" s="730"/>
    </row>
    <row r="387" spans="2:425" s="1" customFormat="1">
      <c r="B387" s="730"/>
      <c r="C387" s="6"/>
      <c r="D387" s="6"/>
      <c r="E387" s="6"/>
      <c r="F387" s="6"/>
      <c r="G387" s="2"/>
      <c r="H387" s="2"/>
      <c r="I387" s="2"/>
      <c r="J387" s="2"/>
      <c r="K387" s="2"/>
      <c r="L387" s="2"/>
      <c r="M387" s="34"/>
      <c r="P387" s="6"/>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4"/>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MU387" s="736"/>
      <c r="MV387" s="736"/>
      <c r="NN387" s="46"/>
      <c r="NO387" s="730"/>
      <c r="NP387" s="730"/>
      <c r="NQ387" s="730"/>
      <c r="NR387" s="730"/>
      <c r="NS387" s="730"/>
      <c r="NT387" s="730"/>
      <c r="NU387" s="730"/>
      <c r="NV387" s="730"/>
      <c r="NW387" s="730"/>
      <c r="NX387" s="730"/>
      <c r="NY387" s="730"/>
      <c r="NZ387" s="730"/>
      <c r="OA387" s="730"/>
      <c r="OB387" s="730"/>
      <c r="OC387" s="730"/>
      <c r="OD387" s="730"/>
      <c r="OE387" s="730"/>
      <c r="OF387" s="730"/>
      <c r="OG387" s="730"/>
      <c r="OH387" s="730"/>
      <c r="OI387" s="730"/>
      <c r="OJ387" s="730"/>
      <c r="OK387" s="730"/>
      <c r="OL387" s="730"/>
      <c r="OM387" s="730"/>
      <c r="ON387" s="730"/>
      <c r="OO387" s="730"/>
      <c r="OP387" s="730"/>
      <c r="OQ387" s="730"/>
      <c r="OR387" s="730"/>
      <c r="OS387" s="730"/>
      <c r="OT387" s="730"/>
      <c r="OU387" s="730"/>
      <c r="OV387" s="730"/>
      <c r="OW387" s="730"/>
      <c r="OX387" s="730"/>
      <c r="OY387" s="730"/>
      <c r="OZ387" s="730"/>
      <c r="PA387" s="730"/>
      <c r="PB387" s="730"/>
      <c r="PC387" s="730"/>
      <c r="PD387" s="730"/>
      <c r="PE387" s="730"/>
      <c r="PF387" s="730"/>
      <c r="PG387" s="730"/>
      <c r="PH387" s="730"/>
      <c r="PI387" s="730"/>
    </row>
    <row r="388" spans="2:425" s="1" customFormat="1">
      <c r="B388" s="730"/>
      <c r="C388" s="6"/>
      <c r="D388" s="6"/>
      <c r="E388" s="6"/>
      <c r="F388" s="6"/>
      <c r="G388" s="2"/>
      <c r="H388" s="2"/>
      <c r="I388" s="2"/>
      <c r="J388" s="2"/>
      <c r="K388" s="2"/>
      <c r="L388" s="2"/>
      <c r="M388" s="34"/>
      <c r="P388" s="6"/>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4"/>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MU388" s="736"/>
      <c r="MV388" s="736"/>
      <c r="NN388" s="46"/>
      <c r="NO388" s="730"/>
      <c r="NP388" s="730"/>
      <c r="NQ388" s="730"/>
      <c r="NR388" s="730"/>
      <c r="NS388" s="730"/>
      <c r="NT388" s="730"/>
      <c r="NU388" s="730"/>
      <c r="NV388" s="730"/>
      <c r="NW388" s="730"/>
      <c r="NX388" s="730"/>
      <c r="NY388" s="730"/>
      <c r="NZ388" s="730"/>
      <c r="OA388" s="730"/>
      <c r="OB388" s="730"/>
      <c r="OC388" s="730"/>
      <c r="OD388" s="730"/>
      <c r="OE388" s="730"/>
      <c r="OF388" s="730"/>
      <c r="OG388" s="730"/>
      <c r="OH388" s="730"/>
      <c r="OI388" s="730"/>
      <c r="OJ388" s="730"/>
      <c r="OK388" s="730"/>
      <c r="OL388" s="730"/>
      <c r="OM388" s="730"/>
      <c r="ON388" s="730"/>
      <c r="OO388" s="730"/>
      <c r="OP388" s="730"/>
      <c r="OQ388" s="730"/>
      <c r="OR388" s="730"/>
      <c r="OS388" s="730"/>
      <c r="OT388" s="730"/>
      <c r="OU388" s="730"/>
      <c r="OV388" s="730"/>
      <c r="OW388" s="730"/>
      <c r="OX388" s="730"/>
      <c r="OY388" s="730"/>
      <c r="OZ388" s="730"/>
      <c r="PA388" s="730"/>
      <c r="PB388" s="730"/>
      <c r="PC388" s="730"/>
      <c r="PD388" s="730"/>
      <c r="PE388" s="730"/>
      <c r="PF388" s="730"/>
      <c r="PG388" s="730"/>
      <c r="PH388" s="730"/>
      <c r="PI388" s="730"/>
    </row>
    <row r="389" spans="2:425" s="1" customFormat="1">
      <c r="B389" s="730"/>
      <c r="C389" s="6"/>
      <c r="D389" s="6"/>
      <c r="E389" s="6"/>
      <c r="F389" s="6"/>
      <c r="G389" s="2"/>
      <c r="H389" s="2"/>
      <c r="I389" s="2"/>
      <c r="J389" s="2"/>
      <c r="K389" s="2"/>
      <c r="L389" s="2"/>
      <c r="M389" s="34"/>
      <c r="P389" s="6"/>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4"/>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MU389" s="736"/>
      <c r="MV389" s="736"/>
      <c r="NN389" s="46"/>
      <c r="NO389" s="730"/>
      <c r="NP389" s="730"/>
      <c r="NQ389" s="730"/>
      <c r="NR389" s="730"/>
      <c r="NS389" s="730"/>
      <c r="NT389" s="730"/>
      <c r="NU389" s="730"/>
      <c r="NV389" s="730"/>
      <c r="NW389" s="730"/>
      <c r="NX389" s="730"/>
      <c r="NY389" s="730"/>
      <c r="NZ389" s="730"/>
      <c r="OA389" s="730"/>
      <c r="OB389" s="730"/>
      <c r="OC389" s="730"/>
      <c r="OD389" s="730"/>
      <c r="OE389" s="730"/>
      <c r="OF389" s="730"/>
      <c r="OG389" s="730"/>
      <c r="OH389" s="730"/>
      <c r="OI389" s="730"/>
      <c r="OJ389" s="730"/>
      <c r="OK389" s="730"/>
      <c r="OL389" s="730"/>
      <c r="OM389" s="730"/>
      <c r="ON389" s="730"/>
      <c r="OO389" s="730"/>
      <c r="OP389" s="730"/>
      <c r="OQ389" s="730"/>
      <c r="OR389" s="730"/>
      <c r="OS389" s="730"/>
      <c r="OT389" s="730"/>
      <c r="OU389" s="730"/>
      <c r="OV389" s="730"/>
      <c r="OW389" s="730"/>
      <c r="OX389" s="730"/>
      <c r="OY389" s="730"/>
      <c r="OZ389" s="730"/>
      <c r="PA389" s="730"/>
      <c r="PB389" s="730"/>
      <c r="PC389" s="730"/>
      <c r="PD389" s="730"/>
      <c r="PE389" s="730"/>
      <c r="PF389" s="730"/>
      <c r="PG389" s="730"/>
      <c r="PH389" s="730"/>
      <c r="PI389" s="730"/>
    </row>
    <row r="390" spans="2:425" s="1" customFormat="1">
      <c r="B390" s="730"/>
      <c r="C390" s="6"/>
      <c r="D390" s="6"/>
      <c r="E390" s="6"/>
      <c r="F390" s="6"/>
      <c r="G390" s="2"/>
      <c r="H390" s="2"/>
      <c r="I390" s="2"/>
      <c r="J390" s="2"/>
      <c r="K390" s="2"/>
      <c r="L390" s="2"/>
      <c r="M390" s="34"/>
      <c r="P390" s="6"/>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4"/>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MU390" s="736"/>
      <c r="MV390" s="736"/>
      <c r="NN390" s="46"/>
      <c r="NO390" s="730"/>
      <c r="NP390" s="730"/>
      <c r="NQ390" s="730"/>
      <c r="NR390" s="730"/>
      <c r="NS390" s="730"/>
      <c r="NT390" s="730"/>
      <c r="NU390" s="730"/>
      <c r="NV390" s="730"/>
      <c r="NW390" s="730"/>
      <c r="NX390" s="730"/>
      <c r="NY390" s="730"/>
      <c r="NZ390" s="730"/>
      <c r="OA390" s="730"/>
      <c r="OB390" s="730"/>
      <c r="OC390" s="730"/>
      <c r="OD390" s="730"/>
      <c r="OE390" s="730"/>
      <c r="OF390" s="730"/>
      <c r="OG390" s="730"/>
      <c r="OH390" s="730"/>
      <c r="OI390" s="730"/>
      <c r="OJ390" s="730"/>
      <c r="OK390" s="730"/>
      <c r="OL390" s="730"/>
      <c r="OM390" s="730"/>
      <c r="ON390" s="730"/>
      <c r="OO390" s="730"/>
      <c r="OP390" s="730"/>
      <c r="OQ390" s="730"/>
      <c r="OR390" s="730"/>
      <c r="OS390" s="730"/>
      <c r="OT390" s="730"/>
      <c r="OU390" s="730"/>
      <c r="OV390" s="730"/>
      <c r="OW390" s="730"/>
      <c r="OX390" s="730"/>
      <c r="OY390" s="730"/>
      <c r="OZ390" s="730"/>
      <c r="PA390" s="730"/>
      <c r="PB390" s="730"/>
      <c r="PC390" s="730"/>
      <c r="PD390" s="730"/>
      <c r="PE390" s="730"/>
      <c r="PF390" s="730"/>
      <c r="PG390" s="730"/>
      <c r="PH390" s="730"/>
      <c r="PI390" s="730"/>
    </row>
    <row r="391" spans="2:425" s="1" customFormat="1">
      <c r="B391" s="730"/>
      <c r="C391" s="6"/>
      <c r="D391" s="6"/>
      <c r="E391" s="6"/>
      <c r="F391" s="6"/>
      <c r="G391" s="2"/>
      <c r="H391" s="2"/>
      <c r="I391" s="2"/>
      <c r="J391" s="2"/>
      <c r="K391" s="2"/>
      <c r="L391" s="2"/>
      <c r="M391" s="34"/>
      <c r="P391" s="6"/>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4"/>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MU391" s="736"/>
      <c r="MV391" s="736"/>
      <c r="NN391" s="46"/>
      <c r="NO391" s="730"/>
      <c r="NP391" s="730"/>
      <c r="NQ391" s="730"/>
      <c r="NR391" s="730"/>
      <c r="NS391" s="730"/>
      <c r="NT391" s="730"/>
      <c r="NU391" s="730"/>
      <c r="NV391" s="730"/>
      <c r="NW391" s="730"/>
      <c r="NX391" s="730"/>
      <c r="NY391" s="730"/>
      <c r="NZ391" s="730"/>
      <c r="OA391" s="730"/>
      <c r="OB391" s="730"/>
      <c r="OC391" s="730"/>
      <c r="OD391" s="730"/>
      <c r="OE391" s="730"/>
      <c r="OF391" s="730"/>
      <c r="OG391" s="730"/>
      <c r="OH391" s="730"/>
      <c r="OI391" s="730"/>
      <c r="OJ391" s="730"/>
      <c r="OK391" s="730"/>
      <c r="OL391" s="730"/>
      <c r="OM391" s="730"/>
      <c r="ON391" s="730"/>
      <c r="OO391" s="730"/>
      <c r="OP391" s="730"/>
      <c r="OQ391" s="730"/>
      <c r="OR391" s="730"/>
      <c r="OS391" s="730"/>
      <c r="OT391" s="730"/>
      <c r="OU391" s="730"/>
      <c r="OV391" s="730"/>
      <c r="OW391" s="730"/>
      <c r="OX391" s="730"/>
      <c r="OY391" s="730"/>
      <c r="OZ391" s="730"/>
      <c r="PA391" s="730"/>
      <c r="PB391" s="730"/>
      <c r="PC391" s="730"/>
      <c r="PD391" s="730"/>
      <c r="PE391" s="730"/>
      <c r="PF391" s="730"/>
      <c r="PG391" s="730"/>
      <c r="PH391" s="730"/>
      <c r="PI391" s="730"/>
    </row>
    <row r="392" spans="2:425" s="1" customFormat="1">
      <c r="B392" s="730"/>
      <c r="C392" s="6"/>
      <c r="D392" s="6"/>
      <c r="E392" s="6"/>
      <c r="F392" s="6"/>
      <c r="G392" s="2"/>
      <c r="H392" s="2"/>
      <c r="I392" s="2"/>
      <c r="J392" s="2"/>
      <c r="K392" s="2"/>
      <c r="L392" s="2"/>
      <c r="M392" s="34"/>
      <c r="P392" s="6"/>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4"/>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MU392" s="736"/>
      <c r="MV392" s="736"/>
      <c r="NN392" s="46"/>
      <c r="NO392" s="730"/>
      <c r="NP392" s="730"/>
      <c r="NQ392" s="730"/>
      <c r="NR392" s="730"/>
      <c r="NS392" s="730"/>
      <c r="NT392" s="730"/>
      <c r="NU392" s="730"/>
      <c r="NV392" s="730"/>
      <c r="NW392" s="730"/>
      <c r="NX392" s="730"/>
      <c r="NY392" s="730"/>
      <c r="NZ392" s="730"/>
      <c r="OA392" s="730"/>
      <c r="OB392" s="730"/>
      <c r="OC392" s="730"/>
      <c r="OD392" s="730"/>
      <c r="OE392" s="730"/>
      <c r="OF392" s="730"/>
      <c r="OG392" s="730"/>
      <c r="OH392" s="730"/>
      <c r="OI392" s="730"/>
      <c r="OJ392" s="730"/>
      <c r="OK392" s="730"/>
      <c r="OL392" s="730"/>
      <c r="OM392" s="730"/>
      <c r="ON392" s="730"/>
      <c r="OO392" s="730"/>
      <c r="OP392" s="730"/>
      <c r="OQ392" s="730"/>
      <c r="OR392" s="730"/>
      <c r="OS392" s="730"/>
      <c r="OT392" s="730"/>
      <c r="OU392" s="730"/>
      <c r="OV392" s="730"/>
      <c r="OW392" s="730"/>
      <c r="OX392" s="730"/>
      <c r="OY392" s="730"/>
      <c r="OZ392" s="730"/>
      <c r="PA392" s="730"/>
      <c r="PB392" s="730"/>
      <c r="PC392" s="730"/>
      <c r="PD392" s="730"/>
      <c r="PE392" s="730"/>
      <c r="PF392" s="730"/>
      <c r="PG392" s="730"/>
      <c r="PH392" s="730"/>
      <c r="PI392" s="730"/>
    </row>
    <row r="393" spans="2:425" s="1" customFormat="1">
      <c r="B393" s="730"/>
      <c r="C393" s="6"/>
      <c r="D393" s="6"/>
      <c r="E393" s="6"/>
      <c r="F393" s="6"/>
      <c r="G393" s="2"/>
      <c r="H393" s="2"/>
      <c r="I393" s="2"/>
      <c r="J393" s="2"/>
      <c r="K393" s="2"/>
      <c r="L393" s="2"/>
      <c r="M393" s="34"/>
      <c r="P393" s="6"/>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4"/>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MU393" s="736"/>
      <c r="MV393" s="736"/>
      <c r="NN393" s="46"/>
      <c r="NO393" s="730"/>
      <c r="NP393" s="730"/>
      <c r="NQ393" s="730"/>
      <c r="NR393" s="730"/>
      <c r="NS393" s="730"/>
      <c r="NT393" s="730"/>
      <c r="NU393" s="730"/>
      <c r="NV393" s="730"/>
      <c r="NW393" s="730"/>
      <c r="NX393" s="730"/>
      <c r="NY393" s="730"/>
      <c r="NZ393" s="730"/>
      <c r="OA393" s="730"/>
      <c r="OB393" s="730"/>
      <c r="OC393" s="730"/>
      <c r="OD393" s="730"/>
      <c r="OE393" s="730"/>
      <c r="OF393" s="730"/>
      <c r="OG393" s="730"/>
      <c r="OH393" s="730"/>
      <c r="OI393" s="730"/>
      <c r="OJ393" s="730"/>
      <c r="OK393" s="730"/>
      <c r="OL393" s="730"/>
      <c r="OM393" s="730"/>
      <c r="ON393" s="730"/>
      <c r="OO393" s="730"/>
      <c r="OP393" s="730"/>
      <c r="OQ393" s="730"/>
      <c r="OR393" s="730"/>
      <c r="OS393" s="730"/>
      <c r="OT393" s="730"/>
      <c r="OU393" s="730"/>
      <c r="OV393" s="730"/>
      <c r="OW393" s="730"/>
      <c r="OX393" s="730"/>
      <c r="OY393" s="730"/>
      <c r="OZ393" s="730"/>
      <c r="PA393" s="730"/>
      <c r="PB393" s="730"/>
      <c r="PC393" s="730"/>
      <c r="PD393" s="730"/>
      <c r="PE393" s="730"/>
      <c r="PF393" s="730"/>
      <c r="PG393" s="730"/>
      <c r="PH393" s="730"/>
      <c r="PI393" s="730"/>
    </row>
    <row r="394" spans="2:425" s="1" customFormat="1">
      <c r="B394" s="730"/>
      <c r="C394" s="6"/>
      <c r="D394" s="6"/>
      <c r="E394" s="6"/>
      <c r="F394" s="6"/>
      <c r="G394" s="2"/>
      <c r="H394" s="2"/>
      <c r="I394" s="2"/>
      <c r="J394" s="2"/>
      <c r="K394" s="2"/>
      <c r="L394" s="2"/>
      <c r="M394" s="34"/>
      <c r="P394" s="6"/>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4"/>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MU394" s="736"/>
      <c r="MV394" s="736"/>
      <c r="NN394" s="46"/>
      <c r="NO394" s="730"/>
      <c r="NP394" s="730"/>
      <c r="NQ394" s="730"/>
      <c r="NR394" s="730"/>
      <c r="NS394" s="730"/>
      <c r="NT394" s="730"/>
      <c r="NU394" s="730"/>
      <c r="NV394" s="730"/>
      <c r="NW394" s="730"/>
      <c r="NX394" s="730"/>
      <c r="NY394" s="730"/>
      <c r="NZ394" s="730"/>
      <c r="OA394" s="730"/>
      <c r="OB394" s="730"/>
      <c r="OC394" s="730"/>
      <c r="OD394" s="730"/>
      <c r="OE394" s="730"/>
      <c r="OF394" s="730"/>
      <c r="OG394" s="730"/>
      <c r="OH394" s="730"/>
      <c r="OI394" s="730"/>
      <c r="OJ394" s="730"/>
      <c r="OK394" s="730"/>
      <c r="OL394" s="730"/>
      <c r="OM394" s="730"/>
      <c r="ON394" s="730"/>
      <c r="OO394" s="730"/>
      <c r="OP394" s="730"/>
      <c r="OQ394" s="730"/>
      <c r="OR394" s="730"/>
      <c r="OS394" s="730"/>
      <c r="OT394" s="730"/>
      <c r="OU394" s="730"/>
      <c r="OV394" s="730"/>
      <c r="OW394" s="730"/>
      <c r="OX394" s="730"/>
      <c r="OY394" s="730"/>
      <c r="OZ394" s="730"/>
      <c r="PA394" s="730"/>
      <c r="PB394" s="730"/>
      <c r="PC394" s="730"/>
      <c r="PD394" s="730"/>
      <c r="PE394" s="730"/>
      <c r="PF394" s="730"/>
      <c r="PG394" s="730"/>
      <c r="PH394" s="730"/>
      <c r="PI394" s="730"/>
    </row>
    <row r="395" spans="2:425" s="1" customFormat="1">
      <c r="B395" s="730"/>
      <c r="C395" s="6"/>
      <c r="D395" s="6"/>
      <c r="E395" s="6"/>
      <c r="F395" s="6"/>
      <c r="G395" s="2"/>
      <c r="H395" s="2"/>
      <c r="I395" s="2"/>
      <c r="J395" s="2"/>
      <c r="K395" s="2"/>
      <c r="L395" s="2"/>
      <c r="M395" s="34"/>
      <c r="P395" s="6"/>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4"/>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MU395" s="736"/>
      <c r="MV395" s="736"/>
      <c r="NN395" s="46"/>
      <c r="NO395" s="730"/>
      <c r="NP395" s="730"/>
      <c r="NQ395" s="730"/>
      <c r="NR395" s="730"/>
      <c r="NS395" s="730"/>
      <c r="NT395" s="730"/>
      <c r="NU395" s="730"/>
      <c r="NV395" s="730"/>
      <c r="NW395" s="730"/>
      <c r="NX395" s="730"/>
      <c r="NY395" s="730"/>
      <c r="NZ395" s="730"/>
      <c r="OA395" s="730"/>
      <c r="OB395" s="730"/>
      <c r="OC395" s="730"/>
      <c r="OD395" s="730"/>
      <c r="OE395" s="730"/>
      <c r="OF395" s="730"/>
      <c r="OG395" s="730"/>
      <c r="OH395" s="730"/>
      <c r="OI395" s="730"/>
      <c r="OJ395" s="730"/>
      <c r="OK395" s="730"/>
      <c r="OL395" s="730"/>
      <c r="OM395" s="730"/>
      <c r="ON395" s="730"/>
      <c r="OO395" s="730"/>
      <c r="OP395" s="730"/>
      <c r="OQ395" s="730"/>
      <c r="OR395" s="730"/>
      <c r="OS395" s="730"/>
      <c r="OT395" s="730"/>
      <c r="OU395" s="730"/>
      <c r="OV395" s="730"/>
      <c r="OW395" s="730"/>
      <c r="OX395" s="730"/>
      <c r="OY395" s="730"/>
      <c r="OZ395" s="730"/>
      <c r="PA395" s="730"/>
      <c r="PB395" s="730"/>
      <c r="PC395" s="730"/>
      <c r="PD395" s="730"/>
      <c r="PE395" s="730"/>
      <c r="PF395" s="730"/>
      <c r="PG395" s="730"/>
      <c r="PH395" s="730"/>
      <c r="PI395" s="730"/>
    </row>
    <row r="396" spans="2:425" s="1" customFormat="1">
      <c r="B396" s="730"/>
      <c r="C396" s="6"/>
      <c r="D396" s="6"/>
      <c r="E396" s="6"/>
      <c r="F396" s="6"/>
      <c r="G396" s="2"/>
      <c r="H396" s="2"/>
      <c r="I396" s="2"/>
      <c r="J396" s="2"/>
      <c r="K396" s="2"/>
      <c r="L396" s="2"/>
      <c r="M396" s="34"/>
      <c r="P396" s="6"/>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4"/>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MU396" s="736"/>
      <c r="MV396" s="736"/>
      <c r="NN396" s="46"/>
      <c r="NO396" s="730"/>
      <c r="NP396" s="730"/>
      <c r="NQ396" s="730"/>
      <c r="NR396" s="730"/>
      <c r="NS396" s="730"/>
      <c r="NT396" s="730"/>
      <c r="NU396" s="730"/>
      <c r="NV396" s="730"/>
      <c r="NW396" s="730"/>
      <c r="NX396" s="730"/>
      <c r="NY396" s="730"/>
      <c r="NZ396" s="730"/>
      <c r="OA396" s="730"/>
      <c r="OB396" s="730"/>
      <c r="OC396" s="730"/>
      <c r="OD396" s="730"/>
      <c r="OE396" s="730"/>
      <c r="OF396" s="730"/>
      <c r="OG396" s="730"/>
      <c r="OH396" s="730"/>
      <c r="OI396" s="730"/>
      <c r="OJ396" s="730"/>
      <c r="OK396" s="730"/>
      <c r="OL396" s="730"/>
      <c r="OM396" s="730"/>
      <c r="ON396" s="730"/>
      <c r="OO396" s="730"/>
      <c r="OP396" s="730"/>
      <c r="OQ396" s="730"/>
      <c r="OR396" s="730"/>
      <c r="OS396" s="730"/>
      <c r="OT396" s="730"/>
      <c r="OU396" s="730"/>
      <c r="OV396" s="730"/>
      <c r="OW396" s="730"/>
      <c r="OX396" s="730"/>
      <c r="OY396" s="730"/>
      <c r="OZ396" s="730"/>
      <c r="PA396" s="730"/>
      <c r="PB396" s="730"/>
      <c r="PC396" s="730"/>
      <c r="PD396" s="730"/>
      <c r="PE396" s="730"/>
      <c r="PF396" s="730"/>
      <c r="PG396" s="730"/>
      <c r="PH396" s="730"/>
      <c r="PI396" s="730"/>
    </row>
    <row r="397" spans="2:425" s="1" customFormat="1">
      <c r="B397" s="730"/>
      <c r="C397" s="6"/>
      <c r="D397" s="6"/>
      <c r="E397" s="6"/>
      <c r="F397" s="6"/>
      <c r="G397" s="2"/>
      <c r="H397" s="2"/>
      <c r="I397" s="2"/>
      <c r="J397" s="2"/>
      <c r="K397" s="2"/>
      <c r="L397" s="2"/>
      <c r="M397" s="34"/>
      <c r="P397" s="6"/>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4"/>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MU397" s="736"/>
      <c r="MV397" s="736"/>
      <c r="NN397" s="46"/>
      <c r="NO397" s="730"/>
      <c r="NP397" s="730"/>
      <c r="NQ397" s="730"/>
      <c r="NR397" s="730"/>
      <c r="NS397" s="730"/>
      <c r="NT397" s="730"/>
      <c r="NU397" s="730"/>
      <c r="NV397" s="730"/>
      <c r="NW397" s="730"/>
      <c r="NX397" s="730"/>
      <c r="NY397" s="730"/>
      <c r="NZ397" s="730"/>
      <c r="OA397" s="730"/>
      <c r="OB397" s="730"/>
      <c r="OC397" s="730"/>
      <c r="OD397" s="730"/>
      <c r="OE397" s="730"/>
      <c r="OF397" s="730"/>
      <c r="OG397" s="730"/>
      <c r="OH397" s="730"/>
      <c r="OI397" s="730"/>
      <c r="OJ397" s="730"/>
      <c r="OK397" s="730"/>
      <c r="OL397" s="730"/>
      <c r="OM397" s="730"/>
      <c r="ON397" s="730"/>
      <c r="OO397" s="730"/>
      <c r="OP397" s="730"/>
      <c r="OQ397" s="730"/>
      <c r="OR397" s="730"/>
      <c r="OS397" s="730"/>
      <c r="OT397" s="730"/>
      <c r="OU397" s="730"/>
      <c r="OV397" s="730"/>
      <c r="OW397" s="730"/>
      <c r="OX397" s="730"/>
      <c r="OY397" s="730"/>
      <c r="OZ397" s="730"/>
      <c r="PA397" s="730"/>
      <c r="PB397" s="730"/>
      <c r="PC397" s="730"/>
      <c r="PD397" s="730"/>
      <c r="PE397" s="730"/>
      <c r="PF397" s="730"/>
      <c r="PG397" s="730"/>
      <c r="PH397" s="730"/>
      <c r="PI397" s="730"/>
    </row>
    <row r="398" spans="2:425" s="1" customFormat="1">
      <c r="B398" s="730"/>
      <c r="C398" s="6"/>
      <c r="D398" s="6"/>
      <c r="E398" s="6"/>
      <c r="F398" s="6"/>
      <c r="G398" s="2"/>
      <c r="H398" s="2"/>
      <c r="I398" s="2"/>
      <c r="J398" s="2"/>
      <c r="K398" s="2"/>
      <c r="L398" s="2"/>
      <c r="M398" s="34"/>
      <c r="P398" s="6"/>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4"/>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MU398" s="736"/>
      <c r="MV398" s="736"/>
      <c r="NN398" s="46"/>
      <c r="NO398" s="730"/>
      <c r="NP398" s="730"/>
      <c r="NQ398" s="730"/>
      <c r="NR398" s="730"/>
      <c r="NS398" s="730"/>
      <c r="NT398" s="730"/>
      <c r="NU398" s="730"/>
      <c r="NV398" s="730"/>
      <c r="NW398" s="730"/>
      <c r="NX398" s="730"/>
      <c r="NY398" s="730"/>
      <c r="NZ398" s="730"/>
      <c r="OA398" s="730"/>
      <c r="OB398" s="730"/>
      <c r="OC398" s="730"/>
      <c r="OD398" s="730"/>
      <c r="OE398" s="730"/>
      <c r="OF398" s="730"/>
      <c r="OG398" s="730"/>
      <c r="OH398" s="730"/>
      <c r="OI398" s="730"/>
      <c r="OJ398" s="730"/>
      <c r="OK398" s="730"/>
      <c r="OL398" s="730"/>
      <c r="OM398" s="730"/>
      <c r="ON398" s="730"/>
      <c r="OO398" s="730"/>
      <c r="OP398" s="730"/>
      <c r="OQ398" s="730"/>
      <c r="OR398" s="730"/>
      <c r="OS398" s="730"/>
      <c r="OT398" s="730"/>
      <c r="OU398" s="730"/>
      <c r="OV398" s="730"/>
      <c r="OW398" s="730"/>
      <c r="OX398" s="730"/>
      <c r="OY398" s="730"/>
      <c r="OZ398" s="730"/>
      <c r="PA398" s="730"/>
      <c r="PB398" s="730"/>
      <c r="PC398" s="730"/>
      <c r="PD398" s="730"/>
      <c r="PE398" s="730"/>
      <c r="PF398" s="730"/>
      <c r="PG398" s="730"/>
      <c r="PH398" s="730"/>
      <c r="PI398" s="730"/>
    </row>
    <row r="399" spans="2:425" s="1" customFormat="1">
      <c r="B399" s="730"/>
      <c r="C399" s="6"/>
      <c r="D399" s="6"/>
      <c r="E399" s="6"/>
      <c r="F399" s="6"/>
      <c r="G399" s="2"/>
      <c r="H399" s="2"/>
      <c r="I399" s="2"/>
      <c r="J399" s="2"/>
      <c r="K399" s="2"/>
      <c r="L399" s="2"/>
      <c r="M399" s="34"/>
      <c r="P399" s="6"/>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4"/>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MU399" s="736"/>
      <c r="MV399" s="736"/>
      <c r="NN399" s="46"/>
      <c r="NO399" s="730"/>
      <c r="NP399" s="730"/>
      <c r="NQ399" s="730"/>
      <c r="NR399" s="730"/>
      <c r="NS399" s="730"/>
      <c r="NT399" s="730"/>
      <c r="NU399" s="730"/>
      <c r="NV399" s="730"/>
      <c r="NW399" s="730"/>
      <c r="NX399" s="730"/>
      <c r="NY399" s="730"/>
      <c r="NZ399" s="730"/>
      <c r="OA399" s="730"/>
      <c r="OB399" s="730"/>
      <c r="OC399" s="730"/>
      <c r="OD399" s="730"/>
      <c r="OE399" s="730"/>
      <c r="OF399" s="730"/>
      <c r="OG399" s="730"/>
      <c r="OH399" s="730"/>
      <c r="OI399" s="730"/>
      <c r="OJ399" s="730"/>
      <c r="OK399" s="730"/>
      <c r="OL399" s="730"/>
      <c r="OM399" s="730"/>
      <c r="ON399" s="730"/>
      <c r="OO399" s="730"/>
      <c r="OP399" s="730"/>
      <c r="OQ399" s="730"/>
      <c r="OR399" s="730"/>
      <c r="OS399" s="730"/>
      <c r="OT399" s="730"/>
      <c r="OU399" s="730"/>
      <c r="OV399" s="730"/>
      <c r="OW399" s="730"/>
      <c r="OX399" s="730"/>
      <c r="OY399" s="730"/>
      <c r="OZ399" s="730"/>
      <c r="PA399" s="730"/>
      <c r="PB399" s="730"/>
      <c r="PC399" s="730"/>
      <c r="PD399" s="730"/>
      <c r="PE399" s="730"/>
      <c r="PF399" s="730"/>
      <c r="PG399" s="730"/>
      <c r="PH399" s="730"/>
      <c r="PI399" s="730"/>
    </row>
    <row r="400" spans="2:425" s="1" customFormat="1">
      <c r="B400" s="730"/>
      <c r="C400" s="6"/>
      <c r="D400" s="6"/>
      <c r="E400" s="6"/>
      <c r="F400" s="6"/>
      <c r="G400" s="2"/>
      <c r="H400" s="2"/>
      <c r="I400" s="2"/>
      <c r="J400" s="2"/>
      <c r="K400" s="2"/>
      <c r="L400" s="2"/>
      <c r="M400" s="34"/>
      <c r="P400" s="6"/>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4"/>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MU400" s="736"/>
      <c r="MV400" s="736"/>
      <c r="NN400" s="46"/>
      <c r="NO400" s="730"/>
      <c r="NP400" s="730"/>
      <c r="NQ400" s="730"/>
      <c r="NR400" s="730"/>
      <c r="NS400" s="730"/>
      <c r="NT400" s="730"/>
      <c r="NU400" s="730"/>
      <c r="NV400" s="730"/>
      <c r="NW400" s="730"/>
      <c r="NX400" s="730"/>
      <c r="NY400" s="730"/>
      <c r="NZ400" s="730"/>
      <c r="OA400" s="730"/>
      <c r="OB400" s="730"/>
      <c r="OC400" s="730"/>
      <c r="OD400" s="730"/>
      <c r="OE400" s="730"/>
      <c r="OF400" s="730"/>
      <c r="OG400" s="730"/>
      <c r="OH400" s="730"/>
      <c r="OI400" s="730"/>
      <c r="OJ400" s="730"/>
      <c r="OK400" s="730"/>
      <c r="OL400" s="730"/>
      <c r="OM400" s="730"/>
      <c r="ON400" s="730"/>
      <c r="OO400" s="730"/>
      <c r="OP400" s="730"/>
      <c r="OQ400" s="730"/>
      <c r="OR400" s="730"/>
      <c r="OS400" s="730"/>
      <c r="OT400" s="730"/>
      <c r="OU400" s="730"/>
      <c r="OV400" s="730"/>
      <c r="OW400" s="730"/>
      <c r="OX400" s="730"/>
      <c r="OY400" s="730"/>
      <c r="OZ400" s="730"/>
      <c r="PA400" s="730"/>
      <c r="PB400" s="730"/>
      <c r="PC400" s="730"/>
      <c r="PD400" s="730"/>
      <c r="PE400" s="730"/>
      <c r="PF400" s="730"/>
      <c r="PG400" s="730"/>
      <c r="PH400" s="730"/>
      <c r="PI400" s="730"/>
    </row>
    <row r="401" spans="2:425" s="1" customFormat="1">
      <c r="B401" s="730"/>
      <c r="C401" s="6"/>
      <c r="D401" s="6"/>
      <c r="E401" s="6"/>
      <c r="F401" s="6"/>
      <c r="G401" s="2"/>
      <c r="H401" s="2"/>
      <c r="I401" s="2"/>
      <c r="J401" s="2"/>
      <c r="K401" s="2"/>
      <c r="L401" s="2"/>
      <c r="M401" s="34"/>
      <c r="P401" s="6"/>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4"/>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MU401" s="736"/>
      <c r="MV401" s="736"/>
      <c r="NN401" s="46"/>
      <c r="NO401" s="730"/>
      <c r="NP401" s="730"/>
      <c r="NQ401" s="730"/>
      <c r="NR401" s="730"/>
      <c r="NS401" s="730"/>
      <c r="NT401" s="730"/>
      <c r="NU401" s="730"/>
      <c r="NV401" s="730"/>
      <c r="NW401" s="730"/>
      <c r="NX401" s="730"/>
      <c r="NY401" s="730"/>
      <c r="NZ401" s="730"/>
      <c r="OA401" s="730"/>
      <c r="OB401" s="730"/>
      <c r="OC401" s="730"/>
      <c r="OD401" s="730"/>
      <c r="OE401" s="730"/>
      <c r="OF401" s="730"/>
      <c r="OG401" s="730"/>
      <c r="OH401" s="730"/>
      <c r="OI401" s="730"/>
      <c r="OJ401" s="730"/>
      <c r="OK401" s="730"/>
      <c r="OL401" s="730"/>
      <c r="OM401" s="730"/>
      <c r="ON401" s="730"/>
      <c r="OO401" s="730"/>
      <c r="OP401" s="730"/>
      <c r="OQ401" s="730"/>
      <c r="OR401" s="730"/>
      <c r="OS401" s="730"/>
      <c r="OT401" s="730"/>
      <c r="OU401" s="730"/>
      <c r="OV401" s="730"/>
      <c r="OW401" s="730"/>
      <c r="OX401" s="730"/>
      <c r="OY401" s="730"/>
      <c r="OZ401" s="730"/>
      <c r="PA401" s="730"/>
      <c r="PB401" s="730"/>
      <c r="PC401" s="730"/>
      <c r="PD401" s="730"/>
      <c r="PE401" s="730"/>
      <c r="PF401" s="730"/>
      <c r="PG401" s="730"/>
      <c r="PH401" s="730"/>
      <c r="PI401" s="730"/>
    </row>
    <row r="402" spans="2:425" s="1" customFormat="1">
      <c r="B402" s="730"/>
      <c r="C402" s="6"/>
      <c r="D402" s="6"/>
      <c r="E402" s="6"/>
      <c r="F402" s="6"/>
      <c r="G402" s="2"/>
      <c r="H402" s="2"/>
      <c r="I402" s="2"/>
      <c r="J402" s="2"/>
      <c r="K402" s="2"/>
      <c r="L402" s="2"/>
      <c r="M402" s="34"/>
      <c r="P402" s="6"/>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4"/>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MU402" s="736"/>
      <c r="MV402" s="736"/>
      <c r="NN402" s="46"/>
      <c r="NO402" s="730"/>
      <c r="NP402" s="730"/>
      <c r="NQ402" s="730"/>
      <c r="NR402" s="730"/>
      <c r="NS402" s="730"/>
      <c r="NT402" s="730"/>
      <c r="NU402" s="730"/>
      <c r="NV402" s="730"/>
      <c r="NW402" s="730"/>
      <c r="NX402" s="730"/>
      <c r="NY402" s="730"/>
      <c r="NZ402" s="730"/>
      <c r="OA402" s="730"/>
      <c r="OB402" s="730"/>
      <c r="OC402" s="730"/>
      <c r="OD402" s="730"/>
      <c r="OE402" s="730"/>
      <c r="OF402" s="730"/>
      <c r="OG402" s="730"/>
      <c r="OH402" s="730"/>
      <c r="OI402" s="730"/>
      <c r="OJ402" s="730"/>
      <c r="OK402" s="730"/>
      <c r="OL402" s="730"/>
      <c r="OM402" s="730"/>
      <c r="ON402" s="730"/>
      <c r="OO402" s="730"/>
      <c r="OP402" s="730"/>
      <c r="OQ402" s="730"/>
      <c r="OR402" s="730"/>
      <c r="OS402" s="730"/>
      <c r="OT402" s="730"/>
      <c r="OU402" s="730"/>
      <c r="OV402" s="730"/>
      <c r="OW402" s="730"/>
      <c r="OX402" s="730"/>
      <c r="OY402" s="730"/>
      <c r="OZ402" s="730"/>
      <c r="PA402" s="730"/>
      <c r="PB402" s="730"/>
      <c r="PC402" s="730"/>
      <c r="PD402" s="730"/>
      <c r="PE402" s="730"/>
      <c r="PF402" s="730"/>
      <c r="PG402" s="730"/>
      <c r="PH402" s="730"/>
      <c r="PI402" s="730"/>
    </row>
    <row r="403" spans="2:425" s="1" customFormat="1">
      <c r="B403" s="730"/>
      <c r="C403" s="6"/>
      <c r="D403" s="6"/>
      <c r="E403" s="6"/>
      <c r="F403" s="6"/>
      <c r="G403" s="2"/>
      <c r="H403" s="2"/>
      <c r="I403" s="2"/>
      <c r="J403" s="2"/>
      <c r="K403" s="2"/>
      <c r="L403" s="2"/>
      <c r="M403" s="34"/>
      <c r="P403" s="6"/>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4"/>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MU403" s="736"/>
      <c r="MV403" s="736"/>
      <c r="NN403" s="46"/>
      <c r="NO403" s="730"/>
      <c r="NP403" s="730"/>
      <c r="NQ403" s="730"/>
      <c r="NR403" s="730"/>
      <c r="NS403" s="730"/>
      <c r="NT403" s="730"/>
      <c r="NU403" s="730"/>
      <c r="NV403" s="730"/>
      <c r="NW403" s="730"/>
      <c r="NX403" s="730"/>
      <c r="NY403" s="730"/>
      <c r="NZ403" s="730"/>
      <c r="OA403" s="730"/>
      <c r="OB403" s="730"/>
      <c r="OC403" s="730"/>
      <c r="OD403" s="730"/>
      <c r="OE403" s="730"/>
      <c r="OF403" s="730"/>
      <c r="OG403" s="730"/>
      <c r="OH403" s="730"/>
      <c r="OI403" s="730"/>
      <c r="OJ403" s="730"/>
      <c r="OK403" s="730"/>
      <c r="OL403" s="730"/>
      <c r="OM403" s="730"/>
      <c r="ON403" s="730"/>
      <c r="OO403" s="730"/>
      <c r="OP403" s="730"/>
      <c r="OQ403" s="730"/>
      <c r="OR403" s="730"/>
      <c r="OS403" s="730"/>
      <c r="OT403" s="730"/>
      <c r="OU403" s="730"/>
      <c r="OV403" s="730"/>
      <c r="OW403" s="730"/>
      <c r="OX403" s="730"/>
      <c r="OY403" s="730"/>
      <c r="OZ403" s="730"/>
      <c r="PA403" s="730"/>
      <c r="PB403" s="730"/>
      <c r="PC403" s="730"/>
      <c r="PD403" s="730"/>
      <c r="PE403" s="730"/>
      <c r="PF403" s="730"/>
      <c r="PG403" s="730"/>
      <c r="PH403" s="730"/>
      <c r="PI403" s="730"/>
    </row>
    <row r="404" spans="2:425" s="1" customFormat="1">
      <c r="B404" s="730"/>
      <c r="C404" s="6"/>
      <c r="D404" s="6"/>
      <c r="E404" s="6"/>
      <c r="F404" s="6"/>
      <c r="G404" s="2"/>
      <c r="H404" s="2"/>
      <c r="I404" s="2"/>
      <c r="J404" s="2"/>
      <c r="K404" s="2"/>
      <c r="L404" s="2"/>
      <c r="M404" s="34"/>
      <c r="P404" s="6"/>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4"/>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MU404" s="736"/>
      <c r="MV404" s="736"/>
      <c r="NN404" s="46"/>
      <c r="NO404" s="730"/>
      <c r="NP404" s="730"/>
      <c r="NQ404" s="730"/>
      <c r="NR404" s="730"/>
      <c r="NS404" s="730"/>
      <c r="NT404" s="730"/>
      <c r="NU404" s="730"/>
      <c r="NV404" s="730"/>
      <c r="NW404" s="730"/>
      <c r="NX404" s="730"/>
      <c r="NY404" s="730"/>
      <c r="NZ404" s="730"/>
      <c r="OA404" s="730"/>
      <c r="OB404" s="730"/>
      <c r="OC404" s="730"/>
      <c r="OD404" s="730"/>
      <c r="OE404" s="730"/>
      <c r="OF404" s="730"/>
      <c r="OG404" s="730"/>
      <c r="OH404" s="730"/>
      <c r="OI404" s="730"/>
      <c r="OJ404" s="730"/>
      <c r="OK404" s="730"/>
      <c r="OL404" s="730"/>
      <c r="OM404" s="730"/>
      <c r="ON404" s="730"/>
      <c r="OO404" s="730"/>
      <c r="OP404" s="730"/>
      <c r="OQ404" s="730"/>
      <c r="OR404" s="730"/>
      <c r="OS404" s="730"/>
      <c r="OT404" s="730"/>
      <c r="OU404" s="730"/>
      <c r="OV404" s="730"/>
      <c r="OW404" s="730"/>
      <c r="OX404" s="730"/>
      <c r="OY404" s="730"/>
      <c r="OZ404" s="730"/>
      <c r="PA404" s="730"/>
      <c r="PB404" s="730"/>
      <c r="PC404" s="730"/>
      <c r="PD404" s="730"/>
      <c r="PE404" s="730"/>
      <c r="PF404" s="730"/>
      <c r="PG404" s="730"/>
      <c r="PH404" s="730"/>
      <c r="PI404" s="730"/>
    </row>
    <row r="405" spans="2:425" s="1" customFormat="1">
      <c r="B405" s="730"/>
      <c r="C405" s="6"/>
      <c r="D405" s="6"/>
      <c r="E405" s="6"/>
      <c r="F405" s="6"/>
      <c r="G405" s="2"/>
      <c r="H405" s="2"/>
      <c r="I405" s="2"/>
      <c r="J405" s="2"/>
      <c r="K405" s="2"/>
      <c r="L405" s="2"/>
      <c r="M405" s="34"/>
      <c r="P405" s="6"/>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4"/>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MU405" s="736"/>
      <c r="MV405" s="736"/>
      <c r="NN405" s="46"/>
      <c r="NO405" s="730"/>
      <c r="NP405" s="730"/>
      <c r="NQ405" s="730"/>
      <c r="NR405" s="730"/>
      <c r="NS405" s="730"/>
      <c r="NT405" s="730"/>
      <c r="NU405" s="730"/>
      <c r="NV405" s="730"/>
      <c r="NW405" s="730"/>
      <c r="NX405" s="730"/>
      <c r="NY405" s="730"/>
      <c r="NZ405" s="730"/>
      <c r="OA405" s="730"/>
      <c r="OB405" s="730"/>
      <c r="OC405" s="730"/>
      <c r="OD405" s="730"/>
      <c r="OE405" s="730"/>
      <c r="OF405" s="730"/>
      <c r="OG405" s="730"/>
      <c r="OH405" s="730"/>
      <c r="OI405" s="730"/>
      <c r="OJ405" s="730"/>
      <c r="OK405" s="730"/>
      <c r="OL405" s="730"/>
      <c r="OM405" s="730"/>
      <c r="ON405" s="730"/>
      <c r="OO405" s="730"/>
      <c r="OP405" s="730"/>
      <c r="OQ405" s="730"/>
      <c r="OR405" s="730"/>
      <c r="OS405" s="730"/>
      <c r="OT405" s="730"/>
      <c r="OU405" s="730"/>
      <c r="OV405" s="730"/>
      <c r="OW405" s="730"/>
      <c r="OX405" s="730"/>
      <c r="OY405" s="730"/>
      <c r="OZ405" s="730"/>
      <c r="PA405" s="730"/>
      <c r="PB405" s="730"/>
      <c r="PC405" s="730"/>
      <c r="PD405" s="730"/>
      <c r="PE405" s="730"/>
      <c r="PF405" s="730"/>
      <c r="PG405" s="730"/>
      <c r="PH405" s="730"/>
      <c r="PI405" s="730"/>
    </row>
    <row r="406" spans="2:425" s="1" customFormat="1">
      <c r="B406" s="730"/>
      <c r="C406" s="6"/>
      <c r="D406" s="6"/>
      <c r="E406" s="6"/>
      <c r="F406" s="6"/>
      <c r="G406" s="2"/>
      <c r="H406" s="2"/>
      <c r="I406" s="2"/>
      <c r="J406" s="2"/>
      <c r="K406" s="2"/>
      <c r="L406" s="2"/>
      <c r="M406" s="34"/>
      <c r="P406" s="6"/>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4"/>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MU406" s="736"/>
      <c r="MV406" s="736"/>
      <c r="NN406" s="46"/>
      <c r="NO406" s="730"/>
      <c r="NP406" s="730"/>
      <c r="NQ406" s="730"/>
      <c r="NR406" s="730"/>
      <c r="NS406" s="730"/>
      <c r="NT406" s="730"/>
      <c r="NU406" s="730"/>
      <c r="NV406" s="730"/>
      <c r="NW406" s="730"/>
      <c r="NX406" s="730"/>
      <c r="NY406" s="730"/>
      <c r="NZ406" s="730"/>
      <c r="OA406" s="730"/>
      <c r="OB406" s="730"/>
      <c r="OC406" s="730"/>
      <c r="OD406" s="730"/>
      <c r="OE406" s="730"/>
      <c r="OF406" s="730"/>
      <c r="OG406" s="730"/>
      <c r="OH406" s="730"/>
      <c r="OI406" s="730"/>
      <c r="OJ406" s="730"/>
      <c r="OK406" s="730"/>
      <c r="OL406" s="730"/>
      <c r="OM406" s="730"/>
      <c r="ON406" s="730"/>
      <c r="OO406" s="730"/>
      <c r="OP406" s="730"/>
      <c r="OQ406" s="730"/>
      <c r="OR406" s="730"/>
      <c r="OS406" s="730"/>
      <c r="OT406" s="730"/>
      <c r="OU406" s="730"/>
      <c r="OV406" s="730"/>
      <c r="OW406" s="730"/>
      <c r="OX406" s="730"/>
      <c r="OY406" s="730"/>
      <c r="OZ406" s="730"/>
      <c r="PA406" s="730"/>
      <c r="PB406" s="730"/>
      <c r="PC406" s="730"/>
      <c r="PD406" s="730"/>
      <c r="PE406" s="730"/>
      <c r="PF406" s="730"/>
      <c r="PG406" s="730"/>
      <c r="PH406" s="730"/>
      <c r="PI406" s="730"/>
    </row>
    <row r="407" spans="2:425" s="1" customFormat="1">
      <c r="B407" s="730"/>
      <c r="C407" s="6"/>
      <c r="D407" s="6"/>
      <c r="E407" s="6"/>
      <c r="F407" s="6"/>
      <c r="G407" s="2"/>
      <c r="H407" s="2"/>
      <c r="I407" s="2"/>
      <c r="J407" s="2"/>
      <c r="K407" s="2"/>
      <c r="L407" s="2"/>
      <c r="M407" s="34"/>
      <c r="P407" s="6"/>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4"/>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MU407" s="736"/>
      <c r="MV407" s="736"/>
      <c r="NN407" s="46"/>
      <c r="NO407" s="730"/>
      <c r="NP407" s="730"/>
      <c r="NQ407" s="730"/>
      <c r="NR407" s="730"/>
      <c r="NS407" s="730"/>
      <c r="NT407" s="730"/>
      <c r="NU407" s="730"/>
      <c r="NV407" s="730"/>
      <c r="NW407" s="730"/>
      <c r="NX407" s="730"/>
      <c r="NY407" s="730"/>
      <c r="NZ407" s="730"/>
      <c r="OA407" s="730"/>
      <c r="OB407" s="730"/>
      <c r="OC407" s="730"/>
      <c r="OD407" s="730"/>
      <c r="OE407" s="730"/>
      <c r="OF407" s="730"/>
      <c r="OG407" s="730"/>
      <c r="OH407" s="730"/>
      <c r="OI407" s="730"/>
      <c r="OJ407" s="730"/>
      <c r="OK407" s="730"/>
      <c r="OL407" s="730"/>
      <c r="OM407" s="730"/>
      <c r="ON407" s="730"/>
      <c r="OO407" s="730"/>
      <c r="OP407" s="730"/>
      <c r="OQ407" s="730"/>
      <c r="OR407" s="730"/>
      <c r="OS407" s="730"/>
      <c r="OT407" s="730"/>
      <c r="OU407" s="730"/>
      <c r="OV407" s="730"/>
      <c r="OW407" s="730"/>
      <c r="OX407" s="730"/>
      <c r="OY407" s="730"/>
      <c r="OZ407" s="730"/>
      <c r="PA407" s="730"/>
      <c r="PB407" s="730"/>
      <c r="PC407" s="730"/>
      <c r="PD407" s="730"/>
      <c r="PE407" s="730"/>
      <c r="PF407" s="730"/>
      <c r="PG407" s="730"/>
      <c r="PH407" s="730"/>
      <c r="PI407" s="730"/>
    </row>
    <row r="408" spans="2:425" s="1" customFormat="1">
      <c r="B408" s="730"/>
      <c r="C408" s="6"/>
      <c r="D408" s="6"/>
      <c r="E408" s="6"/>
      <c r="F408" s="6"/>
      <c r="G408" s="2"/>
      <c r="H408" s="2"/>
      <c r="I408" s="2"/>
      <c r="J408" s="2"/>
      <c r="K408" s="2"/>
      <c r="L408" s="2"/>
      <c r="M408" s="34"/>
      <c r="P408" s="6"/>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4"/>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MU408" s="736"/>
      <c r="MV408" s="736"/>
      <c r="NN408" s="46"/>
      <c r="NO408" s="730"/>
      <c r="NP408" s="730"/>
      <c r="NQ408" s="730"/>
      <c r="NR408" s="730"/>
      <c r="NS408" s="730"/>
      <c r="NT408" s="730"/>
      <c r="NU408" s="730"/>
      <c r="NV408" s="730"/>
      <c r="NW408" s="730"/>
      <c r="NX408" s="730"/>
      <c r="NY408" s="730"/>
      <c r="NZ408" s="730"/>
      <c r="OA408" s="730"/>
      <c r="OB408" s="730"/>
      <c r="OC408" s="730"/>
      <c r="OD408" s="730"/>
      <c r="OE408" s="730"/>
      <c r="OF408" s="730"/>
      <c r="OG408" s="730"/>
      <c r="OH408" s="730"/>
      <c r="OI408" s="730"/>
      <c r="OJ408" s="730"/>
      <c r="OK408" s="730"/>
      <c r="OL408" s="730"/>
      <c r="OM408" s="730"/>
      <c r="ON408" s="730"/>
      <c r="OO408" s="730"/>
      <c r="OP408" s="730"/>
      <c r="OQ408" s="730"/>
      <c r="OR408" s="730"/>
      <c r="OS408" s="730"/>
      <c r="OT408" s="730"/>
      <c r="OU408" s="730"/>
      <c r="OV408" s="730"/>
      <c r="OW408" s="730"/>
      <c r="OX408" s="730"/>
      <c r="OY408" s="730"/>
      <c r="OZ408" s="730"/>
      <c r="PA408" s="730"/>
      <c r="PB408" s="730"/>
      <c r="PC408" s="730"/>
      <c r="PD408" s="730"/>
      <c r="PE408" s="730"/>
      <c r="PF408" s="730"/>
      <c r="PG408" s="730"/>
      <c r="PH408" s="730"/>
      <c r="PI408" s="730"/>
    </row>
    <row r="409" spans="2:425" s="1" customFormat="1">
      <c r="B409" s="730"/>
      <c r="C409" s="6"/>
      <c r="D409" s="6"/>
      <c r="E409" s="6"/>
      <c r="F409" s="6"/>
      <c r="G409" s="2"/>
      <c r="H409" s="2"/>
      <c r="I409" s="2"/>
      <c r="J409" s="2"/>
      <c r="K409" s="2"/>
      <c r="L409" s="2"/>
      <c r="M409" s="34"/>
      <c r="P409" s="6"/>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4"/>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MU409" s="736"/>
      <c r="MV409" s="736"/>
      <c r="NN409" s="46"/>
      <c r="NO409" s="730"/>
      <c r="NP409" s="730"/>
      <c r="NQ409" s="730"/>
      <c r="NR409" s="730"/>
      <c r="NS409" s="730"/>
      <c r="NT409" s="730"/>
      <c r="NU409" s="730"/>
      <c r="NV409" s="730"/>
      <c r="NW409" s="730"/>
      <c r="NX409" s="730"/>
      <c r="NY409" s="730"/>
      <c r="NZ409" s="730"/>
      <c r="OA409" s="730"/>
      <c r="OB409" s="730"/>
      <c r="OC409" s="730"/>
      <c r="OD409" s="730"/>
      <c r="OE409" s="730"/>
      <c r="OF409" s="730"/>
      <c r="OG409" s="730"/>
      <c r="OH409" s="730"/>
      <c r="OI409" s="730"/>
      <c r="OJ409" s="730"/>
      <c r="OK409" s="730"/>
      <c r="OL409" s="730"/>
      <c r="OM409" s="730"/>
      <c r="ON409" s="730"/>
      <c r="OO409" s="730"/>
      <c r="OP409" s="730"/>
      <c r="OQ409" s="730"/>
      <c r="OR409" s="730"/>
      <c r="OS409" s="730"/>
      <c r="OT409" s="730"/>
      <c r="OU409" s="730"/>
      <c r="OV409" s="730"/>
      <c r="OW409" s="730"/>
      <c r="OX409" s="730"/>
      <c r="OY409" s="730"/>
      <c r="OZ409" s="730"/>
      <c r="PA409" s="730"/>
      <c r="PB409" s="730"/>
      <c r="PC409" s="730"/>
      <c r="PD409" s="730"/>
      <c r="PE409" s="730"/>
      <c r="PF409" s="730"/>
      <c r="PG409" s="730"/>
      <c r="PH409" s="730"/>
      <c r="PI409" s="730"/>
    </row>
    <row r="410" spans="2:425" s="1" customFormat="1">
      <c r="B410" s="730"/>
      <c r="C410" s="6"/>
      <c r="D410" s="6"/>
      <c r="E410" s="6"/>
      <c r="F410" s="6"/>
      <c r="G410" s="2"/>
      <c r="H410" s="2"/>
      <c r="I410" s="2"/>
      <c r="J410" s="2"/>
      <c r="K410" s="2"/>
      <c r="L410" s="2"/>
      <c r="M410" s="34"/>
      <c r="P410" s="6"/>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4"/>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MU410" s="736"/>
      <c r="MV410" s="736"/>
      <c r="NN410" s="46"/>
      <c r="NO410" s="730"/>
      <c r="NP410" s="730"/>
      <c r="NQ410" s="730"/>
      <c r="NR410" s="730"/>
      <c r="NS410" s="730"/>
      <c r="NT410" s="730"/>
      <c r="NU410" s="730"/>
      <c r="NV410" s="730"/>
      <c r="NW410" s="730"/>
      <c r="NX410" s="730"/>
      <c r="NY410" s="730"/>
      <c r="NZ410" s="730"/>
      <c r="OA410" s="730"/>
      <c r="OB410" s="730"/>
      <c r="OC410" s="730"/>
      <c r="OD410" s="730"/>
      <c r="OE410" s="730"/>
      <c r="OF410" s="730"/>
      <c r="OG410" s="730"/>
      <c r="OH410" s="730"/>
      <c r="OI410" s="730"/>
      <c r="OJ410" s="730"/>
      <c r="OK410" s="730"/>
      <c r="OL410" s="730"/>
      <c r="OM410" s="730"/>
      <c r="ON410" s="730"/>
      <c r="OO410" s="730"/>
      <c r="OP410" s="730"/>
      <c r="OQ410" s="730"/>
      <c r="OR410" s="730"/>
      <c r="OS410" s="730"/>
      <c r="OT410" s="730"/>
      <c r="OU410" s="730"/>
      <c r="OV410" s="730"/>
      <c r="OW410" s="730"/>
      <c r="OX410" s="730"/>
      <c r="OY410" s="730"/>
      <c r="OZ410" s="730"/>
      <c r="PA410" s="730"/>
      <c r="PB410" s="730"/>
      <c r="PC410" s="730"/>
      <c r="PD410" s="730"/>
      <c r="PE410" s="730"/>
      <c r="PF410" s="730"/>
      <c r="PG410" s="730"/>
      <c r="PH410" s="730"/>
      <c r="PI410" s="730"/>
    </row>
    <row r="411" spans="2:425" s="1" customFormat="1">
      <c r="B411" s="730"/>
      <c r="C411" s="6"/>
      <c r="D411" s="6"/>
      <c r="E411" s="6"/>
      <c r="F411" s="6"/>
      <c r="G411" s="2"/>
      <c r="H411" s="2"/>
      <c r="I411" s="2"/>
      <c r="J411" s="2"/>
      <c r="K411" s="2"/>
      <c r="L411" s="2"/>
      <c r="M411" s="34"/>
      <c r="P411" s="6"/>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4"/>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MU411" s="736"/>
      <c r="MV411" s="736"/>
      <c r="NN411" s="46"/>
      <c r="NO411" s="730"/>
      <c r="NP411" s="730"/>
      <c r="NQ411" s="730"/>
      <c r="NR411" s="730"/>
      <c r="NS411" s="730"/>
      <c r="NT411" s="730"/>
      <c r="NU411" s="730"/>
      <c r="NV411" s="730"/>
      <c r="NW411" s="730"/>
      <c r="NX411" s="730"/>
      <c r="NY411" s="730"/>
      <c r="NZ411" s="730"/>
      <c r="OA411" s="730"/>
      <c r="OB411" s="730"/>
      <c r="OC411" s="730"/>
      <c r="OD411" s="730"/>
      <c r="OE411" s="730"/>
      <c r="OF411" s="730"/>
      <c r="OG411" s="730"/>
      <c r="OH411" s="730"/>
      <c r="OI411" s="730"/>
      <c r="OJ411" s="730"/>
      <c r="OK411" s="730"/>
      <c r="OL411" s="730"/>
      <c r="OM411" s="730"/>
      <c r="ON411" s="730"/>
      <c r="OO411" s="730"/>
      <c r="OP411" s="730"/>
      <c r="OQ411" s="730"/>
      <c r="OR411" s="730"/>
      <c r="OS411" s="730"/>
      <c r="OT411" s="730"/>
      <c r="OU411" s="730"/>
      <c r="OV411" s="730"/>
      <c r="OW411" s="730"/>
      <c r="OX411" s="730"/>
      <c r="OY411" s="730"/>
      <c r="OZ411" s="730"/>
      <c r="PA411" s="730"/>
      <c r="PB411" s="730"/>
      <c r="PC411" s="730"/>
      <c r="PD411" s="730"/>
      <c r="PE411" s="730"/>
      <c r="PF411" s="730"/>
      <c r="PG411" s="730"/>
      <c r="PH411" s="730"/>
      <c r="PI411" s="730"/>
    </row>
    <row r="412" spans="2:425" s="1" customFormat="1">
      <c r="B412" s="730"/>
      <c r="C412" s="6"/>
      <c r="D412" s="6"/>
      <c r="E412" s="6"/>
      <c r="F412" s="6"/>
      <c r="G412" s="2"/>
      <c r="H412" s="2"/>
      <c r="I412" s="2"/>
      <c r="J412" s="2"/>
      <c r="K412" s="2"/>
      <c r="L412" s="2"/>
      <c r="M412" s="34"/>
      <c r="P412" s="6"/>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4"/>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MU412" s="736"/>
      <c r="MV412" s="736"/>
      <c r="NN412" s="46"/>
      <c r="NO412" s="730"/>
      <c r="NP412" s="730"/>
      <c r="NQ412" s="730"/>
      <c r="NR412" s="730"/>
      <c r="NS412" s="730"/>
      <c r="NT412" s="730"/>
      <c r="NU412" s="730"/>
      <c r="NV412" s="730"/>
      <c r="NW412" s="730"/>
      <c r="NX412" s="730"/>
      <c r="NY412" s="730"/>
      <c r="NZ412" s="730"/>
      <c r="OA412" s="730"/>
      <c r="OB412" s="730"/>
      <c r="OC412" s="730"/>
      <c r="OD412" s="730"/>
      <c r="OE412" s="730"/>
      <c r="OF412" s="730"/>
      <c r="OG412" s="730"/>
      <c r="OH412" s="730"/>
      <c r="OI412" s="730"/>
      <c r="OJ412" s="730"/>
      <c r="OK412" s="730"/>
      <c r="OL412" s="730"/>
      <c r="OM412" s="730"/>
      <c r="ON412" s="730"/>
      <c r="OO412" s="730"/>
      <c r="OP412" s="730"/>
      <c r="OQ412" s="730"/>
      <c r="OR412" s="730"/>
      <c r="OS412" s="730"/>
      <c r="OT412" s="730"/>
      <c r="OU412" s="730"/>
      <c r="OV412" s="730"/>
      <c r="OW412" s="730"/>
      <c r="OX412" s="730"/>
      <c r="OY412" s="730"/>
      <c r="OZ412" s="730"/>
      <c r="PA412" s="730"/>
      <c r="PB412" s="730"/>
      <c r="PC412" s="730"/>
      <c r="PD412" s="730"/>
      <c r="PE412" s="730"/>
      <c r="PF412" s="730"/>
      <c r="PG412" s="730"/>
      <c r="PH412" s="730"/>
      <c r="PI412" s="730"/>
    </row>
    <row r="413" spans="2:425" s="1" customFormat="1">
      <c r="B413" s="730"/>
      <c r="C413" s="6"/>
      <c r="D413" s="6"/>
      <c r="E413" s="6"/>
      <c r="F413" s="6"/>
      <c r="G413" s="2"/>
      <c r="H413" s="2"/>
      <c r="I413" s="2"/>
      <c r="J413" s="2"/>
      <c r="K413" s="2"/>
      <c r="L413" s="2"/>
      <c r="M413" s="34"/>
      <c r="P413" s="6"/>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4"/>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MU413" s="736"/>
      <c r="MV413" s="736"/>
      <c r="NN413" s="46"/>
      <c r="NO413" s="730"/>
      <c r="NP413" s="730"/>
      <c r="NQ413" s="730"/>
      <c r="NR413" s="730"/>
      <c r="NS413" s="730"/>
      <c r="NT413" s="730"/>
      <c r="NU413" s="730"/>
      <c r="NV413" s="730"/>
      <c r="NW413" s="730"/>
      <c r="NX413" s="730"/>
      <c r="NY413" s="730"/>
      <c r="NZ413" s="730"/>
      <c r="OA413" s="730"/>
      <c r="OB413" s="730"/>
      <c r="OC413" s="730"/>
      <c r="OD413" s="730"/>
      <c r="OE413" s="730"/>
      <c r="OF413" s="730"/>
      <c r="OG413" s="730"/>
      <c r="OH413" s="730"/>
      <c r="OI413" s="730"/>
      <c r="OJ413" s="730"/>
      <c r="OK413" s="730"/>
      <c r="OL413" s="730"/>
      <c r="OM413" s="730"/>
      <c r="ON413" s="730"/>
      <c r="OO413" s="730"/>
      <c r="OP413" s="730"/>
      <c r="OQ413" s="730"/>
      <c r="OR413" s="730"/>
      <c r="OS413" s="730"/>
      <c r="OT413" s="730"/>
      <c r="OU413" s="730"/>
      <c r="OV413" s="730"/>
      <c r="OW413" s="730"/>
      <c r="OX413" s="730"/>
      <c r="OY413" s="730"/>
      <c r="OZ413" s="730"/>
      <c r="PA413" s="730"/>
      <c r="PB413" s="730"/>
      <c r="PC413" s="730"/>
      <c r="PD413" s="730"/>
      <c r="PE413" s="730"/>
      <c r="PF413" s="730"/>
      <c r="PG413" s="730"/>
      <c r="PH413" s="730"/>
      <c r="PI413" s="730"/>
    </row>
    <row r="414" spans="2:425" s="1" customFormat="1">
      <c r="B414" s="730"/>
      <c r="C414" s="6"/>
      <c r="D414" s="6"/>
      <c r="E414" s="6"/>
      <c r="F414" s="6"/>
      <c r="G414" s="2"/>
      <c r="H414" s="2"/>
      <c r="I414" s="2"/>
      <c r="J414" s="2"/>
      <c r="K414" s="2"/>
      <c r="L414" s="2"/>
      <c r="M414" s="34"/>
      <c r="P414" s="6"/>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4"/>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MU414" s="736"/>
      <c r="MV414" s="736"/>
      <c r="NN414" s="46"/>
      <c r="NO414" s="730"/>
      <c r="NP414" s="730"/>
      <c r="NQ414" s="730"/>
      <c r="NR414" s="730"/>
      <c r="NS414" s="730"/>
      <c r="NT414" s="730"/>
      <c r="NU414" s="730"/>
      <c r="NV414" s="730"/>
      <c r="NW414" s="730"/>
      <c r="NX414" s="730"/>
      <c r="NY414" s="730"/>
      <c r="NZ414" s="730"/>
      <c r="OA414" s="730"/>
      <c r="OB414" s="730"/>
      <c r="OC414" s="730"/>
      <c r="OD414" s="730"/>
      <c r="OE414" s="730"/>
      <c r="OF414" s="730"/>
      <c r="OG414" s="730"/>
      <c r="OH414" s="730"/>
      <c r="OI414" s="730"/>
      <c r="OJ414" s="730"/>
      <c r="OK414" s="730"/>
      <c r="OL414" s="730"/>
      <c r="OM414" s="730"/>
      <c r="ON414" s="730"/>
      <c r="OO414" s="730"/>
      <c r="OP414" s="730"/>
      <c r="OQ414" s="730"/>
      <c r="OR414" s="730"/>
      <c r="OS414" s="730"/>
      <c r="OT414" s="730"/>
      <c r="OU414" s="730"/>
      <c r="OV414" s="730"/>
      <c r="OW414" s="730"/>
      <c r="OX414" s="730"/>
      <c r="OY414" s="730"/>
      <c r="OZ414" s="730"/>
      <c r="PA414" s="730"/>
      <c r="PB414" s="730"/>
      <c r="PC414" s="730"/>
      <c r="PD414" s="730"/>
      <c r="PE414" s="730"/>
      <c r="PF414" s="730"/>
      <c r="PG414" s="730"/>
      <c r="PH414" s="730"/>
      <c r="PI414" s="730"/>
    </row>
    <row r="415" spans="2:425" s="1" customFormat="1">
      <c r="B415" s="730"/>
      <c r="C415" s="6"/>
      <c r="D415" s="6"/>
      <c r="E415" s="6"/>
      <c r="F415" s="6"/>
      <c r="G415" s="2"/>
      <c r="H415" s="2"/>
      <c r="I415" s="2"/>
      <c r="J415" s="2"/>
      <c r="K415" s="2"/>
      <c r="L415" s="2"/>
      <c r="M415" s="34"/>
      <c r="P415" s="6"/>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4"/>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MU415" s="736"/>
      <c r="MV415" s="736"/>
      <c r="NN415" s="46"/>
      <c r="NO415" s="730"/>
      <c r="NP415" s="730"/>
      <c r="NQ415" s="730"/>
      <c r="NR415" s="730"/>
      <c r="NS415" s="730"/>
      <c r="NT415" s="730"/>
      <c r="NU415" s="730"/>
      <c r="NV415" s="730"/>
      <c r="NW415" s="730"/>
      <c r="NX415" s="730"/>
      <c r="NY415" s="730"/>
      <c r="NZ415" s="730"/>
      <c r="OA415" s="730"/>
      <c r="OB415" s="730"/>
      <c r="OC415" s="730"/>
      <c r="OD415" s="730"/>
      <c r="OE415" s="730"/>
      <c r="OF415" s="730"/>
      <c r="OG415" s="730"/>
      <c r="OH415" s="730"/>
      <c r="OI415" s="730"/>
      <c r="OJ415" s="730"/>
      <c r="OK415" s="730"/>
      <c r="OL415" s="730"/>
      <c r="OM415" s="730"/>
      <c r="ON415" s="730"/>
      <c r="OO415" s="730"/>
      <c r="OP415" s="730"/>
      <c r="OQ415" s="730"/>
      <c r="OR415" s="730"/>
      <c r="OS415" s="730"/>
      <c r="OT415" s="730"/>
      <c r="OU415" s="730"/>
      <c r="OV415" s="730"/>
      <c r="OW415" s="730"/>
      <c r="OX415" s="730"/>
      <c r="OY415" s="730"/>
      <c r="OZ415" s="730"/>
      <c r="PA415" s="730"/>
      <c r="PB415" s="730"/>
      <c r="PC415" s="730"/>
      <c r="PD415" s="730"/>
      <c r="PE415" s="730"/>
      <c r="PF415" s="730"/>
      <c r="PG415" s="730"/>
      <c r="PH415" s="730"/>
      <c r="PI415" s="730"/>
    </row>
    <row r="416" spans="2:425" s="1" customFormat="1">
      <c r="B416" s="730"/>
      <c r="C416" s="6"/>
      <c r="D416" s="6"/>
      <c r="E416" s="6"/>
      <c r="F416" s="6"/>
      <c r="G416" s="2"/>
      <c r="H416" s="2"/>
      <c r="I416" s="2"/>
      <c r="J416" s="2"/>
      <c r="K416" s="2"/>
      <c r="L416" s="2"/>
      <c r="M416" s="34"/>
      <c r="P416" s="6"/>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4"/>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MU416" s="736"/>
      <c r="MV416" s="736"/>
      <c r="NN416" s="46"/>
      <c r="NO416" s="730"/>
      <c r="NP416" s="730"/>
      <c r="NQ416" s="730"/>
      <c r="NR416" s="730"/>
      <c r="NS416" s="730"/>
      <c r="NT416" s="730"/>
      <c r="NU416" s="730"/>
      <c r="NV416" s="730"/>
      <c r="NW416" s="730"/>
      <c r="NX416" s="730"/>
      <c r="NY416" s="730"/>
      <c r="NZ416" s="730"/>
      <c r="OA416" s="730"/>
      <c r="OB416" s="730"/>
      <c r="OC416" s="730"/>
      <c r="OD416" s="730"/>
      <c r="OE416" s="730"/>
      <c r="OF416" s="730"/>
      <c r="OG416" s="730"/>
      <c r="OH416" s="730"/>
      <c r="OI416" s="730"/>
      <c r="OJ416" s="730"/>
      <c r="OK416" s="730"/>
      <c r="OL416" s="730"/>
      <c r="OM416" s="730"/>
      <c r="ON416" s="730"/>
      <c r="OO416" s="730"/>
      <c r="OP416" s="730"/>
      <c r="OQ416" s="730"/>
      <c r="OR416" s="730"/>
      <c r="OS416" s="730"/>
      <c r="OT416" s="730"/>
      <c r="OU416" s="730"/>
      <c r="OV416" s="730"/>
      <c r="OW416" s="730"/>
      <c r="OX416" s="730"/>
      <c r="OY416" s="730"/>
      <c r="OZ416" s="730"/>
      <c r="PA416" s="730"/>
      <c r="PB416" s="730"/>
      <c r="PC416" s="730"/>
      <c r="PD416" s="730"/>
      <c r="PE416" s="730"/>
      <c r="PF416" s="730"/>
      <c r="PG416" s="730"/>
      <c r="PH416" s="730"/>
      <c r="PI416" s="730"/>
    </row>
    <row r="417" spans="2:425" s="1" customFormat="1">
      <c r="B417" s="730"/>
      <c r="C417" s="6"/>
      <c r="D417" s="6"/>
      <c r="E417" s="6"/>
      <c r="F417" s="6"/>
      <c r="G417" s="2"/>
      <c r="H417" s="2"/>
      <c r="I417" s="2"/>
      <c r="J417" s="2"/>
      <c r="K417" s="2"/>
      <c r="L417" s="2"/>
      <c r="M417" s="34"/>
      <c r="P417" s="6"/>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4"/>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MU417" s="736"/>
      <c r="MV417" s="736"/>
      <c r="NN417" s="46"/>
      <c r="NO417" s="730"/>
      <c r="NP417" s="730"/>
      <c r="NQ417" s="730"/>
      <c r="NR417" s="730"/>
      <c r="NS417" s="730"/>
      <c r="NT417" s="730"/>
      <c r="NU417" s="730"/>
      <c r="NV417" s="730"/>
      <c r="NW417" s="730"/>
      <c r="NX417" s="730"/>
      <c r="NY417" s="730"/>
      <c r="NZ417" s="730"/>
      <c r="OA417" s="730"/>
      <c r="OB417" s="730"/>
      <c r="OC417" s="730"/>
      <c r="OD417" s="730"/>
      <c r="OE417" s="730"/>
      <c r="OF417" s="730"/>
      <c r="OG417" s="730"/>
      <c r="OH417" s="730"/>
      <c r="OI417" s="730"/>
      <c r="OJ417" s="730"/>
      <c r="OK417" s="730"/>
      <c r="OL417" s="730"/>
      <c r="OM417" s="730"/>
      <c r="ON417" s="730"/>
      <c r="OO417" s="730"/>
      <c r="OP417" s="730"/>
      <c r="OQ417" s="730"/>
      <c r="OR417" s="730"/>
      <c r="OS417" s="730"/>
      <c r="OT417" s="730"/>
      <c r="OU417" s="730"/>
      <c r="OV417" s="730"/>
      <c r="OW417" s="730"/>
      <c r="OX417" s="730"/>
      <c r="OY417" s="730"/>
      <c r="OZ417" s="730"/>
      <c r="PA417" s="730"/>
      <c r="PB417" s="730"/>
      <c r="PC417" s="730"/>
      <c r="PD417" s="730"/>
      <c r="PE417" s="730"/>
      <c r="PF417" s="730"/>
      <c r="PG417" s="730"/>
      <c r="PH417" s="730"/>
      <c r="PI417" s="730"/>
    </row>
    <row r="418" spans="2:425" s="1" customFormat="1">
      <c r="B418" s="730"/>
      <c r="C418" s="6"/>
      <c r="D418" s="6"/>
      <c r="E418" s="6"/>
      <c r="F418" s="6"/>
      <c r="G418" s="2"/>
      <c r="H418" s="2"/>
      <c r="I418" s="2"/>
      <c r="J418" s="2"/>
      <c r="K418" s="2"/>
      <c r="L418" s="2"/>
      <c r="M418" s="34"/>
      <c r="P418" s="6"/>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4"/>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MU418" s="736"/>
      <c r="MV418" s="736"/>
      <c r="NN418" s="46"/>
      <c r="NO418" s="730"/>
      <c r="NP418" s="730"/>
      <c r="NQ418" s="730"/>
      <c r="NR418" s="730"/>
      <c r="NS418" s="730"/>
      <c r="NT418" s="730"/>
      <c r="NU418" s="730"/>
      <c r="NV418" s="730"/>
      <c r="NW418" s="730"/>
      <c r="NX418" s="730"/>
      <c r="NY418" s="730"/>
      <c r="NZ418" s="730"/>
      <c r="OA418" s="730"/>
      <c r="OB418" s="730"/>
      <c r="OC418" s="730"/>
      <c r="OD418" s="730"/>
      <c r="OE418" s="730"/>
      <c r="OF418" s="730"/>
      <c r="OG418" s="730"/>
      <c r="OH418" s="730"/>
      <c r="OI418" s="730"/>
      <c r="OJ418" s="730"/>
      <c r="OK418" s="730"/>
      <c r="OL418" s="730"/>
      <c r="OM418" s="730"/>
      <c r="ON418" s="730"/>
      <c r="OO418" s="730"/>
      <c r="OP418" s="730"/>
      <c r="OQ418" s="730"/>
      <c r="OR418" s="730"/>
      <c r="OS418" s="730"/>
      <c r="OT418" s="730"/>
      <c r="OU418" s="730"/>
      <c r="OV418" s="730"/>
      <c r="OW418" s="730"/>
      <c r="OX418" s="730"/>
      <c r="OY418" s="730"/>
      <c r="OZ418" s="730"/>
      <c r="PA418" s="730"/>
      <c r="PB418" s="730"/>
      <c r="PC418" s="730"/>
      <c r="PD418" s="730"/>
      <c r="PE418" s="730"/>
      <c r="PF418" s="730"/>
      <c r="PG418" s="730"/>
      <c r="PH418" s="730"/>
      <c r="PI418" s="730"/>
    </row>
    <row r="419" spans="2:425" s="1" customFormat="1">
      <c r="B419" s="730"/>
      <c r="C419" s="6"/>
      <c r="D419" s="6"/>
      <c r="E419" s="6"/>
      <c r="F419" s="6"/>
      <c r="G419" s="2"/>
      <c r="H419" s="2"/>
      <c r="I419" s="2"/>
      <c r="J419" s="2"/>
      <c r="K419" s="2"/>
      <c r="L419" s="2"/>
      <c r="M419" s="34"/>
      <c r="P419" s="6"/>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4"/>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MU419" s="736"/>
      <c r="MV419" s="736"/>
      <c r="NN419" s="46"/>
      <c r="NO419" s="730"/>
      <c r="NP419" s="730"/>
      <c r="NQ419" s="730"/>
      <c r="NR419" s="730"/>
      <c r="NS419" s="730"/>
      <c r="NT419" s="730"/>
      <c r="NU419" s="730"/>
      <c r="NV419" s="730"/>
      <c r="NW419" s="730"/>
      <c r="NX419" s="730"/>
      <c r="NY419" s="730"/>
      <c r="NZ419" s="730"/>
      <c r="OA419" s="730"/>
      <c r="OB419" s="730"/>
      <c r="OC419" s="730"/>
      <c r="OD419" s="730"/>
      <c r="OE419" s="730"/>
      <c r="OF419" s="730"/>
      <c r="OG419" s="730"/>
      <c r="OH419" s="730"/>
      <c r="OI419" s="730"/>
      <c r="OJ419" s="730"/>
      <c r="OK419" s="730"/>
      <c r="OL419" s="730"/>
      <c r="OM419" s="730"/>
      <c r="ON419" s="730"/>
      <c r="OO419" s="730"/>
      <c r="OP419" s="730"/>
      <c r="OQ419" s="730"/>
      <c r="OR419" s="730"/>
      <c r="OS419" s="730"/>
      <c r="OT419" s="730"/>
      <c r="OU419" s="730"/>
      <c r="OV419" s="730"/>
      <c r="OW419" s="730"/>
      <c r="OX419" s="730"/>
      <c r="OY419" s="730"/>
      <c r="OZ419" s="730"/>
      <c r="PA419" s="730"/>
      <c r="PB419" s="730"/>
      <c r="PC419" s="730"/>
      <c r="PD419" s="730"/>
      <c r="PE419" s="730"/>
      <c r="PF419" s="730"/>
      <c r="PG419" s="730"/>
      <c r="PH419" s="730"/>
      <c r="PI419" s="730"/>
    </row>
    <row r="420" spans="2:425" s="1" customFormat="1">
      <c r="B420" s="730"/>
      <c r="C420" s="6"/>
      <c r="D420" s="6"/>
      <c r="E420" s="6"/>
      <c r="F420" s="6"/>
      <c r="G420" s="2"/>
      <c r="H420" s="2"/>
      <c r="I420" s="2"/>
      <c r="J420" s="2"/>
      <c r="K420" s="2"/>
      <c r="L420" s="2"/>
      <c r="M420" s="34"/>
      <c r="P420" s="6"/>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4"/>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MU420" s="736"/>
      <c r="MV420" s="736"/>
      <c r="NN420" s="46"/>
      <c r="NO420" s="730"/>
      <c r="NP420" s="730"/>
      <c r="NQ420" s="730"/>
      <c r="NR420" s="730"/>
      <c r="NS420" s="730"/>
      <c r="NT420" s="730"/>
      <c r="NU420" s="730"/>
      <c r="NV420" s="730"/>
      <c r="NW420" s="730"/>
      <c r="NX420" s="730"/>
      <c r="NY420" s="730"/>
      <c r="NZ420" s="730"/>
      <c r="OA420" s="730"/>
      <c r="OB420" s="730"/>
      <c r="OC420" s="730"/>
      <c r="OD420" s="730"/>
      <c r="OE420" s="730"/>
      <c r="OF420" s="730"/>
      <c r="OG420" s="730"/>
      <c r="OH420" s="730"/>
      <c r="OI420" s="730"/>
      <c r="OJ420" s="730"/>
      <c r="OK420" s="730"/>
      <c r="OL420" s="730"/>
      <c r="OM420" s="730"/>
      <c r="ON420" s="730"/>
      <c r="OO420" s="730"/>
      <c r="OP420" s="730"/>
      <c r="OQ420" s="730"/>
      <c r="OR420" s="730"/>
      <c r="OS420" s="730"/>
      <c r="OT420" s="730"/>
      <c r="OU420" s="730"/>
      <c r="OV420" s="730"/>
      <c r="OW420" s="730"/>
      <c r="OX420" s="730"/>
      <c r="OY420" s="730"/>
      <c r="OZ420" s="730"/>
      <c r="PA420" s="730"/>
      <c r="PB420" s="730"/>
      <c r="PC420" s="730"/>
      <c r="PD420" s="730"/>
      <c r="PE420" s="730"/>
      <c r="PF420" s="730"/>
      <c r="PG420" s="730"/>
      <c r="PH420" s="730"/>
      <c r="PI420" s="730"/>
    </row>
    <row r="421" spans="2:425" s="1" customFormat="1">
      <c r="B421" s="730"/>
      <c r="C421" s="6"/>
      <c r="D421" s="6"/>
      <c r="E421" s="6"/>
      <c r="F421" s="6"/>
      <c r="G421" s="2"/>
      <c r="H421" s="2"/>
      <c r="I421" s="2"/>
      <c r="J421" s="2"/>
      <c r="K421" s="2"/>
      <c r="L421" s="2"/>
      <c r="M421" s="34"/>
      <c r="P421" s="6"/>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4"/>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MU421" s="736"/>
      <c r="MV421" s="736"/>
      <c r="NN421" s="46"/>
      <c r="NO421" s="730"/>
      <c r="NP421" s="730"/>
      <c r="NQ421" s="730"/>
      <c r="NR421" s="730"/>
      <c r="NS421" s="730"/>
      <c r="NT421" s="730"/>
      <c r="NU421" s="730"/>
      <c r="NV421" s="730"/>
      <c r="NW421" s="730"/>
      <c r="NX421" s="730"/>
      <c r="NY421" s="730"/>
      <c r="NZ421" s="730"/>
      <c r="OA421" s="730"/>
      <c r="OB421" s="730"/>
      <c r="OC421" s="730"/>
      <c r="OD421" s="730"/>
      <c r="OE421" s="730"/>
      <c r="OF421" s="730"/>
      <c r="OG421" s="730"/>
      <c r="OH421" s="730"/>
      <c r="OI421" s="730"/>
      <c r="OJ421" s="730"/>
      <c r="OK421" s="730"/>
      <c r="OL421" s="730"/>
      <c r="OM421" s="730"/>
      <c r="ON421" s="730"/>
      <c r="OO421" s="730"/>
      <c r="OP421" s="730"/>
      <c r="OQ421" s="730"/>
      <c r="OR421" s="730"/>
      <c r="OS421" s="730"/>
      <c r="OT421" s="730"/>
      <c r="OU421" s="730"/>
      <c r="OV421" s="730"/>
      <c r="OW421" s="730"/>
      <c r="OX421" s="730"/>
      <c r="OY421" s="730"/>
      <c r="OZ421" s="730"/>
      <c r="PA421" s="730"/>
      <c r="PB421" s="730"/>
      <c r="PC421" s="730"/>
      <c r="PD421" s="730"/>
      <c r="PE421" s="730"/>
      <c r="PF421" s="730"/>
      <c r="PG421" s="730"/>
      <c r="PH421" s="730"/>
      <c r="PI421" s="730"/>
    </row>
    <row r="422" spans="2:425" s="1" customFormat="1">
      <c r="B422" s="730"/>
      <c r="C422" s="6"/>
      <c r="D422" s="6"/>
      <c r="E422" s="6"/>
      <c r="F422" s="6"/>
      <c r="G422" s="2"/>
      <c r="H422" s="2"/>
      <c r="I422" s="2"/>
      <c r="J422" s="2"/>
      <c r="K422" s="2"/>
      <c r="L422" s="2"/>
      <c r="M422" s="34"/>
      <c r="P422" s="6"/>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4"/>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MU422" s="736"/>
      <c r="MV422" s="736"/>
      <c r="NN422" s="46"/>
      <c r="NO422" s="730"/>
      <c r="NP422" s="730"/>
      <c r="NQ422" s="730"/>
      <c r="NR422" s="730"/>
      <c r="NS422" s="730"/>
      <c r="NT422" s="730"/>
      <c r="NU422" s="730"/>
      <c r="NV422" s="730"/>
      <c r="NW422" s="730"/>
      <c r="NX422" s="730"/>
      <c r="NY422" s="730"/>
      <c r="NZ422" s="730"/>
      <c r="OA422" s="730"/>
      <c r="OB422" s="730"/>
      <c r="OC422" s="730"/>
      <c r="OD422" s="730"/>
      <c r="OE422" s="730"/>
      <c r="OF422" s="730"/>
      <c r="OG422" s="730"/>
      <c r="OH422" s="730"/>
      <c r="OI422" s="730"/>
      <c r="OJ422" s="730"/>
      <c r="OK422" s="730"/>
      <c r="OL422" s="730"/>
      <c r="OM422" s="730"/>
      <c r="ON422" s="730"/>
      <c r="OO422" s="730"/>
      <c r="OP422" s="730"/>
      <c r="OQ422" s="730"/>
      <c r="OR422" s="730"/>
      <c r="OS422" s="730"/>
      <c r="OT422" s="730"/>
      <c r="OU422" s="730"/>
      <c r="OV422" s="730"/>
      <c r="OW422" s="730"/>
      <c r="OX422" s="730"/>
      <c r="OY422" s="730"/>
      <c r="OZ422" s="730"/>
      <c r="PA422" s="730"/>
      <c r="PB422" s="730"/>
      <c r="PC422" s="730"/>
      <c r="PD422" s="730"/>
      <c r="PE422" s="730"/>
      <c r="PF422" s="730"/>
      <c r="PG422" s="730"/>
      <c r="PH422" s="730"/>
      <c r="PI422" s="730"/>
    </row>
    <row r="423" spans="2:425" s="1" customFormat="1">
      <c r="B423" s="730"/>
      <c r="C423" s="6"/>
      <c r="D423" s="6"/>
      <c r="E423" s="6"/>
      <c r="F423" s="6"/>
      <c r="G423" s="2"/>
      <c r="H423" s="2"/>
      <c r="I423" s="2"/>
      <c r="J423" s="2"/>
      <c r="K423" s="2"/>
      <c r="L423" s="2"/>
      <c r="M423" s="34"/>
      <c r="P423" s="6"/>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4"/>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MU423" s="736"/>
      <c r="MV423" s="736"/>
      <c r="NN423" s="46"/>
      <c r="NO423" s="730"/>
      <c r="NP423" s="730"/>
      <c r="NQ423" s="730"/>
      <c r="NR423" s="730"/>
      <c r="NS423" s="730"/>
      <c r="NT423" s="730"/>
      <c r="NU423" s="730"/>
      <c r="NV423" s="730"/>
      <c r="NW423" s="730"/>
      <c r="NX423" s="730"/>
      <c r="NY423" s="730"/>
      <c r="NZ423" s="730"/>
      <c r="OA423" s="730"/>
      <c r="OB423" s="730"/>
      <c r="OC423" s="730"/>
      <c r="OD423" s="730"/>
      <c r="OE423" s="730"/>
      <c r="OF423" s="730"/>
      <c r="OG423" s="730"/>
      <c r="OH423" s="730"/>
      <c r="OI423" s="730"/>
      <c r="OJ423" s="730"/>
      <c r="OK423" s="730"/>
      <c r="OL423" s="730"/>
      <c r="OM423" s="730"/>
      <c r="ON423" s="730"/>
      <c r="OO423" s="730"/>
      <c r="OP423" s="730"/>
      <c r="OQ423" s="730"/>
      <c r="OR423" s="730"/>
      <c r="OS423" s="730"/>
      <c r="OT423" s="730"/>
      <c r="OU423" s="730"/>
      <c r="OV423" s="730"/>
      <c r="OW423" s="730"/>
      <c r="OX423" s="730"/>
      <c r="OY423" s="730"/>
      <c r="OZ423" s="730"/>
      <c r="PA423" s="730"/>
      <c r="PB423" s="730"/>
      <c r="PC423" s="730"/>
      <c r="PD423" s="730"/>
      <c r="PE423" s="730"/>
      <c r="PF423" s="730"/>
      <c r="PG423" s="730"/>
      <c r="PH423" s="730"/>
      <c r="PI423" s="730"/>
    </row>
    <row r="424" spans="2:425" s="1" customFormat="1">
      <c r="B424" s="730"/>
      <c r="C424" s="6"/>
      <c r="D424" s="6"/>
      <c r="E424" s="6"/>
      <c r="F424" s="6"/>
      <c r="G424" s="2"/>
      <c r="H424" s="2"/>
      <c r="I424" s="2"/>
      <c r="J424" s="2"/>
      <c r="K424" s="2"/>
      <c r="L424" s="2"/>
      <c r="M424" s="34"/>
      <c r="P424" s="6"/>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4"/>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MU424" s="736"/>
      <c r="MV424" s="736"/>
      <c r="NN424" s="46"/>
      <c r="NO424" s="730"/>
      <c r="NP424" s="730"/>
      <c r="NQ424" s="730"/>
      <c r="NR424" s="730"/>
      <c r="NS424" s="730"/>
      <c r="NT424" s="730"/>
      <c r="NU424" s="730"/>
      <c r="NV424" s="730"/>
      <c r="NW424" s="730"/>
      <c r="NX424" s="730"/>
      <c r="NY424" s="730"/>
      <c r="NZ424" s="730"/>
      <c r="OA424" s="730"/>
      <c r="OB424" s="730"/>
      <c r="OC424" s="730"/>
      <c r="OD424" s="730"/>
      <c r="OE424" s="730"/>
      <c r="OF424" s="730"/>
      <c r="OG424" s="730"/>
      <c r="OH424" s="730"/>
      <c r="OI424" s="730"/>
      <c r="OJ424" s="730"/>
      <c r="OK424" s="730"/>
      <c r="OL424" s="730"/>
      <c r="OM424" s="730"/>
      <c r="ON424" s="730"/>
      <c r="OO424" s="730"/>
      <c r="OP424" s="730"/>
      <c r="OQ424" s="730"/>
      <c r="OR424" s="730"/>
      <c r="OS424" s="730"/>
      <c r="OT424" s="730"/>
      <c r="OU424" s="730"/>
      <c r="OV424" s="730"/>
      <c r="OW424" s="730"/>
      <c r="OX424" s="730"/>
      <c r="OY424" s="730"/>
      <c r="OZ424" s="730"/>
      <c r="PA424" s="730"/>
      <c r="PB424" s="730"/>
      <c r="PC424" s="730"/>
      <c r="PD424" s="730"/>
      <c r="PE424" s="730"/>
      <c r="PF424" s="730"/>
      <c r="PG424" s="730"/>
      <c r="PH424" s="730"/>
      <c r="PI424" s="730"/>
    </row>
    <row r="425" spans="2:425" s="1" customFormat="1">
      <c r="B425" s="730"/>
      <c r="C425" s="6"/>
      <c r="D425" s="6"/>
      <c r="E425" s="6"/>
      <c r="F425" s="6"/>
      <c r="G425" s="2"/>
      <c r="H425" s="2"/>
      <c r="I425" s="2"/>
      <c r="J425" s="2"/>
      <c r="K425" s="2"/>
      <c r="L425" s="2"/>
      <c r="M425" s="34"/>
      <c r="P425" s="6"/>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4"/>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MU425" s="736"/>
      <c r="MV425" s="736"/>
      <c r="NN425" s="46"/>
      <c r="NO425" s="730"/>
      <c r="NP425" s="730"/>
      <c r="NQ425" s="730"/>
      <c r="NR425" s="730"/>
      <c r="NS425" s="730"/>
      <c r="NT425" s="730"/>
      <c r="NU425" s="730"/>
      <c r="NV425" s="730"/>
      <c r="NW425" s="730"/>
      <c r="NX425" s="730"/>
      <c r="NY425" s="730"/>
      <c r="NZ425" s="730"/>
      <c r="OA425" s="730"/>
      <c r="OB425" s="730"/>
      <c r="OC425" s="730"/>
      <c r="OD425" s="730"/>
      <c r="OE425" s="730"/>
      <c r="OF425" s="730"/>
      <c r="OG425" s="730"/>
      <c r="OH425" s="730"/>
      <c r="OI425" s="730"/>
      <c r="OJ425" s="730"/>
      <c r="OK425" s="730"/>
      <c r="OL425" s="730"/>
      <c r="OM425" s="730"/>
      <c r="ON425" s="730"/>
      <c r="OO425" s="730"/>
      <c r="OP425" s="730"/>
      <c r="OQ425" s="730"/>
      <c r="OR425" s="730"/>
      <c r="OS425" s="730"/>
      <c r="OT425" s="730"/>
      <c r="OU425" s="730"/>
      <c r="OV425" s="730"/>
      <c r="OW425" s="730"/>
      <c r="OX425" s="730"/>
      <c r="OY425" s="730"/>
      <c r="OZ425" s="730"/>
      <c r="PA425" s="730"/>
      <c r="PB425" s="730"/>
      <c r="PC425" s="730"/>
      <c r="PD425" s="730"/>
      <c r="PE425" s="730"/>
      <c r="PF425" s="730"/>
      <c r="PG425" s="730"/>
      <c r="PH425" s="730"/>
      <c r="PI425" s="730"/>
    </row>
    <row r="426" spans="2:425" s="1" customFormat="1">
      <c r="B426" s="730"/>
      <c r="C426" s="6"/>
      <c r="D426" s="6"/>
      <c r="E426" s="6"/>
      <c r="F426" s="6"/>
      <c r="G426" s="2"/>
      <c r="H426" s="2"/>
      <c r="I426" s="2"/>
      <c r="J426" s="2"/>
      <c r="K426" s="2"/>
      <c r="L426" s="2"/>
      <c r="M426" s="34"/>
      <c r="P426" s="6"/>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4"/>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MU426" s="736"/>
      <c r="MV426" s="736"/>
      <c r="NN426" s="46"/>
      <c r="NO426" s="730"/>
      <c r="NP426" s="730"/>
      <c r="NQ426" s="730"/>
      <c r="NR426" s="730"/>
      <c r="NS426" s="730"/>
      <c r="NT426" s="730"/>
      <c r="NU426" s="730"/>
      <c r="NV426" s="730"/>
      <c r="NW426" s="730"/>
      <c r="NX426" s="730"/>
      <c r="NY426" s="730"/>
      <c r="NZ426" s="730"/>
      <c r="OA426" s="730"/>
      <c r="OB426" s="730"/>
      <c r="OC426" s="730"/>
      <c r="OD426" s="730"/>
      <c r="OE426" s="730"/>
      <c r="OF426" s="730"/>
      <c r="OG426" s="730"/>
      <c r="OH426" s="730"/>
      <c r="OI426" s="730"/>
      <c r="OJ426" s="730"/>
      <c r="OK426" s="730"/>
      <c r="OL426" s="730"/>
      <c r="OM426" s="730"/>
      <c r="ON426" s="730"/>
      <c r="OO426" s="730"/>
      <c r="OP426" s="730"/>
      <c r="OQ426" s="730"/>
      <c r="OR426" s="730"/>
      <c r="OS426" s="730"/>
      <c r="OT426" s="730"/>
      <c r="OU426" s="730"/>
      <c r="OV426" s="730"/>
      <c r="OW426" s="730"/>
      <c r="OX426" s="730"/>
      <c r="OY426" s="730"/>
      <c r="OZ426" s="730"/>
      <c r="PA426" s="730"/>
      <c r="PB426" s="730"/>
      <c r="PC426" s="730"/>
      <c r="PD426" s="730"/>
      <c r="PE426" s="730"/>
      <c r="PF426" s="730"/>
      <c r="PG426" s="730"/>
      <c r="PH426" s="730"/>
      <c r="PI426" s="730"/>
    </row>
    <row r="427" spans="2:425" s="1" customFormat="1">
      <c r="B427" s="730"/>
      <c r="C427" s="6"/>
      <c r="D427" s="6"/>
      <c r="E427" s="6"/>
      <c r="F427" s="6"/>
      <c r="G427" s="2"/>
      <c r="H427" s="2"/>
      <c r="I427" s="2"/>
      <c r="J427" s="2"/>
      <c r="K427" s="2"/>
      <c r="L427" s="2"/>
      <c r="M427" s="34"/>
      <c r="P427" s="6"/>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4"/>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MU427" s="736"/>
      <c r="MV427" s="736"/>
      <c r="NN427" s="46"/>
      <c r="NO427" s="730"/>
      <c r="NP427" s="730"/>
      <c r="NQ427" s="730"/>
      <c r="NR427" s="730"/>
      <c r="NS427" s="730"/>
      <c r="NT427" s="730"/>
      <c r="NU427" s="730"/>
      <c r="NV427" s="730"/>
      <c r="NW427" s="730"/>
      <c r="NX427" s="730"/>
      <c r="NY427" s="730"/>
      <c r="NZ427" s="730"/>
      <c r="OA427" s="730"/>
      <c r="OB427" s="730"/>
      <c r="OC427" s="730"/>
      <c r="OD427" s="730"/>
      <c r="OE427" s="730"/>
      <c r="OF427" s="730"/>
      <c r="OG427" s="730"/>
      <c r="OH427" s="730"/>
      <c r="OI427" s="730"/>
      <c r="OJ427" s="730"/>
      <c r="OK427" s="730"/>
      <c r="OL427" s="730"/>
      <c r="OM427" s="730"/>
      <c r="ON427" s="730"/>
      <c r="OO427" s="730"/>
      <c r="OP427" s="730"/>
      <c r="OQ427" s="730"/>
      <c r="OR427" s="730"/>
      <c r="OS427" s="730"/>
      <c r="OT427" s="730"/>
      <c r="OU427" s="730"/>
      <c r="OV427" s="730"/>
      <c r="OW427" s="730"/>
      <c r="OX427" s="730"/>
      <c r="OY427" s="730"/>
      <c r="OZ427" s="730"/>
      <c r="PA427" s="730"/>
      <c r="PB427" s="730"/>
      <c r="PC427" s="730"/>
      <c r="PD427" s="730"/>
      <c r="PE427" s="730"/>
      <c r="PF427" s="730"/>
      <c r="PG427" s="730"/>
      <c r="PH427" s="730"/>
      <c r="PI427" s="730"/>
    </row>
    <row r="428" spans="2:425" s="1" customFormat="1">
      <c r="B428" s="730"/>
      <c r="C428" s="6"/>
      <c r="D428" s="6"/>
      <c r="E428" s="6"/>
      <c r="F428" s="6"/>
      <c r="G428" s="2"/>
      <c r="H428" s="2"/>
      <c r="I428" s="2"/>
      <c r="J428" s="2"/>
      <c r="K428" s="2"/>
      <c r="L428" s="2"/>
      <c r="M428" s="34"/>
      <c r="P428" s="6"/>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4"/>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MU428" s="736"/>
      <c r="MV428" s="736"/>
      <c r="NN428" s="46"/>
      <c r="NO428" s="730"/>
      <c r="NP428" s="730"/>
      <c r="NQ428" s="730"/>
      <c r="NR428" s="730"/>
      <c r="NS428" s="730"/>
      <c r="NT428" s="730"/>
      <c r="NU428" s="730"/>
      <c r="NV428" s="730"/>
      <c r="NW428" s="730"/>
      <c r="NX428" s="730"/>
      <c r="NY428" s="730"/>
      <c r="NZ428" s="730"/>
      <c r="OA428" s="730"/>
      <c r="OB428" s="730"/>
      <c r="OC428" s="730"/>
      <c r="OD428" s="730"/>
      <c r="OE428" s="730"/>
      <c r="OF428" s="730"/>
      <c r="OG428" s="730"/>
      <c r="OH428" s="730"/>
      <c r="OI428" s="730"/>
      <c r="OJ428" s="730"/>
      <c r="OK428" s="730"/>
      <c r="OL428" s="730"/>
      <c r="OM428" s="730"/>
      <c r="ON428" s="730"/>
      <c r="OO428" s="730"/>
      <c r="OP428" s="730"/>
      <c r="OQ428" s="730"/>
      <c r="OR428" s="730"/>
      <c r="OS428" s="730"/>
      <c r="OT428" s="730"/>
      <c r="OU428" s="730"/>
      <c r="OV428" s="730"/>
      <c r="OW428" s="730"/>
      <c r="OX428" s="730"/>
      <c r="OY428" s="730"/>
      <c r="OZ428" s="730"/>
      <c r="PA428" s="730"/>
      <c r="PB428" s="730"/>
      <c r="PC428" s="730"/>
      <c r="PD428" s="730"/>
      <c r="PE428" s="730"/>
      <c r="PF428" s="730"/>
      <c r="PG428" s="730"/>
      <c r="PH428" s="730"/>
      <c r="PI428" s="730"/>
    </row>
    <row r="429" spans="2:425" s="1" customFormat="1">
      <c r="B429" s="730"/>
      <c r="C429" s="6"/>
      <c r="D429" s="6"/>
      <c r="E429" s="6"/>
      <c r="F429" s="6"/>
      <c r="G429" s="2"/>
      <c r="H429" s="2"/>
      <c r="I429" s="2"/>
      <c r="J429" s="2"/>
      <c r="K429" s="2"/>
      <c r="L429" s="2"/>
      <c r="M429" s="34"/>
      <c r="P429" s="6"/>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4"/>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MU429" s="736"/>
      <c r="MV429" s="736"/>
      <c r="NN429" s="46"/>
      <c r="NO429" s="730"/>
      <c r="NP429" s="730"/>
      <c r="NQ429" s="730"/>
      <c r="NR429" s="730"/>
      <c r="NS429" s="730"/>
      <c r="NT429" s="730"/>
      <c r="NU429" s="730"/>
      <c r="NV429" s="730"/>
      <c r="NW429" s="730"/>
      <c r="NX429" s="730"/>
      <c r="NY429" s="730"/>
      <c r="NZ429" s="730"/>
      <c r="OA429" s="730"/>
      <c r="OB429" s="730"/>
      <c r="OC429" s="730"/>
      <c r="OD429" s="730"/>
      <c r="OE429" s="730"/>
      <c r="OF429" s="730"/>
      <c r="OG429" s="730"/>
      <c r="OH429" s="730"/>
      <c r="OI429" s="730"/>
      <c r="OJ429" s="730"/>
      <c r="OK429" s="730"/>
      <c r="OL429" s="730"/>
      <c r="OM429" s="730"/>
      <c r="ON429" s="730"/>
      <c r="OO429" s="730"/>
      <c r="OP429" s="730"/>
      <c r="OQ429" s="730"/>
      <c r="OR429" s="730"/>
      <c r="OS429" s="730"/>
      <c r="OT429" s="730"/>
      <c r="OU429" s="730"/>
      <c r="OV429" s="730"/>
      <c r="OW429" s="730"/>
      <c r="OX429" s="730"/>
      <c r="OY429" s="730"/>
      <c r="OZ429" s="730"/>
      <c r="PA429" s="730"/>
      <c r="PB429" s="730"/>
      <c r="PC429" s="730"/>
      <c r="PD429" s="730"/>
      <c r="PE429" s="730"/>
      <c r="PF429" s="730"/>
      <c r="PG429" s="730"/>
      <c r="PH429" s="730"/>
      <c r="PI429" s="730"/>
    </row>
    <row r="430" spans="2:425" s="1" customFormat="1">
      <c r="B430" s="730"/>
      <c r="C430" s="6"/>
      <c r="D430" s="6"/>
      <c r="E430" s="6"/>
      <c r="F430" s="6"/>
      <c r="G430" s="2"/>
      <c r="H430" s="2"/>
      <c r="I430" s="2"/>
      <c r="J430" s="2"/>
      <c r="K430" s="2"/>
      <c r="L430" s="2"/>
      <c r="M430" s="34"/>
      <c r="P430" s="6"/>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4"/>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MU430" s="736"/>
      <c r="MV430" s="736"/>
      <c r="NN430" s="46"/>
      <c r="NO430" s="730"/>
      <c r="NP430" s="730"/>
      <c r="NQ430" s="730"/>
      <c r="NR430" s="730"/>
      <c r="NS430" s="730"/>
      <c r="NT430" s="730"/>
      <c r="NU430" s="730"/>
      <c r="NV430" s="730"/>
      <c r="NW430" s="730"/>
      <c r="NX430" s="730"/>
      <c r="NY430" s="730"/>
      <c r="NZ430" s="730"/>
      <c r="OA430" s="730"/>
      <c r="OB430" s="730"/>
      <c r="OC430" s="730"/>
      <c r="OD430" s="730"/>
      <c r="OE430" s="730"/>
      <c r="OF430" s="730"/>
      <c r="OG430" s="730"/>
      <c r="OH430" s="730"/>
      <c r="OI430" s="730"/>
      <c r="OJ430" s="730"/>
      <c r="OK430" s="730"/>
      <c r="OL430" s="730"/>
      <c r="OM430" s="730"/>
      <c r="ON430" s="730"/>
      <c r="OO430" s="730"/>
      <c r="OP430" s="730"/>
      <c r="OQ430" s="730"/>
      <c r="OR430" s="730"/>
      <c r="OS430" s="730"/>
      <c r="OT430" s="730"/>
      <c r="OU430" s="730"/>
      <c r="OV430" s="730"/>
      <c r="OW430" s="730"/>
      <c r="OX430" s="730"/>
      <c r="OY430" s="730"/>
      <c r="OZ430" s="730"/>
      <c r="PA430" s="730"/>
      <c r="PB430" s="730"/>
      <c r="PC430" s="730"/>
      <c r="PD430" s="730"/>
      <c r="PE430" s="730"/>
      <c r="PF430" s="730"/>
      <c r="PG430" s="730"/>
      <c r="PH430" s="730"/>
      <c r="PI430" s="730"/>
    </row>
    <row r="431" spans="2:425" s="1" customFormat="1">
      <c r="B431" s="730"/>
      <c r="C431" s="6"/>
      <c r="D431" s="6"/>
      <c r="E431" s="6"/>
      <c r="F431" s="6"/>
      <c r="G431" s="2"/>
      <c r="H431" s="2"/>
      <c r="I431" s="2"/>
      <c r="J431" s="2"/>
      <c r="K431" s="2"/>
      <c r="L431" s="2"/>
      <c r="M431" s="34"/>
      <c r="P431" s="6"/>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4"/>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MU431" s="736"/>
      <c r="MV431" s="736"/>
      <c r="NN431" s="46"/>
      <c r="NO431" s="730"/>
      <c r="NP431" s="730"/>
      <c r="NQ431" s="730"/>
      <c r="NR431" s="730"/>
      <c r="NS431" s="730"/>
      <c r="NT431" s="730"/>
      <c r="NU431" s="730"/>
      <c r="NV431" s="730"/>
      <c r="NW431" s="730"/>
      <c r="NX431" s="730"/>
      <c r="NY431" s="730"/>
      <c r="NZ431" s="730"/>
      <c r="OA431" s="730"/>
      <c r="OB431" s="730"/>
      <c r="OC431" s="730"/>
      <c r="OD431" s="730"/>
      <c r="OE431" s="730"/>
      <c r="OF431" s="730"/>
      <c r="OG431" s="730"/>
      <c r="OH431" s="730"/>
      <c r="OI431" s="730"/>
      <c r="OJ431" s="730"/>
      <c r="OK431" s="730"/>
      <c r="OL431" s="730"/>
      <c r="OM431" s="730"/>
      <c r="ON431" s="730"/>
      <c r="OO431" s="730"/>
      <c r="OP431" s="730"/>
      <c r="OQ431" s="730"/>
      <c r="OR431" s="730"/>
      <c r="OS431" s="730"/>
      <c r="OT431" s="730"/>
      <c r="OU431" s="730"/>
      <c r="OV431" s="730"/>
      <c r="OW431" s="730"/>
      <c r="OX431" s="730"/>
      <c r="OY431" s="730"/>
      <c r="OZ431" s="730"/>
      <c r="PA431" s="730"/>
      <c r="PB431" s="730"/>
      <c r="PC431" s="730"/>
      <c r="PD431" s="730"/>
      <c r="PE431" s="730"/>
      <c r="PF431" s="730"/>
      <c r="PG431" s="730"/>
      <c r="PH431" s="730"/>
      <c r="PI431" s="730"/>
    </row>
    <row r="432" spans="2:425" s="1" customFormat="1">
      <c r="B432" s="730"/>
      <c r="C432" s="6"/>
      <c r="D432" s="6"/>
      <c r="E432" s="6"/>
      <c r="F432" s="6"/>
      <c r="G432" s="2"/>
      <c r="H432" s="2"/>
      <c r="I432" s="2"/>
      <c r="J432" s="2"/>
      <c r="K432" s="2"/>
      <c r="L432" s="2"/>
      <c r="M432" s="34"/>
      <c r="P432" s="6"/>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4"/>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MU432" s="736"/>
      <c r="MV432" s="736"/>
      <c r="NN432" s="46"/>
      <c r="NO432" s="730"/>
      <c r="NP432" s="730"/>
      <c r="NQ432" s="730"/>
      <c r="NR432" s="730"/>
      <c r="NS432" s="730"/>
      <c r="NT432" s="730"/>
      <c r="NU432" s="730"/>
      <c r="NV432" s="730"/>
      <c r="NW432" s="730"/>
      <c r="NX432" s="730"/>
      <c r="NY432" s="730"/>
      <c r="NZ432" s="730"/>
      <c r="OA432" s="730"/>
      <c r="OB432" s="730"/>
      <c r="OC432" s="730"/>
      <c r="OD432" s="730"/>
      <c r="OE432" s="730"/>
      <c r="OF432" s="730"/>
      <c r="OG432" s="730"/>
      <c r="OH432" s="730"/>
      <c r="OI432" s="730"/>
      <c r="OJ432" s="730"/>
      <c r="OK432" s="730"/>
      <c r="OL432" s="730"/>
      <c r="OM432" s="730"/>
      <c r="ON432" s="730"/>
      <c r="OO432" s="730"/>
      <c r="OP432" s="730"/>
      <c r="OQ432" s="730"/>
      <c r="OR432" s="730"/>
      <c r="OS432" s="730"/>
      <c r="OT432" s="730"/>
      <c r="OU432" s="730"/>
      <c r="OV432" s="730"/>
      <c r="OW432" s="730"/>
      <c r="OX432" s="730"/>
      <c r="OY432" s="730"/>
      <c r="OZ432" s="730"/>
      <c r="PA432" s="730"/>
      <c r="PB432" s="730"/>
      <c r="PC432" s="730"/>
      <c r="PD432" s="730"/>
      <c r="PE432" s="730"/>
      <c r="PF432" s="730"/>
      <c r="PG432" s="730"/>
      <c r="PH432" s="730"/>
      <c r="PI432" s="730"/>
    </row>
    <row r="433" spans="2:425" s="1" customFormat="1">
      <c r="B433" s="730"/>
      <c r="C433" s="6"/>
      <c r="D433" s="6"/>
      <c r="E433" s="6"/>
      <c r="F433" s="6"/>
      <c r="G433" s="2"/>
      <c r="H433" s="2"/>
      <c r="I433" s="2"/>
      <c r="J433" s="2"/>
      <c r="K433" s="2"/>
      <c r="L433" s="2"/>
      <c r="M433" s="34"/>
      <c r="P433" s="6"/>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4"/>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MU433" s="736"/>
      <c r="MV433" s="736"/>
      <c r="NN433" s="46"/>
      <c r="NO433" s="730"/>
      <c r="NP433" s="730"/>
      <c r="NQ433" s="730"/>
      <c r="NR433" s="730"/>
      <c r="NS433" s="730"/>
      <c r="NT433" s="730"/>
      <c r="NU433" s="730"/>
      <c r="NV433" s="730"/>
      <c r="NW433" s="730"/>
      <c r="NX433" s="730"/>
      <c r="NY433" s="730"/>
      <c r="NZ433" s="730"/>
      <c r="OA433" s="730"/>
      <c r="OB433" s="730"/>
      <c r="OC433" s="730"/>
      <c r="OD433" s="730"/>
      <c r="OE433" s="730"/>
      <c r="OF433" s="730"/>
      <c r="OG433" s="730"/>
      <c r="OH433" s="730"/>
      <c r="OI433" s="730"/>
      <c r="OJ433" s="730"/>
      <c r="OK433" s="730"/>
      <c r="OL433" s="730"/>
      <c r="OM433" s="730"/>
      <c r="ON433" s="730"/>
      <c r="OO433" s="730"/>
      <c r="OP433" s="730"/>
      <c r="OQ433" s="730"/>
      <c r="OR433" s="730"/>
      <c r="OS433" s="730"/>
      <c r="OT433" s="730"/>
      <c r="OU433" s="730"/>
      <c r="OV433" s="730"/>
      <c r="OW433" s="730"/>
      <c r="OX433" s="730"/>
      <c r="OY433" s="730"/>
      <c r="OZ433" s="730"/>
      <c r="PA433" s="730"/>
      <c r="PB433" s="730"/>
      <c r="PC433" s="730"/>
      <c r="PD433" s="730"/>
      <c r="PE433" s="730"/>
      <c r="PF433" s="730"/>
      <c r="PG433" s="730"/>
      <c r="PH433" s="730"/>
      <c r="PI433" s="730"/>
    </row>
    <row r="434" spans="2:425" s="1" customFormat="1">
      <c r="B434" s="730"/>
      <c r="C434" s="6"/>
      <c r="D434" s="6"/>
      <c r="E434" s="6"/>
      <c r="F434" s="6"/>
      <c r="G434" s="2"/>
      <c r="H434" s="2"/>
      <c r="I434" s="2"/>
      <c r="J434" s="2"/>
      <c r="K434" s="2"/>
      <c r="L434" s="2"/>
      <c r="M434" s="34"/>
      <c r="P434" s="6"/>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4"/>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MU434" s="736"/>
      <c r="MV434" s="736"/>
      <c r="NN434" s="46"/>
      <c r="NO434" s="730"/>
      <c r="NP434" s="730"/>
      <c r="NQ434" s="730"/>
      <c r="NR434" s="730"/>
      <c r="NS434" s="730"/>
      <c r="NT434" s="730"/>
      <c r="NU434" s="730"/>
      <c r="NV434" s="730"/>
      <c r="NW434" s="730"/>
      <c r="NX434" s="730"/>
      <c r="NY434" s="730"/>
      <c r="NZ434" s="730"/>
      <c r="OA434" s="730"/>
      <c r="OB434" s="730"/>
      <c r="OC434" s="730"/>
      <c r="OD434" s="730"/>
      <c r="OE434" s="730"/>
      <c r="OF434" s="730"/>
      <c r="OG434" s="730"/>
      <c r="OH434" s="730"/>
      <c r="OI434" s="730"/>
      <c r="OJ434" s="730"/>
      <c r="OK434" s="730"/>
      <c r="OL434" s="730"/>
      <c r="OM434" s="730"/>
      <c r="ON434" s="730"/>
      <c r="OO434" s="730"/>
      <c r="OP434" s="730"/>
      <c r="OQ434" s="730"/>
      <c r="OR434" s="730"/>
      <c r="OS434" s="730"/>
      <c r="OT434" s="730"/>
      <c r="OU434" s="730"/>
      <c r="OV434" s="730"/>
      <c r="OW434" s="730"/>
      <c r="OX434" s="730"/>
      <c r="OY434" s="730"/>
      <c r="OZ434" s="730"/>
      <c r="PA434" s="730"/>
      <c r="PB434" s="730"/>
      <c r="PC434" s="730"/>
      <c r="PD434" s="730"/>
      <c r="PE434" s="730"/>
      <c r="PF434" s="730"/>
      <c r="PG434" s="730"/>
      <c r="PH434" s="730"/>
      <c r="PI434" s="730"/>
    </row>
    <row r="435" spans="2:425" s="1" customFormat="1">
      <c r="B435" s="730"/>
      <c r="C435" s="6"/>
      <c r="D435" s="6"/>
      <c r="E435" s="6"/>
      <c r="F435" s="6"/>
      <c r="G435" s="2"/>
      <c r="H435" s="2"/>
      <c r="I435" s="2"/>
      <c r="J435" s="2"/>
      <c r="K435" s="2"/>
      <c r="L435" s="2"/>
      <c r="M435" s="34"/>
      <c r="P435" s="6"/>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4"/>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MU435" s="736"/>
      <c r="MV435" s="736"/>
      <c r="NN435" s="46"/>
      <c r="NO435" s="730"/>
      <c r="NP435" s="730"/>
      <c r="NQ435" s="730"/>
      <c r="NR435" s="730"/>
      <c r="NS435" s="730"/>
      <c r="NT435" s="730"/>
      <c r="NU435" s="730"/>
      <c r="NV435" s="730"/>
      <c r="NW435" s="730"/>
      <c r="NX435" s="730"/>
      <c r="NY435" s="730"/>
      <c r="NZ435" s="730"/>
      <c r="OA435" s="730"/>
      <c r="OB435" s="730"/>
      <c r="OC435" s="730"/>
      <c r="OD435" s="730"/>
      <c r="OE435" s="730"/>
      <c r="OF435" s="730"/>
      <c r="OG435" s="730"/>
      <c r="OH435" s="730"/>
      <c r="OI435" s="730"/>
      <c r="OJ435" s="730"/>
      <c r="OK435" s="730"/>
      <c r="OL435" s="730"/>
      <c r="OM435" s="730"/>
      <c r="ON435" s="730"/>
      <c r="OO435" s="730"/>
      <c r="OP435" s="730"/>
      <c r="OQ435" s="730"/>
      <c r="OR435" s="730"/>
      <c r="OS435" s="730"/>
      <c r="OT435" s="730"/>
      <c r="OU435" s="730"/>
      <c r="OV435" s="730"/>
      <c r="OW435" s="730"/>
      <c r="OX435" s="730"/>
      <c r="OY435" s="730"/>
      <c r="OZ435" s="730"/>
      <c r="PA435" s="730"/>
      <c r="PB435" s="730"/>
      <c r="PC435" s="730"/>
      <c r="PD435" s="730"/>
      <c r="PE435" s="730"/>
      <c r="PF435" s="730"/>
      <c r="PG435" s="730"/>
      <c r="PH435" s="730"/>
      <c r="PI435" s="730"/>
    </row>
    <row r="436" spans="2:425" s="1" customFormat="1">
      <c r="B436" s="730"/>
      <c r="C436" s="6"/>
      <c r="D436" s="6"/>
      <c r="E436" s="6"/>
      <c r="F436" s="6"/>
      <c r="G436" s="2"/>
      <c r="H436" s="2"/>
      <c r="I436" s="2"/>
      <c r="J436" s="2"/>
      <c r="K436" s="2"/>
      <c r="L436" s="2"/>
      <c r="M436" s="34"/>
      <c r="P436" s="6"/>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4"/>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MU436" s="736"/>
      <c r="MV436" s="736"/>
      <c r="NN436" s="46"/>
      <c r="NO436" s="730"/>
      <c r="NP436" s="730"/>
      <c r="NQ436" s="730"/>
      <c r="NR436" s="730"/>
      <c r="NS436" s="730"/>
      <c r="NT436" s="730"/>
      <c r="NU436" s="730"/>
      <c r="NV436" s="730"/>
      <c r="NW436" s="730"/>
      <c r="NX436" s="730"/>
      <c r="NY436" s="730"/>
      <c r="NZ436" s="730"/>
      <c r="OA436" s="730"/>
      <c r="OB436" s="730"/>
      <c r="OC436" s="730"/>
      <c r="OD436" s="730"/>
      <c r="OE436" s="730"/>
      <c r="OF436" s="730"/>
      <c r="OG436" s="730"/>
      <c r="OH436" s="730"/>
      <c r="OI436" s="730"/>
      <c r="OJ436" s="730"/>
      <c r="OK436" s="730"/>
      <c r="OL436" s="730"/>
      <c r="OM436" s="730"/>
      <c r="ON436" s="730"/>
      <c r="OO436" s="730"/>
      <c r="OP436" s="730"/>
      <c r="OQ436" s="730"/>
      <c r="OR436" s="730"/>
      <c r="OS436" s="730"/>
      <c r="OT436" s="730"/>
      <c r="OU436" s="730"/>
      <c r="OV436" s="730"/>
      <c r="OW436" s="730"/>
      <c r="OX436" s="730"/>
      <c r="OY436" s="730"/>
      <c r="OZ436" s="730"/>
      <c r="PA436" s="730"/>
      <c r="PB436" s="730"/>
      <c r="PC436" s="730"/>
      <c r="PD436" s="730"/>
      <c r="PE436" s="730"/>
      <c r="PF436" s="730"/>
      <c r="PG436" s="730"/>
      <c r="PH436" s="730"/>
      <c r="PI436" s="730"/>
    </row>
    <row r="437" spans="2:425" s="1" customFormat="1">
      <c r="B437" s="730"/>
      <c r="C437" s="6"/>
      <c r="D437" s="6"/>
      <c r="E437" s="6"/>
      <c r="F437" s="6"/>
      <c r="G437" s="2"/>
      <c r="H437" s="2"/>
      <c r="I437" s="2"/>
      <c r="J437" s="2"/>
      <c r="K437" s="2"/>
      <c r="L437" s="2"/>
      <c r="M437" s="34"/>
      <c r="P437" s="6"/>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4"/>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MU437" s="736"/>
      <c r="MV437" s="736"/>
      <c r="NN437" s="46"/>
      <c r="NO437" s="730"/>
      <c r="NP437" s="730"/>
      <c r="NQ437" s="730"/>
      <c r="NR437" s="730"/>
      <c r="NS437" s="730"/>
      <c r="NT437" s="730"/>
      <c r="NU437" s="730"/>
      <c r="NV437" s="730"/>
      <c r="NW437" s="730"/>
      <c r="NX437" s="730"/>
      <c r="NY437" s="730"/>
      <c r="NZ437" s="730"/>
      <c r="OA437" s="730"/>
      <c r="OB437" s="730"/>
      <c r="OC437" s="730"/>
      <c r="OD437" s="730"/>
      <c r="OE437" s="730"/>
      <c r="OF437" s="730"/>
      <c r="OG437" s="730"/>
      <c r="OH437" s="730"/>
      <c r="OI437" s="730"/>
      <c r="OJ437" s="730"/>
      <c r="OK437" s="730"/>
      <c r="OL437" s="730"/>
      <c r="OM437" s="730"/>
      <c r="ON437" s="730"/>
      <c r="OO437" s="730"/>
      <c r="OP437" s="730"/>
      <c r="OQ437" s="730"/>
      <c r="OR437" s="730"/>
      <c r="OS437" s="730"/>
      <c r="OT437" s="730"/>
      <c r="OU437" s="730"/>
      <c r="OV437" s="730"/>
      <c r="OW437" s="730"/>
      <c r="OX437" s="730"/>
      <c r="OY437" s="730"/>
      <c r="OZ437" s="730"/>
      <c r="PA437" s="730"/>
      <c r="PB437" s="730"/>
      <c r="PC437" s="730"/>
      <c r="PD437" s="730"/>
      <c r="PE437" s="730"/>
      <c r="PF437" s="730"/>
      <c r="PG437" s="730"/>
      <c r="PH437" s="730"/>
      <c r="PI437" s="730"/>
    </row>
    <row r="438" spans="2:425" s="1" customFormat="1">
      <c r="B438" s="730"/>
      <c r="C438" s="6"/>
      <c r="D438" s="6"/>
      <c r="E438" s="6"/>
      <c r="F438" s="6"/>
      <c r="G438" s="2"/>
      <c r="H438" s="2"/>
      <c r="I438" s="2"/>
      <c r="J438" s="2"/>
      <c r="K438" s="2"/>
      <c r="L438" s="2"/>
      <c r="M438" s="34"/>
      <c r="P438" s="6"/>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4"/>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MU438" s="736"/>
      <c r="MV438" s="736"/>
      <c r="NN438" s="46"/>
      <c r="NO438" s="730"/>
      <c r="NP438" s="730"/>
      <c r="NQ438" s="730"/>
      <c r="NR438" s="730"/>
      <c r="NS438" s="730"/>
      <c r="NT438" s="730"/>
      <c r="NU438" s="730"/>
      <c r="NV438" s="730"/>
      <c r="NW438" s="730"/>
      <c r="NX438" s="730"/>
      <c r="NY438" s="730"/>
      <c r="NZ438" s="730"/>
      <c r="OA438" s="730"/>
      <c r="OB438" s="730"/>
      <c r="OC438" s="730"/>
      <c r="OD438" s="730"/>
      <c r="OE438" s="730"/>
      <c r="OF438" s="730"/>
      <c r="OG438" s="730"/>
      <c r="OH438" s="730"/>
      <c r="OI438" s="730"/>
      <c r="OJ438" s="730"/>
      <c r="OK438" s="730"/>
      <c r="OL438" s="730"/>
      <c r="OM438" s="730"/>
      <c r="ON438" s="730"/>
      <c r="OO438" s="730"/>
      <c r="OP438" s="730"/>
      <c r="OQ438" s="730"/>
      <c r="OR438" s="730"/>
      <c r="OS438" s="730"/>
      <c r="OT438" s="730"/>
      <c r="OU438" s="730"/>
      <c r="OV438" s="730"/>
      <c r="OW438" s="730"/>
      <c r="OX438" s="730"/>
      <c r="OY438" s="730"/>
      <c r="OZ438" s="730"/>
      <c r="PA438" s="730"/>
      <c r="PB438" s="730"/>
      <c r="PC438" s="730"/>
      <c r="PD438" s="730"/>
      <c r="PE438" s="730"/>
      <c r="PF438" s="730"/>
      <c r="PG438" s="730"/>
      <c r="PH438" s="730"/>
      <c r="PI438" s="730"/>
    </row>
    <row r="439" spans="2:425" s="1" customFormat="1">
      <c r="B439" s="730"/>
      <c r="C439" s="6"/>
      <c r="D439" s="6"/>
      <c r="E439" s="6"/>
      <c r="F439" s="6"/>
      <c r="G439" s="2"/>
      <c r="H439" s="2"/>
      <c r="I439" s="2"/>
      <c r="J439" s="2"/>
      <c r="K439" s="2"/>
      <c r="L439" s="2"/>
      <c r="M439" s="34"/>
      <c r="P439" s="6"/>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4"/>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MU439" s="736"/>
      <c r="MV439" s="736"/>
      <c r="NN439" s="46"/>
      <c r="NO439" s="730"/>
      <c r="NP439" s="730"/>
      <c r="NQ439" s="730"/>
      <c r="NR439" s="730"/>
      <c r="NS439" s="730"/>
      <c r="NT439" s="730"/>
      <c r="NU439" s="730"/>
      <c r="NV439" s="730"/>
      <c r="NW439" s="730"/>
      <c r="NX439" s="730"/>
      <c r="NY439" s="730"/>
      <c r="NZ439" s="730"/>
      <c r="OA439" s="730"/>
      <c r="OB439" s="730"/>
      <c r="OC439" s="730"/>
      <c r="OD439" s="730"/>
      <c r="OE439" s="730"/>
      <c r="OF439" s="730"/>
      <c r="OG439" s="730"/>
      <c r="OH439" s="730"/>
      <c r="OI439" s="730"/>
      <c r="OJ439" s="730"/>
      <c r="OK439" s="730"/>
      <c r="OL439" s="730"/>
      <c r="OM439" s="730"/>
      <c r="ON439" s="730"/>
      <c r="OO439" s="730"/>
      <c r="OP439" s="730"/>
      <c r="OQ439" s="730"/>
      <c r="OR439" s="730"/>
      <c r="OS439" s="730"/>
      <c r="OT439" s="730"/>
      <c r="OU439" s="730"/>
      <c r="OV439" s="730"/>
      <c r="OW439" s="730"/>
      <c r="OX439" s="730"/>
      <c r="OY439" s="730"/>
      <c r="OZ439" s="730"/>
      <c r="PA439" s="730"/>
      <c r="PB439" s="730"/>
      <c r="PC439" s="730"/>
      <c r="PD439" s="730"/>
      <c r="PE439" s="730"/>
      <c r="PF439" s="730"/>
      <c r="PG439" s="730"/>
      <c r="PH439" s="730"/>
      <c r="PI439" s="730"/>
    </row>
    <row r="440" spans="2:425" s="1" customFormat="1">
      <c r="B440" s="730"/>
      <c r="C440" s="6"/>
      <c r="D440" s="6"/>
      <c r="E440" s="6"/>
      <c r="F440" s="6"/>
      <c r="G440" s="2"/>
      <c r="H440" s="2"/>
      <c r="I440" s="2"/>
      <c r="J440" s="2"/>
      <c r="K440" s="2"/>
      <c r="L440" s="2"/>
      <c r="M440" s="34"/>
      <c r="P440" s="6"/>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4"/>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MU440" s="736"/>
      <c r="MV440" s="736"/>
      <c r="NN440" s="46"/>
      <c r="NO440" s="730"/>
      <c r="NP440" s="730"/>
      <c r="NQ440" s="730"/>
      <c r="NR440" s="730"/>
      <c r="NS440" s="730"/>
      <c r="NT440" s="730"/>
      <c r="NU440" s="730"/>
      <c r="NV440" s="730"/>
      <c r="NW440" s="730"/>
      <c r="NX440" s="730"/>
      <c r="NY440" s="730"/>
      <c r="NZ440" s="730"/>
      <c r="OA440" s="730"/>
      <c r="OB440" s="730"/>
      <c r="OC440" s="730"/>
      <c r="OD440" s="730"/>
      <c r="OE440" s="730"/>
      <c r="OF440" s="730"/>
      <c r="OG440" s="730"/>
      <c r="OH440" s="730"/>
      <c r="OI440" s="730"/>
      <c r="OJ440" s="730"/>
      <c r="OK440" s="730"/>
      <c r="OL440" s="730"/>
      <c r="OM440" s="730"/>
      <c r="ON440" s="730"/>
      <c r="OO440" s="730"/>
      <c r="OP440" s="730"/>
      <c r="OQ440" s="730"/>
      <c r="OR440" s="730"/>
      <c r="OS440" s="730"/>
      <c r="OT440" s="730"/>
      <c r="OU440" s="730"/>
      <c r="OV440" s="730"/>
      <c r="OW440" s="730"/>
      <c r="OX440" s="730"/>
      <c r="OY440" s="730"/>
      <c r="OZ440" s="730"/>
      <c r="PA440" s="730"/>
      <c r="PB440" s="730"/>
      <c r="PC440" s="730"/>
      <c r="PD440" s="730"/>
      <c r="PE440" s="730"/>
      <c r="PF440" s="730"/>
      <c r="PG440" s="730"/>
      <c r="PH440" s="730"/>
      <c r="PI440" s="730"/>
    </row>
    <row r="441" spans="2:425" s="1" customFormat="1">
      <c r="B441" s="730"/>
      <c r="C441" s="6"/>
      <c r="D441" s="6"/>
      <c r="E441" s="6"/>
      <c r="F441" s="6"/>
      <c r="G441" s="2"/>
      <c r="H441" s="2"/>
      <c r="I441" s="2"/>
      <c r="J441" s="2"/>
      <c r="K441" s="2"/>
      <c r="L441" s="2"/>
      <c r="M441" s="34"/>
      <c r="P441" s="6"/>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4"/>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MU441" s="736"/>
      <c r="MV441" s="736"/>
      <c r="NN441" s="46"/>
      <c r="NO441" s="730"/>
      <c r="NP441" s="730"/>
      <c r="NQ441" s="730"/>
      <c r="NR441" s="730"/>
      <c r="NS441" s="730"/>
      <c r="NT441" s="730"/>
      <c r="NU441" s="730"/>
      <c r="NV441" s="730"/>
      <c r="NW441" s="730"/>
      <c r="NX441" s="730"/>
      <c r="NY441" s="730"/>
      <c r="NZ441" s="730"/>
      <c r="OA441" s="730"/>
      <c r="OB441" s="730"/>
      <c r="OC441" s="730"/>
      <c r="OD441" s="730"/>
      <c r="OE441" s="730"/>
      <c r="OF441" s="730"/>
      <c r="OG441" s="730"/>
      <c r="OH441" s="730"/>
      <c r="OI441" s="730"/>
      <c r="OJ441" s="730"/>
      <c r="OK441" s="730"/>
      <c r="OL441" s="730"/>
      <c r="OM441" s="730"/>
      <c r="ON441" s="730"/>
      <c r="OO441" s="730"/>
      <c r="OP441" s="730"/>
      <c r="OQ441" s="730"/>
      <c r="OR441" s="730"/>
      <c r="OS441" s="730"/>
      <c r="OT441" s="730"/>
      <c r="OU441" s="730"/>
      <c r="OV441" s="730"/>
      <c r="OW441" s="730"/>
      <c r="OX441" s="730"/>
      <c r="OY441" s="730"/>
      <c r="OZ441" s="730"/>
      <c r="PA441" s="730"/>
      <c r="PB441" s="730"/>
      <c r="PC441" s="730"/>
      <c r="PD441" s="730"/>
      <c r="PE441" s="730"/>
      <c r="PF441" s="730"/>
      <c r="PG441" s="730"/>
      <c r="PH441" s="730"/>
      <c r="PI441" s="730"/>
    </row>
    <row r="442" spans="2:425" s="1" customFormat="1">
      <c r="B442" s="730"/>
      <c r="C442" s="6"/>
      <c r="D442" s="6"/>
      <c r="E442" s="6"/>
      <c r="F442" s="6"/>
      <c r="G442" s="2"/>
      <c r="H442" s="2"/>
      <c r="I442" s="2"/>
      <c r="J442" s="2"/>
      <c r="K442" s="2"/>
      <c r="L442" s="2"/>
      <c r="M442" s="34"/>
      <c r="P442" s="6"/>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4"/>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MU442" s="736"/>
      <c r="MV442" s="736"/>
      <c r="NN442" s="46"/>
      <c r="NO442" s="730"/>
      <c r="NP442" s="730"/>
      <c r="NQ442" s="730"/>
      <c r="NR442" s="730"/>
      <c r="NS442" s="730"/>
      <c r="NT442" s="730"/>
      <c r="NU442" s="730"/>
      <c r="NV442" s="730"/>
      <c r="NW442" s="730"/>
      <c r="NX442" s="730"/>
      <c r="NY442" s="730"/>
      <c r="NZ442" s="730"/>
      <c r="OA442" s="730"/>
      <c r="OB442" s="730"/>
      <c r="OC442" s="730"/>
      <c r="OD442" s="730"/>
      <c r="OE442" s="730"/>
      <c r="OF442" s="730"/>
      <c r="OG442" s="730"/>
      <c r="OH442" s="730"/>
      <c r="OI442" s="730"/>
      <c r="OJ442" s="730"/>
      <c r="OK442" s="730"/>
      <c r="OL442" s="730"/>
      <c r="OM442" s="730"/>
      <c r="ON442" s="730"/>
      <c r="OO442" s="730"/>
      <c r="OP442" s="730"/>
      <c r="OQ442" s="730"/>
      <c r="OR442" s="730"/>
      <c r="OS442" s="730"/>
      <c r="OT442" s="730"/>
      <c r="OU442" s="730"/>
      <c r="OV442" s="730"/>
      <c r="OW442" s="730"/>
      <c r="OX442" s="730"/>
      <c r="OY442" s="730"/>
      <c r="OZ442" s="730"/>
      <c r="PA442" s="730"/>
      <c r="PB442" s="730"/>
      <c r="PC442" s="730"/>
      <c r="PD442" s="730"/>
      <c r="PE442" s="730"/>
      <c r="PF442" s="730"/>
      <c r="PG442" s="730"/>
      <c r="PH442" s="730"/>
      <c r="PI442" s="730"/>
    </row>
    <row r="443" spans="2:425" s="1" customFormat="1">
      <c r="B443" s="730"/>
      <c r="C443" s="6"/>
      <c r="D443" s="6"/>
      <c r="E443" s="6"/>
      <c r="F443" s="6"/>
      <c r="G443" s="2"/>
      <c r="H443" s="2"/>
      <c r="I443" s="2"/>
      <c r="J443" s="2"/>
      <c r="K443" s="2"/>
      <c r="L443" s="2"/>
      <c r="M443" s="34"/>
      <c r="P443" s="6"/>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4"/>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MU443" s="736"/>
      <c r="MV443" s="736"/>
      <c r="NN443" s="46"/>
      <c r="NO443" s="730"/>
      <c r="NP443" s="730"/>
      <c r="NQ443" s="730"/>
      <c r="NR443" s="730"/>
      <c r="NS443" s="730"/>
      <c r="NT443" s="730"/>
      <c r="NU443" s="730"/>
      <c r="NV443" s="730"/>
      <c r="NW443" s="730"/>
      <c r="NX443" s="730"/>
      <c r="NY443" s="730"/>
      <c r="NZ443" s="730"/>
      <c r="OA443" s="730"/>
      <c r="OB443" s="730"/>
      <c r="OC443" s="730"/>
      <c r="OD443" s="730"/>
      <c r="OE443" s="730"/>
      <c r="OF443" s="730"/>
      <c r="OG443" s="730"/>
      <c r="OH443" s="730"/>
      <c r="OI443" s="730"/>
      <c r="OJ443" s="730"/>
      <c r="OK443" s="730"/>
      <c r="OL443" s="730"/>
      <c r="OM443" s="730"/>
      <c r="ON443" s="730"/>
      <c r="OO443" s="730"/>
      <c r="OP443" s="730"/>
      <c r="OQ443" s="730"/>
      <c r="OR443" s="730"/>
      <c r="OS443" s="730"/>
      <c r="OT443" s="730"/>
      <c r="OU443" s="730"/>
      <c r="OV443" s="730"/>
      <c r="OW443" s="730"/>
      <c r="OX443" s="730"/>
      <c r="OY443" s="730"/>
      <c r="OZ443" s="730"/>
      <c r="PA443" s="730"/>
      <c r="PB443" s="730"/>
      <c r="PC443" s="730"/>
      <c r="PD443" s="730"/>
      <c r="PE443" s="730"/>
      <c r="PF443" s="730"/>
      <c r="PG443" s="730"/>
      <c r="PH443" s="730"/>
      <c r="PI443" s="730"/>
    </row>
    <row r="444" spans="2:425" s="1" customFormat="1">
      <c r="B444" s="730"/>
      <c r="C444" s="6"/>
      <c r="D444" s="6"/>
      <c r="E444" s="6"/>
      <c r="F444" s="6"/>
      <c r="G444" s="2"/>
      <c r="H444" s="2"/>
      <c r="I444" s="2"/>
      <c r="J444" s="2"/>
      <c r="K444" s="2"/>
      <c r="L444" s="2"/>
      <c r="M444" s="34"/>
      <c r="P444" s="6"/>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4"/>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MU444" s="736"/>
      <c r="MV444" s="736"/>
      <c r="NN444" s="46"/>
      <c r="NO444" s="730"/>
      <c r="NP444" s="730"/>
      <c r="NQ444" s="730"/>
      <c r="NR444" s="730"/>
      <c r="NS444" s="730"/>
      <c r="NT444" s="730"/>
      <c r="NU444" s="730"/>
      <c r="NV444" s="730"/>
      <c r="NW444" s="730"/>
      <c r="NX444" s="730"/>
      <c r="NY444" s="730"/>
      <c r="NZ444" s="730"/>
      <c r="OA444" s="730"/>
      <c r="OB444" s="730"/>
      <c r="OC444" s="730"/>
      <c r="OD444" s="730"/>
      <c r="OE444" s="730"/>
      <c r="OF444" s="730"/>
      <c r="OG444" s="730"/>
      <c r="OH444" s="730"/>
      <c r="OI444" s="730"/>
      <c r="OJ444" s="730"/>
      <c r="OK444" s="730"/>
      <c r="OL444" s="730"/>
      <c r="OM444" s="730"/>
      <c r="ON444" s="730"/>
      <c r="OO444" s="730"/>
      <c r="OP444" s="730"/>
      <c r="OQ444" s="730"/>
      <c r="OR444" s="730"/>
      <c r="OS444" s="730"/>
      <c r="OT444" s="730"/>
      <c r="OU444" s="730"/>
      <c r="OV444" s="730"/>
      <c r="OW444" s="730"/>
      <c r="OX444" s="730"/>
      <c r="OY444" s="730"/>
      <c r="OZ444" s="730"/>
      <c r="PA444" s="730"/>
      <c r="PB444" s="730"/>
      <c r="PC444" s="730"/>
      <c r="PD444" s="730"/>
      <c r="PE444" s="730"/>
      <c r="PF444" s="730"/>
      <c r="PG444" s="730"/>
      <c r="PH444" s="730"/>
      <c r="PI444" s="730"/>
    </row>
    <row r="445" spans="2:425" s="1" customFormat="1">
      <c r="B445" s="730"/>
      <c r="C445" s="6"/>
      <c r="D445" s="6"/>
      <c r="E445" s="6"/>
      <c r="F445" s="6"/>
      <c r="G445" s="2"/>
      <c r="H445" s="2"/>
      <c r="I445" s="2"/>
      <c r="J445" s="2"/>
      <c r="K445" s="2"/>
      <c r="L445" s="2"/>
      <c r="M445" s="34"/>
      <c r="P445" s="6"/>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4"/>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MU445" s="736"/>
      <c r="MV445" s="736"/>
      <c r="NN445" s="46"/>
      <c r="NO445" s="730"/>
      <c r="NP445" s="730"/>
      <c r="NQ445" s="730"/>
      <c r="NR445" s="730"/>
      <c r="NS445" s="730"/>
      <c r="NT445" s="730"/>
      <c r="NU445" s="730"/>
      <c r="NV445" s="730"/>
      <c r="NW445" s="730"/>
      <c r="NX445" s="730"/>
      <c r="NY445" s="730"/>
      <c r="NZ445" s="730"/>
      <c r="OA445" s="730"/>
      <c r="OB445" s="730"/>
      <c r="OC445" s="730"/>
      <c r="OD445" s="730"/>
      <c r="OE445" s="730"/>
      <c r="OF445" s="730"/>
      <c r="OG445" s="730"/>
      <c r="OH445" s="730"/>
      <c r="OI445" s="730"/>
      <c r="OJ445" s="730"/>
      <c r="OK445" s="730"/>
      <c r="OL445" s="730"/>
      <c r="OM445" s="730"/>
      <c r="ON445" s="730"/>
      <c r="OO445" s="730"/>
      <c r="OP445" s="730"/>
      <c r="OQ445" s="730"/>
      <c r="OR445" s="730"/>
      <c r="OS445" s="730"/>
      <c r="OT445" s="730"/>
      <c r="OU445" s="730"/>
      <c r="OV445" s="730"/>
      <c r="OW445" s="730"/>
      <c r="OX445" s="730"/>
      <c r="OY445" s="730"/>
      <c r="OZ445" s="730"/>
      <c r="PA445" s="730"/>
      <c r="PB445" s="730"/>
      <c r="PC445" s="730"/>
      <c r="PD445" s="730"/>
      <c r="PE445" s="730"/>
      <c r="PF445" s="730"/>
      <c r="PG445" s="730"/>
      <c r="PH445" s="730"/>
      <c r="PI445" s="730"/>
    </row>
    <row r="446" spans="2:425" s="1" customFormat="1">
      <c r="B446" s="730"/>
      <c r="C446" s="6"/>
      <c r="D446" s="6"/>
      <c r="E446" s="6"/>
      <c r="F446" s="6"/>
      <c r="G446" s="2"/>
      <c r="H446" s="2"/>
      <c r="I446" s="2"/>
      <c r="J446" s="2"/>
      <c r="K446" s="2"/>
      <c r="L446" s="2"/>
      <c r="M446" s="34"/>
      <c r="P446" s="6"/>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4"/>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MU446" s="736"/>
      <c r="MV446" s="736"/>
      <c r="NN446" s="46"/>
      <c r="NO446" s="730"/>
      <c r="NP446" s="730"/>
      <c r="NQ446" s="730"/>
      <c r="NR446" s="730"/>
      <c r="NS446" s="730"/>
      <c r="NT446" s="730"/>
      <c r="NU446" s="730"/>
      <c r="NV446" s="730"/>
      <c r="NW446" s="730"/>
      <c r="NX446" s="730"/>
      <c r="NY446" s="730"/>
      <c r="NZ446" s="730"/>
      <c r="OA446" s="730"/>
      <c r="OB446" s="730"/>
      <c r="OC446" s="730"/>
      <c r="OD446" s="730"/>
      <c r="OE446" s="730"/>
      <c r="OF446" s="730"/>
      <c r="OG446" s="730"/>
      <c r="OH446" s="730"/>
      <c r="OI446" s="730"/>
      <c r="OJ446" s="730"/>
      <c r="OK446" s="730"/>
      <c r="OL446" s="730"/>
      <c r="OM446" s="730"/>
      <c r="ON446" s="730"/>
      <c r="OO446" s="730"/>
      <c r="OP446" s="730"/>
      <c r="OQ446" s="730"/>
      <c r="OR446" s="730"/>
      <c r="OS446" s="730"/>
      <c r="OT446" s="730"/>
      <c r="OU446" s="730"/>
      <c r="OV446" s="730"/>
      <c r="OW446" s="730"/>
      <c r="OX446" s="730"/>
      <c r="OY446" s="730"/>
      <c r="OZ446" s="730"/>
      <c r="PA446" s="730"/>
      <c r="PB446" s="730"/>
      <c r="PC446" s="730"/>
      <c r="PD446" s="730"/>
      <c r="PE446" s="730"/>
      <c r="PF446" s="730"/>
      <c r="PG446" s="730"/>
      <c r="PH446" s="730"/>
      <c r="PI446" s="730"/>
    </row>
    <row r="447" spans="2:425" s="1" customFormat="1">
      <c r="B447" s="730"/>
      <c r="C447" s="6"/>
      <c r="D447" s="6"/>
      <c r="E447" s="6"/>
      <c r="F447" s="6"/>
      <c r="G447" s="2"/>
      <c r="H447" s="2"/>
      <c r="I447" s="2"/>
      <c r="J447" s="2"/>
      <c r="K447" s="2"/>
      <c r="L447" s="2"/>
      <c r="M447" s="34"/>
      <c r="P447" s="6"/>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4"/>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MU447" s="736"/>
      <c r="MV447" s="736"/>
      <c r="NN447" s="46"/>
      <c r="NO447" s="730"/>
      <c r="NP447" s="730"/>
      <c r="NQ447" s="730"/>
      <c r="NR447" s="730"/>
      <c r="NS447" s="730"/>
      <c r="NT447" s="730"/>
      <c r="NU447" s="730"/>
      <c r="NV447" s="730"/>
      <c r="NW447" s="730"/>
      <c r="NX447" s="730"/>
      <c r="NY447" s="730"/>
      <c r="NZ447" s="730"/>
      <c r="OA447" s="730"/>
      <c r="OB447" s="730"/>
      <c r="OC447" s="730"/>
      <c r="OD447" s="730"/>
      <c r="OE447" s="730"/>
      <c r="OF447" s="730"/>
      <c r="OG447" s="730"/>
      <c r="OH447" s="730"/>
      <c r="OI447" s="730"/>
      <c r="OJ447" s="730"/>
      <c r="OK447" s="730"/>
      <c r="OL447" s="730"/>
      <c r="OM447" s="730"/>
      <c r="ON447" s="730"/>
      <c r="OO447" s="730"/>
      <c r="OP447" s="730"/>
      <c r="OQ447" s="730"/>
      <c r="OR447" s="730"/>
      <c r="OS447" s="730"/>
      <c r="OT447" s="730"/>
      <c r="OU447" s="730"/>
      <c r="OV447" s="730"/>
      <c r="OW447" s="730"/>
      <c r="OX447" s="730"/>
      <c r="OY447" s="730"/>
      <c r="OZ447" s="730"/>
      <c r="PA447" s="730"/>
      <c r="PB447" s="730"/>
      <c r="PC447" s="730"/>
      <c r="PD447" s="730"/>
      <c r="PE447" s="730"/>
      <c r="PF447" s="730"/>
      <c r="PG447" s="730"/>
      <c r="PH447" s="730"/>
      <c r="PI447" s="730"/>
    </row>
    <row r="448" spans="2:425" s="1" customFormat="1">
      <c r="B448" s="730"/>
      <c r="C448" s="6"/>
      <c r="D448" s="6"/>
      <c r="E448" s="6"/>
      <c r="F448" s="6"/>
      <c r="G448" s="2"/>
      <c r="H448" s="2"/>
      <c r="I448" s="2"/>
      <c r="J448" s="2"/>
      <c r="K448" s="2"/>
      <c r="L448" s="2"/>
      <c r="M448" s="34"/>
      <c r="P448" s="6"/>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4"/>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MU448" s="736"/>
      <c r="MV448" s="736"/>
      <c r="NN448" s="46"/>
      <c r="NO448" s="730"/>
      <c r="NP448" s="730"/>
      <c r="NQ448" s="730"/>
      <c r="NR448" s="730"/>
      <c r="NS448" s="730"/>
      <c r="NT448" s="730"/>
      <c r="NU448" s="730"/>
      <c r="NV448" s="730"/>
      <c r="NW448" s="730"/>
      <c r="NX448" s="730"/>
      <c r="NY448" s="730"/>
      <c r="NZ448" s="730"/>
      <c r="OA448" s="730"/>
      <c r="OB448" s="730"/>
      <c r="OC448" s="730"/>
      <c r="OD448" s="730"/>
      <c r="OE448" s="730"/>
      <c r="OF448" s="730"/>
      <c r="OG448" s="730"/>
      <c r="OH448" s="730"/>
      <c r="OI448" s="730"/>
      <c r="OJ448" s="730"/>
      <c r="OK448" s="730"/>
      <c r="OL448" s="730"/>
      <c r="OM448" s="730"/>
      <c r="ON448" s="730"/>
      <c r="OO448" s="730"/>
      <c r="OP448" s="730"/>
      <c r="OQ448" s="730"/>
      <c r="OR448" s="730"/>
      <c r="OS448" s="730"/>
      <c r="OT448" s="730"/>
      <c r="OU448" s="730"/>
      <c r="OV448" s="730"/>
      <c r="OW448" s="730"/>
      <c r="OX448" s="730"/>
      <c r="OY448" s="730"/>
      <c r="OZ448" s="730"/>
      <c r="PA448" s="730"/>
      <c r="PB448" s="730"/>
      <c r="PC448" s="730"/>
      <c r="PD448" s="730"/>
      <c r="PE448" s="730"/>
      <c r="PF448" s="730"/>
      <c r="PG448" s="730"/>
      <c r="PH448" s="730"/>
      <c r="PI448" s="730"/>
    </row>
    <row r="449" spans="2:425" s="1" customFormat="1">
      <c r="B449" s="730"/>
      <c r="C449" s="6"/>
      <c r="D449" s="6"/>
      <c r="E449" s="6"/>
      <c r="F449" s="6"/>
      <c r="G449" s="2"/>
      <c r="H449" s="2"/>
      <c r="I449" s="2"/>
      <c r="J449" s="2"/>
      <c r="K449" s="2"/>
      <c r="L449" s="2"/>
      <c r="M449" s="34"/>
      <c r="P449" s="6"/>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4"/>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MU449" s="736"/>
      <c r="MV449" s="736"/>
      <c r="NN449" s="46"/>
      <c r="NO449" s="730"/>
      <c r="NP449" s="730"/>
      <c r="NQ449" s="730"/>
      <c r="NR449" s="730"/>
      <c r="NS449" s="730"/>
      <c r="NT449" s="730"/>
      <c r="NU449" s="730"/>
      <c r="NV449" s="730"/>
      <c r="NW449" s="730"/>
      <c r="NX449" s="730"/>
      <c r="NY449" s="730"/>
      <c r="NZ449" s="730"/>
      <c r="OA449" s="730"/>
      <c r="OB449" s="730"/>
      <c r="OC449" s="730"/>
      <c r="OD449" s="730"/>
      <c r="OE449" s="730"/>
      <c r="OF449" s="730"/>
      <c r="OG449" s="730"/>
      <c r="OH449" s="730"/>
      <c r="OI449" s="730"/>
      <c r="OJ449" s="730"/>
      <c r="OK449" s="730"/>
      <c r="OL449" s="730"/>
      <c r="OM449" s="730"/>
      <c r="ON449" s="730"/>
      <c r="OO449" s="730"/>
      <c r="OP449" s="730"/>
      <c r="OQ449" s="730"/>
      <c r="OR449" s="730"/>
      <c r="OS449" s="730"/>
      <c r="OT449" s="730"/>
      <c r="OU449" s="730"/>
      <c r="OV449" s="730"/>
      <c r="OW449" s="730"/>
      <c r="OX449" s="730"/>
      <c r="OY449" s="730"/>
      <c r="OZ449" s="730"/>
      <c r="PA449" s="730"/>
      <c r="PB449" s="730"/>
      <c r="PC449" s="730"/>
      <c r="PD449" s="730"/>
      <c r="PE449" s="730"/>
      <c r="PF449" s="730"/>
      <c r="PG449" s="730"/>
      <c r="PH449" s="730"/>
      <c r="PI449" s="730"/>
    </row>
    <row r="450" spans="2:425" s="1" customFormat="1">
      <c r="B450" s="730"/>
      <c r="C450" s="6"/>
      <c r="D450" s="6"/>
      <c r="E450" s="6"/>
      <c r="F450" s="6"/>
      <c r="G450" s="2"/>
      <c r="H450" s="2"/>
      <c r="I450" s="2"/>
      <c r="J450" s="2"/>
      <c r="K450" s="2"/>
      <c r="L450" s="2"/>
      <c r="M450" s="34"/>
      <c r="P450" s="6"/>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4"/>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MU450" s="736"/>
      <c r="MV450" s="736"/>
      <c r="NN450" s="46"/>
      <c r="NO450" s="730"/>
      <c r="NP450" s="730"/>
      <c r="NQ450" s="730"/>
      <c r="NR450" s="730"/>
      <c r="NS450" s="730"/>
      <c r="NT450" s="730"/>
      <c r="NU450" s="730"/>
      <c r="NV450" s="730"/>
      <c r="NW450" s="730"/>
      <c r="NX450" s="730"/>
      <c r="NY450" s="730"/>
      <c r="NZ450" s="730"/>
      <c r="OA450" s="730"/>
      <c r="OB450" s="730"/>
      <c r="OC450" s="730"/>
      <c r="OD450" s="730"/>
      <c r="OE450" s="730"/>
      <c r="OF450" s="730"/>
      <c r="OG450" s="730"/>
      <c r="OH450" s="730"/>
      <c r="OI450" s="730"/>
      <c r="OJ450" s="730"/>
      <c r="OK450" s="730"/>
      <c r="OL450" s="730"/>
      <c r="OM450" s="730"/>
      <c r="ON450" s="730"/>
      <c r="OO450" s="730"/>
      <c r="OP450" s="730"/>
      <c r="OQ450" s="730"/>
      <c r="OR450" s="730"/>
      <c r="OS450" s="730"/>
      <c r="OT450" s="730"/>
      <c r="OU450" s="730"/>
      <c r="OV450" s="730"/>
      <c r="OW450" s="730"/>
      <c r="OX450" s="730"/>
      <c r="OY450" s="730"/>
      <c r="OZ450" s="730"/>
      <c r="PA450" s="730"/>
      <c r="PB450" s="730"/>
      <c r="PC450" s="730"/>
      <c r="PD450" s="730"/>
      <c r="PE450" s="730"/>
      <c r="PF450" s="730"/>
      <c r="PG450" s="730"/>
      <c r="PH450" s="730"/>
      <c r="PI450" s="730"/>
    </row>
    <row r="451" spans="2:425" s="1" customFormat="1">
      <c r="B451" s="730"/>
      <c r="C451" s="6"/>
      <c r="D451" s="6"/>
      <c r="E451" s="6"/>
      <c r="F451" s="6"/>
      <c r="G451" s="2"/>
      <c r="H451" s="2"/>
      <c r="I451" s="2"/>
      <c r="J451" s="2"/>
      <c r="K451" s="2"/>
      <c r="L451" s="2"/>
      <c r="M451" s="34"/>
      <c r="P451" s="6"/>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4"/>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MU451" s="736"/>
      <c r="MV451" s="736"/>
      <c r="NN451" s="46"/>
      <c r="NO451" s="730"/>
      <c r="NP451" s="730"/>
      <c r="NQ451" s="730"/>
      <c r="NR451" s="730"/>
      <c r="NS451" s="730"/>
      <c r="NT451" s="730"/>
      <c r="NU451" s="730"/>
      <c r="NV451" s="730"/>
      <c r="NW451" s="730"/>
      <c r="NX451" s="730"/>
      <c r="NY451" s="730"/>
      <c r="NZ451" s="730"/>
      <c r="OA451" s="730"/>
      <c r="OB451" s="730"/>
      <c r="OC451" s="730"/>
      <c r="OD451" s="730"/>
      <c r="OE451" s="730"/>
      <c r="OF451" s="730"/>
      <c r="OG451" s="730"/>
      <c r="OH451" s="730"/>
      <c r="OI451" s="730"/>
      <c r="OJ451" s="730"/>
      <c r="OK451" s="730"/>
      <c r="OL451" s="730"/>
      <c r="OM451" s="730"/>
      <c r="ON451" s="730"/>
      <c r="OO451" s="730"/>
      <c r="OP451" s="730"/>
      <c r="OQ451" s="730"/>
      <c r="OR451" s="730"/>
      <c r="OS451" s="730"/>
      <c r="OT451" s="730"/>
      <c r="OU451" s="730"/>
      <c r="OV451" s="730"/>
      <c r="OW451" s="730"/>
      <c r="OX451" s="730"/>
      <c r="OY451" s="730"/>
      <c r="OZ451" s="730"/>
      <c r="PA451" s="730"/>
      <c r="PB451" s="730"/>
      <c r="PC451" s="730"/>
      <c r="PD451" s="730"/>
      <c r="PE451" s="730"/>
      <c r="PF451" s="730"/>
      <c r="PG451" s="730"/>
      <c r="PH451" s="730"/>
      <c r="PI451" s="730"/>
    </row>
    <row r="452" spans="2:425" s="1" customFormat="1">
      <c r="B452" s="730"/>
      <c r="C452" s="6"/>
      <c r="D452" s="6"/>
      <c r="E452" s="6"/>
      <c r="F452" s="6"/>
      <c r="G452" s="2"/>
      <c r="H452" s="2"/>
      <c r="I452" s="2"/>
      <c r="J452" s="2"/>
      <c r="K452" s="2"/>
      <c r="L452" s="2"/>
      <c r="M452" s="34"/>
      <c r="P452" s="6"/>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4"/>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MU452" s="736"/>
      <c r="MV452" s="736"/>
      <c r="NN452" s="46"/>
      <c r="NO452" s="730"/>
      <c r="NP452" s="730"/>
      <c r="NQ452" s="730"/>
      <c r="NR452" s="730"/>
      <c r="NS452" s="730"/>
      <c r="NT452" s="730"/>
      <c r="NU452" s="730"/>
      <c r="NV452" s="730"/>
      <c r="NW452" s="730"/>
      <c r="NX452" s="730"/>
      <c r="NY452" s="730"/>
      <c r="NZ452" s="730"/>
      <c r="OA452" s="730"/>
      <c r="OB452" s="730"/>
      <c r="OC452" s="730"/>
      <c r="OD452" s="730"/>
      <c r="OE452" s="730"/>
      <c r="OF452" s="730"/>
      <c r="OG452" s="730"/>
      <c r="OH452" s="730"/>
      <c r="OI452" s="730"/>
      <c r="OJ452" s="730"/>
      <c r="OK452" s="730"/>
      <c r="OL452" s="730"/>
      <c r="OM452" s="730"/>
      <c r="ON452" s="730"/>
      <c r="OO452" s="730"/>
      <c r="OP452" s="730"/>
      <c r="OQ452" s="730"/>
      <c r="OR452" s="730"/>
      <c r="OS452" s="730"/>
      <c r="OT452" s="730"/>
      <c r="OU452" s="730"/>
      <c r="OV452" s="730"/>
      <c r="OW452" s="730"/>
      <c r="OX452" s="730"/>
      <c r="OY452" s="730"/>
      <c r="OZ452" s="730"/>
      <c r="PA452" s="730"/>
      <c r="PB452" s="730"/>
      <c r="PC452" s="730"/>
      <c r="PD452" s="730"/>
      <c r="PE452" s="730"/>
      <c r="PF452" s="730"/>
      <c r="PG452" s="730"/>
      <c r="PH452" s="730"/>
      <c r="PI452" s="730"/>
    </row>
    <row r="453" spans="2:425" s="1" customFormat="1">
      <c r="B453" s="730"/>
      <c r="C453" s="6"/>
      <c r="D453" s="6"/>
      <c r="E453" s="6"/>
      <c r="F453" s="6"/>
      <c r="G453" s="2"/>
      <c r="H453" s="2"/>
      <c r="I453" s="2"/>
      <c r="J453" s="2"/>
      <c r="K453" s="2"/>
      <c r="L453" s="2"/>
      <c r="M453" s="34"/>
      <c r="P453" s="6"/>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4"/>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MU453" s="736"/>
      <c r="MV453" s="736"/>
      <c r="NN453" s="46"/>
      <c r="NO453" s="730"/>
      <c r="NP453" s="730"/>
      <c r="NQ453" s="730"/>
      <c r="NR453" s="730"/>
      <c r="NS453" s="730"/>
      <c r="NT453" s="730"/>
      <c r="NU453" s="730"/>
      <c r="NV453" s="730"/>
      <c r="NW453" s="730"/>
      <c r="NX453" s="730"/>
      <c r="NY453" s="730"/>
      <c r="NZ453" s="730"/>
      <c r="OA453" s="730"/>
      <c r="OB453" s="730"/>
      <c r="OC453" s="730"/>
      <c r="OD453" s="730"/>
      <c r="OE453" s="730"/>
      <c r="OF453" s="730"/>
      <c r="OG453" s="730"/>
      <c r="OH453" s="730"/>
      <c r="OI453" s="730"/>
      <c r="OJ453" s="730"/>
      <c r="OK453" s="730"/>
      <c r="OL453" s="730"/>
      <c r="OM453" s="730"/>
      <c r="ON453" s="730"/>
      <c r="OO453" s="730"/>
      <c r="OP453" s="730"/>
      <c r="OQ453" s="730"/>
      <c r="OR453" s="730"/>
      <c r="OS453" s="730"/>
      <c r="OT453" s="730"/>
      <c r="OU453" s="730"/>
      <c r="OV453" s="730"/>
      <c r="OW453" s="730"/>
      <c r="OX453" s="730"/>
      <c r="OY453" s="730"/>
      <c r="OZ453" s="730"/>
      <c r="PA453" s="730"/>
      <c r="PB453" s="730"/>
      <c r="PC453" s="730"/>
      <c r="PD453" s="730"/>
      <c r="PE453" s="730"/>
      <c r="PF453" s="730"/>
      <c r="PG453" s="730"/>
      <c r="PH453" s="730"/>
      <c r="PI453" s="730"/>
    </row>
    <row r="454" spans="2:425" s="1" customFormat="1">
      <c r="B454" s="730"/>
      <c r="C454" s="6"/>
      <c r="D454" s="6"/>
      <c r="E454" s="6"/>
      <c r="F454" s="6"/>
      <c r="G454" s="2"/>
      <c r="H454" s="2"/>
      <c r="I454" s="2"/>
      <c r="J454" s="2"/>
      <c r="K454" s="2"/>
      <c r="L454" s="2"/>
      <c r="M454" s="34"/>
      <c r="P454" s="6"/>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4"/>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MU454" s="736"/>
      <c r="MV454" s="736"/>
      <c r="NN454" s="46"/>
      <c r="NO454" s="730"/>
      <c r="NP454" s="730"/>
      <c r="NQ454" s="730"/>
      <c r="NR454" s="730"/>
      <c r="NS454" s="730"/>
      <c r="NT454" s="730"/>
      <c r="NU454" s="730"/>
      <c r="NV454" s="730"/>
      <c r="NW454" s="730"/>
      <c r="NX454" s="730"/>
      <c r="NY454" s="730"/>
      <c r="NZ454" s="730"/>
      <c r="OA454" s="730"/>
      <c r="OB454" s="730"/>
      <c r="OC454" s="730"/>
      <c r="OD454" s="730"/>
      <c r="OE454" s="730"/>
      <c r="OF454" s="730"/>
      <c r="OG454" s="730"/>
      <c r="OH454" s="730"/>
      <c r="OI454" s="730"/>
      <c r="OJ454" s="730"/>
      <c r="OK454" s="730"/>
      <c r="OL454" s="730"/>
      <c r="OM454" s="730"/>
      <c r="ON454" s="730"/>
      <c r="OO454" s="730"/>
      <c r="OP454" s="730"/>
      <c r="OQ454" s="730"/>
      <c r="OR454" s="730"/>
      <c r="OS454" s="730"/>
      <c r="OT454" s="730"/>
      <c r="OU454" s="730"/>
      <c r="OV454" s="730"/>
      <c r="OW454" s="730"/>
      <c r="OX454" s="730"/>
      <c r="OY454" s="730"/>
      <c r="OZ454" s="730"/>
      <c r="PA454" s="730"/>
      <c r="PB454" s="730"/>
      <c r="PC454" s="730"/>
      <c r="PD454" s="730"/>
      <c r="PE454" s="730"/>
      <c r="PF454" s="730"/>
      <c r="PG454" s="730"/>
      <c r="PH454" s="730"/>
      <c r="PI454" s="730"/>
    </row>
    <row r="455" spans="2:425" s="1" customFormat="1">
      <c r="B455" s="730"/>
      <c r="C455" s="6"/>
      <c r="D455" s="6"/>
      <c r="E455" s="6"/>
      <c r="F455" s="6"/>
      <c r="G455" s="2"/>
      <c r="H455" s="2"/>
      <c r="I455" s="2"/>
      <c r="J455" s="2"/>
      <c r="K455" s="2"/>
      <c r="L455" s="2"/>
      <c r="M455" s="34"/>
      <c r="P455" s="6"/>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4"/>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MU455" s="736"/>
      <c r="MV455" s="736"/>
      <c r="NN455" s="46"/>
      <c r="NO455" s="730"/>
      <c r="NP455" s="730"/>
      <c r="NQ455" s="730"/>
      <c r="NR455" s="730"/>
      <c r="NS455" s="730"/>
      <c r="NT455" s="730"/>
      <c r="NU455" s="730"/>
      <c r="NV455" s="730"/>
      <c r="NW455" s="730"/>
      <c r="NX455" s="730"/>
      <c r="NY455" s="730"/>
      <c r="NZ455" s="730"/>
      <c r="OA455" s="730"/>
      <c r="OB455" s="730"/>
      <c r="OC455" s="730"/>
      <c r="OD455" s="730"/>
      <c r="OE455" s="730"/>
      <c r="OF455" s="730"/>
      <c r="OG455" s="730"/>
      <c r="OH455" s="730"/>
      <c r="OI455" s="730"/>
      <c r="OJ455" s="730"/>
      <c r="OK455" s="730"/>
      <c r="OL455" s="730"/>
      <c r="OM455" s="730"/>
      <c r="ON455" s="730"/>
      <c r="OO455" s="730"/>
      <c r="OP455" s="730"/>
      <c r="OQ455" s="730"/>
      <c r="OR455" s="730"/>
      <c r="OS455" s="730"/>
      <c r="OT455" s="730"/>
      <c r="OU455" s="730"/>
      <c r="OV455" s="730"/>
      <c r="OW455" s="730"/>
      <c r="OX455" s="730"/>
      <c r="OY455" s="730"/>
      <c r="OZ455" s="730"/>
      <c r="PA455" s="730"/>
      <c r="PB455" s="730"/>
      <c r="PC455" s="730"/>
      <c r="PD455" s="730"/>
      <c r="PE455" s="730"/>
      <c r="PF455" s="730"/>
      <c r="PG455" s="730"/>
      <c r="PH455" s="730"/>
      <c r="PI455" s="730"/>
    </row>
    <row r="456" spans="2:425" s="1" customFormat="1">
      <c r="B456" s="730"/>
      <c r="C456" s="6"/>
      <c r="D456" s="6"/>
      <c r="E456" s="6"/>
      <c r="F456" s="6"/>
      <c r="G456" s="2"/>
      <c r="H456" s="2"/>
      <c r="I456" s="2"/>
      <c r="J456" s="2"/>
      <c r="K456" s="2"/>
      <c r="L456" s="2"/>
      <c r="M456" s="34"/>
      <c r="P456" s="6"/>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4"/>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MU456" s="736"/>
      <c r="MV456" s="736"/>
      <c r="NN456" s="46"/>
      <c r="NO456" s="730"/>
      <c r="NP456" s="730"/>
      <c r="NQ456" s="730"/>
      <c r="NR456" s="730"/>
      <c r="NS456" s="730"/>
      <c r="NT456" s="730"/>
      <c r="NU456" s="730"/>
      <c r="NV456" s="730"/>
      <c r="NW456" s="730"/>
      <c r="NX456" s="730"/>
      <c r="NY456" s="730"/>
      <c r="NZ456" s="730"/>
      <c r="OA456" s="730"/>
      <c r="OB456" s="730"/>
      <c r="OC456" s="730"/>
      <c r="OD456" s="730"/>
      <c r="OE456" s="730"/>
      <c r="OF456" s="730"/>
      <c r="OG456" s="730"/>
      <c r="OH456" s="730"/>
      <c r="OI456" s="730"/>
      <c r="OJ456" s="730"/>
      <c r="OK456" s="730"/>
      <c r="OL456" s="730"/>
      <c r="OM456" s="730"/>
      <c r="ON456" s="730"/>
      <c r="OO456" s="730"/>
      <c r="OP456" s="730"/>
      <c r="OQ456" s="730"/>
      <c r="OR456" s="730"/>
      <c r="OS456" s="730"/>
      <c r="OT456" s="730"/>
      <c r="OU456" s="730"/>
      <c r="OV456" s="730"/>
      <c r="OW456" s="730"/>
      <c r="OX456" s="730"/>
      <c r="OY456" s="730"/>
      <c r="OZ456" s="730"/>
      <c r="PA456" s="730"/>
      <c r="PB456" s="730"/>
      <c r="PC456" s="730"/>
      <c r="PD456" s="730"/>
      <c r="PE456" s="730"/>
      <c r="PF456" s="730"/>
      <c r="PG456" s="730"/>
      <c r="PH456" s="730"/>
      <c r="PI456" s="730"/>
    </row>
    <row r="457" spans="2:425" s="1" customFormat="1">
      <c r="B457" s="730"/>
      <c r="C457" s="6"/>
      <c r="D457" s="6"/>
      <c r="E457" s="6"/>
      <c r="F457" s="6"/>
      <c r="G457" s="2"/>
      <c r="H457" s="2"/>
      <c r="I457" s="2"/>
      <c r="J457" s="2"/>
      <c r="K457" s="2"/>
      <c r="L457" s="2"/>
      <c r="M457" s="34"/>
      <c r="P457" s="6"/>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4"/>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MU457" s="736"/>
      <c r="MV457" s="736"/>
      <c r="NN457" s="46"/>
      <c r="NO457" s="730"/>
      <c r="NP457" s="730"/>
      <c r="NQ457" s="730"/>
      <c r="NR457" s="730"/>
      <c r="NS457" s="730"/>
      <c r="NT457" s="730"/>
      <c r="NU457" s="730"/>
      <c r="NV457" s="730"/>
      <c r="NW457" s="730"/>
      <c r="NX457" s="730"/>
      <c r="NY457" s="730"/>
      <c r="NZ457" s="730"/>
      <c r="OA457" s="730"/>
      <c r="OB457" s="730"/>
      <c r="OC457" s="730"/>
      <c r="OD457" s="730"/>
      <c r="OE457" s="730"/>
      <c r="OF457" s="730"/>
      <c r="OG457" s="730"/>
      <c r="OH457" s="730"/>
      <c r="OI457" s="730"/>
      <c r="OJ457" s="730"/>
      <c r="OK457" s="730"/>
      <c r="OL457" s="730"/>
      <c r="OM457" s="730"/>
      <c r="ON457" s="730"/>
      <c r="OO457" s="730"/>
      <c r="OP457" s="730"/>
      <c r="OQ457" s="730"/>
      <c r="OR457" s="730"/>
      <c r="OS457" s="730"/>
      <c r="OT457" s="730"/>
      <c r="OU457" s="730"/>
      <c r="OV457" s="730"/>
      <c r="OW457" s="730"/>
      <c r="OX457" s="730"/>
      <c r="OY457" s="730"/>
      <c r="OZ457" s="730"/>
      <c r="PA457" s="730"/>
      <c r="PB457" s="730"/>
      <c r="PC457" s="730"/>
      <c r="PD457" s="730"/>
      <c r="PE457" s="730"/>
      <c r="PF457" s="730"/>
      <c r="PG457" s="730"/>
      <c r="PH457" s="730"/>
      <c r="PI457" s="730"/>
    </row>
    <row r="458" spans="2:425" s="1" customFormat="1">
      <c r="B458" s="730"/>
      <c r="C458" s="6"/>
      <c r="D458" s="6"/>
      <c r="E458" s="6"/>
      <c r="F458" s="6"/>
      <c r="G458" s="2"/>
      <c r="H458" s="2"/>
      <c r="I458" s="2"/>
      <c r="J458" s="2"/>
      <c r="K458" s="2"/>
      <c r="L458" s="2"/>
      <c r="M458" s="34"/>
      <c r="P458" s="6"/>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4"/>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MU458" s="736"/>
      <c r="MV458" s="736"/>
      <c r="NN458" s="46"/>
      <c r="NO458" s="730"/>
      <c r="NP458" s="730"/>
      <c r="NQ458" s="730"/>
      <c r="NR458" s="730"/>
      <c r="NS458" s="730"/>
      <c r="NT458" s="730"/>
      <c r="NU458" s="730"/>
      <c r="NV458" s="730"/>
      <c r="NW458" s="730"/>
      <c r="NX458" s="730"/>
      <c r="NY458" s="730"/>
      <c r="NZ458" s="730"/>
      <c r="OA458" s="730"/>
      <c r="OB458" s="730"/>
      <c r="OC458" s="730"/>
      <c r="OD458" s="730"/>
      <c r="OE458" s="730"/>
      <c r="OF458" s="730"/>
      <c r="OG458" s="730"/>
      <c r="OH458" s="730"/>
      <c r="OI458" s="730"/>
      <c r="OJ458" s="730"/>
      <c r="OK458" s="730"/>
      <c r="OL458" s="730"/>
      <c r="OM458" s="730"/>
      <c r="ON458" s="730"/>
      <c r="OO458" s="730"/>
      <c r="OP458" s="730"/>
      <c r="OQ458" s="730"/>
      <c r="OR458" s="730"/>
      <c r="OS458" s="730"/>
      <c r="OT458" s="730"/>
      <c r="OU458" s="730"/>
      <c r="OV458" s="730"/>
      <c r="OW458" s="730"/>
      <c r="OX458" s="730"/>
      <c r="OY458" s="730"/>
      <c r="OZ458" s="730"/>
      <c r="PA458" s="730"/>
      <c r="PB458" s="730"/>
      <c r="PC458" s="730"/>
      <c r="PD458" s="730"/>
      <c r="PE458" s="730"/>
      <c r="PF458" s="730"/>
      <c r="PG458" s="730"/>
      <c r="PH458" s="730"/>
      <c r="PI458" s="730"/>
    </row>
    <row r="459" spans="2:425" s="1" customFormat="1">
      <c r="B459" s="730"/>
      <c r="C459" s="6"/>
      <c r="D459" s="6"/>
      <c r="E459" s="6"/>
      <c r="F459" s="6"/>
      <c r="G459" s="2"/>
      <c r="H459" s="2"/>
      <c r="I459" s="2"/>
      <c r="J459" s="2"/>
      <c r="K459" s="2"/>
      <c r="L459" s="2"/>
      <c r="M459" s="34"/>
      <c r="P459" s="6"/>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4"/>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MU459" s="736"/>
      <c r="MV459" s="736"/>
      <c r="NN459" s="46"/>
      <c r="NO459" s="730"/>
      <c r="NP459" s="730"/>
      <c r="NQ459" s="730"/>
      <c r="NR459" s="730"/>
      <c r="NS459" s="730"/>
      <c r="NT459" s="730"/>
      <c r="NU459" s="730"/>
      <c r="NV459" s="730"/>
      <c r="NW459" s="730"/>
      <c r="NX459" s="730"/>
      <c r="NY459" s="730"/>
      <c r="NZ459" s="730"/>
      <c r="OA459" s="730"/>
      <c r="OB459" s="730"/>
      <c r="OC459" s="730"/>
      <c r="OD459" s="730"/>
      <c r="OE459" s="730"/>
      <c r="OF459" s="730"/>
      <c r="OG459" s="730"/>
      <c r="OH459" s="730"/>
      <c r="OI459" s="730"/>
      <c r="OJ459" s="730"/>
      <c r="OK459" s="730"/>
      <c r="OL459" s="730"/>
      <c r="OM459" s="730"/>
      <c r="ON459" s="730"/>
      <c r="OO459" s="730"/>
      <c r="OP459" s="730"/>
      <c r="OQ459" s="730"/>
      <c r="OR459" s="730"/>
      <c r="OS459" s="730"/>
      <c r="OT459" s="730"/>
      <c r="OU459" s="730"/>
      <c r="OV459" s="730"/>
      <c r="OW459" s="730"/>
      <c r="OX459" s="730"/>
      <c r="OY459" s="730"/>
      <c r="OZ459" s="730"/>
      <c r="PA459" s="730"/>
      <c r="PB459" s="730"/>
      <c r="PC459" s="730"/>
      <c r="PD459" s="730"/>
      <c r="PE459" s="730"/>
      <c r="PF459" s="730"/>
      <c r="PG459" s="730"/>
      <c r="PH459" s="730"/>
      <c r="PI459" s="730"/>
    </row>
    <row r="460" spans="2:425" s="1" customFormat="1">
      <c r="B460" s="730"/>
      <c r="C460" s="6"/>
      <c r="D460" s="6"/>
      <c r="E460" s="6"/>
      <c r="F460" s="6"/>
      <c r="G460" s="2"/>
      <c r="H460" s="2"/>
      <c r="I460" s="2"/>
      <c r="J460" s="2"/>
      <c r="K460" s="2"/>
      <c r="L460" s="2"/>
      <c r="M460" s="34"/>
      <c r="P460" s="6"/>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4"/>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MU460" s="736"/>
      <c r="MV460" s="736"/>
      <c r="NN460" s="46"/>
      <c r="NO460" s="730"/>
      <c r="NP460" s="730"/>
      <c r="NQ460" s="730"/>
      <c r="NR460" s="730"/>
      <c r="NS460" s="730"/>
      <c r="NT460" s="730"/>
      <c r="NU460" s="730"/>
      <c r="NV460" s="730"/>
      <c r="NW460" s="730"/>
      <c r="NX460" s="730"/>
      <c r="NY460" s="730"/>
      <c r="NZ460" s="730"/>
      <c r="OA460" s="730"/>
      <c r="OB460" s="730"/>
      <c r="OC460" s="730"/>
      <c r="OD460" s="730"/>
      <c r="OE460" s="730"/>
      <c r="OF460" s="730"/>
      <c r="OG460" s="730"/>
      <c r="OH460" s="730"/>
      <c r="OI460" s="730"/>
      <c r="OJ460" s="730"/>
      <c r="OK460" s="730"/>
      <c r="OL460" s="730"/>
      <c r="OM460" s="730"/>
      <c r="ON460" s="730"/>
      <c r="OO460" s="730"/>
      <c r="OP460" s="730"/>
      <c r="OQ460" s="730"/>
      <c r="OR460" s="730"/>
      <c r="OS460" s="730"/>
      <c r="OT460" s="730"/>
      <c r="OU460" s="730"/>
      <c r="OV460" s="730"/>
      <c r="OW460" s="730"/>
      <c r="OX460" s="730"/>
      <c r="OY460" s="730"/>
      <c r="OZ460" s="730"/>
      <c r="PA460" s="730"/>
      <c r="PB460" s="730"/>
      <c r="PC460" s="730"/>
      <c r="PD460" s="730"/>
      <c r="PE460" s="730"/>
      <c r="PF460" s="730"/>
      <c r="PG460" s="730"/>
      <c r="PH460" s="730"/>
      <c r="PI460" s="730"/>
    </row>
    <row r="461" spans="2:425" s="1" customFormat="1">
      <c r="B461" s="730"/>
      <c r="C461" s="6"/>
      <c r="D461" s="6"/>
      <c r="E461" s="6"/>
      <c r="F461" s="6"/>
      <c r="G461" s="2"/>
      <c r="H461" s="2"/>
      <c r="I461" s="2"/>
      <c r="J461" s="2"/>
      <c r="K461" s="2"/>
      <c r="L461" s="2"/>
      <c r="M461" s="34"/>
      <c r="P461" s="6"/>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4"/>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MU461" s="736"/>
      <c r="MV461" s="736"/>
      <c r="NN461" s="46"/>
      <c r="NO461" s="730"/>
      <c r="NP461" s="730"/>
      <c r="NQ461" s="730"/>
      <c r="NR461" s="730"/>
      <c r="NS461" s="730"/>
      <c r="NT461" s="730"/>
      <c r="NU461" s="730"/>
      <c r="NV461" s="730"/>
      <c r="NW461" s="730"/>
      <c r="NX461" s="730"/>
      <c r="NY461" s="730"/>
      <c r="NZ461" s="730"/>
      <c r="OA461" s="730"/>
      <c r="OB461" s="730"/>
      <c r="OC461" s="730"/>
      <c r="OD461" s="730"/>
      <c r="OE461" s="730"/>
      <c r="OF461" s="730"/>
      <c r="OG461" s="730"/>
      <c r="OH461" s="730"/>
      <c r="OI461" s="730"/>
      <c r="OJ461" s="730"/>
      <c r="OK461" s="730"/>
      <c r="OL461" s="730"/>
      <c r="OM461" s="730"/>
      <c r="ON461" s="730"/>
      <c r="OO461" s="730"/>
      <c r="OP461" s="730"/>
      <c r="OQ461" s="730"/>
      <c r="OR461" s="730"/>
      <c r="OS461" s="730"/>
      <c r="OT461" s="730"/>
      <c r="OU461" s="730"/>
      <c r="OV461" s="730"/>
      <c r="OW461" s="730"/>
      <c r="OX461" s="730"/>
      <c r="OY461" s="730"/>
      <c r="OZ461" s="730"/>
      <c r="PA461" s="730"/>
      <c r="PB461" s="730"/>
      <c r="PC461" s="730"/>
      <c r="PD461" s="730"/>
      <c r="PE461" s="730"/>
      <c r="PF461" s="730"/>
      <c r="PG461" s="730"/>
      <c r="PH461" s="730"/>
      <c r="PI461" s="730"/>
    </row>
    <row r="462" spans="2:425" s="1" customFormat="1">
      <c r="B462" s="730"/>
      <c r="C462" s="6"/>
      <c r="D462" s="6"/>
      <c r="E462" s="6"/>
      <c r="F462" s="6"/>
      <c r="G462" s="2"/>
      <c r="H462" s="2"/>
      <c r="I462" s="2"/>
      <c r="J462" s="2"/>
      <c r="K462" s="2"/>
      <c r="L462" s="2"/>
      <c r="M462" s="34"/>
      <c r="P462" s="6"/>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4"/>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MU462" s="736"/>
      <c r="MV462" s="736"/>
      <c r="NN462" s="46"/>
      <c r="NO462" s="730"/>
      <c r="NP462" s="730"/>
      <c r="NQ462" s="730"/>
      <c r="NR462" s="730"/>
      <c r="NS462" s="730"/>
      <c r="NT462" s="730"/>
      <c r="NU462" s="730"/>
      <c r="NV462" s="730"/>
      <c r="NW462" s="730"/>
      <c r="NX462" s="730"/>
      <c r="NY462" s="730"/>
      <c r="NZ462" s="730"/>
      <c r="OA462" s="730"/>
      <c r="OB462" s="730"/>
      <c r="OC462" s="730"/>
      <c r="OD462" s="730"/>
      <c r="OE462" s="730"/>
      <c r="OF462" s="730"/>
      <c r="OG462" s="730"/>
      <c r="OH462" s="730"/>
      <c r="OI462" s="730"/>
      <c r="OJ462" s="730"/>
      <c r="OK462" s="730"/>
      <c r="OL462" s="730"/>
      <c r="OM462" s="730"/>
      <c r="ON462" s="730"/>
      <c r="OO462" s="730"/>
      <c r="OP462" s="730"/>
      <c r="OQ462" s="730"/>
      <c r="OR462" s="730"/>
      <c r="OS462" s="730"/>
      <c r="OT462" s="730"/>
      <c r="OU462" s="730"/>
      <c r="OV462" s="730"/>
      <c r="OW462" s="730"/>
      <c r="OX462" s="730"/>
      <c r="OY462" s="730"/>
      <c r="OZ462" s="730"/>
      <c r="PA462" s="730"/>
      <c r="PB462" s="730"/>
      <c r="PC462" s="730"/>
      <c r="PD462" s="730"/>
      <c r="PE462" s="730"/>
      <c r="PF462" s="730"/>
      <c r="PG462" s="730"/>
      <c r="PH462" s="730"/>
      <c r="PI462" s="730"/>
    </row>
    <row r="463" spans="2:425" s="1" customFormat="1">
      <c r="B463" s="730"/>
      <c r="C463" s="6"/>
      <c r="D463" s="6"/>
      <c r="E463" s="6"/>
      <c r="F463" s="6"/>
      <c r="G463" s="2"/>
      <c r="H463" s="2"/>
      <c r="I463" s="2"/>
      <c r="J463" s="2"/>
      <c r="K463" s="2"/>
      <c r="L463" s="2"/>
      <c r="M463" s="34"/>
      <c r="P463" s="6"/>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4"/>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MU463" s="736"/>
      <c r="MV463" s="736"/>
      <c r="NN463" s="46"/>
      <c r="NO463" s="730"/>
      <c r="NP463" s="730"/>
      <c r="NQ463" s="730"/>
      <c r="NR463" s="730"/>
      <c r="NS463" s="730"/>
      <c r="NT463" s="730"/>
      <c r="NU463" s="730"/>
      <c r="NV463" s="730"/>
      <c r="NW463" s="730"/>
      <c r="NX463" s="730"/>
      <c r="NY463" s="730"/>
      <c r="NZ463" s="730"/>
      <c r="OA463" s="730"/>
      <c r="OB463" s="730"/>
      <c r="OC463" s="730"/>
      <c r="OD463" s="730"/>
      <c r="OE463" s="730"/>
      <c r="OF463" s="730"/>
      <c r="OG463" s="730"/>
      <c r="OH463" s="730"/>
      <c r="OI463" s="730"/>
      <c r="OJ463" s="730"/>
      <c r="OK463" s="730"/>
      <c r="OL463" s="730"/>
      <c r="OM463" s="730"/>
      <c r="ON463" s="730"/>
      <c r="OO463" s="730"/>
      <c r="OP463" s="730"/>
      <c r="OQ463" s="730"/>
      <c r="OR463" s="730"/>
      <c r="OS463" s="730"/>
      <c r="OT463" s="730"/>
      <c r="OU463" s="730"/>
      <c r="OV463" s="730"/>
      <c r="OW463" s="730"/>
      <c r="OX463" s="730"/>
      <c r="OY463" s="730"/>
      <c r="OZ463" s="730"/>
      <c r="PA463" s="730"/>
      <c r="PB463" s="730"/>
      <c r="PC463" s="730"/>
      <c r="PD463" s="730"/>
      <c r="PE463" s="730"/>
      <c r="PF463" s="730"/>
      <c r="PG463" s="730"/>
      <c r="PH463" s="730"/>
      <c r="PI463" s="730"/>
    </row>
    <row r="464" spans="2:425" s="1" customFormat="1">
      <c r="B464" s="730"/>
      <c r="C464" s="6"/>
      <c r="D464" s="6"/>
      <c r="E464" s="6"/>
      <c r="F464" s="6"/>
      <c r="G464" s="2"/>
      <c r="H464" s="2"/>
      <c r="I464" s="2"/>
      <c r="J464" s="2"/>
      <c r="K464" s="2"/>
      <c r="L464" s="2"/>
      <c r="M464" s="34"/>
      <c r="P464" s="6"/>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4"/>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MU464" s="736"/>
      <c r="MV464" s="736"/>
      <c r="NN464" s="46"/>
      <c r="NO464" s="730"/>
      <c r="NP464" s="730"/>
      <c r="NQ464" s="730"/>
      <c r="NR464" s="730"/>
      <c r="NS464" s="730"/>
      <c r="NT464" s="730"/>
      <c r="NU464" s="730"/>
      <c r="NV464" s="730"/>
      <c r="NW464" s="730"/>
      <c r="NX464" s="730"/>
      <c r="NY464" s="730"/>
      <c r="NZ464" s="730"/>
      <c r="OA464" s="730"/>
      <c r="OB464" s="730"/>
      <c r="OC464" s="730"/>
      <c r="OD464" s="730"/>
      <c r="OE464" s="730"/>
      <c r="OF464" s="730"/>
      <c r="OG464" s="730"/>
      <c r="OH464" s="730"/>
      <c r="OI464" s="730"/>
      <c r="OJ464" s="730"/>
      <c r="OK464" s="730"/>
      <c r="OL464" s="730"/>
      <c r="OM464" s="730"/>
      <c r="ON464" s="730"/>
      <c r="OO464" s="730"/>
      <c r="OP464" s="730"/>
      <c r="OQ464" s="730"/>
      <c r="OR464" s="730"/>
      <c r="OS464" s="730"/>
      <c r="OT464" s="730"/>
      <c r="OU464" s="730"/>
      <c r="OV464" s="730"/>
      <c r="OW464" s="730"/>
      <c r="OX464" s="730"/>
      <c r="OY464" s="730"/>
      <c r="OZ464" s="730"/>
      <c r="PA464" s="730"/>
      <c r="PB464" s="730"/>
      <c r="PC464" s="730"/>
      <c r="PD464" s="730"/>
      <c r="PE464" s="730"/>
      <c r="PF464" s="730"/>
      <c r="PG464" s="730"/>
      <c r="PH464" s="730"/>
      <c r="PI464" s="730"/>
    </row>
    <row r="465" spans="2:425" s="1" customFormat="1">
      <c r="B465" s="730"/>
      <c r="C465" s="6"/>
      <c r="D465" s="6"/>
      <c r="E465" s="6"/>
      <c r="F465" s="6"/>
      <c r="G465" s="2"/>
      <c r="H465" s="2"/>
      <c r="I465" s="2"/>
      <c r="J465" s="2"/>
      <c r="K465" s="2"/>
      <c r="L465" s="2"/>
      <c r="M465" s="34"/>
      <c r="P465" s="6"/>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4"/>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MU465" s="736"/>
      <c r="MV465" s="736"/>
      <c r="NN465" s="46"/>
      <c r="NO465" s="730"/>
      <c r="NP465" s="730"/>
      <c r="NQ465" s="730"/>
      <c r="NR465" s="730"/>
      <c r="NS465" s="730"/>
      <c r="NT465" s="730"/>
      <c r="NU465" s="730"/>
      <c r="NV465" s="730"/>
      <c r="NW465" s="730"/>
      <c r="NX465" s="730"/>
      <c r="NY465" s="730"/>
      <c r="NZ465" s="730"/>
      <c r="OA465" s="730"/>
      <c r="OB465" s="730"/>
      <c r="OC465" s="730"/>
      <c r="OD465" s="730"/>
      <c r="OE465" s="730"/>
      <c r="OF465" s="730"/>
      <c r="OG465" s="730"/>
      <c r="OH465" s="730"/>
      <c r="OI465" s="730"/>
      <c r="OJ465" s="730"/>
      <c r="OK465" s="730"/>
      <c r="OL465" s="730"/>
      <c r="OM465" s="730"/>
      <c r="ON465" s="730"/>
      <c r="OO465" s="730"/>
      <c r="OP465" s="730"/>
      <c r="OQ465" s="730"/>
      <c r="OR465" s="730"/>
      <c r="OS465" s="730"/>
      <c r="OT465" s="730"/>
      <c r="OU465" s="730"/>
      <c r="OV465" s="730"/>
      <c r="OW465" s="730"/>
      <c r="OX465" s="730"/>
      <c r="OY465" s="730"/>
      <c r="OZ465" s="730"/>
      <c r="PA465" s="730"/>
      <c r="PB465" s="730"/>
      <c r="PC465" s="730"/>
      <c r="PD465" s="730"/>
      <c r="PE465" s="730"/>
      <c r="PF465" s="730"/>
      <c r="PG465" s="730"/>
      <c r="PH465" s="730"/>
      <c r="PI465" s="730"/>
    </row>
    <row r="466" spans="2:425" s="1" customFormat="1">
      <c r="B466" s="730"/>
      <c r="C466" s="6"/>
      <c r="D466" s="6"/>
      <c r="E466" s="6"/>
      <c r="F466" s="6"/>
      <c r="G466" s="2"/>
      <c r="H466" s="2"/>
      <c r="I466" s="2"/>
      <c r="J466" s="2"/>
      <c r="K466" s="2"/>
      <c r="L466" s="2"/>
      <c r="M466" s="34"/>
      <c r="P466" s="6"/>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4"/>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MU466" s="736"/>
      <c r="MV466" s="736"/>
      <c r="NN466" s="46"/>
      <c r="NO466" s="730"/>
      <c r="NP466" s="730"/>
      <c r="NQ466" s="730"/>
      <c r="NR466" s="730"/>
      <c r="NS466" s="730"/>
      <c r="NT466" s="730"/>
      <c r="NU466" s="730"/>
      <c r="NV466" s="730"/>
      <c r="NW466" s="730"/>
      <c r="NX466" s="730"/>
      <c r="NY466" s="730"/>
      <c r="NZ466" s="730"/>
      <c r="OA466" s="730"/>
      <c r="OB466" s="730"/>
      <c r="OC466" s="730"/>
      <c r="OD466" s="730"/>
      <c r="OE466" s="730"/>
      <c r="OF466" s="730"/>
      <c r="OG466" s="730"/>
      <c r="OH466" s="730"/>
      <c r="OI466" s="730"/>
      <c r="OJ466" s="730"/>
      <c r="OK466" s="730"/>
      <c r="OL466" s="730"/>
      <c r="OM466" s="730"/>
      <c r="ON466" s="730"/>
      <c r="OO466" s="730"/>
      <c r="OP466" s="730"/>
      <c r="OQ466" s="730"/>
      <c r="OR466" s="730"/>
      <c r="OS466" s="730"/>
      <c r="OT466" s="730"/>
      <c r="OU466" s="730"/>
      <c r="OV466" s="730"/>
      <c r="OW466" s="730"/>
      <c r="OX466" s="730"/>
      <c r="OY466" s="730"/>
      <c r="OZ466" s="730"/>
      <c r="PA466" s="730"/>
      <c r="PB466" s="730"/>
      <c r="PC466" s="730"/>
      <c r="PD466" s="730"/>
      <c r="PE466" s="730"/>
      <c r="PF466" s="730"/>
      <c r="PG466" s="730"/>
      <c r="PH466" s="730"/>
      <c r="PI466" s="730"/>
    </row>
    <row r="467" spans="2:425" s="1" customFormat="1">
      <c r="B467" s="730"/>
      <c r="C467" s="6"/>
      <c r="D467" s="6"/>
      <c r="E467" s="6"/>
      <c r="F467" s="6"/>
      <c r="G467" s="2"/>
      <c r="H467" s="2"/>
      <c r="I467" s="2"/>
      <c r="J467" s="2"/>
      <c r="K467" s="2"/>
      <c r="L467" s="2"/>
      <c r="M467" s="34"/>
      <c r="P467" s="6"/>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4"/>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MU467" s="736"/>
      <c r="MV467" s="736"/>
      <c r="NN467" s="46"/>
      <c r="NO467" s="730"/>
      <c r="NP467" s="730"/>
      <c r="NQ467" s="730"/>
      <c r="NR467" s="730"/>
      <c r="NS467" s="730"/>
      <c r="NT467" s="730"/>
      <c r="NU467" s="730"/>
      <c r="NV467" s="730"/>
      <c r="NW467" s="730"/>
      <c r="NX467" s="730"/>
      <c r="NY467" s="730"/>
      <c r="NZ467" s="730"/>
      <c r="OA467" s="730"/>
      <c r="OB467" s="730"/>
      <c r="OC467" s="730"/>
      <c r="OD467" s="730"/>
      <c r="OE467" s="730"/>
      <c r="OF467" s="730"/>
      <c r="OG467" s="730"/>
      <c r="OH467" s="730"/>
      <c r="OI467" s="730"/>
      <c r="OJ467" s="730"/>
      <c r="OK467" s="730"/>
      <c r="OL467" s="730"/>
      <c r="OM467" s="730"/>
      <c r="ON467" s="730"/>
      <c r="OO467" s="730"/>
      <c r="OP467" s="730"/>
      <c r="OQ467" s="730"/>
      <c r="OR467" s="730"/>
      <c r="OS467" s="730"/>
      <c r="OT467" s="730"/>
      <c r="OU467" s="730"/>
      <c r="OV467" s="730"/>
      <c r="OW467" s="730"/>
      <c r="OX467" s="730"/>
      <c r="OY467" s="730"/>
      <c r="OZ467" s="730"/>
      <c r="PA467" s="730"/>
      <c r="PB467" s="730"/>
      <c r="PC467" s="730"/>
      <c r="PD467" s="730"/>
      <c r="PE467" s="730"/>
      <c r="PF467" s="730"/>
      <c r="PG467" s="730"/>
      <c r="PH467" s="730"/>
      <c r="PI467" s="730"/>
    </row>
    <row r="468" spans="2:425" s="1" customFormat="1">
      <c r="B468" s="730"/>
      <c r="C468" s="6"/>
      <c r="D468" s="6"/>
      <c r="E468" s="6"/>
      <c r="F468" s="6"/>
      <c r="G468" s="2"/>
      <c r="H468" s="2"/>
      <c r="I468" s="2"/>
      <c r="J468" s="2"/>
      <c r="K468" s="2"/>
      <c r="L468" s="2"/>
      <c r="M468" s="34"/>
      <c r="P468" s="6"/>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4"/>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MU468" s="736"/>
      <c r="MV468" s="736"/>
      <c r="NN468" s="46"/>
      <c r="NO468" s="730"/>
      <c r="NP468" s="730"/>
      <c r="NQ468" s="730"/>
      <c r="NR468" s="730"/>
      <c r="NS468" s="730"/>
      <c r="NT468" s="730"/>
      <c r="NU468" s="730"/>
      <c r="NV468" s="730"/>
      <c r="NW468" s="730"/>
      <c r="NX468" s="730"/>
      <c r="NY468" s="730"/>
      <c r="NZ468" s="730"/>
      <c r="OA468" s="730"/>
      <c r="OB468" s="730"/>
      <c r="OC468" s="730"/>
      <c r="OD468" s="730"/>
      <c r="OE468" s="730"/>
      <c r="OF468" s="730"/>
      <c r="OG468" s="730"/>
      <c r="OH468" s="730"/>
      <c r="OI468" s="730"/>
      <c r="OJ468" s="730"/>
      <c r="OK468" s="730"/>
      <c r="OL468" s="730"/>
      <c r="OM468" s="730"/>
      <c r="ON468" s="730"/>
      <c r="OO468" s="730"/>
      <c r="OP468" s="730"/>
      <c r="OQ468" s="730"/>
      <c r="OR468" s="730"/>
      <c r="OS468" s="730"/>
      <c r="OT468" s="730"/>
      <c r="OU468" s="730"/>
      <c r="OV468" s="730"/>
      <c r="OW468" s="730"/>
      <c r="OX468" s="730"/>
      <c r="OY468" s="730"/>
      <c r="OZ468" s="730"/>
      <c r="PA468" s="730"/>
      <c r="PB468" s="730"/>
      <c r="PC468" s="730"/>
      <c r="PD468" s="730"/>
      <c r="PE468" s="730"/>
      <c r="PF468" s="730"/>
      <c r="PG468" s="730"/>
      <c r="PH468" s="730"/>
      <c r="PI468" s="730"/>
    </row>
    <row r="469" spans="2:425" s="1" customFormat="1">
      <c r="B469" s="730"/>
      <c r="C469" s="6"/>
      <c r="D469" s="6"/>
      <c r="E469" s="6"/>
      <c r="F469" s="6"/>
      <c r="G469" s="2"/>
      <c r="H469" s="2"/>
      <c r="I469" s="2"/>
      <c r="J469" s="2"/>
      <c r="K469" s="2"/>
      <c r="L469" s="2"/>
      <c r="M469" s="34"/>
      <c r="P469" s="6"/>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4"/>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MU469" s="736"/>
      <c r="MV469" s="736"/>
      <c r="NN469" s="46"/>
      <c r="NO469" s="730"/>
      <c r="NP469" s="730"/>
      <c r="NQ469" s="730"/>
      <c r="NR469" s="730"/>
      <c r="NS469" s="730"/>
      <c r="NT469" s="730"/>
      <c r="NU469" s="730"/>
      <c r="NV469" s="730"/>
      <c r="NW469" s="730"/>
      <c r="NX469" s="730"/>
      <c r="NY469" s="730"/>
      <c r="NZ469" s="730"/>
      <c r="OA469" s="730"/>
      <c r="OB469" s="730"/>
      <c r="OC469" s="730"/>
      <c r="OD469" s="730"/>
      <c r="OE469" s="730"/>
      <c r="OF469" s="730"/>
      <c r="OG469" s="730"/>
      <c r="OH469" s="730"/>
      <c r="OI469" s="730"/>
      <c r="OJ469" s="730"/>
      <c r="OK469" s="730"/>
      <c r="OL469" s="730"/>
      <c r="OM469" s="730"/>
      <c r="ON469" s="730"/>
      <c r="OO469" s="730"/>
      <c r="OP469" s="730"/>
      <c r="OQ469" s="730"/>
      <c r="OR469" s="730"/>
      <c r="OS469" s="730"/>
      <c r="OT469" s="730"/>
      <c r="OU469" s="730"/>
      <c r="OV469" s="730"/>
      <c r="OW469" s="730"/>
      <c r="OX469" s="730"/>
      <c r="OY469" s="730"/>
      <c r="OZ469" s="730"/>
      <c r="PA469" s="730"/>
      <c r="PB469" s="730"/>
      <c r="PC469" s="730"/>
      <c r="PD469" s="730"/>
      <c r="PE469" s="730"/>
      <c r="PF469" s="730"/>
      <c r="PG469" s="730"/>
      <c r="PH469" s="730"/>
      <c r="PI469" s="730"/>
    </row>
    <row r="470" spans="2:425" s="1" customFormat="1">
      <c r="B470" s="730"/>
      <c r="C470" s="6"/>
      <c r="D470" s="6"/>
      <c r="E470" s="6"/>
      <c r="F470" s="6"/>
      <c r="G470" s="2"/>
      <c r="H470" s="2"/>
      <c r="I470" s="2"/>
      <c r="J470" s="2"/>
      <c r="K470" s="2"/>
      <c r="L470" s="2"/>
      <c r="M470" s="34"/>
      <c r="P470" s="6"/>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4"/>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MU470" s="736"/>
      <c r="MV470" s="736"/>
      <c r="NN470" s="46"/>
      <c r="NO470" s="730"/>
      <c r="NP470" s="730"/>
      <c r="NQ470" s="730"/>
      <c r="NR470" s="730"/>
      <c r="NS470" s="730"/>
      <c r="NT470" s="730"/>
      <c r="NU470" s="730"/>
      <c r="NV470" s="730"/>
      <c r="NW470" s="730"/>
      <c r="NX470" s="730"/>
      <c r="NY470" s="730"/>
      <c r="NZ470" s="730"/>
      <c r="OA470" s="730"/>
      <c r="OB470" s="730"/>
      <c r="OC470" s="730"/>
      <c r="OD470" s="730"/>
      <c r="OE470" s="730"/>
      <c r="OF470" s="730"/>
      <c r="OG470" s="730"/>
      <c r="OH470" s="730"/>
      <c r="OI470" s="730"/>
      <c r="OJ470" s="730"/>
      <c r="OK470" s="730"/>
      <c r="OL470" s="730"/>
      <c r="OM470" s="730"/>
      <c r="ON470" s="730"/>
      <c r="OO470" s="730"/>
      <c r="OP470" s="730"/>
      <c r="OQ470" s="730"/>
      <c r="OR470" s="730"/>
      <c r="OS470" s="730"/>
      <c r="OT470" s="730"/>
      <c r="OU470" s="730"/>
      <c r="OV470" s="730"/>
      <c r="OW470" s="730"/>
      <c r="OX470" s="730"/>
      <c r="OY470" s="730"/>
      <c r="OZ470" s="730"/>
      <c r="PA470" s="730"/>
      <c r="PB470" s="730"/>
      <c r="PC470" s="730"/>
      <c r="PD470" s="730"/>
      <c r="PE470" s="730"/>
      <c r="PF470" s="730"/>
      <c r="PG470" s="730"/>
      <c r="PH470" s="730"/>
      <c r="PI470" s="730"/>
    </row>
    <row r="471" spans="2:425" s="1" customFormat="1">
      <c r="B471" s="730"/>
      <c r="C471" s="6"/>
      <c r="D471" s="6"/>
      <c r="E471" s="6"/>
      <c r="F471" s="6"/>
      <c r="G471" s="2"/>
      <c r="H471" s="2"/>
      <c r="I471" s="2"/>
      <c r="J471" s="2"/>
      <c r="K471" s="2"/>
      <c r="L471" s="2"/>
      <c r="M471" s="34"/>
      <c r="P471" s="6"/>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4"/>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MU471" s="736"/>
      <c r="MV471" s="736"/>
      <c r="NN471" s="46"/>
      <c r="NO471" s="730"/>
      <c r="NP471" s="730"/>
      <c r="NQ471" s="730"/>
      <c r="NR471" s="730"/>
      <c r="NS471" s="730"/>
      <c r="NT471" s="730"/>
      <c r="NU471" s="730"/>
      <c r="NV471" s="730"/>
      <c r="NW471" s="730"/>
      <c r="NX471" s="730"/>
      <c r="NY471" s="730"/>
      <c r="NZ471" s="730"/>
      <c r="OA471" s="730"/>
      <c r="OB471" s="730"/>
      <c r="OC471" s="730"/>
      <c r="OD471" s="730"/>
      <c r="OE471" s="730"/>
      <c r="OF471" s="730"/>
      <c r="OG471" s="730"/>
      <c r="OH471" s="730"/>
      <c r="OI471" s="730"/>
      <c r="OJ471" s="730"/>
      <c r="OK471" s="730"/>
      <c r="OL471" s="730"/>
      <c r="OM471" s="730"/>
      <c r="ON471" s="730"/>
      <c r="OO471" s="730"/>
      <c r="OP471" s="730"/>
      <c r="OQ471" s="730"/>
      <c r="OR471" s="730"/>
      <c r="OS471" s="730"/>
      <c r="OT471" s="730"/>
      <c r="OU471" s="730"/>
      <c r="OV471" s="730"/>
      <c r="OW471" s="730"/>
      <c r="OX471" s="730"/>
      <c r="OY471" s="730"/>
      <c r="OZ471" s="730"/>
      <c r="PA471" s="730"/>
      <c r="PB471" s="730"/>
      <c r="PC471" s="730"/>
      <c r="PD471" s="730"/>
      <c r="PE471" s="730"/>
      <c r="PF471" s="730"/>
      <c r="PG471" s="730"/>
      <c r="PH471" s="730"/>
      <c r="PI471" s="730"/>
    </row>
    <row r="472" spans="2:425" s="1" customFormat="1">
      <c r="B472" s="730"/>
      <c r="C472" s="6"/>
      <c r="D472" s="6"/>
      <c r="E472" s="6"/>
      <c r="F472" s="6"/>
      <c r="G472" s="2"/>
      <c r="H472" s="2"/>
      <c r="I472" s="2"/>
      <c r="J472" s="2"/>
      <c r="K472" s="2"/>
      <c r="L472" s="2"/>
      <c r="M472" s="34"/>
      <c r="P472" s="6"/>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4"/>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MU472" s="736"/>
      <c r="MV472" s="736"/>
      <c r="NN472" s="46"/>
      <c r="NO472" s="730"/>
      <c r="NP472" s="730"/>
      <c r="NQ472" s="730"/>
      <c r="NR472" s="730"/>
      <c r="NS472" s="730"/>
      <c r="NT472" s="730"/>
      <c r="NU472" s="730"/>
      <c r="NV472" s="730"/>
      <c r="NW472" s="730"/>
      <c r="NX472" s="730"/>
      <c r="NY472" s="730"/>
      <c r="NZ472" s="730"/>
      <c r="OA472" s="730"/>
      <c r="OB472" s="730"/>
      <c r="OC472" s="730"/>
      <c r="OD472" s="730"/>
      <c r="OE472" s="730"/>
      <c r="OF472" s="730"/>
      <c r="OG472" s="730"/>
      <c r="OH472" s="730"/>
      <c r="OI472" s="730"/>
      <c r="OJ472" s="730"/>
      <c r="OK472" s="730"/>
      <c r="OL472" s="730"/>
      <c r="OM472" s="730"/>
      <c r="ON472" s="730"/>
      <c r="OO472" s="730"/>
      <c r="OP472" s="730"/>
      <c r="OQ472" s="730"/>
      <c r="OR472" s="730"/>
      <c r="OS472" s="730"/>
      <c r="OT472" s="730"/>
      <c r="OU472" s="730"/>
      <c r="OV472" s="730"/>
      <c r="OW472" s="730"/>
      <c r="OX472" s="730"/>
      <c r="OY472" s="730"/>
      <c r="OZ472" s="730"/>
      <c r="PA472" s="730"/>
      <c r="PB472" s="730"/>
      <c r="PC472" s="730"/>
      <c r="PD472" s="730"/>
      <c r="PE472" s="730"/>
      <c r="PF472" s="730"/>
      <c r="PG472" s="730"/>
      <c r="PH472" s="730"/>
      <c r="PI472" s="730"/>
    </row>
    <row r="473" spans="2:425" s="1" customFormat="1">
      <c r="B473" s="730"/>
      <c r="C473" s="6"/>
      <c r="D473" s="6"/>
      <c r="E473" s="6"/>
      <c r="F473" s="6"/>
      <c r="G473" s="2"/>
      <c r="H473" s="2"/>
      <c r="I473" s="2"/>
      <c r="J473" s="2"/>
      <c r="K473" s="2"/>
      <c r="L473" s="2"/>
      <c r="M473" s="34"/>
      <c r="P473" s="6"/>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4"/>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MU473" s="736"/>
      <c r="MV473" s="736"/>
      <c r="NN473" s="46"/>
      <c r="NO473" s="730"/>
      <c r="NP473" s="730"/>
      <c r="NQ473" s="730"/>
      <c r="NR473" s="730"/>
      <c r="NS473" s="730"/>
      <c r="NT473" s="730"/>
      <c r="NU473" s="730"/>
      <c r="NV473" s="730"/>
      <c r="NW473" s="730"/>
      <c r="NX473" s="730"/>
      <c r="NY473" s="730"/>
      <c r="NZ473" s="730"/>
      <c r="OA473" s="730"/>
      <c r="OB473" s="730"/>
      <c r="OC473" s="730"/>
      <c r="OD473" s="730"/>
      <c r="OE473" s="730"/>
      <c r="OF473" s="730"/>
      <c r="OG473" s="730"/>
      <c r="OH473" s="730"/>
      <c r="OI473" s="730"/>
      <c r="OJ473" s="730"/>
      <c r="OK473" s="730"/>
      <c r="OL473" s="730"/>
      <c r="OM473" s="730"/>
      <c r="ON473" s="730"/>
      <c r="OO473" s="730"/>
      <c r="OP473" s="730"/>
      <c r="OQ473" s="730"/>
      <c r="OR473" s="730"/>
      <c r="OS473" s="730"/>
      <c r="OT473" s="730"/>
      <c r="OU473" s="730"/>
      <c r="OV473" s="730"/>
      <c r="OW473" s="730"/>
      <c r="OX473" s="730"/>
      <c r="OY473" s="730"/>
      <c r="OZ473" s="730"/>
      <c r="PA473" s="730"/>
      <c r="PB473" s="730"/>
      <c r="PC473" s="730"/>
      <c r="PD473" s="730"/>
      <c r="PE473" s="730"/>
      <c r="PF473" s="730"/>
      <c r="PG473" s="730"/>
      <c r="PH473" s="730"/>
      <c r="PI473" s="730"/>
    </row>
    <row r="474" spans="2:425" s="1" customFormat="1">
      <c r="B474" s="730"/>
      <c r="C474" s="6"/>
      <c r="D474" s="6"/>
      <c r="E474" s="6"/>
      <c r="F474" s="6"/>
      <c r="G474" s="2"/>
      <c r="H474" s="2"/>
      <c r="I474" s="2"/>
      <c r="J474" s="2"/>
      <c r="K474" s="2"/>
      <c r="L474" s="2"/>
      <c r="M474" s="34"/>
      <c r="P474" s="6"/>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4"/>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MU474" s="736"/>
      <c r="MV474" s="736"/>
      <c r="NN474" s="46"/>
      <c r="NO474" s="730"/>
      <c r="NP474" s="730"/>
      <c r="NQ474" s="730"/>
      <c r="NR474" s="730"/>
      <c r="NS474" s="730"/>
      <c r="NT474" s="730"/>
      <c r="NU474" s="730"/>
      <c r="NV474" s="730"/>
      <c r="NW474" s="730"/>
      <c r="NX474" s="730"/>
      <c r="NY474" s="730"/>
      <c r="NZ474" s="730"/>
      <c r="OA474" s="730"/>
      <c r="OB474" s="730"/>
      <c r="OC474" s="730"/>
      <c r="OD474" s="730"/>
      <c r="OE474" s="730"/>
      <c r="OF474" s="730"/>
      <c r="OG474" s="730"/>
      <c r="OH474" s="730"/>
      <c r="OI474" s="730"/>
      <c r="OJ474" s="730"/>
      <c r="OK474" s="730"/>
      <c r="OL474" s="730"/>
      <c r="OM474" s="730"/>
      <c r="ON474" s="730"/>
      <c r="OO474" s="730"/>
      <c r="OP474" s="730"/>
      <c r="OQ474" s="730"/>
      <c r="OR474" s="730"/>
      <c r="OS474" s="730"/>
      <c r="OT474" s="730"/>
      <c r="OU474" s="730"/>
      <c r="OV474" s="730"/>
      <c r="OW474" s="730"/>
      <c r="OX474" s="730"/>
      <c r="OY474" s="730"/>
      <c r="OZ474" s="730"/>
      <c r="PA474" s="730"/>
      <c r="PB474" s="730"/>
      <c r="PC474" s="730"/>
      <c r="PD474" s="730"/>
      <c r="PE474" s="730"/>
      <c r="PF474" s="730"/>
      <c r="PG474" s="730"/>
      <c r="PH474" s="730"/>
      <c r="PI474" s="730"/>
    </row>
    <row r="475" spans="2:425" s="1" customFormat="1">
      <c r="B475" s="730"/>
      <c r="C475" s="6"/>
      <c r="D475" s="6"/>
      <c r="E475" s="6"/>
      <c r="F475" s="6"/>
      <c r="G475" s="2"/>
      <c r="H475" s="2"/>
      <c r="I475" s="2"/>
      <c r="J475" s="2"/>
      <c r="K475" s="2"/>
      <c r="L475" s="2"/>
      <c r="M475" s="34"/>
      <c r="P475" s="6"/>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4"/>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MU475" s="736"/>
      <c r="MV475" s="736"/>
      <c r="NN475" s="46"/>
      <c r="NO475" s="730"/>
      <c r="NP475" s="730"/>
      <c r="NQ475" s="730"/>
      <c r="NR475" s="730"/>
      <c r="NS475" s="730"/>
      <c r="NT475" s="730"/>
      <c r="NU475" s="730"/>
      <c r="NV475" s="730"/>
      <c r="NW475" s="730"/>
      <c r="NX475" s="730"/>
      <c r="NY475" s="730"/>
      <c r="NZ475" s="730"/>
      <c r="OA475" s="730"/>
      <c r="OB475" s="730"/>
      <c r="OC475" s="730"/>
      <c r="OD475" s="730"/>
      <c r="OE475" s="730"/>
      <c r="OF475" s="730"/>
      <c r="OG475" s="730"/>
      <c r="OH475" s="730"/>
      <c r="OI475" s="730"/>
      <c r="OJ475" s="730"/>
      <c r="OK475" s="730"/>
      <c r="OL475" s="730"/>
      <c r="OM475" s="730"/>
      <c r="ON475" s="730"/>
      <c r="OO475" s="730"/>
      <c r="OP475" s="730"/>
      <c r="OQ475" s="730"/>
      <c r="OR475" s="730"/>
      <c r="OS475" s="730"/>
      <c r="OT475" s="730"/>
      <c r="OU475" s="730"/>
      <c r="OV475" s="730"/>
      <c r="OW475" s="730"/>
      <c r="OX475" s="730"/>
      <c r="OY475" s="730"/>
      <c r="OZ475" s="730"/>
      <c r="PA475" s="730"/>
      <c r="PB475" s="730"/>
      <c r="PC475" s="730"/>
      <c r="PD475" s="730"/>
      <c r="PE475" s="730"/>
      <c r="PF475" s="730"/>
      <c r="PG475" s="730"/>
      <c r="PH475" s="730"/>
      <c r="PI475" s="730"/>
    </row>
    <row r="476" spans="2:425" s="1" customFormat="1">
      <c r="B476" s="730"/>
      <c r="C476" s="6"/>
      <c r="D476" s="6"/>
      <c r="E476" s="6"/>
      <c r="F476" s="6"/>
      <c r="G476" s="2"/>
      <c r="H476" s="2"/>
      <c r="I476" s="2"/>
      <c r="J476" s="2"/>
      <c r="K476" s="2"/>
      <c r="L476" s="2"/>
      <c r="M476" s="34"/>
      <c r="P476" s="6"/>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4"/>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MU476" s="736"/>
      <c r="MV476" s="736"/>
      <c r="NN476" s="46"/>
      <c r="NO476" s="730"/>
      <c r="NP476" s="730"/>
      <c r="NQ476" s="730"/>
      <c r="NR476" s="730"/>
      <c r="NS476" s="730"/>
      <c r="NT476" s="730"/>
      <c r="NU476" s="730"/>
      <c r="NV476" s="730"/>
      <c r="NW476" s="730"/>
      <c r="NX476" s="730"/>
      <c r="NY476" s="730"/>
      <c r="NZ476" s="730"/>
      <c r="OA476" s="730"/>
      <c r="OB476" s="730"/>
      <c r="OC476" s="730"/>
      <c r="OD476" s="730"/>
      <c r="OE476" s="730"/>
      <c r="OF476" s="730"/>
      <c r="OG476" s="730"/>
      <c r="OH476" s="730"/>
      <c r="OI476" s="730"/>
      <c r="OJ476" s="730"/>
      <c r="OK476" s="730"/>
      <c r="OL476" s="730"/>
      <c r="OM476" s="730"/>
      <c r="ON476" s="730"/>
      <c r="OO476" s="730"/>
      <c r="OP476" s="730"/>
      <c r="OQ476" s="730"/>
      <c r="OR476" s="730"/>
      <c r="OS476" s="730"/>
      <c r="OT476" s="730"/>
      <c r="OU476" s="730"/>
      <c r="OV476" s="730"/>
      <c r="OW476" s="730"/>
      <c r="OX476" s="730"/>
      <c r="OY476" s="730"/>
      <c r="OZ476" s="730"/>
      <c r="PA476" s="730"/>
      <c r="PB476" s="730"/>
      <c r="PC476" s="730"/>
      <c r="PD476" s="730"/>
      <c r="PE476" s="730"/>
      <c r="PF476" s="730"/>
      <c r="PG476" s="730"/>
      <c r="PH476" s="730"/>
      <c r="PI476" s="730"/>
    </row>
    <row r="477" spans="2:425" s="1" customFormat="1">
      <c r="B477" s="730"/>
      <c r="C477" s="6"/>
      <c r="D477" s="6"/>
      <c r="E477" s="6"/>
      <c r="F477" s="6"/>
      <c r="G477" s="2"/>
      <c r="H477" s="2"/>
      <c r="I477" s="2"/>
      <c r="J477" s="2"/>
      <c r="K477" s="2"/>
      <c r="L477" s="2"/>
      <c r="M477" s="34"/>
      <c r="P477" s="6"/>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4"/>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MU477" s="736"/>
      <c r="MV477" s="736"/>
      <c r="NN477" s="46"/>
      <c r="NO477" s="730"/>
      <c r="NP477" s="730"/>
      <c r="NQ477" s="730"/>
      <c r="NR477" s="730"/>
      <c r="NS477" s="730"/>
      <c r="NT477" s="730"/>
      <c r="NU477" s="730"/>
      <c r="NV477" s="730"/>
      <c r="NW477" s="730"/>
      <c r="NX477" s="730"/>
      <c r="NY477" s="730"/>
      <c r="NZ477" s="730"/>
      <c r="OA477" s="730"/>
      <c r="OB477" s="730"/>
      <c r="OC477" s="730"/>
      <c r="OD477" s="730"/>
      <c r="OE477" s="730"/>
      <c r="OF477" s="730"/>
      <c r="OG477" s="730"/>
      <c r="OH477" s="730"/>
      <c r="OI477" s="730"/>
      <c r="OJ477" s="730"/>
      <c r="OK477" s="730"/>
      <c r="OL477" s="730"/>
      <c r="OM477" s="730"/>
      <c r="ON477" s="730"/>
      <c r="OO477" s="730"/>
      <c r="OP477" s="730"/>
      <c r="OQ477" s="730"/>
      <c r="OR477" s="730"/>
      <c r="OS477" s="730"/>
      <c r="OT477" s="730"/>
      <c r="OU477" s="730"/>
      <c r="OV477" s="730"/>
      <c r="OW477" s="730"/>
      <c r="OX477" s="730"/>
      <c r="OY477" s="730"/>
      <c r="OZ477" s="730"/>
      <c r="PA477" s="730"/>
      <c r="PB477" s="730"/>
      <c r="PC477" s="730"/>
      <c r="PD477" s="730"/>
      <c r="PE477" s="730"/>
      <c r="PF477" s="730"/>
      <c r="PG477" s="730"/>
      <c r="PH477" s="730"/>
      <c r="PI477" s="730"/>
    </row>
    <row r="478" spans="2:425" s="1" customFormat="1">
      <c r="B478" s="730"/>
      <c r="C478" s="6"/>
      <c r="D478" s="6"/>
      <c r="E478" s="6"/>
      <c r="F478" s="6"/>
      <c r="G478" s="2"/>
      <c r="H478" s="2"/>
      <c r="I478" s="2"/>
      <c r="J478" s="2"/>
      <c r="K478" s="2"/>
      <c r="L478" s="2"/>
      <c r="M478" s="34"/>
      <c r="P478" s="6"/>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4"/>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MU478" s="736"/>
      <c r="MV478" s="736"/>
      <c r="NN478" s="46"/>
      <c r="NO478" s="730"/>
      <c r="NP478" s="730"/>
      <c r="NQ478" s="730"/>
      <c r="NR478" s="730"/>
      <c r="NS478" s="730"/>
      <c r="NT478" s="730"/>
      <c r="NU478" s="730"/>
      <c r="NV478" s="730"/>
      <c r="NW478" s="730"/>
      <c r="NX478" s="730"/>
      <c r="NY478" s="730"/>
      <c r="NZ478" s="730"/>
      <c r="OA478" s="730"/>
      <c r="OB478" s="730"/>
      <c r="OC478" s="730"/>
      <c r="OD478" s="730"/>
      <c r="OE478" s="730"/>
      <c r="OF478" s="730"/>
      <c r="OG478" s="730"/>
      <c r="OH478" s="730"/>
      <c r="OI478" s="730"/>
      <c r="OJ478" s="730"/>
      <c r="OK478" s="730"/>
      <c r="OL478" s="730"/>
      <c r="OM478" s="730"/>
      <c r="ON478" s="730"/>
      <c r="OO478" s="730"/>
      <c r="OP478" s="730"/>
      <c r="OQ478" s="730"/>
      <c r="OR478" s="730"/>
      <c r="OS478" s="730"/>
      <c r="OT478" s="730"/>
      <c r="OU478" s="730"/>
      <c r="OV478" s="730"/>
      <c r="OW478" s="730"/>
      <c r="OX478" s="730"/>
      <c r="OY478" s="730"/>
      <c r="OZ478" s="730"/>
      <c r="PA478" s="730"/>
      <c r="PB478" s="730"/>
      <c r="PC478" s="730"/>
      <c r="PD478" s="730"/>
      <c r="PE478" s="730"/>
      <c r="PF478" s="730"/>
      <c r="PG478" s="730"/>
      <c r="PH478" s="730"/>
      <c r="PI478" s="730"/>
    </row>
    <row r="479" spans="2:425" s="1" customFormat="1">
      <c r="B479" s="730"/>
      <c r="C479" s="6"/>
      <c r="D479" s="6"/>
      <c r="E479" s="6"/>
      <c r="F479" s="6"/>
      <c r="G479" s="2"/>
      <c r="H479" s="2"/>
      <c r="I479" s="2"/>
      <c r="J479" s="2"/>
      <c r="K479" s="2"/>
      <c r="L479" s="2"/>
      <c r="M479" s="34"/>
      <c r="P479" s="6"/>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4"/>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MU479" s="736"/>
      <c r="MV479" s="736"/>
      <c r="NN479" s="46"/>
      <c r="NO479" s="730"/>
      <c r="NP479" s="730"/>
      <c r="NQ479" s="730"/>
      <c r="NR479" s="730"/>
      <c r="NS479" s="730"/>
      <c r="NT479" s="730"/>
      <c r="NU479" s="730"/>
      <c r="NV479" s="730"/>
      <c r="NW479" s="730"/>
      <c r="NX479" s="730"/>
      <c r="NY479" s="730"/>
      <c r="NZ479" s="730"/>
      <c r="OA479" s="730"/>
      <c r="OB479" s="730"/>
      <c r="OC479" s="730"/>
      <c r="OD479" s="730"/>
      <c r="OE479" s="730"/>
      <c r="OF479" s="730"/>
      <c r="OG479" s="730"/>
      <c r="OH479" s="730"/>
      <c r="OI479" s="730"/>
      <c r="OJ479" s="730"/>
      <c r="OK479" s="730"/>
      <c r="OL479" s="730"/>
      <c r="OM479" s="730"/>
      <c r="ON479" s="730"/>
      <c r="OO479" s="730"/>
      <c r="OP479" s="730"/>
      <c r="OQ479" s="730"/>
      <c r="OR479" s="730"/>
      <c r="OS479" s="730"/>
      <c r="OT479" s="730"/>
      <c r="OU479" s="730"/>
      <c r="OV479" s="730"/>
      <c r="OW479" s="730"/>
      <c r="OX479" s="730"/>
      <c r="OY479" s="730"/>
      <c r="OZ479" s="730"/>
      <c r="PA479" s="730"/>
      <c r="PB479" s="730"/>
      <c r="PC479" s="730"/>
      <c r="PD479" s="730"/>
      <c r="PE479" s="730"/>
      <c r="PF479" s="730"/>
      <c r="PG479" s="730"/>
      <c r="PH479" s="730"/>
      <c r="PI479" s="730"/>
    </row>
    <row r="480" spans="2:425" s="1" customFormat="1">
      <c r="B480" s="730"/>
      <c r="C480" s="6"/>
      <c r="D480" s="6"/>
      <c r="E480" s="6"/>
      <c r="F480" s="6"/>
      <c r="G480" s="2"/>
      <c r="H480" s="2"/>
      <c r="I480" s="2"/>
      <c r="J480" s="2"/>
      <c r="K480" s="2"/>
      <c r="L480" s="2"/>
      <c r="M480" s="34"/>
      <c r="P480" s="6"/>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4"/>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MU480" s="736"/>
      <c r="MV480" s="736"/>
      <c r="NN480" s="46"/>
      <c r="NO480" s="730"/>
      <c r="NP480" s="730"/>
      <c r="NQ480" s="730"/>
      <c r="NR480" s="730"/>
      <c r="NS480" s="730"/>
      <c r="NT480" s="730"/>
      <c r="NU480" s="730"/>
      <c r="NV480" s="730"/>
      <c r="NW480" s="730"/>
      <c r="NX480" s="730"/>
      <c r="NY480" s="730"/>
      <c r="NZ480" s="730"/>
      <c r="OA480" s="730"/>
      <c r="OB480" s="730"/>
      <c r="OC480" s="730"/>
      <c r="OD480" s="730"/>
      <c r="OE480" s="730"/>
      <c r="OF480" s="730"/>
      <c r="OG480" s="730"/>
      <c r="OH480" s="730"/>
      <c r="OI480" s="730"/>
      <c r="OJ480" s="730"/>
      <c r="OK480" s="730"/>
      <c r="OL480" s="730"/>
      <c r="OM480" s="730"/>
      <c r="ON480" s="730"/>
      <c r="OO480" s="730"/>
      <c r="OP480" s="730"/>
      <c r="OQ480" s="730"/>
      <c r="OR480" s="730"/>
      <c r="OS480" s="730"/>
      <c r="OT480" s="730"/>
      <c r="OU480" s="730"/>
      <c r="OV480" s="730"/>
      <c r="OW480" s="730"/>
      <c r="OX480" s="730"/>
      <c r="OY480" s="730"/>
      <c r="OZ480" s="730"/>
      <c r="PA480" s="730"/>
      <c r="PB480" s="730"/>
      <c r="PC480" s="730"/>
      <c r="PD480" s="730"/>
      <c r="PE480" s="730"/>
      <c r="PF480" s="730"/>
      <c r="PG480" s="730"/>
      <c r="PH480" s="730"/>
      <c r="PI480" s="730"/>
    </row>
    <row r="481" spans="2:425" s="1" customFormat="1">
      <c r="B481" s="730"/>
      <c r="C481" s="6"/>
      <c r="D481" s="6"/>
      <c r="E481" s="6"/>
      <c r="F481" s="6"/>
      <c r="G481" s="2"/>
      <c r="H481" s="2"/>
      <c r="I481" s="2"/>
      <c r="J481" s="2"/>
      <c r="K481" s="2"/>
      <c r="L481" s="2"/>
      <c r="M481" s="34"/>
      <c r="P481" s="6"/>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4"/>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MU481" s="736"/>
      <c r="MV481" s="736"/>
      <c r="NN481" s="46"/>
      <c r="NO481" s="730"/>
      <c r="NP481" s="730"/>
      <c r="NQ481" s="730"/>
      <c r="NR481" s="730"/>
      <c r="NS481" s="730"/>
      <c r="NT481" s="730"/>
      <c r="NU481" s="730"/>
      <c r="NV481" s="730"/>
      <c r="NW481" s="730"/>
      <c r="NX481" s="730"/>
      <c r="NY481" s="730"/>
      <c r="NZ481" s="730"/>
      <c r="OA481" s="730"/>
      <c r="OB481" s="730"/>
      <c r="OC481" s="730"/>
      <c r="OD481" s="730"/>
      <c r="OE481" s="730"/>
      <c r="OF481" s="730"/>
      <c r="OG481" s="730"/>
      <c r="OH481" s="730"/>
      <c r="OI481" s="730"/>
      <c r="OJ481" s="730"/>
      <c r="OK481" s="730"/>
      <c r="OL481" s="730"/>
      <c r="OM481" s="730"/>
      <c r="ON481" s="730"/>
      <c r="OO481" s="730"/>
      <c r="OP481" s="730"/>
      <c r="OQ481" s="730"/>
      <c r="OR481" s="730"/>
      <c r="OS481" s="730"/>
      <c r="OT481" s="730"/>
      <c r="OU481" s="730"/>
      <c r="OV481" s="730"/>
      <c r="OW481" s="730"/>
      <c r="OX481" s="730"/>
      <c r="OY481" s="730"/>
      <c r="OZ481" s="730"/>
      <c r="PA481" s="730"/>
      <c r="PB481" s="730"/>
      <c r="PC481" s="730"/>
      <c r="PD481" s="730"/>
      <c r="PE481" s="730"/>
      <c r="PF481" s="730"/>
      <c r="PG481" s="730"/>
      <c r="PH481" s="730"/>
      <c r="PI481" s="730"/>
    </row>
    <row r="482" spans="2:425" s="1" customFormat="1">
      <c r="B482" s="730"/>
      <c r="C482" s="6"/>
      <c r="D482" s="6"/>
      <c r="E482" s="6"/>
      <c r="F482" s="6"/>
      <c r="G482" s="2"/>
      <c r="H482" s="2"/>
      <c r="I482" s="2"/>
      <c r="J482" s="2"/>
      <c r="K482" s="2"/>
      <c r="L482" s="2"/>
      <c r="M482" s="34"/>
      <c r="P482" s="6"/>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4"/>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MU482" s="736"/>
      <c r="MV482" s="736"/>
      <c r="NN482" s="46"/>
      <c r="NO482" s="730"/>
      <c r="NP482" s="730"/>
      <c r="NQ482" s="730"/>
      <c r="NR482" s="730"/>
      <c r="NS482" s="730"/>
      <c r="NT482" s="730"/>
      <c r="NU482" s="730"/>
      <c r="NV482" s="730"/>
      <c r="NW482" s="730"/>
      <c r="NX482" s="730"/>
      <c r="NY482" s="730"/>
      <c r="NZ482" s="730"/>
      <c r="OA482" s="730"/>
      <c r="OB482" s="730"/>
      <c r="OC482" s="730"/>
      <c r="OD482" s="730"/>
      <c r="OE482" s="730"/>
      <c r="OF482" s="730"/>
      <c r="OG482" s="730"/>
      <c r="OH482" s="730"/>
      <c r="OI482" s="730"/>
      <c r="OJ482" s="730"/>
      <c r="OK482" s="730"/>
      <c r="OL482" s="730"/>
      <c r="OM482" s="730"/>
      <c r="ON482" s="730"/>
      <c r="OO482" s="730"/>
      <c r="OP482" s="730"/>
      <c r="OQ482" s="730"/>
      <c r="OR482" s="730"/>
      <c r="OS482" s="730"/>
      <c r="OT482" s="730"/>
      <c r="OU482" s="730"/>
      <c r="OV482" s="730"/>
      <c r="OW482" s="730"/>
      <c r="OX482" s="730"/>
      <c r="OY482" s="730"/>
      <c r="OZ482" s="730"/>
      <c r="PA482" s="730"/>
      <c r="PB482" s="730"/>
      <c r="PC482" s="730"/>
      <c r="PD482" s="730"/>
      <c r="PE482" s="730"/>
      <c r="PF482" s="730"/>
      <c r="PG482" s="730"/>
      <c r="PH482" s="730"/>
      <c r="PI482" s="730"/>
    </row>
    <row r="483" spans="2:425" s="1" customFormat="1">
      <c r="B483" s="730"/>
      <c r="C483" s="6"/>
      <c r="D483" s="6"/>
      <c r="E483" s="6"/>
      <c r="F483" s="6"/>
      <c r="G483" s="2"/>
      <c r="H483" s="2"/>
      <c r="I483" s="2"/>
      <c r="J483" s="2"/>
      <c r="K483" s="2"/>
      <c r="L483" s="2"/>
      <c r="M483" s="34"/>
      <c r="P483" s="6"/>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4"/>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MU483" s="736"/>
      <c r="MV483" s="736"/>
      <c r="NN483" s="46"/>
      <c r="NO483" s="730"/>
      <c r="NP483" s="730"/>
      <c r="NQ483" s="730"/>
      <c r="NR483" s="730"/>
      <c r="NS483" s="730"/>
      <c r="NT483" s="730"/>
      <c r="NU483" s="730"/>
      <c r="NV483" s="730"/>
      <c r="NW483" s="730"/>
      <c r="NX483" s="730"/>
      <c r="NY483" s="730"/>
      <c r="NZ483" s="730"/>
      <c r="OA483" s="730"/>
      <c r="OB483" s="730"/>
      <c r="OC483" s="730"/>
      <c r="OD483" s="730"/>
      <c r="OE483" s="730"/>
      <c r="OF483" s="730"/>
      <c r="OG483" s="730"/>
      <c r="OH483" s="730"/>
      <c r="OI483" s="730"/>
      <c r="OJ483" s="730"/>
      <c r="OK483" s="730"/>
      <c r="OL483" s="730"/>
      <c r="OM483" s="730"/>
      <c r="ON483" s="730"/>
      <c r="OO483" s="730"/>
      <c r="OP483" s="730"/>
      <c r="OQ483" s="730"/>
      <c r="OR483" s="730"/>
      <c r="OS483" s="730"/>
      <c r="OT483" s="730"/>
      <c r="OU483" s="730"/>
      <c r="OV483" s="730"/>
      <c r="OW483" s="730"/>
      <c r="OX483" s="730"/>
      <c r="OY483" s="730"/>
      <c r="OZ483" s="730"/>
      <c r="PA483" s="730"/>
      <c r="PB483" s="730"/>
      <c r="PC483" s="730"/>
      <c r="PD483" s="730"/>
      <c r="PE483" s="730"/>
      <c r="PF483" s="730"/>
      <c r="PG483" s="730"/>
      <c r="PH483" s="730"/>
      <c r="PI483" s="730"/>
    </row>
    <row r="484" spans="2:425" s="1" customFormat="1">
      <c r="B484" s="730"/>
      <c r="C484" s="6"/>
      <c r="D484" s="6"/>
      <c r="E484" s="6"/>
      <c r="F484" s="6"/>
      <c r="G484" s="2"/>
      <c r="H484" s="2"/>
      <c r="I484" s="2"/>
      <c r="J484" s="2"/>
      <c r="K484" s="2"/>
      <c r="L484" s="2"/>
      <c r="M484" s="34"/>
      <c r="P484" s="6"/>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4"/>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MU484" s="736"/>
      <c r="MV484" s="736"/>
      <c r="NN484" s="46"/>
      <c r="NO484" s="730"/>
      <c r="NP484" s="730"/>
      <c r="NQ484" s="730"/>
      <c r="NR484" s="730"/>
      <c r="NS484" s="730"/>
      <c r="NT484" s="730"/>
      <c r="NU484" s="730"/>
      <c r="NV484" s="730"/>
      <c r="NW484" s="730"/>
      <c r="NX484" s="730"/>
      <c r="NY484" s="730"/>
      <c r="NZ484" s="730"/>
      <c r="OA484" s="730"/>
      <c r="OB484" s="730"/>
      <c r="OC484" s="730"/>
      <c r="OD484" s="730"/>
      <c r="OE484" s="730"/>
      <c r="OF484" s="730"/>
      <c r="OG484" s="730"/>
      <c r="OH484" s="730"/>
      <c r="OI484" s="730"/>
      <c r="OJ484" s="730"/>
      <c r="OK484" s="730"/>
      <c r="OL484" s="730"/>
      <c r="OM484" s="730"/>
      <c r="ON484" s="730"/>
      <c r="OO484" s="730"/>
      <c r="OP484" s="730"/>
      <c r="OQ484" s="730"/>
      <c r="OR484" s="730"/>
      <c r="OS484" s="730"/>
      <c r="OT484" s="730"/>
      <c r="OU484" s="730"/>
      <c r="OV484" s="730"/>
      <c r="OW484" s="730"/>
      <c r="OX484" s="730"/>
      <c r="OY484" s="730"/>
      <c r="OZ484" s="730"/>
      <c r="PA484" s="730"/>
      <c r="PB484" s="730"/>
      <c r="PC484" s="730"/>
      <c r="PD484" s="730"/>
      <c r="PE484" s="730"/>
      <c r="PF484" s="730"/>
      <c r="PG484" s="730"/>
      <c r="PH484" s="730"/>
      <c r="PI484" s="730"/>
    </row>
    <row r="485" spans="2:425" s="1" customFormat="1">
      <c r="B485" s="730"/>
      <c r="C485" s="6"/>
      <c r="D485" s="6"/>
      <c r="E485" s="6"/>
      <c r="F485" s="6"/>
      <c r="G485" s="2"/>
      <c r="H485" s="2"/>
      <c r="I485" s="2"/>
      <c r="J485" s="2"/>
      <c r="K485" s="2"/>
      <c r="L485" s="2"/>
      <c r="M485" s="34"/>
      <c r="P485" s="6"/>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4"/>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MU485" s="736"/>
      <c r="MV485" s="736"/>
      <c r="NN485" s="46"/>
      <c r="NO485" s="730"/>
      <c r="NP485" s="730"/>
      <c r="NQ485" s="730"/>
      <c r="NR485" s="730"/>
      <c r="NS485" s="730"/>
      <c r="NT485" s="730"/>
      <c r="NU485" s="730"/>
      <c r="NV485" s="730"/>
      <c r="NW485" s="730"/>
      <c r="NX485" s="730"/>
      <c r="NY485" s="730"/>
      <c r="NZ485" s="730"/>
      <c r="OA485" s="730"/>
      <c r="OB485" s="730"/>
      <c r="OC485" s="730"/>
      <c r="OD485" s="730"/>
      <c r="OE485" s="730"/>
      <c r="OF485" s="730"/>
      <c r="OG485" s="730"/>
      <c r="OH485" s="730"/>
      <c r="OI485" s="730"/>
      <c r="OJ485" s="730"/>
      <c r="OK485" s="730"/>
      <c r="OL485" s="730"/>
      <c r="OM485" s="730"/>
      <c r="ON485" s="730"/>
      <c r="OO485" s="730"/>
      <c r="OP485" s="730"/>
      <c r="OQ485" s="730"/>
      <c r="OR485" s="730"/>
      <c r="OS485" s="730"/>
      <c r="OT485" s="730"/>
      <c r="OU485" s="730"/>
      <c r="OV485" s="730"/>
      <c r="OW485" s="730"/>
      <c r="OX485" s="730"/>
      <c r="OY485" s="730"/>
      <c r="OZ485" s="730"/>
      <c r="PA485" s="730"/>
      <c r="PB485" s="730"/>
      <c r="PC485" s="730"/>
      <c r="PD485" s="730"/>
      <c r="PE485" s="730"/>
      <c r="PF485" s="730"/>
      <c r="PG485" s="730"/>
      <c r="PH485" s="730"/>
      <c r="PI485" s="730"/>
    </row>
    <row r="486" spans="2:425" s="1" customFormat="1">
      <c r="B486" s="730"/>
      <c r="C486" s="6"/>
      <c r="D486" s="6"/>
      <c r="E486" s="6"/>
      <c r="F486" s="6"/>
      <c r="G486" s="2"/>
      <c r="H486" s="2"/>
      <c r="I486" s="2"/>
      <c r="J486" s="2"/>
      <c r="K486" s="2"/>
      <c r="L486" s="2"/>
      <c r="M486" s="34"/>
      <c r="P486" s="6"/>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4"/>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MU486" s="736"/>
      <c r="MV486" s="736"/>
      <c r="NN486" s="46"/>
      <c r="NO486" s="730"/>
      <c r="NP486" s="730"/>
      <c r="NQ486" s="730"/>
      <c r="NR486" s="730"/>
      <c r="NS486" s="730"/>
      <c r="NT486" s="730"/>
      <c r="NU486" s="730"/>
      <c r="NV486" s="730"/>
      <c r="NW486" s="730"/>
      <c r="NX486" s="730"/>
      <c r="NY486" s="730"/>
      <c r="NZ486" s="730"/>
      <c r="OA486" s="730"/>
      <c r="OB486" s="730"/>
      <c r="OC486" s="730"/>
      <c r="OD486" s="730"/>
      <c r="OE486" s="730"/>
      <c r="OF486" s="730"/>
      <c r="OG486" s="730"/>
      <c r="OH486" s="730"/>
      <c r="OI486" s="730"/>
      <c r="OJ486" s="730"/>
      <c r="OK486" s="730"/>
      <c r="OL486" s="730"/>
      <c r="OM486" s="730"/>
      <c r="ON486" s="730"/>
      <c r="OO486" s="730"/>
      <c r="OP486" s="730"/>
      <c r="OQ486" s="730"/>
      <c r="OR486" s="730"/>
      <c r="OS486" s="730"/>
      <c r="OT486" s="730"/>
      <c r="OU486" s="730"/>
      <c r="OV486" s="730"/>
      <c r="OW486" s="730"/>
      <c r="OX486" s="730"/>
      <c r="OY486" s="730"/>
      <c r="OZ486" s="730"/>
      <c r="PA486" s="730"/>
      <c r="PB486" s="730"/>
      <c r="PC486" s="730"/>
      <c r="PD486" s="730"/>
      <c r="PE486" s="730"/>
      <c r="PF486" s="730"/>
      <c r="PG486" s="730"/>
      <c r="PH486" s="730"/>
      <c r="PI486" s="730"/>
    </row>
    <row r="487" spans="2:425" s="1" customFormat="1">
      <c r="B487" s="730"/>
      <c r="C487" s="6"/>
      <c r="D487" s="6"/>
      <c r="E487" s="6"/>
      <c r="F487" s="6"/>
      <c r="G487" s="2"/>
      <c r="H487" s="2"/>
      <c r="I487" s="2"/>
      <c r="J487" s="2"/>
      <c r="K487" s="2"/>
      <c r="L487" s="2"/>
      <c r="M487" s="34"/>
      <c r="P487" s="6"/>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4"/>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MU487" s="736"/>
      <c r="MV487" s="736"/>
      <c r="NN487" s="46"/>
      <c r="NO487" s="730"/>
      <c r="NP487" s="730"/>
      <c r="NQ487" s="730"/>
      <c r="NR487" s="730"/>
      <c r="NS487" s="730"/>
      <c r="NT487" s="730"/>
      <c r="NU487" s="730"/>
      <c r="NV487" s="730"/>
      <c r="NW487" s="730"/>
      <c r="NX487" s="730"/>
      <c r="NY487" s="730"/>
      <c r="NZ487" s="730"/>
      <c r="OA487" s="730"/>
      <c r="OB487" s="730"/>
      <c r="OC487" s="730"/>
      <c r="OD487" s="730"/>
      <c r="OE487" s="730"/>
      <c r="OF487" s="730"/>
      <c r="OG487" s="730"/>
      <c r="OH487" s="730"/>
      <c r="OI487" s="730"/>
      <c r="OJ487" s="730"/>
      <c r="OK487" s="730"/>
      <c r="OL487" s="730"/>
      <c r="OM487" s="730"/>
      <c r="ON487" s="730"/>
      <c r="OO487" s="730"/>
      <c r="OP487" s="730"/>
      <c r="OQ487" s="730"/>
      <c r="OR487" s="730"/>
      <c r="OS487" s="730"/>
      <c r="OT487" s="730"/>
      <c r="OU487" s="730"/>
      <c r="OV487" s="730"/>
      <c r="OW487" s="730"/>
      <c r="OX487" s="730"/>
      <c r="OY487" s="730"/>
      <c r="OZ487" s="730"/>
      <c r="PA487" s="730"/>
      <c r="PB487" s="730"/>
      <c r="PC487" s="730"/>
      <c r="PD487" s="730"/>
      <c r="PE487" s="730"/>
      <c r="PF487" s="730"/>
      <c r="PG487" s="730"/>
      <c r="PH487" s="730"/>
      <c r="PI487" s="730"/>
    </row>
    <row r="488" spans="2:425" s="1" customFormat="1">
      <c r="B488" s="730"/>
      <c r="C488" s="6"/>
      <c r="D488" s="6"/>
      <c r="E488" s="6"/>
      <c r="F488" s="6"/>
      <c r="G488" s="2"/>
      <c r="H488" s="2"/>
      <c r="I488" s="2"/>
      <c r="J488" s="2"/>
      <c r="K488" s="2"/>
      <c r="L488" s="2"/>
      <c r="M488" s="34"/>
      <c r="P488" s="6"/>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4"/>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MU488" s="736"/>
      <c r="MV488" s="736"/>
      <c r="NN488" s="46"/>
      <c r="NO488" s="730"/>
      <c r="NP488" s="730"/>
      <c r="NQ488" s="730"/>
      <c r="NR488" s="730"/>
      <c r="NS488" s="730"/>
      <c r="NT488" s="730"/>
      <c r="NU488" s="730"/>
      <c r="NV488" s="730"/>
      <c r="NW488" s="730"/>
      <c r="NX488" s="730"/>
      <c r="NY488" s="730"/>
      <c r="NZ488" s="730"/>
      <c r="OA488" s="730"/>
      <c r="OB488" s="730"/>
      <c r="OC488" s="730"/>
      <c r="OD488" s="730"/>
      <c r="OE488" s="730"/>
      <c r="OF488" s="730"/>
      <c r="OG488" s="730"/>
      <c r="OH488" s="730"/>
      <c r="OI488" s="730"/>
      <c r="OJ488" s="730"/>
      <c r="OK488" s="730"/>
      <c r="OL488" s="730"/>
      <c r="OM488" s="730"/>
      <c r="ON488" s="730"/>
      <c r="OO488" s="730"/>
      <c r="OP488" s="730"/>
      <c r="OQ488" s="730"/>
      <c r="OR488" s="730"/>
      <c r="OS488" s="730"/>
      <c r="OT488" s="730"/>
      <c r="OU488" s="730"/>
      <c r="OV488" s="730"/>
      <c r="OW488" s="730"/>
      <c r="OX488" s="730"/>
      <c r="OY488" s="730"/>
      <c r="OZ488" s="730"/>
      <c r="PA488" s="730"/>
      <c r="PB488" s="730"/>
      <c r="PC488" s="730"/>
      <c r="PD488" s="730"/>
      <c r="PE488" s="730"/>
      <c r="PF488" s="730"/>
      <c r="PG488" s="730"/>
      <c r="PH488" s="730"/>
      <c r="PI488" s="730"/>
    </row>
    <row r="489" spans="2:425" s="1" customFormat="1">
      <c r="B489" s="730"/>
      <c r="C489" s="6"/>
      <c r="D489" s="6"/>
      <c r="E489" s="6"/>
      <c r="F489" s="6"/>
      <c r="G489" s="2"/>
      <c r="H489" s="2"/>
      <c r="I489" s="2"/>
      <c r="J489" s="2"/>
      <c r="K489" s="2"/>
      <c r="L489" s="2"/>
      <c r="M489" s="34"/>
      <c r="P489" s="6"/>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4"/>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MU489" s="736"/>
      <c r="MV489" s="736"/>
      <c r="NN489" s="46"/>
      <c r="NO489" s="730"/>
      <c r="NP489" s="730"/>
      <c r="NQ489" s="730"/>
      <c r="NR489" s="730"/>
      <c r="NS489" s="730"/>
      <c r="NT489" s="730"/>
      <c r="NU489" s="730"/>
      <c r="NV489" s="730"/>
      <c r="NW489" s="730"/>
      <c r="NX489" s="730"/>
      <c r="NY489" s="730"/>
      <c r="NZ489" s="730"/>
      <c r="OA489" s="730"/>
      <c r="OB489" s="730"/>
      <c r="OC489" s="730"/>
      <c r="OD489" s="730"/>
      <c r="OE489" s="730"/>
      <c r="OF489" s="730"/>
      <c r="OG489" s="730"/>
      <c r="OH489" s="730"/>
      <c r="OI489" s="730"/>
      <c r="OJ489" s="730"/>
      <c r="OK489" s="730"/>
      <c r="OL489" s="730"/>
      <c r="OM489" s="730"/>
      <c r="ON489" s="730"/>
      <c r="OO489" s="730"/>
      <c r="OP489" s="730"/>
      <c r="OQ489" s="730"/>
      <c r="OR489" s="730"/>
      <c r="OS489" s="730"/>
      <c r="OT489" s="730"/>
      <c r="OU489" s="730"/>
      <c r="OV489" s="730"/>
      <c r="OW489" s="730"/>
      <c r="OX489" s="730"/>
      <c r="OY489" s="730"/>
      <c r="OZ489" s="730"/>
      <c r="PA489" s="730"/>
      <c r="PB489" s="730"/>
      <c r="PC489" s="730"/>
      <c r="PD489" s="730"/>
      <c r="PE489" s="730"/>
      <c r="PF489" s="730"/>
      <c r="PG489" s="730"/>
      <c r="PH489" s="730"/>
      <c r="PI489" s="730"/>
    </row>
    <row r="490" spans="2:425" s="1" customFormat="1">
      <c r="B490" s="730"/>
      <c r="C490" s="6"/>
      <c r="D490" s="6"/>
      <c r="E490" s="6"/>
      <c r="F490" s="6"/>
      <c r="G490" s="2"/>
      <c r="H490" s="2"/>
      <c r="I490" s="2"/>
      <c r="J490" s="2"/>
      <c r="K490" s="2"/>
      <c r="L490" s="2"/>
      <c r="M490" s="34"/>
      <c r="P490" s="6"/>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4"/>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MU490" s="736"/>
      <c r="MV490" s="736"/>
      <c r="NN490" s="46"/>
      <c r="NO490" s="730"/>
      <c r="NP490" s="730"/>
      <c r="NQ490" s="730"/>
      <c r="NR490" s="730"/>
      <c r="NS490" s="730"/>
      <c r="NT490" s="730"/>
      <c r="NU490" s="730"/>
      <c r="NV490" s="730"/>
      <c r="NW490" s="730"/>
      <c r="NX490" s="730"/>
      <c r="NY490" s="730"/>
      <c r="NZ490" s="730"/>
      <c r="OA490" s="730"/>
      <c r="OB490" s="730"/>
      <c r="OC490" s="730"/>
      <c r="OD490" s="730"/>
      <c r="OE490" s="730"/>
      <c r="OF490" s="730"/>
      <c r="OG490" s="730"/>
      <c r="OH490" s="730"/>
      <c r="OI490" s="730"/>
      <c r="OJ490" s="730"/>
      <c r="OK490" s="730"/>
      <c r="OL490" s="730"/>
      <c r="OM490" s="730"/>
      <c r="ON490" s="730"/>
      <c r="OO490" s="730"/>
      <c r="OP490" s="730"/>
      <c r="OQ490" s="730"/>
      <c r="OR490" s="730"/>
      <c r="OS490" s="730"/>
      <c r="OT490" s="730"/>
      <c r="OU490" s="730"/>
      <c r="OV490" s="730"/>
      <c r="OW490" s="730"/>
      <c r="OX490" s="730"/>
      <c r="OY490" s="730"/>
      <c r="OZ490" s="730"/>
      <c r="PA490" s="730"/>
      <c r="PB490" s="730"/>
      <c r="PC490" s="730"/>
      <c r="PD490" s="730"/>
      <c r="PE490" s="730"/>
      <c r="PF490" s="730"/>
      <c r="PG490" s="730"/>
      <c r="PH490" s="730"/>
      <c r="PI490" s="730"/>
    </row>
    <row r="491" spans="2:425" s="1" customFormat="1">
      <c r="B491" s="730"/>
      <c r="C491" s="6"/>
      <c r="D491" s="6"/>
      <c r="E491" s="6"/>
      <c r="F491" s="6"/>
      <c r="G491" s="2"/>
      <c r="H491" s="2"/>
      <c r="I491" s="2"/>
      <c r="J491" s="2"/>
      <c r="K491" s="2"/>
      <c r="L491" s="2"/>
      <c r="M491" s="34"/>
      <c r="P491" s="6"/>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4"/>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MU491" s="736"/>
      <c r="MV491" s="736"/>
      <c r="NN491" s="46"/>
      <c r="NO491" s="730"/>
      <c r="NP491" s="730"/>
      <c r="NQ491" s="730"/>
      <c r="NR491" s="730"/>
      <c r="NS491" s="730"/>
      <c r="NT491" s="730"/>
      <c r="NU491" s="730"/>
      <c r="NV491" s="730"/>
      <c r="NW491" s="730"/>
      <c r="NX491" s="730"/>
      <c r="NY491" s="730"/>
      <c r="NZ491" s="730"/>
      <c r="OA491" s="730"/>
      <c r="OB491" s="730"/>
      <c r="OC491" s="730"/>
      <c r="OD491" s="730"/>
      <c r="OE491" s="730"/>
      <c r="OF491" s="730"/>
      <c r="OG491" s="730"/>
      <c r="OH491" s="730"/>
      <c r="OI491" s="730"/>
      <c r="OJ491" s="730"/>
      <c r="OK491" s="730"/>
      <c r="OL491" s="730"/>
      <c r="OM491" s="730"/>
      <c r="ON491" s="730"/>
      <c r="OO491" s="730"/>
      <c r="OP491" s="730"/>
      <c r="OQ491" s="730"/>
      <c r="OR491" s="730"/>
      <c r="OS491" s="730"/>
      <c r="OT491" s="730"/>
      <c r="OU491" s="730"/>
      <c r="OV491" s="730"/>
      <c r="OW491" s="730"/>
      <c r="OX491" s="730"/>
      <c r="OY491" s="730"/>
      <c r="OZ491" s="730"/>
      <c r="PA491" s="730"/>
      <c r="PB491" s="730"/>
      <c r="PC491" s="730"/>
      <c r="PD491" s="730"/>
      <c r="PE491" s="730"/>
      <c r="PF491" s="730"/>
      <c r="PG491" s="730"/>
      <c r="PH491" s="730"/>
      <c r="PI491" s="730"/>
    </row>
    <row r="492" spans="2:425" s="1" customFormat="1">
      <c r="B492" s="730"/>
      <c r="C492" s="6"/>
      <c r="D492" s="6"/>
      <c r="E492" s="6"/>
      <c r="F492" s="6"/>
      <c r="G492" s="2"/>
      <c r="H492" s="2"/>
      <c r="I492" s="2"/>
      <c r="J492" s="2"/>
      <c r="K492" s="2"/>
      <c r="L492" s="2"/>
      <c r="M492" s="34"/>
      <c r="P492" s="6"/>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4"/>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MU492" s="736"/>
      <c r="MV492" s="736"/>
      <c r="NN492" s="46"/>
      <c r="NO492" s="730"/>
      <c r="NP492" s="730"/>
      <c r="NQ492" s="730"/>
      <c r="NR492" s="730"/>
      <c r="NS492" s="730"/>
      <c r="NT492" s="730"/>
      <c r="NU492" s="730"/>
      <c r="NV492" s="730"/>
      <c r="NW492" s="730"/>
      <c r="NX492" s="730"/>
      <c r="NY492" s="730"/>
      <c r="NZ492" s="730"/>
      <c r="OA492" s="730"/>
      <c r="OB492" s="730"/>
      <c r="OC492" s="730"/>
      <c r="OD492" s="730"/>
      <c r="OE492" s="730"/>
      <c r="OF492" s="730"/>
      <c r="OG492" s="730"/>
      <c r="OH492" s="730"/>
      <c r="OI492" s="730"/>
      <c r="OJ492" s="730"/>
      <c r="OK492" s="730"/>
      <c r="OL492" s="730"/>
      <c r="OM492" s="730"/>
      <c r="ON492" s="730"/>
      <c r="OO492" s="730"/>
      <c r="OP492" s="730"/>
      <c r="OQ492" s="730"/>
      <c r="OR492" s="730"/>
      <c r="OS492" s="730"/>
      <c r="OT492" s="730"/>
      <c r="OU492" s="730"/>
      <c r="OV492" s="730"/>
      <c r="OW492" s="730"/>
      <c r="OX492" s="730"/>
      <c r="OY492" s="730"/>
      <c r="OZ492" s="730"/>
      <c r="PA492" s="730"/>
      <c r="PB492" s="730"/>
      <c r="PC492" s="730"/>
      <c r="PD492" s="730"/>
      <c r="PE492" s="730"/>
      <c r="PF492" s="730"/>
      <c r="PG492" s="730"/>
      <c r="PH492" s="730"/>
      <c r="PI492" s="730"/>
    </row>
    <row r="493" spans="2:425" s="1" customFormat="1">
      <c r="B493" s="730"/>
      <c r="C493" s="6"/>
      <c r="D493" s="6"/>
      <c r="E493" s="6"/>
      <c r="F493" s="6"/>
      <c r="G493" s="2"/>
      <c r="H493" s="2"/>
      <c r="I493" s="2"/>
      <c r="J493" s="2"/>
      <c r="K493" s="2"/>
      <c r="L493" s="2"/>
      <c r="M493" s="34"/>
      <c r="P493" s="6"/>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4"/>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MU493" s="736"/>
      <c r="MV493" s="736"/>
      <c r="NN493" s="46"/>
      <c r="NO493" s="730"/>
      <c r="NP493" s="730"/>
      <c r="NQ493" s="730"/>
      <c r="NR493" s="730"/>
      <c r="NS493" s="730"/>
      <c r="NT493" s="730"/>
      <c r="NU493" s="730"/>
      <c r="NV493" s="730"/>
      <c r="NW493" s="730"/>
      <c r="NX493" s="730"/>
      <c r="NY493" s="730"/>
      <c r="NZ493" s="730"/>
      <c r="OA493" s="730"/>
      <c r="OB493" s="730"/>
      <c r="OC493" s="730"/>
      <c r="OD493" s="730"/>
      <c r="OE493" s="730"/>
      <c r="OF493" s="730"/>
      <c r="OG493" s="730"/>
      <c r="OH493" s="730"/>
      <c r="OI493" s="730"/>
      <c r="OJ493" s="730"/>
      <c r="OK493" s="730"/>
      <c r="OL493" s="730"/>
      <c r="OM493" s="730"/>
      <c r="ON493" s="730"/>
      <c r="OO493" s="730"/>
      <c r="OP493" s="730"/>
      <c r="OQ493" s="730"/>
      <c r="OR493" s="730"/>
      <c r="OS493" s="730"/>
      <c r="OT493" s="730"/>
      <c r="OU493" s="730"/>
      <c r="OV493" s="730"/>
      <c r="OW493" s="730"/>
      <c r="OX493" s="730"/>
      <c r="OY493" s="730"/>
      <c r="OZ493" s="730"/>
      <c r="PA493" s="730"/>
      <c r="PB493" s="730"/>
      <c r="PC493" s="730"/>
      <c r="PD493" s="730"/>
      <c r="PE493" s="730"/>
      <c r="PF493" s="730"/>
      <c r="PG493" s="730"/>
      <c r="PH493" s="730"/>
      <c r="PI493" s="730"/>
    </row>
    <row r="494" spans="2:425" s="1" customFormat="1">
      <c r="B494" s="730"/>
      <c r="C494" s="6"/>
      <c r="D494" s="6"/>
      <c r="E494" s="6"/>
      <c r="F494" s="6"/>
      <c r="G494" s="2"/>
      <c r="H494" s="2"/>
      <c r="I494" s="2"/>
      <c r="J494" s="2"/>
      <c r="K494" s="2"/>
      <c r="L494" s="2"/>
      <c r="M494" s="34"/>
      <c r="P494" s="6"/>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4"/>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MU494" s="736"/>
      <c r="MV494" s="736"/>
      <c r="NN494" s="46"/>
      <c r="NO494" s="730"/>
      <c r="NP494" s="730"/>
      <c r="NQ494" s="730"/>
      <c r="NR494" s="730"/>
      <c r="NS494" s="730"/>
      <c r="NT494" s="730"/>
      <c r="NU494" s="730"/>
      <c r="NV494" s="730"/>
      <c r="NW494" s="730"/>
      <c r="NX494" s="730"/>
      <c r="NY494" s="730"/>
      <c r="NZ494" s="730"/>
      <c r="OA494" s="730"/>
      <c r="OB494" s="730"/>
      <c r="OC494" s="730"/>
      <c r="OD494" s="730"/>
      <c r="OE494" s="730"/>
      <c r="OF494" s="730"/>
      <c r="OG494" s="730"/>
      <c r="OH494" s="730"/>
      <c r="OI494" s="730"/>
      <c r="OJ494" s="730"/>
      <c r="OK494" s="730"/>
      <c r="OL494" s="730"/>
      <c r="OM494" s="730"/>
      <c r="ON494" s="730"/>
      <c r="OO494" s="730"/>
      <c r="OP494" s="730"/>
      <c r="OQ494" s="730"/>
      <c r="OR494" s="730"/>
      <c r="OS494" s="730"/>
      <c r="OT494" s="730"/>
      <c r="OU494" s="730"/>
      <c r="OV494" s="730"/>
      <c r="OW494" s="730"/>
      <c r="OX494" s="730"/>
      <c r="OY494" s="730"/>
      <c r="OZ494" s="730"/>
      <c r="PA494" s="730"/>
      <c r="PB494" s="730"/>
      <c r="PC494" s="730"/>
      <c r="PD494" s="730"/>
      <c r="PE494" s="730"/>
      <c r="PF494" s="730"/>
      <c r="PG494" s="730"/>
      <c r="PH494" s="730"/>
      <c r="PI494" s="730"/>
    </row>
    <row r="495" spans="2:425" s="1" customFormat="1">
      <c r="B495" s="730"/>
      <c r="C495" s="6"/>
      <c r="D495" s="6"/>
      <c r="E495" s="6"/>
      <c r="F495" s="6"/>
      <c r="G495" s="2"/>
      <c r="H495" s="2"/>
      <c r="I495" s="2"/>
      <c r="J495" s="2"/>
      <c r="K495" s="2"/>
      <c r="L495" s="2"/>
      <c r="M495" s="34"/>
      <c r="P495" s="6"/>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4"/>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MU495" s="736"/>
      <c r="MV495" s="736"/>
      <c r="NN495" s="46"/>
      <c r="NO495" s="730"/>
      <c r="NP495" s="730"/>
      <c r="NQ495" s="730"/>
      <c r="NR495" s="730"/>
      <c r="NS495" s="730"/>
      <c r="NT495" s="730"/>
      <c r="NU495" s="730"/>
      <c r="NV495" s="730"/>
      <c r="NW495" s="730"/>
      <c r="NX495" s="730"/>
      <c r="NY495" s="730"/>
      <c r="NZ495" s="730"/>
      <c r="OA495" s="730"/>
      <c r="OB495" s="730"/>
      <c r="OC495" s="730"/>
      <c r="OD495" s="730"/>
      <c r="OE495" s="730"/>
      <c r="OF495" s="730"/>
      <c r="OG495" s="730"/>
      <c r="OH495" s="730"/>
      <c r="OI495" s="730"/>
      <c r="OJ495" s="730"/>
      <c r="OK495" s="730"/>
      <c r="OL495" s="730"/>
      <c r="OM495" s="730"/>
      <c r="ON495" s="730"/>
      <c r="OO495" s="730"/>
      <c r="OP495" s="730"/>
      <c r="OQ495" s="730"/>
      <c r="OR495" s="730"/>
      <c r="OS495" s="730"/>
      <c r="OT495" s="730"/>
      <c r="OU495" s="730"/>
      <c r="OV495" s="730"/>
      <c r="OW495" s="730"/>
      <c r="OX495" s="730"/>
      <c r="OY495" s="730"/>
      <c r="OZ495" s="730"/>
      <c r="PA495" s="730"/>
      <c r="PB495" s="730"/>
      <c r="PC495" s="730"/>
      <c r="PD495" s="730"/>
      <c r="PE495" s="730"/>
      <c r="PF495" s="730"/>
      <c r="PG495" s="730"/>
      <c r="PH495" s="730"/>
      <c r="PI495" s="730"/>
    </row>
    <row r="496" spans="2:425" s="1" customFormat="1">
      <c r="B496" s="730"/>
      <c r="C496" s="6"/>
      <c r="D496" s="6"/>
      <c r="E496" s="6"/>
      <c r="F496" s="6"/>
      <c r="G496" s="2"/>
      <c r="H496" s="2"/>
      <c r="I496" s="2"/>
      <c r="J496" s="2"/>
      <c r="K496" s="2"/>
      <c r="L496" s="2"/>
      <c r="M496" s="34"/>
      <c r="P496" s="6"/>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4"/>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MU496" s="736"/>
      <c r="MV496" s="736"/>
      <c r="NN496" s="46"/>
      <c r="NO496" s="730"/>
      <c r="NP496" s="730"/>
      <c r="NQ496" s="730"/>
      <c r="NR496" s="730"/>
      <c r="NS496" s="730"/>
      <c r="NT496" s="730"/>
      <c r="NU496" s="730"/>
      <c r="NV496" s="730"/>
      <c r="NW496" s="730"/>
      <c r="NX496" s="730"/>
      <c r="NY496" s="730"/>
      <c r="NZ496" s="730"/>
      <c r="OA496" s="730"/>
      <c r="OB496" s="730"/>
      <c r="OC496" s="730"/>
      <c r="OD496" s="730"/>
      <c r="OE496" s="730"/>
      <c r="OF496" s="730"/>
      <c r="OG496" s="730"/>
      <c r="OH496" s="730"/>
      <c r="OI496" s="730"/>
      <c r="OJ496" s="730"/>
      <c r="OK496" s="730"/>
      <c r="OL496" s="730"/>
      <c r="OM496" s="730"/>
      <c r="ON496" s="730"/>
      <c r="OO496" s="730"/>
      <c r="OP496" s="730"/>
      <c r="OQ496" s="730"/>
      <c r="OR496" s="730"/>
      <c r="OS496" s="730"/>
      <c r="OT496" s="730"/>
      <c r="OU496" s="730"/>
      <c r="OV496" s="730"/>
      <c r="OW496" s="730"/>
      <c r="OX496" s="730"/>
      <c r="OY496" s="730"/>
      <c r="OZ496" s="730"/>
      <c r="PA496" s="730"/>
      <c r="PB496" s="730"/>
      <c r="PC496" s="730"/>
      <c r="PD496" s="730"/>
      <c r="PE496" s="730"/>
      <c r="PF496" s="730"/>
      <c r="PG496" s="730"/>
      <c r="PH496" s="730"/>
      <c r="PI496" s="730"/>
    </row>
    <row r="497" spans="2:425" s="1" customFormat="1">
      <c r="B497" s="730"/>
      <c r="C497" s="6"/>
      <c r="D497" s="6"/>
      <c r="E497" s="6"/>
      <c r="F497" s="6"/>
      <c r="G497" s="2"/>
      <c r="H497" s="2"/>
      <c r="I497" s="2"/>
      <c r="J497" s="2"/>
      <c r="K497" s="2"/>
      <c r="L497" s="2"/>
      <c r="M497" s="34"/>
      <c r="P497" s="6"/>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4"/>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MU497" s="736"/>
      <c r="MV497" s="736"/>
      <c r="NN497" s="46"/>
      <c r="NO497" s="730"/>
      <c r="NP497" s="730"/>
      <c r="NQ497" s="730"/>
      <c r="NR497" s="730"/>
      <c r="NS497" s="730"/>
      <c r="NT497" s="730"/>
      <c r="NU497" s="730"/>
      <c r="NV497" s="730"/>
      <c r="NW497" s="730"/>
      <c r="NX497" s="730"/>
      <c r="NY497" s="730"/>
      <c r="NZ497" s="730"/>
      <c r="OA497" s="730"/>
      <c r="OB497" s="730"/>
      <c r="OC497" s="730"/>
      <c r="OD497" s="730"/>
      <c r="OE497" s="730"/>
      <c r="OF497" s="730"/>
      <c r="OG497" s="730"/>
      <c r="OH497" s="730"/>
      <c r="OI497" s="730"/>
      <c r="OJ497" s="730"/>
      <c r="OK497" s="730"/>
      <c r="OL497" s="730"/>
      <c r="OM497" s="730"/>
      <c r="ON497" s="730"/>
      <c r="OO497" s="730"/>
      <c r="OP497" s="730"/>
      <c r="OQ497" s="730"/>
      <c r="OR497" s="730"/>
      <c r="OS497" s="730"/>
      <c r="OT497" s="730"/>
      <c r="OU497" s="730"/>
      <c r="OV497" s="730"/>
      <c r="OW497" s="730"/>
      <c r="OX497" s="730"/>
      <c r="OY497" s="730"/>
      <c r="OZ497" s="730"/>
      <c r="PA497" s="730"/>
      <c r="PB497" s="730"/>
      <c r="PC497" s="730"/>
      <c r="PD497" s="730"/>
      <c r="PE497" s="730"/>
      <c r="PF497" s="730"/>
      <c r="PG497" s="730"/>
      <c r="PH497" s="730"/>
      <c r="PI497" s="730"/>
    </row>
    <row r="498" spans="2:425" s="1" customFormat="1">
      <c r="B498" s="730"/>
      <c r="C498" s="6"/>
      <c r="D498" s="6"/>
      <c r="E498" s="6"/>
      <c r="F498" s="6"/>
      <c r="G498" s="2"/>
      <c r="H498" s="2"/>
      <c r="I498" s="2"/>
      <c r="J498" s="2"/>
      <c r="K498" s="2"/>
      <c r="L498" s="2"/>
      <c r="M498" s="34"/>
      <c r="P498" s="6"/>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4"/>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MU498" s="736"/>
      <c r="MV498" s="736"/>
      <c r="NN498" s="46"/>
      <c r="NO498" s="730"/>
      <c r="NP498" s="730"/>
      <c r="NQ498" s="730"/>
      <c r="NR498" s="730"/>
      <c r="NS498" s="730"/>
      <c r="NT498" s="730"/>
      <c r="NU498" s="730"/>
      <c r="NV498" s="730"/>
      <c r="NW498" s="730"/>
      <c r="NX498" s="730"/>
      <c r="NY498" s="730"/>
      <c r="NZ498" s="730"/>
      <c r="OA498" s="730"/>
      <c r="OB498" s="730"/>
      <c r="OC498" s="730"/>
      <c r="OD498" s="730"/>
      <c r="OE498" s="730"/>
      <c r="OF498" s="730"/>
      <c r="OG498" s="730"/>
      <c r="OH498" s="730"/>
      <c r="OI498" s="730"/>
      <c r="OJ498" s="730"/>
      <c r="OK498" s="730"/>
      <c r="OL498" s="730"/>
      <c r="OM498" s="730"/>
      <c r="ON498" s="730"/>
      <c r="OO498" s="730"/>
      <c r="OP498" s="730"/>
      <c r="OQ498" s="730"/>
      <c r="OR498" s="730"/>
      <c r="OS498" s="730"/>
      <c r="OT498" s="730"/>
      <c r="OU498" s="730"/>
      <c r="OV498" s="730"/>
      <c r="OW498" s="730"/>
      <c r="OX498" s="730"/>
      <c r="OY498" s="730"/>
      <c r="OZ498" s="730"/>
      <c r="PA498" s="730"/>
      <c r="PB498" s="730"/>
      <c r="PC498" s="730"/>
      <c r="PD498" s="730"/>
      <c r="PE498" s="730"/>
      <c r="PF498" s="730"/>
      <c r="PG498" s="730"/>
      <c r="PH498" s="730"/>
      <c r="PI498" s="730"/>
    </row>
    <row r="499" spans="2:425" s="1" customFormat="1">
      <c r="B499" s="730"/>
      <c r="C499" s="6"/>
      <c r="D499" s="6"/>
      <c r="E499" s="6"/>
      <c r="F499" s="6"/>
      <c r="G499" s="2"/>
      <c r="H499" s="2"/>
      <c r="I499" s="2"/>
      <c r="J499" s="2"/>
      <c r="K499" s="2"/>
      <c r="L499" s="2"/>
      <c r="M499" s="34"/>
      <c r="P499" s="6"/>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4"/>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MU499" s="736"/>
      <c r="MV499" s="736"/>
      <c r="NN499" s="46"/>
      <c r="NO499" s="730"/>
      <c r="NP499" s="730"/>
      <c r="NQ499" s="730"/>
      <c r="NR499" s="730"/>
      <c r="NS499" s="730"/>
      <c r="NT499" s="730"/>
      <c r="NU499" s="730"/>
      <c r="NV499" s="730"/>
      <c r="NW499" s="730"/>
      <c r="NX499" s="730"/>
      <c r="NY499" s="730"/>
      <c r="NZ499" s="730"/>
      <c r="OA499" s="730"/>
      <c r="OB499" s="730"/>
      <c r="OC499" s="730"/>
      <c r="OD499" s="730"/>
      <c r="OE499" s="730"/>
      <c r="OF499" s="730"/>
      <c r="OG499" s="730"/>
      <c r="OH499" s="730"/>
      <c r="OI499" s="730"/>
      <c r="OJ499" s="730"/>
      <c r="OK499" s="730"/>
      <c r="OL499" s="730"/>
      <c r="OM499" s="730"/>
      <c r="ON499" s="730"/>
      <c r="OO499" s="730"/>
      <c r="OP499" s="730"/>
      <c r="OQ499" s="730"/>
      <c r="OR499" s="730"/>
      <c r="OS499" s="730"/>
      <c r="OT499" s="730"/>
      <c r="OU499" s="730"/>
      <c r="OV499" s="730"/>
      <c r="OW499" s="730"/>
      <c r="OX499" s="730"/>
      <c r="OY499" s="730"/>
      <c r="OZ499" s="730"/>
      <c r="PA499" s="730"/>
      <c r="PB499" s="730"/>
      <c r="PC499" s="730"/>
      <c r="PD499" s="730"/>
      <c r="PE499" s="730"/>
      <c r="PF499" s="730"/>
      <c r="PG499" s="730"/>
      <c r="PH499" s="730"/>
      <c r="PI499" s="730"/>
    </row>
    <row r="500" spans="2:425" s="1" customFormat="1">
      <c r="B500" s="730"/>
      <c r="C500" s="6"/>
      <c r="D500" s="6"/>
      <c r="E500" s="6"/>
      <c r="F500" s="6"/>
      <c r="G500" s="2"/>
      <c r="H500" s="2"/>
      <c r="I500" s="2"/>
      <c r="J500" s="2"/>
      <c r="K500" s="2"/>
      <c r="L500" s="2"/>
      <c r="M500" s="34"/>
      <c r="P500" s="6"/>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4"/>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MU500" s="736"/>
      <c r="MV500" s="736"/>
      <c r="NN500" s="46"/>
      <c r="NO500" s="730"/>
      <c r="NP500" s="730"/>
      <c r="NQ500" s="730"/>
      <c r="NR500" s="730"/>
      <c r="NS500" s="730"/>
      <c r="NT500" s="730"/>
      <c r="NU500" s="730"/>
      <c r="NV500" s="730"/>
      <c r="NW500" s="730"/>
      <c r="NX500" s="730"/>
      <c r="NY500" s="730"/>
      <c r="NZ500" s="730"/>
      <c r="OA500" s="730"/>
      <c r="OB500" s="730"/>
      <c r="OC500" s="730"/>
      <c r="OD500" s="730"/>
      <c r="OE500" s="730"/>
      <c r="OF500" s="730"/>
      <c r="OG500" s="730"/>
      <c r="OH500" s="730"/>
      <c r="OI500" s="730"/>
      <c r="OJ500" s="730"/>
      <c r="OK500" s="730"/>
      <c r="OL500" s="730"/>
      <c r="OM500" s="730"/>
      <c r="ON500" s="730"/>
      <c r="OO500" s="730"/>
      <c r="OP500" s="730"/>
      <c r="OQ500" s="730"/>
      <c r="OR500" s="730"/>
      <c r="OS500" s="730"/>
      <c r="OT500" s="730"/>
      <c r="OU500" s="730"/>
      <c r="OV500" s="730"/>
      <c r="OW500" s="730"/>
      <c r="OX500" s="730"/>
      <c r="OY500" s="730"/>
      <c r="OZ500" s="730"/>
      <c r="PA500" s="730"/>
      <c r="PB500" s="730"/>
      <c r="PC500" s="730"/>
      <c r="PD500" s="730"/>
      <c r="PE500" s="730"/>
      <c r="PF500" s="730"/>
      <c r="PG500" s="730"/>
      <c r="PH500" s="730"/>
      <c r="PI500" s="730"/>
    </row>
    <row r="501" spans="2:425" s="1" customFormat="1">
      <c r="B501" s="730"/>
      <c r="C501" s="6"/>
      <c r="D501" s="6"/>
      <c r="E501" s="6"/>
      <c r="F501" s="6"/>
      <c r="G501" s="2"/>
      <c r="H501" s="2"/>
      <c r="I501" s="2"/>
      <c r="J501" s="2"/>
      <c r="K501" s="2"/>
      <c r="L501" s="2"/>
      <c r="M501" s="34"/>
      <c r="P501" s="6"/>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4"/>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MU501" s="736"/>
      <c r="MV501" s="736"/>
      <c r="NN501" s="46"/>
      <c r="NO501" s="730"/>
      <c r="NP501" s="730"/>
      <c r="NQ501" s="730"/>
      <c r="NR501" s="730"/>
      <c r="NS501" s="730"/>
      <c r="NT501" s="730"/>
      <c r="NU501" s="730"/>
      <c r="NV501" s="730"/>
      <c r="NW501" s="730"/>
      <c r="NX501" s="730"/>
      <c r="NY501" s="730"/>
      <c r="NZ501" s="730"/>
      <c r="OA501" s="730"/>
      <c r="OB501" s="730"/>
      <c r="OC501" s="730"/>
      <c r="OD501" s="730"/>
      <c r="OE501" s="730"/>
      <c r="OF501" s="730"/>
      <c r="OG501" s="730"/>
      <c r="OH501" s="730"/>
      <c r="OI501" s="730"/>
      <c r="OJ501" s="730"/>
      <c r="OK501" s="730"/>
      <c r="OL501" s="730"/>
      <c r="OM501" s="730"/>
      <c r="ON501" s="730"/>
      <c r="OO501" s="730"/>
      <c r="OP501" s="730"/>
      <c r="OQ501" s="730"/>
      <c r="OR501" s="730"/>
      <c r="OS501" s="730"/>
      <c r="OT501" s="730"/>
      <c r="OU501" s="730"/>
      <c r="OV501" s="730"/>
      <c r="OW501" s="730"/>
      <c r="OX501" s="730"/>
      <c r="OY501" s="730"/>
      <c r="OZ501" s="730"/>
      <c r="PA501" s="730"/>
      <c r="PB501" s="730"/>
      <c r="PC501" s="730"/>
      <c r="PD501" s="730"/>
      <c r="PE501" s="730"/>
      <c r="PF501" s="730"/>
      <c r="PG501" s="730"/>
      <c r="PH501" s="730"/>
      <c r="PI501" s="730"/>
    </row>
    <row r="502" spans="2:425" s="1" customFormat="1">
      <c r="B502" s="730"/>
      <c r="C502" s="6"/>
      <c r="D502" s="6"/>
      <c r="E502" s="6"/>
      <c r="F502" s="6"/>
      <c r="G502" s="2"/>
      <c r="H502" s="2"/>
      <c r="I502" s="2"/>
      <c r="J502" s="2"/>
      <c r="K502" s="2"/>
      <c r="L502" s="2"/>
      <c r="M502" s="34"/>
      <c r="P502" s="6"/>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4"/>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MU502" s="736"/>
      <c r="MV502" s="736"/>
      <c r="NN502" s="46"/>
      <c r="NO502" s="730"/>
      <c r="NP502" s="730"/>
      <c r="NQ502" s="730"/>
      <c r="NR502" s="730"/>
      <c r="NS502" s="730"/>
      <c r="NT502" s="730"/>
      <c r="NU502" s="730"/>
      <c r="NV502" s="730"/>
      <c r="NW502" s="730"/>
      <c r="NX502" s="730"/>
      <c r="NY502" s="730"/>
      <c r="NZ502" s="730"/>
      <c r="OA502" s="730"/>
      <c r="OB502" s="730"/>
      <c r="OC502" s="730"/>
      <c r="OD502" s="730"/>
      <c r="OE502" s="730"/>
      <c r="OF502" s="730"/>
      <c r="OG502" s="730"/>
      <c r="OH502" s="730"/>
      <c r="OI502" s="730"/>
      <c r="OJ502" s="730"/>
      <c r="OK502" s="730"/>
      <c r="OL502" s="730"/>
      <c r="OM502" s="730"/>
      <c r="ON502" s="730"/>
      <c r="OO502" s="730"/>
      <c r="OP502" s="730"/>
      <c r="OQ502" s="730"/>
      <c r="OR502" s="730"/>
      <c r="OS502" s="730"/>
      <c r="OT502" s="730"/>
      <c r="OU502" s="730"/>
      <c r="OV502" s="730"/>
      <c r="OW502" s="730"/>
      <c r="OX502" s="730"/>
      <c r="OY502" s="730"/>
      <c r="OZ502" s="730"/>
      <c r="PA502" s="730"/>
      <c r="PB502" s="730"/>
      <c r="PC502" s="730"/>
      <c r="PD502" s="730"/>
      <c r="PE502" s="730"/>
      <c r="PF502" s="730"/>
      <c r="PG502" s="730"/>
      <c r="PH502" s="730"/>
      <c r="PI502" s="730"/>
    </row>
    <row r="503" spans="2:425" s="1" customFormat="1">
      <c r="B503" s="730"/>
      <c r="C503" s="6"/>
      <c r="D503" s="6"/>
      <c r="E503" s="6"/>
      <c r="F503" s="6"/>
      <c r="G503" s="2"/>
      <c r="H503" s="2"/>
      <c r="I503" s="2"/>
      <c r="J503" s="2"/>
      <c r="K503" s="2"/>
      <c r="L503" s="2"/>
      <c r="M503" s="34"/>
      <c r="P503" s="6"/>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4"/>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MU503" s="736"/>
      <c r="MV503" s="736"/>
      <c r="NN503" s="46"/>
      <c r="NO503" s="730"/>
      <c r="NP503" s="730"/>
      <c r="NQ503" s="730"/>
      <c r="NR503" s="730"/>
      <c r="NS503" s="730"/>
      <c r="NT503" s="730"/>
      <c r="NU503" s="730"/>
      <c r="NV503" s="730"/>
      <c r="NW503" s="730"/>
      <c r="NX503" s="730"/>
      <c r="NY503" s="730"/>
      <c r="NZ503" s="730"/>
      <c r="OA503" s="730"/>
      <c r="OB503" s="730"/>
      <c r="OC503" s="730"/>
      <c r="OD503" s="730"/>
      <c r="OE503" s="730"/>
      <c r="OF503" s="730"/>
      <c r="OG503" s="730"/>
      <c r="OH503" s="730"/>
      <c r="OI503" s="730"/>
      <c r="OJ503" s="730"/>
      <c r="OK503" s="730"/>
      <c r="OL503" s="730"/>
      <c r="OM503" s="730"/>
      <c r="ON503" s="730"/>
      <c r="OO503" s="730"/>
      <c r="OP503" s="730"/>
      <c r="OQ503" s="730"/>
      <c r="OR503" s="730"/>
      <c r="OS503" s="730"/>
      <c r="OT503" s="730"/>
      <c r="OU503" s="730"/>
      <c r="OV503" s="730"/>
      <c r="OW503" s="730"/>
      <c r="OX503" s="730"/>
      <c r="OY503" s="730"/>
      <c r="OZ503" s="730"/>
      <c r="PA503" s="730"/>
      <c r="PB503" s="730"/>
      <c r="PC503" s="730"/>
      <c r="PD503" s="730"/>
      <c r="PE503" s="730"/>
      <c r="PF503" s="730"/>
      <c r="PG503" s="730"/>
      <c r="PH503" s="730"/>
      <c r="PI503" s="730"/>
    </row>
    <row r="504" spans="2:425" s="1" customFormat="1">
      <c r="B504" s="730"/>
      <c r="C504" s="6"/>
      <c r="D504" s="6"/>
      <c r="E504" s="6"/>
      <c r="F504" s="6"/>
      <c r="G504" s="2"/>
      <c r="H504" s="2"/>
      <c r="I504" s="2"/>
      <c r="J504" s="2"/>
      <c r="K504" s="2"/>
      <c r="L504" s="2"/>
      <c r="M504" s="34"/>
      <c r="P504" s="6"/>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4"/>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MU504" s="736"/>
      <c r="MV504" s="736"/>
      <c r="NN504" s="46"/>
      <c r="NO504" s="730"/>
      <c r="NP504" s="730"/>
      <c r="NQ504" s="730"/>
      <c r="NR504" s="730"/>
      <c r="NS504" s="730"/>
      <c r="NT504" s="730"/>
      <c r="NU504" s="730"/>
      <c r="NV504" s="730"/>
      <c r="NW504" s="730"/>
      <c r="NX504" s="730"/>
      <c r="NY504" s="730"/>
      <c r="NZ504" s="730"/>
      <c r="OA504" s="730"/>
      <c r="OB504" s="730"/>
      <c r="OC504" s="730"/>
      <c r="OD504" s="730"/>
      <c r="OE504" s="730"/>
      <c r="OF504" s="730"/>
      <c r="OG504" s="730"/>
      <c r="OH504" s="730"/>
      <c r="OI504" s="730"/>
      <c r="OJ504" s="730"/>
      <c r="OK504" s="730"/>
      <c r="OL504" s="730"/>
      <c r="OM504" s="730"/>
      <c r="ON504" s="730"/>
      <c r="OO504" s="730"/>
      <c r="OP504" s="730"/>
      <c r="OQ504" s="730"/>
      <c r="OR504" s="730"/>
      <c r="OS504" s="730"/>
      <c r="OT504" s="730"/>
      <c r="OU504" s="730"/>
      <c r="OV504" s="730"/>
      <c r="OW504" s="730"/>
      <c r="OX504" s="730"/>
      <c r="OY504" s="730"/>
      <c r="OZ504" s="730"/>
      <c r="PA504" s="730"/>
      <c r="PB504" s="730"/>
      <c r="PC504" s="730"/>
      <c r="PD504" s="730"/>
      <c r="PE504" s="730"/>
      <c r="PF504" s="730"/>
      <c r="PG504" s="730"/>
      <c r="PH504" s="730"/>
      <c r="PI504" s="730"/>
    </row>
    <row r="505" spans="2:425" s="1" customFormat="1">
      <c r="B505" s="730"/>
      <c r="C505" s="6"/>
      <c r="D505" s="6"/>
      <c r="E505" s="6"/>
      <c r="F505" s="6"/>
      <c r="G505" s="2"/>
      <c r="H505" s="2"/>
      <c r="I505" s="2"/>
      <c r="J505" s="2"/>
      <c r="K505" s="2"/>
      <c r="L505" s="2"/>
      <c r="M505" s="34"/>
      <c r="P505" s="6"/>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4"/>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MU505" s="736"/>
      <c r="MV505" s="736"/>
      <c r="NN505" s="46"/>
      <c r="NO505" s="730"/>
      <c r="NP505" s="730"/>
      <c r="NQ505" s="730"/>
      <c r="NR505" s="730"/>
      <c r="NS505" s="730"/>
      <c r="NT505" s="730"/>
      <c r="NU505" s="730"/>
      <c r="NV505" s="730"/>
      <c r="NW505" s="730"/>
      <c r="NX505" s="730"/>
      <c r="NY505" s="730"/>
      <c r="NZ505" s="730"/>
      <c r="OA505" s="730"/>
      <c r="OB505" s="730"/>
      <c r="OC505" s="730"/>
      <c r="OD505" s="730"/>
      <c r="OE505" s="730"/>
      <c r="OF505" s="730"/>
      <c r="OG505" s="730"/>
      <c r="OH505" s="730"/>
      <c r="OI505" s="730"/>
      <c r="OJ505" s="730"/>
      <c r="OK505" s="730"/>
      <c r="OL505" s="730"/>
      <c r="OM505" s="730"/>
      <c r="ON505" s="730"/>
      <c r="OO505" s="730"/>
      <c r="OP505" s="730"/>
      <c r="OQ505" s="730"/>
      <c r="OR505" s="730"/>
      <c r="OS505" s="730"/>
      <c r="OT505" s="730"/>
      <c r="OU505" s="730"/>
      <c r="OV505" s="730"/>
      <c r="OW505" s="730"/>
      <c r="OX505" s="730"/>
      <c r="OY505" s="730"/>
      <c r="OZ505" s="730"/>
      <c r="PA505" s="730"/>
      <c r="PB505" s="730"/>
      <c r="PC505" s="730"/>
      <c r="PD505" s="730"/>
      <c r="PE505" s="730"/>
      <c r="PF505" s="730"/>
      <c r="PG505" s="730"/>
      <c r="PH505" s="730"/>
      <c r="PI505" s="730"/>
    </row>
    <row r="506" spans="2:425" s="1" customFormat="1">
      <c r="B506" s="730"/>
      <c r="C506" s="6"/>
      <c r="D506" s="6"/>
      <c r="E506" s="6"/>
      <c r="F506" s="6"/>
      <c r="G506" s="2"/>
      <c r="H506" s="2"/>
      <c r="I506" s="2"/>
      <c r="J506" s="2"/>
      <c r="K506" s="2"/>
      <c r="L506" s="2"/>
      <c r="M506" s="34"/>
      <c r="P506" s="6"/>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4"/>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MU506" s="736"/>
      <c r="MV506" s="736"/>
      <c r="NN506" s="46"/>
      <c r="NO506" s="730"/>
      <c r="NP506" s="730"/>
      <c r="NQ506" s="730"/>
      <c r="NR506" s="730"/>
      <c r="NS506" s="730"/>
      <c r="NT506" s="730"/>
      <c r="NU506" s="730"/>
      <c r="NV506" s="730"/>
      <c r="NW506" s="730"/>
      <c r="NX506" s="730"/>
      <c r="NY506" s="730"/>
      <c r="NZ506" s="730"/>
      <c r="OA506" s="730"/>
      <c r="OB506" s="730"/>
      <c r="OC506" s="730"/>
      <c r="OD506" s="730"/>
      <c r="OE506" s="730"/>
      <c r="OF506" s="730"/>
      <c r="OG506" s="730"/>
      <c r="OH506" s="730"/>
      <c r="OI506" s="730"/>
      <c r="OJ506" s="730"/>
      <c r="OK506" s="730"/>
      <c r="OL506" s="730"/>
      <c r="OM506" s="730"/>
      <c r="ON506" s="730"/>
      <c r="OO506" s="730"/>
      <c r="OP506" s="730"/>
      <c r="OQ506" s="730"/>
      <c r="OR506" s="730"/>
      <c r="OS506" s="730"/>
      <c r="OT506" s="730"/>
      <c r="OU506" s="730"/>
      <c r="OV506" s="730"/>
      <c r="OW506" s="730"/>
      <c r="OX506" s="730"/>
      <c r="OY506" s="730"/>
      <c r="OZ506" s="730"/>
      <c r="PA506" s="730"/>
      <c r="PB506" s="730"/>
      <c r="PC506" s="730"/>
      <c r="PD506" s="730"/>
      <c r="PE506" s="730"/>
      <c r="PF506" s="730"/>
      <c r="PG506" s="730"/>
      <c r="PH506" s="730"/>
      <c r="PI506" s="730"/>
    </row>
    <row r="507" spans="2:425" s="1" customFormat="1">
      <c r="B507" s="730"/>
      <c r="C507" s="6"/>
      <c r="D507" s="6"/>
      <c r="E507" s="6"/>
      <c r="F507" s="6"/>
      <c r="G507" s="2"/>
      <c r="H507" s="2"/>
      <c r="I507" s="2"/>
      <c r="J507" s="2"/>
      <c r="K507" s="2"/>
      <c r="L507" s="2"/>
      <c r="M507" s="34"/>
      <c r="P507" s="6"/>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4"/>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MU507" s="736"/>
      <c r="MV507" s="736"/>
      <c r="NN507" s="46"/>
      <c r="NO507" s="730"/>
      <c r="NP507" s="730"/>
      <c r="NQ507" s="730"/>
      <c r="NR507" s="730"/>
      <c r="NS507" s="730"/>
      <c r="NT507" s="730"/>
      <c r="NU507" s="730"/>
      <c r="NV507" s="730"/>
      <c r="NW507" s="730"/>
      <c r="NX507" s="730"/>
      <c r="NY507" s="730"/>
      <c r="NZ507" s="730"/>
      <c r="OA507" s="730"/>
      <c r="OB507" s="730"/>
      <c r="OC507" s="730"/>
      <c r="OD507" s="730"/>
      <c r="OE507" s="730"/>
      <c r="OF507" s="730"/>
      <c r="OG507" s="730"/>
      <c r="OH507" s="730"/>
      <c r="OI507" s="730"/>
      <c r="OJ507" s="730"/>
      <c r="OK507" s="730"/>
      <c r="OL507" s="730"/>
      <c r="OM507" s="730"/>
      <c r="ON507" s="730"/>
      <c r="OO507" s="730"/>
      <c r="OP507" s="730"/>
      <c r="OQ507" s="730"/>
      <c r="OR507" s="730"/>
      <c r="OS507" s="730"/>
      <c r="OT507" s="730"/>
      <c r="OU507" s="730"/>
      <c r="OV507" s="730"/>
      <c r="OW507" s="730"/>
      <c r="OX507" s="730"/>
      <c r="OY507" s="730"/>
      <c r="OZ507" s="730"/>
      <c r="PA507" s="730"/>
      <c r="PB507" s="730"/>
      <c r="PC507" s="730"/>
      <c r="PD507" s="730"/>
      <c r="PE507" s="730"/>
      <c r="PF507" s="730"/>
      <c r="PG507" s="730"/>
      <c r="PH507" s="730"/>
      <c r="PI507" s="730"/>
    </row>
    <row r="508" spans="2:425" s="1" customFormat="1">
      <c r="B508" s="730"/>
      <c r="C508" s="6"/>
      <c r="D508" s="6"/>
      <c r="E508" s="6"/>
      <c r="F508" s="6"/>
      <c r="G508" s="2"/>
      <c r="H508" s="2"/>
      <c r="I508" s="2"/>
      <c r="J508" s="2"/>
      <c r="K508" s="2"/>
      <c r="L508" s="2"/>
      <c r="M508" s="34"/>
      <c r="P508" s="6"/>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4"/>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MU508" s="736"/>
      <c r="MV508" s="736"/>
      <c r="NN508" s="46"/>
      <c r="NO508" s="730"/>
      <c r="NP508" s="730"/>
      <c r="NQ508" s="730"/>
      <c r="NR508" s="730"/>
      <c r="NS508" s="730"/>
      <c r="NT508" s="730"/>
      <c r="NU508" s="730"/>
      <c r="NV508" s="730"/>
      <c r="NW508" s="730"/>
      <c r="NX508" s="730"/>
      <c r="NY508" s="730"/>
      <c r="NZ508" s="730"/>
      <c r="OA508" s="730"/>
      <c r="OB508" s="730"/>
      <c r="OC508" s="730"/>
      <c r="OD508" s="730"/>
      <c r="OE508" s="730"/>
      <c r="OF508" s="730"/>
      <c r="OG508" s="730"/>
      <c r="OH508" s="730"/>
      <c r="OI508" s="730"/>
      <c r="OJ508" s="730"/>
      <c r="OK508" s="730"/>
      <c r="OL508" s="730"/>
      <c r="OM508" s="730"/>
      <c r="ON508" s="730"/>
      <c r="OO508" s="730"/>
      <c r="OP508" s="730"/>
      <c r="OQ508" s="730"/>
      <c r="OR508" s="730"/>
      <c r="OS508" s="730"/>
      <c r="OT508" s="730"/>
      <c r="OU508" s="730"/>
      <c r="OV508" s="730"/>
      <c r="OW508" s="730"/>
      <c r="OX508" s="730"/>
      <c r="OY508" s="730"/>
      <c r="OZ508" s="730"/>
      <c r="PA508" s="730"/>
      <c r="PB508" s="730"/>
      <c r="PC508" s="730"/>
      <c r="PD508" s="730"/>
      <c r="PE508" s="730"/>
      <c r="PF508" s="730"/>
      <c r="PG508" s="730"/>
      <c r="PH508" s="730"/>
      <c r="PI508" s="730"/>
    </row>
    <row r="509" spans="2:425" s="1" customFormat="1">
      <c r="B509" s="730"/>
      <c r="C509" s="6"/>
      <c r="D509" s="6"/>
      <c r="E509" s="6"/>
      <c r="F509" s="6"/>
      <c r="G509" s="2"/>
      <c r="H509" s="2"/>
      <c r="I509" s="2"/>
      <c r="J509" s="2"/>
      <c r="K509" s="2"/>
      <c r="L509" s="2"/>
      <c r="M509" s="34"/>
      <c r="P509" s="6"/>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4"/>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MU509" s="736"/>
      <c r="MV509" s="736"/>
      <c r="NN509" s="46"/>
      <c r="NO509" s="730"/>
      <c r="NP509" s="730"/>
      <c r="NQ509" s="730"/>
      <c r="NR509" s="730"/>
      <c r="NS509" s="730"/>
      <c r="NT509" s="730"/>
      <c r="NU509" s="730"/>
      <c r="NV509" s="730"/>
      <c r="NW509" s="730"/>
      <c r="NX509" s="730"/>
      <c r="NY509" s="730"/>
      <c r="NZ509" s="730"/>
      <c r="OA509" s="730"/>
      <c r="OB509" s="730"/>
      <c r="OC509" s="730"/>
      <c r="OD509" s="730"/>
      <c r="OE509" s="730"/>
      <c r="OF509" s="730"/>
      <c r="OG509" s="730"/>
      <c r="OH509" s="730"/>
      <c r="OI509" s="730"/>
      <c r="OJ509" s="730"/>
      <c r="OK509" s="730"/>
      <c r="OL509" s="730"/>
      <c r="OM509" s="730"/>
      <c r="ON509" s="730"/>
      <c r="OO509" s="730"/>
      <c r="OP509" s="730"/>
      <c r="OQ509" s="730"/>
      <c r="OR509" s="730"/>
      <c r="OS509" s="730"/>
      <c r="OT509" s="730"/>
      <c r="OU509" s="730"/>
      <c r="OV509" s="730"/>
      <c r="OW509" s="730"/>
      <c r="OX509" s="730"/>
      <c r="OY509" s="730"/>
      <c r="OZ509" s="730"/>
      <c r="PA509" s="730"/>
      <c r="PB509" s="730"/>
      <c r="PC509" s="730"/>
      <c r="PD509" s="730"/>
      <c r="PE509" s="730"/>
      <c r="PF509" s="730"/>
      <c r="PG509" s="730"/>
      <c r="PH509" s="730"/>
      <c r="PI509" s="730"/>
    </row>
    <row r="510" spans="2:425" s="1" customFormat="1">
      <c r="B510" s="730"/>
      <c r="C510" s="6"/>
      <c r="D510" s="6"/>
      <c r="E510" s="6"/>
      <c r="F510" s="6"/>
      <c r="G510" s="2"/>
      <c r="H510" s="2"/>
      <c r="I510" s="2"/>
      <c r="J510" s="2"/>
      <c r="K510" s="2"/>
      <c r="L510" s="2"/>
      <c r="M510" s="34"/>
      <c r="P510" s="6"/>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4"/>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MU510" s="736"/>
      <c r="MV510" s="736"/>
      <c r="NN510" s="46"/>
      <c r="NO510" s="730"/>
      <c r="NP510" s="730"/>
      <c r="NQ510" s="730"/>
      <c r="NR510" s="730"/>
      <c r="NS510" s="730"/>
      <c r="NT510" s="730"/>
      <c r="NU510" s="730"/>
      <c r="NV510" s="730"/>
      <c r="NW510" s="730"/>
      <c r="NX510" s="730"/>
      <c r="NY510" s="730"/>
      <c r="NZ510" s="730"/>
      <c r="OA510" s="730"/>
      <c r="OB510" s="730"/>
      <c r="OC510" s="730"/>
      <c r="OD510" s="730"/>
      <c r="OE510" s="730"/>
      <c r="OF510" s="730"/>
      <c r="OG510" s="730"/>
      <c r="OH510" s="730"/>
      <c r="OI510" s="730"/>
      <c r="OJ510" s="730"/>
      <c r="OK510" s="730"/>
      <c r="OL510" s="730"/>
      <c r="OM510" s="730"/>
      <c r="ON510" s="730"/>
      <c r="OO510" s="730"/>
      <c r="OP510" s="730"/>
      <c r="OQ510" s="730"/>
      <c r="OR510" s="730"/>
      <c r="OS510" s="730"/>
      <c r="OT510" s="730"/>
      <c r="OU510" s="730"/>
      <c r="OV510" s="730"/>
      <c r="OW510" s="730"/>
      <c r="OX510" s="730"/>
      <c r="OY510" s="730"/>
      <c r="OZ510" s="730"/>
      <c r="PA510" s="730"/>
      <c r="PB510" s="730"/>
      <c r="PC510" s="730"/>
      <c r="PD510" s="730"/>
      <c r="PE510" s="730"/>
      <c r="PF510" s="730"/>
      <c r="PG510" s="730"/>
      <c r="PH510" s="730"/>
      <c r="PI510" s="730"/>
    </row>
    <row r="511" spans="2:425" s="1" customFormat="1">
      <c r="B511" s="730"/>
      <c r="C511" s="6"/>
      <c r="D511" s="6"/>
      <c r="E511" s="6"/>
      <c r="F511" s="6"/>
      <c r="G511" s="2"/>
      <c r="H511" s="2"/>
      <c r="I511" s="2"/>
      <c r="J511" s="2"/>
      <c r="K511" s="2"/>
      <c r="L511" s="2"/>
      <c r="M511" s="34"/>
      <c r="P511" s="6"/>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4"/>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MU511" s="736"/>
      <c r="MV511" s="736"/>
      <c r="NN511" s="46"/>
      <c r="NO511" s="730"/>
      <c r="NP511" s="730"/>
      <c r="NQ511" s="730"/>
      <c r="NR511" s="730"/>
      <c r="NS511" s="730"/>
      <c r="NT511" s="730"/>
      <c r="NU511" s="730"/>
      <c r="NV511" s="730"/>
      <c r="NW511" s="730"/>
      <c r="NX511" s="730"/>
      <c r="NY511" s="730"/>
      <c r="NZ511" s="730"/>
      <c r="OA511" s="730"/>
      <c r="OB511" s="730"/>
      <c r="OC511" s="730"/>
      <c r="OD511" s="730"/>
      <c r="OE511" s="730"/>
      <c r="OF511" s="730"/>
      <c r="OG511" s="730"/>
      <c r="OH511" s="730"/>
      <c r="OI511" s="730"/>
      <c r="OJ511" s="730"/>
      <c r="OK511" s="730"/>
      <c r="OL511" s="730"/>
      <c r="OM511" s="730"/>
      <c r="ON511" s="730"/>
      <c r="OO511" s="730"/>
      <c r="OP511" s="730"/>
      <c r="OQ511" s="730"/>
      <c r="OR511" s="730"/>
      <c r="OS511" s="730"/>
      <c r="OT511" s="730"/>
      <c r="OU511" s="730"/>
      <c r="OV511" s="730"/>
      <c r="OW511" s="730"/>
      <c r="OX511" s="730"/>
      <c r="OY511" s="730"/>
      <c r="OZ511" s="730"/>
      <c r="PA511" s="730"/>
      <c r="PB511" s="730"/>
      <c r="PC511" s="730"/>
      <c r="PD511" s="730"/>
      <c r="PE511" s="730"/>
      <c r="PF511" s="730"/>
      <c r="PG511" s="730"/>
      <c r="PH511" s="730"/>
      <c r="PI511" s="730"/>
    </row>
    <row r="512" spans="2:425" s="1" customFormat="1">
      <c r="B512" s="730"/>
      <c r="C512" s="6"/>
      <c r="D512" s="6"/>
      <c r="E512" s="6"/>
      <c r="F512" s="6"/>
      <c r="G512" s="2"/>
      <c r="H512" s="2"/>
      <c r="I512" s="2"/>
      <c r="J512" s="2"/>
      <c r="K512" s="2"/>
      <c r="L512" s="2"/>
      <c r="M512" s="34"/>
      <c r="P512" s="6"/>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4"/>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MU512" s="736"/>
      <c r="MV512" s="736"/>
      <c r="NN512" s="46"/>
      <c r="NO512" s="730"/>
      <c r="NP512" s="730"/>
      <c r="NQ512" s="730"/>
      <c r="NR512" s="730"/>
      <c r="NS512" s="730"/>
      <c r="NT512" s="730"/>
      <c r="NU512" s="730"/>
      <c r="NV512" s="730"/>
      <c r="NW512" s="730"/>
      <c r="NX512" s="730"/>
      <c r="NY512" s="730"/>
      <c r="NZ512" s="730"/>
      <c r="OA512" s="730"/>
      <c r="OB512" s="730"/>
      <c r="OC512" s="730"/>
      <c r="OD512" s="730"/>
      <c r="OE512" s="730"/>
      <c r="OF512" s="730"/>
      <c r="OG512" s="730"/>
      <c r="OH512" s="730"/>
      <c r="OI512" s="730"/>
      <c r="OJ512" s="730"/>
      <c r="OK512" s="730"/>
      <c r="OL512" s="730"/>
      <c r="OM512" s="730"/>
      <c r="ON512" s="730"/>
      <c r="OO512" s="730"/>
      <c r="OP512" s="730"/>
      <c r="OQ512" s="730"/>
      <c r="OR512" s="730"/>
      <c r="OS512" s="730"/>
      <c r="OT512" s="730"/>
      <c r="OU512" s="730"/>
      <c r="OV512" s="730"/>
      <c r="OW512" s="730"/>
      <c r="OX512" s="730"/>
      <c r="OY512" s="730"/>
      <c r="OZ512" s="730"/>
      <c r="PA512" s="730"/>
      <c r="PB512" s="730"/>
      <c r="PC512" s="730"/>
      <c r="PD512" s="730"/>
      <c r="PE512" s="730"/>
      <c r="PF512" s="730"/>
      <c r="PG512" s="730"/>
      <c r="PH512" s="730"/>
      <c r="PI512" s="730"/>
    </row>
    <row r="513" spans="43:43">
      <c r="AQ513" s="166"/>
    </row>
    <row r="514" spans="43:43">
      <c r="AQ514" s="166"/>
    </row>
    <row r="515" spans="43:43">
      <c r="AQ515" s="166"/>
    </row>
    <row r="516" spans="43:43">
      <c r="AQ516" s="166"/>
    </row>
    <row r="517" spans="43:43">
      <c r="AQ517" s="166"/>
    </row>
    <row r="518" spans="43:43">
      <c r="AQ518" s="166"/>
    </row>
    <row r="519" spans="43:43">
      <c r="AQ519" s="166"/>
    </row>
    <row r="520" spans="43:43">
      <c r="AQ520" s="166"/>
    </row>
    <row r="521" spans="43:43">
      <c r="AQ521" s="166"/>
    </row>
    <row r="522" spans="43:43">
      <c r="AQ522" s="166"/>
    </row>
    <row r="523" spans="43:43">
      <c r="AQ523" s="166"/>
    </row>
    <row r="524" spans="43:43">
      <c r="AQ524" s="166"/>
    </row>
    <row r="525" spans="43:43">
      <c r="AQ525" s="166"/>
    </row>
    <row r="526" spans="43:43">
      <c r="AQ526" s="166"/>
    </row>
    <row r="527" spans="43:43">
      <c r="AQ527" s="166"/>
    </row>
    <row r="528" spans="43:43">
      <c r="AQ528" s="166"/>
    </row>
    <row r="529" spans="43:43">
      <c r="AQ529" s="166"/>
    </row>
    <row r="530" spans="43:43">
      <c r="AQ530" s="166"/>
    </row>
    <row r="531" spans="43:43">
      <c r="AQ531" s="166"/>
    </row>
    <row r="532" spans="43:43">
      <c r="AQ532" s="166"/>
    </row>
    <row r="533" spans="43:43">
      <c r="AQ533" s="166"/>
    </row>
    <row r="534" spans="43:43">
      <c r="AQ534" s="166"/>
    </row>
    <row r="535" spans="43:43">
      <c r="AQ535" s="166"/>
    </row>
    <row r="536" spans="43:43">
      <c r="AQ536" s="166"/>
    </row>
    <row r="537" spans="43:43">
      <c r="AQ537" s="166"/>
    </row>
    <row r="538" spans="43:43">
      <c r="AQ538" s="166"/>
    </row>
    <row r="539" spans="43:43">
      <c r="AQ539" s="166"/>
    </row>
    <row r="540" spans="43:43">
      <c r="AQ540" s="166"/>
    </row>
    <row r="541" spans="43:43">
      <c r="AQ541" s="166"/>
    </row>
    <row r="542" spans="43:43">
      <c r="AQ542" s="166"/>
    </row>
    <row r="543" spans="43:43">
      <c r="AQ543" s="166"/>
    </row>
    <row r="544" spans="43:43">
      <c r="AQ544" s="166"/>
    </row>
    <row r="545" spans="43:43">
      <c r="AQ545" s="166"/>
    </row>
    <row r="546" spans="43:43">
      <c r="AQ546" s="166"/>
    </row>
    <row r="547" spans="43:43">
      <c r="AQ547" s="166"/>
    </row>
    <row r="548" spans="43:43">
      <c r="AQ548" s="166"/>
    </row>
    <row r="549" spans="43:43">
      <c r="AQ549" s="166"/>
    </row>
    <row r="550" spans="43:43">
      <c r="AQ550" s="166"/>
    </row>
    <row r="551" spans="43:43">
      <c r="AQ551" s="166"/>
    </row>
    <row r="552" spans="43:43">
      <c r="AQ552" s="166"/>
    </row>
    <row r="553" spans="43:43">
      <c r="AQ553" s="166"/>
    </row>
    <row r="554" spans="43:43">
      <c r="AQ554" s="166"/>
    </row>
    <row r="555" spans="43:43">
      <c r="AQ555" s="166"/>
    </row>
    <row r="556" spans="43:43">
      <c r="AQ556" s="166"/>
    </row>
    <row r="557" spans="43:43">
      <c r="AQ557" s="166"/>
    </row>
    <row r="558" spans="43:43">
      <c r="AQ558" s="166"/>
    </row>
    <row r="559" spans="43:43">
      <c r="AQ559" s="166"/>
    </row>
    <row r="560" spans="43:43">
      <c r="AQ560" s="166"/>
    </row>
    <row r="561" spans="43:43">
      <c r="AQ561" s="166"/>
    </row>
    <row r="562" spans="43:43">
      <c r="AQ562" s="166"/>
    </row>
    <row r="563" spans="43:43">
      <c r="AQ563" s="166"/>
    </row>
    <row r="564" spans="43:43">
      <c r="AQ564" s="166"/>
    </row>
    <row r="565" spans="43:43">
      <c r="AQ565" s="166"/>
    </row>
    <row r="566" spans="43:43">
      <c r="AQ566" s="166"/>
    </row>
    <row r="567" spans="43:43">
      <c r="AQ567" s="166"/>
    </row>
    <row r="568" spans="43:43">
      <c r="AQ568" s="166"/>
    </row>
    <row r="569" spans="43:43">
      <c r="AQ569" s="166"/>
    </row>
    <row r="570" spans="43:43">
      <c r="AQ570" s="166"/>
    </row>
    <row r="571" spans="43:43">
      <c r="AQ571" s="166"/>
    </row>
    <row r="572" spans="43:43">
      <c r="AQ572" s="166"/>
    </row>
    <row r="573" spans="43:43">
      <c r="AQ573" s="166"/>
    </row>
    <row r="574" spans="43:43">
      <c r="AQ574" s="166"/>
    </row>
    <row r="575" spans="43:43">
      <c r="AQ575" s="166"/>
    </row>
    <row r="576" spans="43:43">
      <c r="AQ576" s="166"/>
    </row>
    <row r="577" spans="43:43">
      <c r="AQ577" s="166"/>
    </row>
    <row r="578" spans="43:43">
      <c r="AQ578" s="166"/>
    </row>
    <row r="579" spans="43:43">
      <c r="AQ579" s="166"/>
    </row>
    <row r="580" spans="43:43">
      <c r="AQ580" s="166"/>
    </row>
    <row r="581" spans="43:43">
      <c r="AQ581" s="166"/>
    </row>
    <row r="582" spans="43:43">
      <c r="AQ582" s="166"/>
    </row>
    <row r="583" spans="43:43">
      <c r="AQ583" s="166"/>
    </row>
    <row r="584" spans="43:43">
      <c r="AQ584" s="166"/>
    </row>
    <row r="585" spans="43:43">
      <c r="AQ585" s="166"/>
    </row>
    <row r="586" spans="43:43">
      <c r="AQ586" s="166"/>
    </row>
    <row r="587" spans="43:43">
      <c r="AQ587" s="166"/>
    </row>
    <row r="588" spans="43:43">
      <c r="AQ588" s="166"/>
    </row>
    <row r="589" spans="43:43">
      <c r="AQ589" s="166"/>
    </row>
    <row r="590" spans="43:43">
      <c r="AQ590" s="166"/>
    </row>
    <row r="591" spans="43:43">
      <c r="AQ591" s="166"/>
    </row>
    <row r="592" spans="43:43">
      <c r="AQ592" s="166"/>
    </row>
    <row r="593" spans="43:43">
      <c r="AQ593" s="166"/>
    </row>
    <row r="594" spans="43:43">
      <c r="AQ594" s="166"/>
    </row>
    <row r="595" spans="43:43">
      <c r="AQ595" s="166"/>
    </row>
    <row r="596" spans="43:43">
      <c r="AQ596" s="166"/>
    </row>
    <row r="597" spans="43:43">
      <c r="AQ597" s="166"/>
    </row>
    <row r="598" spans="43:43">
      <c r="AQ598" s="166"/>
    </row>
    <row r="599" spans="43:43">
      <c r="AQ599" s="166"/>
    </row>
    <row r="600" spans="43:43">
      <c r="AQ600" s="166"/>
    </row>
    <row r="601" spans="43:43">
      <c r="AQ601" s="166"/>
    </row>
    <row r="602" spans="43:43">
      <c r="AQ602" s="166"/>
    </row>
    <row r="603" spans="43:43">
      <c r="AQ603" s="166"/>
    </row>
    <row r="604" spans="43:43">
      <c r="AQ604" s="166"/>
    </row>
    <row r="605" spans="43:43">
      <c r="AQ605" s="166"/>
    </row>
    <row r="606" spans="43:43">
      <c r="AQ606" s="166"/>
    </row>
    <row r="607" spans="43:43">
      <c r="AQ607" s="166"/>
    </row>
    <row r="608" spans="43:43">
      <c r="AQ608" s="166"/>
    </row>
    <row r="609" spans="43:43">
      <c r="AQ609" s="166"/>
    </row>
    <row r="610" spans="43:43">
      <c r="AQ610" s="166"/>
    </row>
    <row r="611" spans="43:43">
      <c r="AQ611" s="166"/>
    </row>
    <row r="612" spans="43:43">
      <c r="AQ612" s="166"/>
    </row>
    <row r="613" spans="43:43">
      <c r="AQ613" s="166"/>
    </row>
    <row r="614" spans="43:43">
      <c r="AQ614" s="166"/>
    </row>
    <row r="615" spans="43:43">
      <c r="AQ615" s="166"/>
    </row>
    <row r="616" spans="43:43">
      <c r="AQ616" s="166"/>
    </row>
    <row r="617" spans="43:43">
      <c r="AQ617" s="166"/>
    </row>
    <row r="618" spans="43:43">
      <c r="AQ618" s="166"/>
    </row>
    <row r="619" spans="43:43">
      <c r="AQ619" s="166"/>
    </row>
    <row r="620" spans="43:43">
      <c r="AQ620" s="166"/>
    </row>
    <row r="621" spans="43:43">
      <c r="AQ621" s="166"/>
    </row>
    <row r="622" spans="43:43">
      <c r="AQ622" s="166"/>
    </row>
    <row r="623" spans="43:43">
      <c r="AQ623" s="166"/>
    </row>
    <row r="624" spans="43:43">
      <c r="AQ624" s="166"/>
    </row>
    <row r="625" spans="43:43">
      <c r="AQ625" s="166"/>
    </row>
    <row r="626" spans="43:43">
      <c r="AQ626" s="166"/>
    </row>
    <row r="627" spans="43:43">
      <c r="AQ627" s="166"/>
    </row>
    <row r="628" spans="43:43">
      <c r="AQ628" s="166"/>
    </row>
    <row r="629" spans="43:43">
      <c r="AQ629" s="166"/>
    </row>
    <row r="630" spans="43:43">
      <c r="AQ630" s="166"/>
    </row>
    <row r="631" spans="43:43">
      <c r="AQ631" s="166"/>
    </row>
    <row r="632" spans="43:43">
      <c r="AQ632" s="166"/>
    </row>
    <row r="633" spans="43:43">
      <c r="AQ633" s="166"/>
    </row>
    <row r="634" spans="43:43">
      <c r="AQ634" s="166"/>
    </row>
    <row r="635" spans="43:43">
      <c r="AQ635" s="166"/>
    </row>
    <row r="636" spans="43:43">
      <c r="AQ636" s="166"/>
    </row>
    <row r="637" spans="43:43">
      <c r="AQ637" s="166"/>
    </row>
    <row r="638" spans="43:43">
      <c r="AQ638" s="166"/>
    </row>
    <row r="639" spans="43:43">
      <c r="AQ639" s="166"/>
    </row>
    <row r="640" spans="43:43">
      <c r="AQ640" s="166"/>
    </row>
    <row r="641" spans="43:43">
      <c r="AQ641" s="166"/>
    </row>
    <row r="642" spans="43:43">
      <c r="AQ642" s="166"/>
    </row>
    <row r="643" spans="43:43">
      <c r="AQ643" s="166"/>
    </row>
    <row r="644" spans="43:43">
      <c r="AQ644" s="166"/>
    </row>
    <row r="645" spans="43:43">
      <c r="AQ645" s="166"/>
    </row>
    <row r="646" spans="43:43">
      <c r="AQ646" s="166"/>
    </row>
    <row r="647" spans="43:43">
      <c r="AQ647" s="166"/>
    </row>
    <row r="648" spans="43:43">
      <c r="AQ648" s="166"/>
    </row>
    <row r="649" spans="43:43">
      <c r="AQ649" s="166"/>
    </row>
    <row r="650" spans="43:43">
      <c r="AQ650" s="166"/>
    </row>
    <row r="651" spans="43:43">
      <c r="AQ651" s="166"/>
    </row>
    <row r="652" spans="43:43">
      <c r="AQ652" s="166"/>
    </row>
    <row r="653" spans="43:43">
      <c r="AQ653" s="166"/>
    </row>
    <row r="654" spans="43:43">
      <c r="AQ654" s="166"/>
    </row>
    <row r="655" spans="43:43">
      <c r="AQ655" s="166"/>
    </row>
    <row r="656" spans="43:43">
      <c r="AQ656" s="166"/>
    </row>
    <row r="657" spans="43:43">
      <c r="AQ657" s="166"/>
    </row>
    <row r="658" spans="43:43">
      <c r="AQ658" s="166"/>
    </row>
    <row r="659" spans="43:43">
      <c r="AQ659" s="166"/>
    </row>
    <row r="660" spans="43:43">
      <c r="AQ660" s="166"/>
    </row>
    <row r="661" spans="43:43">
      <c r="AQ661" s="166"/>
    </row>
    <row r="662" spans="43:43">
      <c r="AQ662" s="166"/>
    </row>
    <row r="663" spans="43:43">
      <c r="AQ663" s="166"/>
    </row>
    <row r="664" spans="43:43">
      <c r="AQ664" s="166"/>
    </row>
    <row r="665" spans="43:43">
      <c r="AQ665" s="166"/>
    </row>
    <row r="666" spans="43:43">
      <c r="AQ666" s="166"/>
    </row>
    <row r="667" spans="43:43">
      <c r="AQ667" s="166"/>
    </row>
    <row r="668" spans="43:43">
      <c r="AQ668" s="166"/>
    </row>
    <row r="669" spans="43:43">
      <c r="AQ669" s="166"/>
    </row>
    <row r="670" spans="43:43">
      <c r="AQ670" s="166"/>
    </row>
    <row r="671" spans="43:43">
      <c r="AQ671" s="166"/>
    </row>
    <row r="672" spans="43:43">
      <c r="AQ672" s="166"/>
    </row>
    <row r="673" spans="43:43">
      <c r="AQ673" s="166"/>
    </row>
    <row r="674" spans="43:43">
      <c r="AQ674" s="166"/>
    </row>
    <row r="675" spans="43:43">
      <c r="AQ675" s="166"/>
    </row>
    <row r="676" spans="43:43">
      <c r="AQ676" s="166"/>
    </row>
    <row r="677" spans="43:43">
      <c r="AQ677" s="166"/>
    </row>
    <row r="678" spans="43:43">
      <c r="AQ678" s="166"/>
    </row>
    <row r="679" spans="43:43">
      <c r="AQ679" s="166"/>
    </row>
    <row r="680" spans="43:43">
      <c r="AQ680" s="166"/>
    </row>
    <row r="681" spans="43:43">
      <c r="AQ681" s="166"/>
    </row>
    <row r="682" spans="43:43">
      <c r="AQ682" s="166"/>
    </row>
    <row r="683" spans="43:43">
      <c r="AQ683" s="166"/>
    </row>
    <row r="684" spans="43:43">
      <c r="AQ684" s="166"/>
    </row>
    <row r="685" spans="43:43">
      <c r="AQ685" s="166"/>
    </row>
    <row r="686" spans="43:43">
      <c r="AQ686" s="166"/>
    </row>
    <row r="687" spans="43:43">
      <c r="AQ687" s="166"/>
    </row>
    <row r="688" spans="43:43">
      <c r="AQ688" s="166"/>
    </row>
    <row r="689" spans="43:43">
      <c r="AQ689" s="166"/>
    </row>
    <row r="690" spans="43:43">
      <c r="AQ690" s="166"/>
    </row>
    <row r="691" spans="43:43">
      <c r="AQ691" s="166"/>
    </row>
    <row r="692" spans="43:43">
      <c r="AQ692" s="166"/>
    </row>
    <row r="693" spans="43:43">
      <c r="AQ693" s="166"/>
    </row>
    <row r="694" spans="43:43">
      <c r="AQ694" s="166"/>
    </row>
    <row r="695" spans="43:43">
      <c r="AQ695" s="166"/>
    </row>
    <row r="696" spans="43:43">
      <c r="AQ696" s="166"/>
    </row>
    <row r="697" spans="43:43">
      <c r="AQ697" s="166"/>
    </row>
    <row r="698" spans="43:43">
      <c r="AQ698" s="166"/>
    </row>
    <row r="699" spans="43:43">
      <c r="AQ699" s="166"/>
    </row>
    <row r="700" spans="43:43">
      <c r="AQ700" s="166"/>
    </row>
    <row r="701" spans="43:43">
      <c r="AQ701" s="166"/>
    </row>
    <row r="702" spans="43:43">
      <c r="AQ702" s="166"/>
    </row>
    <row r="703" spans="43:43">
      <c r="AQ703" s="166"/>
    </row>
    <row r="704" spans="43:43">
      <c r="AQ704" s="166"/>
    </row>
    <row r="705" spans="43:43">
      <c r="AQ705" s="166"/>
    </row>
    <row r="706" spans="43:43">
      <c r="AQ706" s="166"/>
    </row>
    <row r="707" spans="43:43">
      <c r="AQ707" s="166"/>
    </row>
    <row r="708" spans="43:43">
      <c r="AQ708" s="166"/>
    </row>
    <row r="709" spans="43:43">
      <c r="AQ709" s="166"/>
    </row>
    <row r="710" spans="43:43">
      <c r="AQ710" s="166"/>
    </row>
    <row r="711" spans="43:43">
      <c r="AQ711" s="166"/>
    </row>
    <row r="712" spans="43:43">
      <c r="AQ712" s="166"/>
    </row>
    <row r="713" spans="43:43">
      <c r="AQ713" s="166"/>
    </row>
    <row r="714" spans="43:43">
      <c r="AQ714" s="166"/>
    </row>
    <row r="715" spans="43:43">
      <c r="AQ715" s="166"/>
    </row>
    <row r="716" spans="43:43">
      <c r="AQ716" s="166"/>
    </row>
    <row r="717" spans="43:43">
      <c r="AQ717" s="166"/>
    </row>
    <row r="718" spans="43:43">
      <c r="AQ718" s="166"/>
    </row>
    <row r="719" spans="43:43">
      <c r="AQ719" s="166"/>
    </row>
    <row r="720" spans="43:43">
      <c r="AQ720" s="166"/>
    </row>
    <row r="721" spans="43:43">
      <c r="AQ721" s="166"/>
    </row>
    <row r="722" spans="43:43">
      <c r="AQ722" s="166"/>
    </row>
    <row r="723" spans="43:43">
      <c r="AQ723" s="166"/>
    </row>
    <row r="724" spans="43:43">
      <c r="AQ724" s="166"/>
    </row>
    <row r="725" spans="43:43">
      <c r="AQ725" s="166"/>
    </row>
    <row r="726" spans="43:43">
      <c r="AQ726" s="166"/>
    </row>
    <row r="727" spans="43:43">
      <c r="AQ727" s="166"/>
    </row>
    <row r="728" spans="43:43">
      <c r="AQ728" s="166"/>
    </row>
    <row r="729" spans="43:43">
      <c r="AQ729" s="166"/>
    </row>
    <row r="730" spans="43:43">
      <c r="AQ730" s="166"/>
    </row>
    <row r="731" spans="43:43">
      <c r="AQ731" s="166"/>
    </row>
    <row r="732" spans="43:43">
      <c r="AQ732" s="166"/>
    </row>
    <row r="733" spans="43:43">
      <c r="AQ733" s="166"/>
    </row>
    <row r="734" spans="43:43">
      <c r="AQ734" s="166"/>
    </row>
    <row r="735" spans="43:43">
      <c r="AQ735" s="166"/>
    </row>
    <row r="736" spans="43:43">
      <c r="AQ736" s="166"/>
    </row>
    <row r="737" spans="43:43">
      <c r="AQ737" s="166"/>
    </row>
    <row r="738" spans="43:43">
      <c r="AQ738" s="166"/>
    </row>
    <row r="739" spans="43:43">
      <c r="AQ739" s="166"/>
    </row>
    <row r="740" spans="43:43">
      <c r="AQ740" s="166"/>
    </row>
    <row r="741" spans="43:43">
      <c r="AQ741" s="166"/>
    </row>
    <row r="742" spans="43:43">
      <c r="AQ742" s="166"/>
    </row>
    <row r="743" spans="43:43">
      <c r="AQ743" s="166"/>
    </row>
    <row r="744" spans="43:43">
      <c r="AQ744" s="166"/>
    </row>
    <row r="745" spans="43:43">
      <c r="AQ745" s="166"/>
    </row>
    <row r="746" spans="43:43">
      <c r="AQ746" s="166"/>
    </row>
    <row r="747" spans="43:43">
      <c r="AQ747" s="166"/>
    </row>
    <row r="748" spans="43:43">
      <c r="AQ748" s="166"/>
    </row>
    <row r="749" spans="43:43">
      <c r="AQ749" s="166"/>
    </row>
    <row r="750" spans="43:43">
      <c r="AQ750" s="166"/>
    </row>
    <row r="751" spans="43:43">
      <c r="AQ751" s="166"/>
    </row>
    <row r="752" spans="43:43">
      <c r="AQ752" s="166"/>
    </row>
    <row r="753" spans="43:43">
      <c r="AQ753" s="166"/>
    </row>
    <row r="754" spans="43:43">
      <c r="AQ754" s="166"/>
    </row>
    <row r="755" spans="43:43">
      <c r="AQ755" s="166"/>
    </row>
    <row r="756" spans="43:43">
      <c r="AQ756" s="166"/>
    </row>
    <row r="757" spans="43:43">
      <c r="AQ757" s="166"/>
    </row>
    <row r="758" spans="43:43">
      <c r="AQ758" s="166"/>
    </row>
    <row r="759" spans="43:43">
      <c r="AQ759" s="166"/>
    </row>
    <row r="760" spans="43:43">
      <c r="AQ760" s="166"/>
    </row>
    <row r="761" spans="43:43">
      <c r="AQ761" s="166"/>
    </row>
    <row r="762" spans="43:43">
      <c r="AQ762" s="166"/>
    </row>
    <row r="763" spans="43:43">
      <c r="AQ763" s="166"/>
    </row>
    <row r="764" spans="43:43">
      <c r="AQ764" s="166"/>
    </row>
    <row r="765" spans="43:43">
      <c r="AQ765" s="166"/>
    </row>
    <row r="766" spans="43:43">
      <c r="AQ766" s="166"/>
    </row>
    <row r="767" spans="43:43">
      <c r="AQ767" s="166"/>
    </row>
    <row r="768" spans="43:43">
      <c r="AQ768" s="166"/>
    </row>
    <row r="769" spans="43:43">
      <c r="AQ769" s="166"/>
    </row>
    <row r="770" spans="43:43">
      <c r="AQ770" s="166"/>
    </row>
    <row r="771" spans="43:43">
      <c r="AQ771" s="166"/>
    </row>
    <row r="772" spans="43:43">
      <c r="AQ772" s="166"/>
    </row>
    <row r="773" spans="43:43">
      <c r="AQ773" s="166"/>
    </row>
    <row r="774" spans="43:43">
      <c r="AQ774" s="166"/>
    </row>
    <row r="775" spans="43:43">
      <c r="AQ775" s="166"/>
    </row>
    <row r="776" spans="43:43">
      <c r="AQ776" s="166"/>
    </row>
    <row r="777" spans="43:43">
      <c r="AQ777" s="166"/>
    </row>
    <row r="778" spans="43:43">
      <c r="AQ778" s="166"/>
    </row>
    <row r="779" spans="43:43">
      <c r="AQ779" s="166"/>
    </row>
    <row r="780" spans="43:43">
      <c r="AQ780" s="166"/>
    </row>
    <row r="781" spans="43:43">
      <c r="AQ781" s="166"/>
    </row>
    <row r="782" spans="43:43">
      <c r="AQ782" s="166"/>
    </row>
    <row r="783" spans="43:43">
      <c r="AQ783" s="166"/>
    </row>
    <row r="784" spans="43:43">
      <c r="AQ784" s="166"/>
    </row>
    <row r="785" spans="43:43">
      <c r="AQ785" s="166"/>
    </row>
    <row r="786" spans="43:43">
      <c r="AQ786" s="166"/>
    </row>
    <row r="787" spans="43:43">
      <c r="AQ787" s="166"/>
    </row>
    <row r="788" spans="43:43">
      <c r="AQ788" s="166"/>
    </row>
    <row r="789" spans="43:43">
      <c r="AQ789" s="166"/>
    </row>
    <row r="790" spans="43:43">
      <c r="AQ790" s="166"/>
    </row>
    <row r="791" spans="43:43">
      <c r="AQ791" s="166"/>
    </row>
    <row r="792" spans="43:43">
      <c r="AQ792" s="166"/>
    </row>
    <row r="793" spans="43:43">
      <c r="AQ793" s="166"/>
    </row>
    <row r="794" spans="43:43">
      <c r="AQ794" s="166"/>
    </row>
    <row r="795" spans="43:43">
      <c r="AQ795" s="166"/>
    </row>
    <row r="796" spans="43:43">
      <c r="AQ796" s="166"/>
    </row>
    <row r="797" spans="43:43">
      <c r="AQ797" s="166"/>
    </row>
    <row r="798" spans="43:43">
      <c r="AQ798" s="166"/>
    </row>
    <row r="799" spans="43:43">
      <c r="AQ799" s="166"/>
    </row>
    <row r="800" spans="43:43">
      <c r="AQ800" s="166"/>
    </row>
    <row r="801" spans="43:43">
      <c r="AQ801" s="166"/>
    </row>
    <row r="802" spans="43:43">
      <c r="AQ802" s="166"/>
    </row>
    <row r="803" spans="43:43">
      <c r="AQ803" s="166"/>
    </row>
    <row r="804" spans="43:43">
      <c r="AQ804" s="166"/>
    </row>
    <row r="805" spans="43:43">
      <c r="AQ805" s="166"/>
    </row>
    <row r="806" spans="43:43">
      <c r="AQ806" s="166"/>
    </row>
    <row r="807" spans="43:43">
      <c r="AQ807" s="166"/>
    </row>
    <row r="808" spans="43:43">
      <c r="AQ808" s="166"/>
    </row>
    <row r="809" spans="43:43">
      <c r="AQ809" s="166"/>
    </row>
    <row r="810" spans="43:43">
      <c r="AQ810" s="166"/>
    </row>
    <row r="811" spans="43:43">
      <c r="AQ811" s="166"/>
    </row>
    <row r="812" spans="43:43">
      <c r="AQ812" s="166"/>
    </row>
    <row r="813" spans="43:43">
      <c r="AQ813" s="166"/>
    </row>
    <row r="814" spans="43:43">
      <c r="AQ814" s="166"/>
    </row>
    <row r="815" spans="43:43">
      <c r="AQ815" s="166"/>
    </row>
    <row r="816" spans="43:43">
      <c r="AQ816" s="166"/>
    </row>
    <row r="817" spans="43:43">
      <c r="AQ817" s="166"/>
    </row>
    <row r="818" spans="43:43">
      <c r="AQ818" s="166"/>
    </row>
    <row r="819" spans="43:43">
      <c r="AQ819" s="166"/>
    </row>
    <row r="820" spans="43:43">
      <c r="AQ820" s="166"/>
    </row>
    <row r="821" spans="43:43">
      <c r="AQ821" s="166"/>
    </row>
    <row r="822" spans="43:43">
      <c r="AQ822" s="166"/>
    </row>
    <row r="823" spans="43:43">
      <c r="AQ823" s="166"/>
    </row>
    <row r="824" spans="43:43">
      <c r="AQ824" s="166"/>
    </row>
    <row r="825" spans="43:43">
      <c r="AQ825" s="166"/>
    </row>
    <row r="826" spans="43:43">
      <c r="AQ826" s="166"/>
    </row>
    <row r="827" spans="43:43">
      <c r="AQ827" s="166"/>
    </row>
    <row r="828" spans="43:43">
      <c r="AQ828" s="166"/>
    </row>
    <row r="829" spans="43:43">
      <c r="AQ829" s="166"/>
    </row>
    <row r="830" spans="43:43">
      <c r="AQ830" s="166"/>
    </row>
    <row r="831" spans="43:43">
      <c r="AQ831" s="166"/>
    </row>
    <row r="832" spans="43:43">
      <c r="AQ832" s="166"/>
    </row>
    <row r="833" spans="43:43">
      <c r="AQ833" s="166"/>
    </row>
    <row r="834" spans="43:43">
      <c r="AQ834" s="166"/>
    </row>
    <row r="835" spans="43:43">
      <c r="AQ835" s="166"/>
    </row>
    <row r="836" spans="43:43">
      <c r="AQ836" s="166"/>
    </row>
    <row r="837" spans="43:43">
      <c r="AQ837" s="166"/>
    </row>
    <row r="838" spans="43:43">
      <c r="AQ838" s="166"/>
    </row>
    <row r="839" spans="43:43">
      <c r="AQ839" s="166"/>
    </row>
    <row r="840" spans="43:43">
      <c r="AQ840" s="166"/>
    </row>
    <row r="841" spans="43:43">
      <c r="AQ841" s="166"/>
    </row>
    <row r="842" spans="43:43">
      <c r="AQ842" s="166"/>
    </row>
    <row r="843" spans="43:43">
      <c r="AQ843" s="166"/>
    </row>
    <row r="844" spans="43:43">
      <c r="AQ844" s="166"/>
    </row>
    <row r="845" spans="43:43">
      <c r="AQ845" s="166"/>
    </row>
    <row r="846" spans="43:43">
      <c r="AQ846" s="166"/>
    </row>
    <row r="847" spans="43:43">
      <c r="AQ847" s="166"/>
    </row>
    <row r="848" spans="43:43">
      <c r="AQ848" s="166"/>
    </row>
    <row r="849" spans="43:43">
      <c r="AQ849" s="166"/>
    </row>
    <row r="850" spans="43:43">
      <c r="AQ850" s="166"/>
    </row>
    <row r="851" spans="43:43">
      <c r="AQ851" s="166"/>
    </row>
    <row r="852" spans="43:43">
      <c r="AQ852" s="166"/>
    </row>
    <row r="853" spans="43:43">
      <c r="AQ853" s="166"/>
    </row>
    <row r="854" spans="43:43">
      <c r="AQ854" s="166"/>
    </row>
    <row r="855" spans="43:43">
      <c r="AQ855" s="166"/>
    </row>
    <row r="856" spans="43:43">
      <c r="AQ856" s="166"/>
    </row>
    <row r="857" spans="43:43">
      <c r="AQ857" s="166"/>
    </row>
    <row r="858" spans="43:43">
      <c r="AQ858" s="163"/>
    </row>
  </sheetData>
  <autoFilter ref="C5:MU333"/>
  <mergeCells count="7">
    <mergeCell ref="C1:AM1"/>
    <mergeCell ref="E309:E317"/>
    <mergeCell ref="C3:F4"/>
    <mergeCell ref="G3:P4"/>
    <mergeCell ref="Q3:S4"/>
    <mergeCell ref="E304:E307"/>
    <mergeCell ref="K5:L5"/>
  </mergeCells>
  <conditionalFormatting sqref="MX6:NG6 NG7:NG8">
    <cfRule type="colorScale" priority="429">
      <colorScale>
        <cfvo type="min"/>
        <cfvo type="percentile" val="50"/>
        <cfvo type="max"/>
        <color rgb="FFFCFCFF"/>
        <color theme="8" tint="0.59999389629810485"/>
        <color theme="8" tint="-0.249977111117893"/>
      </colorScale>
    </cfRule>
  </conditionalFormatting>
  <conditionalFormatting sqref="MX7:NF7">
    <cfRule type="colorScale" priority="428">
      <colorScale>
        <cfvo type="min"/>
        <cfvo type="percentile" val="50"/>
        <cfvo type="max"/>
        <color rgb="FFFCFCFF"/>
        <color theme="8" tint="0.59999389629810485"/>
        <color theme="8" tint="-0.249977111117893"/>
      </colorScale>
    </cfRule>
  </conditionalFormatting>
  <conditionalFormatting sqref="MX8:NF8">
    <cfRule type="colorScale" priority="427">
      <colorScale>
        <cfvo type="min"/>
        <cfvo type="percentile" val="50"/>
        <cfvo type="max"/>
        <color rgb="FFFCFCFF"/>
        <color theme="8" tint="0.59999389629810485"/>
        <color theme="8" tint="-0.249977111117893"/>
      </colorScale>
    </cfRule>
  </conditionalFormatting>
  <conditionalFormatting sqref="MX17:NG17">
    <cfRule type="colorScale" priority="421">
      <colorScale>
        <cfvo type="min"/>
        <cfvo type="percentile" val="50"/>
        <cfvo type="max"/>
        <color rgb="FFFCFCFF"/>
        <color theme="8" tint="0.59999389629810485"/>
        <color theme="8" tint="-0.249977111117893"/>
      </colorScale>
    </cfRule>
  </conditionalFormatting>
  <conditionalFormatting sqref="MX18:NG18">
    <cfRule type="colorScale" priority="420">
      <colorScale>
        <cfvo type="min"/>
        <cfvo type="percentile" val="50"/>
        <cfvo type="max"/>
        <color rgb="FFFCFCFF"/>
        <color theme="8" tint="0.59999389629810485"/>
        <color theme="8" tint="-0.249977111117893"/>
      </colorScale>
    </cfRule>
  </conditionalFormatting>
  <conditionalFormatting sqref="MX19:NG19">
    <cfRule type="colorScale" priority="419">
      <colorScale>
        <cfvo type="min"/>
        <cfvo type="percentile" val="50"/>
        <cfvo type="max"/>
        <color rgb="FFFCFCFF"/>
        <color theme="8" tint="0.59999389629810485"/>
        <color theme="8" tint="-0.249977111117893"/>
      </colorScale>
    </cfRule>
  </conditionalFormatting>
  <conditionalFormatting sqref="MX20:NG20">
    <cfRule type="colorScale" priority="418">
      <colorScale>
        <cfvo type="min"/>
        <cfvo type="percentile" val="50"/>
        <cfvo type="max"/>
        <color rgb="FFFCFCFF"/>
        <color theme="8" tint="0.59999389629810485"/>
        <color theme="8" tint="-0.249977111117893"/>
      </colorScale>
    </cfRule>
  </conditionalFormatting>
  <conditionalFormatting sqref="MX22:NG22">
    <cfRule type="colorScale" priority="417">
      <colorScale>
        <cfvo type="min"/>
        <cfvo type="percentile" val="50"/>
        <cfvo type="max"/>
        <color rgb="FFFCFCFF"/>
        <color theme="8" tint="0.59999389629810485"/>
        <color theme="8" tint="-0.249977111117893"/>
      </colorScale>
    </cfRule>
  </conditionalFormatting>
  <conditionalFormatting sqref="MX26:NG26">
    <cfRule type="colorScale" priority="416">
      <colorScale>
        <cfvo type="min"/>
        <cfvo type="percentile" val="50"/>
        <cfvo type="max"/>
        <color rgb="FFFCFCFF"/>
        <color theme="8" tint="0.59999389629810485"/>
        <color theme="8" tint="-0.249977111117893"/>
      </colorScale>
    </cfRule>
  </conditionalFormatting>
  <conditionalFormatting sqref="MX29:NG29">
    <cfRule type="colorScale" priority="415">
      <colorScale>
        <cfvo type="min"/>
        <cfvo type="percentile" val="50"/>
        <cfvo type="max"/>
        <color rgb="FFFCFCFF"/>
        <color theme="8" tint="0.59999389629810485"/>
        <color theme="8" tint="-0.249977111117893"/>
      </colorScale>
    </cfRule>
  </conditionalFormatting>
  <conditionalFormatting sqref="MX30:NG30">
    <cfRule type="colorScale" priority="414">
      <colorScale>
        <cfvo type="min"/>
        <cfvo type="percentile" val="50"/>
        <cfvo type="max"/>
        <color rgb="FFFCFCFF"/>
        <color theme="8" tint="0.59999389629810485"/>
        <color theme="8" tint="-0.249977111117893"/>
      </colorScale>
    </cfRule>
  </conditionalFormatting>
  <conditionalFormatting sqref="MX31:NG31">
    <cfRule type="colorScale" priority="413">
      <colorScale>
        <cfvo type="min"/>
        <cfvo type="percentile" val="50"/>
        <cfvo type="max"/>
        <color rgb="FFFCFCFF"/>
        <color theme="8" tint="0.59999389629810485"/>
        <color theme="8" tint="-0.249977111117893"/>
      </colorScale>
    </cfRule>
  </conditionalFormatting>
  <conditionalFormatting sqref="MX32:NG32">
    <cfRule type="colorScale" priority="412">
      <colorScale>
        <cfvo type="min"/>
        <cfvo type="percentile" val="50"/>
        <cfvo type="max"/>
        <color rgb="FFFCFCFF"/>
        <color theme="8" tint="0.59999389629810485"/>
        <color theme="8" tint="-0.249977111117893"/>
      </colorScale>
    </cfRule>
  </conditionalFormatting>
  <conditionalFormatting sqref="MX35:NG35">
    <cfRule type="colorScale" priority="411">
      <colorScale>
        <cfvo type="min"/>
        <cfvo type="percentile" val="50"/>
        <cfvo type="max"/>
        <color rgb="FFFCFCFF"/>
        <color theme="8" tint="0.59999389629810485"/>
        <color theme="8" tint="-0.249977111117893"/>
      </colorScale>
    </cfRule>
  </conditionalFormatting>
  <conditionalFormatting sqref="MX45:NG45">
    <cfRule type="colorScale" priority="409">
      <colorScale>
        <cfvo type="min"/>
        <cfvo type="percentile" val="50"/>
        <cfvo type="max"/>
        <color rgb="FFFCFCFF"/>
        <color theme="8" tint="0.59999389629810485"/>
        <color theme="8" tint="-0.249977111117893"/>
      </colorScale>
    </cfRule>
  </conditionalFormatting>
  <conditionalFormatting sqref="MX47:NG47">
    <cfRule type="colorScale" priority="408">
      <colorScale>
        <cfvo type="min"/>
        <cfvo type="percentile" val="50"/>
        <cfvo type="max"/>
        <color rgb="FFFCFCFF"/>
        <color theme="8" tint="0.59999389629810485"/>
        <color theme="8" tint="-0.249977111117893"/>
      </colorScale>
    </cfRule>
  </conditionalFormatting>
  <conditionalFormatting sqref="MX48:NG48">
    <cfRule type="colorScale" priority="407">
      <colorScale>
        <cfvo type="min"/>
        <cfvo type="percentile" val="50"/>
        <cfvo type="max"/>
        <color rgb="FFFCFCFF"/>
        <color theme="8" tint="0.59999389629810485"/>
        <color theme="8" tint="-0.249977111117893"/>
      </colorScale>
    </cfRule>
  </conditionalFormatting>
  <conditionalFormatting sqref="MX54:NG54">
    <cfRule type="colorScale" priority="406">
      <colorScale>
        <cfvo type="min"/>
        <cfvo type="percentile" val="50"/>
        <cfvo type="max"/>
        <color rgb="FFFCFCFF"/>
        <color theme="8" tint="0.59999389629810485"/>
        <color theme="8" tint="-0.249977111117893"/>
      </colorScale>
    </cfRule>
  </conditionalFormatting>
  <conditionalFormatting sqref="MX55:NG55">
    <cfRule type="colorScale" priority="405">
      <colorScale>
        <cfvo type="min"/>
        <cfvo type="percentile" val="50"/>
        <cfvo type="max"/>
        <color rgb="FFFCFCFF"/>
        <color theme="8" tint="0.59999389629810485"/>
        <color theme="8" tint="-0.249977111117893"/>
      </colorScale>
    </cfRule>
  </conditionalFormatting>
  <conditionalFormatting sqref="MX58:NG58">
    <cfRule type="colorScale" priority="402">
      <colorScale>
        <cfvo type="min"/>
        <cfvo type="percentile" val="50"/>
        <cfvo type="max"/>
        <color rgb="FFFCFCFF"/>
        <color theme="8" tint="0.59999389629810485"/>
        <color theme="8" tint="-0.249977111117893"/>
      </colorScale>
    </cfRule>
  </conditionalFormatting>
  <conditionalFormatting sqref="MX72:NG72">
    <cfRule type="colorScale" priority="401">
      <colorScale>
        <cfvo type="min"/>
        <cfvo type="percentile" val="50"/>
        <cfvo type="max"/>
        <color rgb="FFFCFCFF"/>
        <color theme="8" tint="0.59999389629810485"/>
        <color theme="8" tint="-0.249977111117893"/>
      </colorScale>
    </cfRule>
  </conditionalFormatting>
  <conditionalFormatting sqref="NG10">
    <cfRule type="colorScale" priority="399">
      <colorScale>
        <cfvo type="min"/>
        <cfvo type="percentile" val="50"/>
        <cfvo type="max"/>
        <color rgb="FFFCFCFF"/>
        <color theme="8" tint="0.59999389629810485"/>
        <color theme="8" tint="-0.249977111117893"/>
      </colorScale>
    </cfRule>
  </conditionalFormatting>
  <conditionalFormatting sqref="MX10:NF10">
    <cfRule type="colorScale" priority="398">
      <colorScale>
        <cfvo type="min"/>
        <cfvo type="percentile" val="50"/>
        <cfvo type="max"/>
        <color rgb="FFFCFCFF"/>
        <color theme="8" tint="0.59999389629810485"/>
        <color theme="8" tint="-0.249977111117893"/>
      </colorScale>
    </cfRule>
  </conditionalFormatting>
  <conditionalFormatting sqref="NG11">
    <cfRule type="colorScale" priority="397">
      <colorScale>
        <cfvo type="min"/>
        <cfvo type="percentile" val="50"/>
        <cfvo type="max"/>
        <color rgb="FFFCFCFF"/>
        <color theme="8" tint="0.59999389629810485"/>
        <color theme="8" tint="-0.249977111117893"/>
      </colorScale>
    </cfRule>
  </conditionalFormatting>
  <conditionalFormatting sqref="MX11:NF11">
    <cfRule type="colorScale" priority="396">
      <colorScale>
        <cfvo type="min"/>
        <cfvo type="percentile" val="50"/>
        <cfvo type="max"/>
        <color rgb="FFFCFCFF"/>
        <color theme="8" tint="0.59999389629810485"/>
        <color theme="8" tint="-0.249977111117893"/>
      </colorScale>
    </cfRule>
  </conditionalFormatting>
  <conditionalFormatting sqref="NG12">
    <cfRule type="colorScale" priority="395">
      <colorScale>
        <cfvo type="min"/>
        <cfvo type="percentile" val="50"/>
        <cfvo type="max"/>
        <color rgb="FFFCFCFF"/>
        <color theme="8" tint="0.59999389629810485"/>
        <color theme="8" tint="-0.249977111117893"/>
      </colorScale>
    </cfRule>
  </conditionalFormatting>
  <conditionalFormatting sqref="MX12:NF12">
    <cfRule type="colorScale" priority="394">
      <colorScale>
        <cfvo type="min"/>
        <cfvo type="percentile" val="50"/>
        <cfvo type="max"/>
        <color rgb="FFFCFCFF"/>
        <color theme="8" tint="0.59999389629810485"/>
        <color theme="8" tint="-0.249977111117893"/>
      </colorScale>
    </cfRule>
  </conditionalFormatting>
  <conditionalFormatting sqref="NG13">
    <cfRule type="colorScale" priority="393">
      <colorScale>
        <cfvo type="min"/>
        <cfvo type="percentile" val="50"/>
        <cfvo type="max"/>
        <color rgb="FFFCFCFF"/>
        <color theme="8" tint="0.59999389629810485"/>
        <color theme="8" tint="-0.249977111117893"/>
      </colorScale>
    </cfRule>
  </conditionalFormatting>
  <conditionalFormatting sqref="MX13:NF13">
    <cfRule type="colorScale" priority="392">
      <colorScale>
        <cfvo type="min"/>
        <cfvo type="percentile" val="50"/>
        <cfvo type="max"/>
        <color rgb="FFFCFCFF"/>
        <color theme="8" tint="0.59999389629810485"/>
        <color theme="8" tint="-0.249977111117893"/>
      </colorScale>
    </cfRule>
  </conditionalFormatting>
  <conditionalFormatting sqref="NG14">
    <cfRule type="colorScale" priority="391">
      <colorScale>
        <cfvo type="min"/>
        <cfvo type="percentile" val="50"/>
        <cfvo type="max"/>
        <color rgb="FFFCFCFF"/>
        <color theme="8" tint="0.59999389629810485"/>
        <color theme="8" tint="-0.249977111117893"/>
      </colorScale>
    </cfRule>
  </conditionalFormatting>
  <conditionalFormatting sqref="MX14:NF14">
    <cfRule type="colorScale" priority="390">
      <colorScale>
        <cfvo type="min"/>
        <cfvo type="percentile" val="50"/>
        <cfvo type="max"/>
        <color rgb="FFFCFCFF"/>
        <color theme="8" tint="0.59999389629810485"/>
        <color theme="8" tint="-0.249977111117893"/>
      </colorScale>
    </cfRule>
  </conditionalFormatting>
  <conditionalFormatting sqref="MX111:NG112">
    <cfRule type="colorScale" priority="386">
      <colorScale>
        <cfvo type="min"/>
        <cfvo type="percentile" val="50"/>
        <cfvo type="max"/>
        <color theme="0"/>
        <color theme="8" tint="0.59999389629810485"/>
        <color theme="8" tint="-0.249977111117893"/>
      </colorScale>
    </cfRule>
    <cfRule type="colorScale" priority="387">
      <colorScale>
        <cfvo type="min"/>
        <cfvo type="max"/>
        <color rgb="FFFCFCFF"/>
        <color rgb="FF63BE7B"/>
      </colorScale>
    </cfRule>
  </conditionalFormatting>
  <conditionalFormatting sqref="MX114:NG114">
    <cfRule type="colorScale" priority="384">
      <colorScale>
        <cfvo type="min"/>
        <cfvo type="percentile" val="50"/>
        <cfvo type="max"/>
        <color theme="0"/>
        <color theme="8" tint="0.59999389629810485"/>
        <color theme="8" tint="-0.249977111117893"/>
      </colorScale>
    </cfRule>
    <cfRule type="colorScale" priority="385">
      <colorScale>
        <cfvo type="min"/>
        <cfvo type="max"/>
        <color rgb="FFFCFCFF"/>
        <color rgb="FF63BE7B"/>
      </colorScale>
    </cfRule>
  </conditionalFormatting>
  <conditionalFormatting sqref="MX115:NG115">
    <cfRule type="colorScale" priority="382">
      <colorScale>
        <cfvo type="min"/>
        <cfvo type="percentile" val="50"/>
        <cfvo type="max"/>
        <color theme="0"/>
        <color theme="8" tint="0.59999389629810485"/>
        <color theme="8" tint="-0.249977111117893"/>
      </colorScale>
    </cfRule>
    <cfRule type="colorScale" priority="383">
      <colorScale>
        <cfvo type="min"/>
        <cfvo type="max"/>
        <color rgb="FFFCFCFF"/>
        <color rgb="FF63BE7B"/>
      </colorScale>
    </cfRule>
  </conditionalFormatting>
  <conditionalFormatting sqref="MX117:NG117">
    <cfRule type="colorScale" priority="380">
      <colorScale>
        <cfvo type="min"/>
        <cfvo type="percentile" val="50"/>
        <cfvo type="max"/>
        <color theme="0"/>
        <color theme="8" tint="0.59999389629810485"/>
        <color theme="8" tint="-0.249977111117893"/>
      </colorScale>
    </cfRule>
    <cfRule type="colorScale" priority="381">
      <colorScale>
        <cfvo type="min"/>
        <cfvo type="max"/>
        <color rgb="FFFCFCFF"/>
        <color rgb="FF63BE7B"/>
      </colorScale>
    </cfRule>
  </conditionalFormatting>
  <conditionalFormatting sqref="MX118:NG118">
    <cfRule type="colorScale" priority="378">
      <colorScale>
        <cfvo type="min"/>
        <cfvo type="percentile" val="50"/>
        <cfvo type="max"/>
        <color theme="0"/>
        <color theme="8" tint="0.59999389629810485"/>
        <color theme="8" tint="-0.249977111117893"/>
      </colorScale>
    </cfRule>
    <cfRule type="colorScale" priority="379">
      <colorScale>
        <cfvo type="min"/>
        <cfvo type="max"/>
        <color rgb="FFFCFCFF"/>
        <color rgb="FF63BE7B"/>
      </colorScale>
    </cfRule>
  </conditionalFormatting>
  <conditionalFormatting sqref="MX119:NG119">
    <cfRule type="colorScale" priority="376">
      <colorScale>
        <cfvo type="min"/>
        <cfvo type="percentile" val="50"/>
        <cfvo type="max"/>
        <color theme="0"/>
        <color theme="8" tint="0.59999389629810485"/>
        <color theme="8" tint="-0.249977111117893"/>
      </colorScale>
    </cfRule>
    <cfRule type="colorScale" priority="377">
      <colorScale>
        <cfvo type="min"/>
        <cfvo type="max"/>
        <color rgb="FFFCFCFF"/>
        <color rgb="FF63BE7B"/>
      </colorScale>
    </cfRule>
  </conditionalFormatting>
  <conditionalFormatting sqref="MX121:NG121">
    <cfRule type="colorScale" priority="374">
      <colorScale>
        <cfvo type="min"/>
        <cfvo type="percentile" val="50"/>
        <cfvo type="max"/>
        <color theme="0"/>
        <color theme="8" tint="0.59999389629810485"/>
        <color theme="8" tint="-0.249977111117893"/>
      </colorScale>
    </cfRule>
    <cfRule type="colorScale" priority="375">
      <colorScale>
        <cfvo type="min"/>
        <cfvo type="max"/>
        <color rgb="FFFCFCFF"/>
        <color rgb="FF63BE7B"/>
      </colorScale>
    </cfRule>
  </conditionalFormatting>
  <conditionalFormatting sqref="MX123:NG123">
    <cfRule type="colorScale" priority="372">
      <colorScale>
        <cfvo type="min"/>
        <cfvo type="percentile" val="50"/>
        <cfvo type="max"/>
        <color theme="0"/>
        <color theme="8" tint="0.59999389629810485"/>
        <color theme="8" tint="-0.249977111117893"/>
      </colorScale>
    </cfRule>
    <cfRule type="colorScale" priority="373">
      <colorScale>
        <cfvo type="min"/>
        <cfvo type="max"/>
        <color rgb="FFFCFCFF"/>
        <color rgb="FF63BE7B"/>
      </colorScale>
    </cfRule>
  </conditionalFormatting>
  <conditionalFormatting sqref="MX124:NG124">
    <cfRule type="colorScale" priority="370">
      <colorScale>
        <cfvo type="min"/>
        <cfvo type="percentile" val="50"/>
        <cfvo type="max"/>
        <color theme="0"/>
        <color theme="8" tint="0.59999389629810485"/>
        <color theme="8" tint="-0.249977111117893"/>
      </colorScale>
    </cfRule>
    <cfRule type="colorScale" priority="371">
      <colorScale>
        <cfvo type="min"/>
        <cfvo type="max"/>
        <color rgb="FFFCFCFF"/>
        <color rgb="FF63BE7B"/>
      </colorScale>
    </cfRule>
  </conditionalFormatting>
  <conditionalFormatting sqref="MX125:NG125">
    <cfRule type="colorScale" priority="368">
      <colorScale>
        <cfvo type="min"/>
        <cfvo type="percentile" val="50"/>
        <cfvo type="max"/>
        <color theme="0"/>
        <color theme="8" tint="0.59999389629810485"/>
        <color theme="8" tint="-0.249977111117893"/>
      </colorScale>
    </cfRule>
    <cfRule type="colorScale" priority="369">
      <colorScale>
        <cfvo type="min"/>
        <cfvo type="max"/>
        <color rgb="FFFCFCFF"/>
        <color rgb="FF63BE7B"/>
      </colorScale>
    </cfRule>
  </conditionalFormatting>
  <conditionalFormatting sqref="MX127:NG127">
    <cfRule type="colorScale" priority="366">
      <colorScale>
        <cfvo type="min"/>
        <cfvo type="percentile" val="50"/>
        <cfvo type="max"/>
        <color theme="0"/>
        <color theme="8" tint="0.59999389629810485"/>
        <color theme="8" tint="-0.249977111117893"/>
      </colorScale>
    </cfRule>
    <cfRule type="colorScale" priority="367">
      <colorScale>
        <cfvo type="min"/>
        <cfvo type="max"/>
        <color rgb="FFFCFCFF"/>
        <color rgb="FF63BE7B"/>
      </colorScale>
    </cfRule>
  </conditionalFormatting>
  <conditionalFormatting sqref="MX128:NG128">
    <cfRule type="colorScale" priority="364">
      <colorScale>
        <cfvo type="min"/>
        <cfvo type="percentile" val="50"/>
        <cfvo type="max"/>
        <color theme="0"/>
        <color theme="8" tint="0.59999389629810485"/>
        <color theme="8" tint="-0.249977111117893"/>
      </colorScale>
    </cfRule>
    <cfRule type="colorScale" priority="365">
      <colorScale>
        <cfvo type="min"/>
        <cfvo type="max"/>
        <color rgb="FFFCFCFF"/>
        <color rgb="FF63BE7B"/>
      </colorScale>
    </cfRule>
  </conditionalFormatting>
  <conditionalFormatting sqref="MX130:NG130">
    <cfRule type="colorScale" priority="362">
      <colorScale>
        <cfvo type="min"/>
        <cfvo type="percentile" val="50"/>
        <cfvo type="max"/>
        <color theme="0"/>
        <color theme="8" tint="0.59999389629810485"/>
        <color theme="8" tint="-0.249977111117893"/>
      </colorScale>
    </cfRule>
    <cfRule type="colorScale" priority="363">
      <colorScale>
        <cfvo type="min"/>
        <cfvo type="max"/>
        <color rgb="FFFCFCFF"/>
        <color rgb="FF63BE7B"/>
      </colorScale>
    </cfRule>
  </conditionalFormatting>
  <conditionalFormatting sqref="MX132:NG132">
    <cfRule type="colorScale" priority="358">
      <colorScale>
        <cfvo type="min"/>
        <cfvo type="percentile" val="50"/>
        <cfvo type="max"/>
        <color theme="0"/>
        <color theme="8" tint="0.59999389629810485"/>
        <color theme="8" tint="-0.249977111117893"/>
      </colorScale>
    </cfRule>
    <cfRule type="colorScale" priority="359">
      <colorScale>
        <cfvo type="min"/>
        <cfvo type="max"/>
        <color rgb="FFFCFCFF"/>
        <color rgb="FF63BE7B"/>
      </colorScale>
    </cfRule>
  </conditionalFormatting>
  <conditionalFormatting sqref="MX133:NG133">
    <cfRule type="colorScale" priority="356">
      <colorScale>
        <cfvo type="min"/>
        <cfvo type="percentile" val="50"/>
        <cfvo type="max"/>
        <color theme="0"/>
        <color theme="8" tint="0.59999389629810485"/>
        <color theme="8" tint="-0.249977111117893"/>
      </colorScale>
    </cfRule>
    <cfRule type="colorScale" priority="357">
      <colorScale>
        <cfvo type="min"/>
        <cfvo type="max"/>
        <color rgb="FFFCFCFF"/>
        <color rgb="FF63BE7B"/>
      </colorScale>
    </cfRule>
  </conditionalFormatting>
  <conditionalFormatting sqref="MX134:NG134">
    <cfRule type="colorScale" priority="354">
      <colorScale>
        <cfvo type="min"/>
        <cfvo type="percentile" val="50"/>
        <cfvo type="max"/>
        <color theme="0"/>
        <color theme="8" tint="0.59999389629810485"/>
        <color theme="8" tint="-0.249977111117893"/>
      </colorScale>
    </cfRule>
    <cfRule type="colorScale" priority="355">
      <colorScale>
        <cfvo type="min"/>
        <cfvo type="max"/>
        <color rgb="FFFCFCFF"/>
        <color rgb="FF63BE7B"/>
      </colorScale>
    </cfRule>
  </conditionalFormatting>
  <conditionalFormatting sqref="MX135:NG135">
    <cfRule type="colorScale" priority="352">
      <colorScale>
        <cfvo type="min"/>
        <cfvo type="percentile" val="50"/>
        <cfvo type="max"/>
        <color theme="0"/>
        <color theme="8" tint="0.59999389629810485"/>
        <color theme="8" tint="-0.249977111117893"/>
      </colorScale>
    </cfRule>
    <cfRule type="colorScale" priority="353">
      <colorScale>
        <cfvo type="min"/>
        <cfvo type="max"/>
        <color rgb="FFFCFCFF"/>
        <color rgb="FF63BE7B"/>
      </colorScale>
    </cfRule>
  </conditionalFormatting>
  <conditionalFormatting sqref="MX136:NG136">
    <cfRule type="colorScale" priority="350">
      <colorScale>
        <cfvo type="min"/>
        <cfvo type="percentile" val="50"/>
        <cfvo type="max"/>
        <color theme="0"/>
        <color theme="8" tint="0.59999389629810485"/>
        <color theme="8" tint="-0.249977111117893"/>
      </colorScale>
    </cfRule>
    <cfRule type="colorScale" priority="351">
      <colorScale>
        <cfvo type="min"/>
        <cfvo type="max"/>
        <color rgb="FFFCFCFF"/>
        <color rgb="FF63BE7B"/>
      </colorScale>
    </cfRule>
  </conditionalFormatting>
  <conditionalFormatting sqref="MX137:NG137">
    <cfRule type="colorScale" priority="348">
      <colorScale>
        <cfvo type="min"/>
        <cfvo type="percentile" val="50"/>
        <cfvo type="max"/>
        <color theme="0"/>
        <color theme="8" tint="0.59999389629810485"/>
        <color theme="8" tint="-0.249977111117893"/>
      </colorScale>
    </cfRule>
    <cfRule type="colorScale" priority="349">
      <colorScale>
        <cfvo type="min"/>
        <cfvo type="max"/>
        <color rgb="FFFCFCFF"/>
        <color rgb="FF63BE7B"/>
      </colorScale>
    </cfRule>
  </conditionalFormatting>
  <conditionalFormatting sqref="MX138:NG138">
    <cfRule type="colorScale" priority="346">
      <colorScale>
        <cfvo type="min"/>
        <cfvo type="percentile" val="50"/>
        <cfvo type="max"/>
        <color theme="0"/>
        <color theme="8" tint="0.59999389629810485"/>
        <color theme="8" tint="-0.249977111117893"/>
      </colorScale>
    </cfRule>
    <cfRule type="colorScale" priority="347">
      <colorScale>
        <cfvo type="min"/>
        <cfvo type="max"/>
        <color rgb="FFFCFCFF"/>
        <color rgb="FF63BE7B"/>
      </colorScale>
    </cfRule>
  </conditionalFormatting>
  <conditionalFormatting sqref="MX139:NG139">
    <cfRule type="colorScale" priority="344">
      <colorScale>
        <cfvo type="min"/>
        <cfvo type="percentile" val="50"/>
        <cfvo type="max"/>
        <color theme="0"/>
        <color theme="8" tint="0.59999389629810485"/>
        <color theme="8" tint="-0.249977111117893"/>
      </colorScale>
    </cfRule>
    <cfRule type="colorScale" priority="345">
      <colorScale>
        <cfvo type="min"/>
        <cfvo type="max"/>
        <color rgb="FFFCFCFF"/>
        <color rgb="FF63BE7B"/>
      </colorScale>
    </cfRule>
  </conditionalFormatting>
  <conditionalFormatting sqref="MX140:NG140">
    <cfRule type="colorScale" priority="342">
      <colorScale>
        <cfvo type="min"/>
        <cfvo type="percentile" val="50"/>
        <cfvo type="max"/>
        <color theme="0"/>
        <color theme="8" tint="0.59999389629810485"/>
        <color theme="8" tint="-0.249977111117893"/>
      </colorScale>
    </cfRule>
    <cfRule type="colorScale" priority="343">
      <colorScale>
        <cfvo type="min"/>
        <cfvo type="max"/>
        <color rgb="FFFCFCFF"/>
        <color rgb="FF63BE7B"/>
      </colorScale>
    </cfRule>
  </conditionalFormatting>
  <conditionalFormatting sqref="MX141:NG141">
    <cfRule type="colorScale" priority="340">
      <colorScale>
        <cfvo type="min"/>
        <cfvo type="percentile" val="50"/>
        <cfvo type="max"/>
        <color theme="0"/>
        <color theme="8" tint="0.59999389629810485"/>
        <color theme="8" tint="-0.249977111117893"/>
      </colorScale>
    </cfRule>
    <cfRule type="colorScale" priority="341">
      <colorScale>
        <cfvo type="min"/>
        <cfvo type="max"/>
        <color rgb="FFFCFCFF"/>
        <color rgb="FF63BE7B"/>
      </colorScale>
    </cfRule>
  </conditionalFormatting>
  <conditionalFormatting sqref="MX142:NG142">
    <cfRule type="colorScale" priority="338">
      <colorScale>
        <cfvo type="min"/>
        <cfvo type="percentile" val="50"/>
        <cfvo type="max"/>
        <color theme="0"/>
        <color theme="8" tint="0.59999389629810485"/>
        <color theme="8" tint="-0.249977111117893"/>
      </colorScale>
    </cfRule>
    <cfRule type="colorScale" priority="339">
      <colorScale>
        <cfvo type="min"/>
        <cfvo type="max"/>
        <color rgb="FFFCFCFF"/>
        <color rgb="FF63BE7B"/>
      </colorScale>
    </cfRule>
  </conditionalFormatting>
  <conditionalFormatting sqref="MX143:NG143">
    <cfRule type="colorScale" priority="334">
      <colorScale>
        <cfvo type="min"/>
        <cfvo type="percentile" val="50"/>
        <cfvo type="max"/>
        <color theme="0"/>
        <color theme="8" tint="0.59999389629810485"/>
        <color theme="8" tint="-0.249977111117893"/>
      </colorScale>
    </cfRule>
    <cfRule type="colorScale" priority="335">
      <colorScale>
        <cfvo type="min"/>
        <cfvo type="max"/>
        <color rgb="FFFCFCFF"/>
        <color rgb="FF63BE7B"/>
      </colorScale>
    </cfRule>
  </conditionalFormatting>
  <conditionalFormatting sqref="MX144:NG144">
    <cfRule type="colorScale" priority="332">
      <colorScale>
        <cfvo type="min"/>
        <cfvo type="percentile" val="50"/>
        <cfvo type="max"/>
        <color theme="0"/>
        <color theme="8" tint="0.59999389629810485"/>
        <color theme="8" tint="-0.249977111117893"/>
      </colorScale>
    </cfRule>
    <cfRule type="colorScale" priority="333">
      <colorScale>
        <cfvo type="min"/>
        <cfvo type="max"/>
        <color rgb="FFFCFCFF"/>
        <color rgb="FF63BE7B"/>
      </colorScale>
    </cfRule>
  </conditionalFormatting>
  <conditionalFormatting sqref="MX145:NG145">
    <cfRule type="colorScale" priority="330">
      <colorScale>
        <cfvo type="min"/>
        <cfvo type="percentile" val="50"/>
        <cfvo type="max"/>
        <color theme="0"/>
        <color theme="8" tint="0.59999389629810485"/>
        <color theme="8" tint="-0.249977111117893"/>
      </colorScale>
    </cfRule>
    <cfRule type="colorScale" priority="331">
      <colorScale>
        <cfvo type="min"/>
        <cfvo type="max"/>
        <color rgb="FFFCFCFF"/>
        <color rgb="FF63BE7B"/>
      </colorScale>
    </cfRule>
  </conditionalFormatting>
  <conditionalFormatting sqref="MX146:NG146">
    <cfRule type="colorScale" priority="328">
      <colorScale>
        <cfvo type="min"/>
        <cfvo type="percentile" val="50"/>
        <cfvo type="max"/>
        <color theme="0"/>
        <color theme="8" tint="0.59999389629810485"/>
        <color theme="8" tint="-0.249977111117893"/>
      </colorScale>
    </cfRule>
    <cfRule type="colorScale" priority="329">
      <colorScale>
        <cfvo type="min"/>
        <cfvo type="max"/>
        <color rgb="FFFCFCFF"/>
        <color rgb="FF63BE7B"/>
      </colorScale>
    </cfRule>
  </conditionalFormatting>
  <conditionalFormatting sqref="MX147:NG147">
    <cfRule type="colorScale" priority="325">
      <colorScale>
        <cfvo type="min"/>
        <cfvo type="percentile" val="50"/>
        <cfvo type="max"/>
        <color theme="0"/>
        <color theme="8" tint="0.59999389629810485"/>
        <color theme="8" tint="-0.249977111117893"/>
      </colorScale>
    </cfRule>
    <cfRule type="colorScale" priority="326">
      <colorScale>
        <cfvo type="min"/>
        <cfvo type="max"/>
        <color rgb="FFFCFCFF"/>
        <color rgb="FF63BE7B"/>
      </colorScale>
    </cfRule>
  </conditionalFormatting>
  <conditionalFormatting sqref="MX148:NG148">
    <cfRule type="colorScale" priority="323">
      <colorScale>
        <cfvo type="min"/>
        <cfvo type="percentile" val="50"/>
        <cfvo type="max"/>
        <color theme="0"/>
        <color theme="8" tint="0.59999389629810485"/>
        <color theme="8" tint="-0.249977111117893"/>
      </colorScale>
    </cfRule>
    <cfRule type="colorScale" priority="324">
      <colorScale>
        <cfvo type="min"/>
        <cfvo type="max"/>
        <color rgb="FFFCFCFF"/>
        <color rgb="FF63BE7B"/>
      </colorScale>
    </cfRule>
  </conditionalFormatting>
  <conditionalFormatting sqref="MX149:NG149">
    <cfRule type="colorScale" priority="321">
      <colorScale>
        <cfvo type="min"/>
        <cfvo type="percentile" val="50"/>
        <cfvo type="max"/>
        <color theme="0"/>
        <color theme="8" tint="0.59999389629810485"/>
        <color theme="8" tint="-0.249977111117893"/>
      </colorScale>
    </cfRule>
    <cfRule type="colorScale" priority="322">
      <colorScale>
        <cfvo type="min"/>
        <cfvo type="max"/>
        <color rgb="FFFCFCFF"/>
        <color rgb="FF63BE7B"/>
      </colorScale>
    </cfRule>
  </conditionalFormatting>
  <conditionalFormatting sqref="MX150:NG150">
    <cfRule type="colorScale" priority="319">
      <colorScale>
        <cfvo type="min"/>
        <cfvo type="percentile" val="50"/>
        <cfvo type="max"/>
        <color theme="0"/>
        <color theme="8" tint="0.59999389629810485"/>
        <color theme="8" tint="-0.249977111117893"/>
      </colorScale>
    </cfRule>
    <cfRule type="colorScale" priority="320">
      <colorScale>
        <cfvo type="min"/>
        <cfvo type="max"/>
        <color rgb="FFFCFCFF"/>
        <color rgb="FF63BE7B"/>
      </colorScale>
    </cfRule>
  </conditionalFormatting>
  <conditionalFormatting sqref="MX151:NG151">
    <cfRule type="colorScale" priority="317">
      <colorScale>
        <cfvo type="min"/>
        <cfvo type="percentile" val="50"/>
        <cfvo type="max"/>
        <color theme="0"/>
        <color theme="8" tint="0.59999389629810485"/>
        <color theme="8" tint="-0.249977111117893"/>
      </colorScale>
    </cfRule>
    <cfRule type="colorScale" priority="318">
      <colorScale>
        <cfvo type="min"/>
        <cfvo type="max"/>
        <color rgb="FFFCFCFF"/>
        <color rgb="FF63BE7B"/>
      </colorScale>
    </cfRule>
  </conditionalFormatting>
  <conditionalFormatting sqref="MX152:NG152">
    <cfRule type="colorScale" priority="315">
      <colorScale>
        <cfvo type="min"/>
        <cfvo type="percentile" val="50"/>
        <cfvo type="max"/>
        <color theme="0"/>
        <color theme="8" tint="0.59999389629810485"/>
        <color theme="8" tint="-0.249977111117893"/>
      </colorScale>
    </cfRule>
    <cfRule type="colorScale" priority="316">
      <colorScale>
        <cfvo type="min"/>
        <cfvo type="max"/>
        <color rgb="FFFCFCFF"/>
        <color rgb="FF63BE7B"/>
      </colorScale>
    </cfRule>
  </conditionalFormatting>
  <conditionalFormatting sqref="MX153:NG153">
    <cfRule type="colorScale" priority="313">
      <colorScale>
        <cfvo type="min"/>
        <cfvo type="percentile" val="50"/>
        <cfvo type="max"/>
        <color theme="0"/>
        <color theme="8" tint="0.59999389629810485"/>
        <color theme="8" tint="-0.249977111117893"/>
      </colorScale>
    </cfRule>
    <cfRule type="colorScale" priority="314">
      <colorScale>
        <cfvo type="min"/>
        <cfvo type="max"/>
        <color rgb="FFFCFCFF"/>
        <color rgb="FF63BE7B"/>
      </colorScale>
    </cfRule>
  </conditionalFormatting>
  <conditionalFormatting sqref="MX154:NG154">
    <cfRule type="colorScale" priority="311">
      <colorScale>
        <cfvo type="min"/>
        <cfvo type="percentile" val="50"/>
        <cfvo type="max"/>
        <color theme="0"/>
        <color theme="8" tint="0.59999389629810485"/>
        <color theme="8" tint="-0.249977111117893"/>
      </colorScale>
    </cfRule>
    <cfRule type="colorScale" priority="312">
      <colorScale>
        <cfvo type="min"/>
        <cfvo type="max"/>
        <color rgb="FFFCFCFF"/>
        <color rgb="FF63BE7B"/>
      </colorScale>
    </cfRule>
  </conditionalFormatting>
  <conditionalFormatting sqref="MX155:NG155">
    <cfRule type="colorScale" priority="309">
      <colorScale>
        <cfvo type="min"/>
        <cfvo type="percentile" val="50"/>
        <cfvo type="max"/>
        <color theme="0"/>
        <color theme="8" tint="0.59999389629810485"/>
        <color theme="8" tint="-0.249977111117893"/>
      </colorScale>
    </cfRule>
    <cfRule type="colorScale" priority="310">
      <colorScale>
        <cfvo type="min"/>
        <cfvo type="max"/>
        <color rgb="FFFCFCFF"/>
        <color rgb="FF63BE7B"/>
      </colorScale>
    </cfRule>
  </conditionalFormatting>
  <conditionalFormatting sqref="MX156:NG156">
    <cfRule type="colorScale" priority="307">
      <colorScale>
        <cfvo type="min"/>
        <cfvo type="percentile" val="50"/>
        <cfvo type="max"/>
        <color theme="0"/>
        <color theme="8" tint="0.59999389629810485"/>
        <color theme="8" tint="-0.249977111117893"/>
      </colorScale>
    </cfRule>
    <cfRule type="colorScale" priority="308">
      <colorScale>
        <cfvo type="min"/>
        <cfvo type="max"/>
        <color rgb="FFFCFCFF"/>
        <color rgb="FF63BE7B"/>
      </colorScale>
    </cfRule>
  </conditionalFormatting>
  <conditionalFormatting sqref="MX157:NG157">
    <cfRule type="colorScale" priority="305">
      <colorScale>
        <cfvo type="min"/>
        <cfvo type="percentile" val="50"/>
        <cfvo type="max"/>
        <color theme="0"/>
        <color theme="8" tint="0.59999389629810485"/>
        <color theme="8" tint="-0.249977111117893"/>
      </colorScale>
    </cfRule>
    <cfRule type="colorScale" priority="306">
      <colorScale>
        <cfvo type="min"/>
        <cfvo type="max"/>
        <color rgb="FFFCFCFF"/>
        <color rgb="FF63BE7B"/>
      </colorScale>
    </cfRule>
  </conditionalFormatting>
  <conditionalFormatting sqref="MX164:NG164">
    <cfRule type="colorScale" priority="303">
      <colorScale>
        <cfvo type="min"/>
        <cfvo type="percentile" val="50"/>
        <cfvo type="max"/>
        <color theme="0"/>
        <color theme="8" tint="0.59999389629810485"/>
        <color theme="8" tint="-0.249977111117893"/>
      </colorScale>
    </cfRule>
    <cfRule type="colorScale" priority="304">
      <colorScale>
        <cfvo type="min"/>
        <cfvo type="max"/>
        <color rgb="FFFCFCFF"/>
        <color rgb="FF63BE7B"/>
      </colorScale>
    </cfRule>
  </conditionalFormatting>
  <conditionalFormatting sqref="MX158:NG158">
    <cfRule type="colorScale" priority="301">
      <colorScale>
        <cfvo type="min"/>
        <cfvo type="percentile" val="50"/>
        <cfvo type="max"/>
        <color theme="0"/>
        <color theme="8" tint="0.59999389629810485"/>
        <color theme="8" tint="-0.249977111117893"/>
      </colorScale>
    </cfRule>
    <cfRule type="colorScale" priority="302">
      <colorScale>
        <cfvo type="min"/>
        <cfvo type="max"/>
        <color rgb="FFFCFCFF"/>
        <color rgb="FF63BE7B"/>
      </colorScale>
    </cfRule>
  </conditionalFormatting>
  <conditionalFormatting sqref="MX159:NG163">
    <cfRule type="colorScale" priority="299">
      <colorScale>
        <cfvo type="min"/>
        <cfvo type="percentile" val="50"/>
        <cfvo type="max"/>
        <color theme="0"/>
        <color theme="8" tint="0.59999389629810485"/>
        <color theme="8" tint="-0.249977111117893"/>
      </colorScale>
    </cfRule>
    <cfRule type="colorScale" priority="300">
      <colorScale>
        <cfvo type="min"/>
        <cfvo type="max"/>
        <color rgb="FFFCFCFF"/>
        <color rgb="FF63BE7B"/>
      </colorScale>
    </cfRule>
  </conditionalFormatting>
  <conditionalFormatting sqref="MX165:NG165">
    <cfRule type="colorScale" priority="297">
      <colorScale>
        <cfvo type="min"/>
        <cfvo type="percentile" val="50"/>
        <cfvo type="max"/>
        <color theme="0"/>
        <color theme="8" tint="0.59999389629810485"/>
        <color theme="8" tint="-0.249977111117893"/>
      </colorScale>
    </cfRule>
    <cfRule type="colorScale" priority="298">
      <colorScale>
        <cfvo type="min"/>
        <cfvo type="max"/>
        <color rgb="FFFCFCFF"/>
        <color rgb="FF63BE7B"/>
      </colorScale>
    </cfRule>
  </conditionalFormatting>
  <conditionalFormatting sqref="MX166:NG166">
    <cfRule type="colorScale" priority="295">
      <colorScale>
        <cfvo type="min"/>
        <cfvo type="percentile" val="50"/>
        <cfvo type="max"/>
        <color theme="0"/>
        <color theme="8" tint="0.59999389629810485"/>
        <color theme="8" tint="-0.249977111117893"/>
      </colorScale>
    </cfRule>
    <cfRule type="colorScale" priority="296">
      <colorScale>
        <cfvo type="min"/>
        <cfvo type="max"/>
        <color rgb="FFFCFCFF"/>
        <color rgb="FF63BE7B"/>
      </colorScale>
    </cfRule>
  </conditionalFormatting>
  <conditionalFormatting sqref="MX167:NG167">
    <cfRule type="colorScale" priority="293">
      <colorScale>
        <cfvo type="min"/>
        <cfvo type="percentile" val="50"/>
        <cfvo type="max"/>
        <color theme="0"/>
        <color theme="8" tint="0.59999389629810485"/>
        <color theme="8" tint="-0.249977111117893"/>
      </colorScale>
    </cfRule>
    <cfRule type="colorScale" priority="294">
      <colorScale>
        <cfvo type="min"/>
        <cfvo type="max"/>
        <color rgb="FFFCFCFF"/>
        <color rgb="FF63BE7B"/>
      </colorScale>
    </cfRule>
  </conditionalFormatting>
  <conditionalFormatting sqref="MX168:NG168">
    <cfRule type="colorScale" priority="291">
      <colorScale>
        <cfvo type="min"/>
        <cfvo type="percentile" val="50"/>
        <cfvo type="max"/>
        <color theme="0"/>
        <color theme="8" tint="0.59999389629810485"/>
        <color theme="8" tint="-0.249977111117893"/>
      </colorScale>
    </cfRule>
    <cfRule type="colorScale" priority="292">
      <colorScale>
        <cfvo type="min"/>
        <cfvo type="max"/>
        <color rgb="FFFCFCFF"/>
        <color rgb="FF63BE7B"/>
      </colorScale>
    </cfRule>
  </conditionalFormatting>
  <conditionalFormatting sqref="MX169:NG169">
    <cfRule type="colorScale" priority="289">
      <colorScale>
        <cfvo type="min"/>
        <cfvo type="percentile" val="50"/>
        <cfvo type="max"/>
        <color theme="0"/>
        <color theme="8" tint="0.59999389629810485"/>
        <color theme="8" tint="-0.249977111117893"/>
      </colorScale>
    </cfRule>
    <cfRule type="colorScale" priority="290">
      <colorScale>
        <cfvo type="min"/>
        <cfvo type="max"/>
        <color rgb="FFFCFCFF"/>
        <color rgb="FF63BE7B"/>
      </colorScale>
    </cfRule>
  </conditionalFormatting>
  <conditionalFormatting sqref="MX171:NG171">
    <cfRule type="colorScale" priority="285">
      <colorScale>
        <cfvo type="min"/>
        <cfvo type="percentile" val="50"/>
        <cfvo type="max"/>
        <color theme="0"/>
        <color theme="8" tint="0.59999389629810485"/>
        <color theme="8" tint="-0.249977111117893"/>
      </colorScale>
    </cfRule>
    <cfRule type="colorScale" priority="286">
      <colorScale>
        <cfvo type="min"/>
        <cfvo type="max"/>
        <color rgb="FFFCFCFF"/>
        <color rgb="FF63BE7B"/>
      </colorScale>
    </cfRule>
  </conditionalFormatting>
  <conditionalFormatting sqref="MX172:NG172">
    <cfRule type="colorScale" priority="283">
      <colorScale>
        <cfvo type="min"/>
        <cfvo type="percentile" val="50"/>
        <cfvo type="max"/>
        <color theme="0"/>
        <color theme="8" tint="0.59999389629810485"/>
        <color theme="8" tint="-0.249977111117893"/>
      </colorScale>
    </cfRule>
    <cfRule type="colorScale" priority="284">
      <colorScale>
        <cfvo type="min"/>
        <cfvo type="max"/>
        <color rgb="FFFCFCFF"/>
        <color rgb="FF63BE7B"/>
      </colorScale>
    </cfRule>
  </conditionalFormatting>
  <conditionalFormatting sqref="MX173:NG173">
    <cfRule type="colorScale" priority="281">
      <colorScale>
        <cfvo type="min"/>
        <cfvo type="percentile" val="50"/>
        <cfvo type="max"/>
        <color theme="0"/>
        <color theme="8" tint="0.59999389629810485"/>
        <color theme="8" tint="-0.249977111117893"/>
      </colorScale>
    </cfRule>
    <cfRule type="colorScale" priority="282">
      <colorScale>
        <cfvo type="min"/>
        <cfvo type="max"/>
        <color rgb="FFFCFCFF"/>
        <color rgb="FF63BE7B"/>
      </colorScale>
    </cfRule>
  </conditionalFormatting>
  <conditionalFormatting sqref="MX174:NG174">
    <cfRule type="colorScale" priority="279">
      <colorScale>
        <cfvo type="min"/>
        <cfvo type="percentile" val="50"/>
        <cfvo type="max"/>
        <color theme="0"/>
        <color theme="8" tint="0.59999389629810485"/>
        <color theme="8" tint="-0.249977111117893"/>
      </colorScale>
    </cfRule>
    <cfRule type="colorScale" priority="280">
      <colorScale>
        <cfvo type="min"/>
        <cfvo type="max"/>
        <color rgb="FFFCFCFF"/>
        <color rgb="FF63BE7B"/>
      </colorScale>
    </cfRule>
  </conditionalFormatting>
  <conditionalFormatting sqref="MX175:NG175">
    <cfRule type="colorScale" priority="277">
      <colorScale>
        <cfvo type="min"/>
        <cfvo type="percentile" val="50"/>
        <cfvo type="max"/>
        <color theme="0"/>
        <color theme="8" tint="0.59999389629810485"/>
        <color theme="8" tint="-0.249977111117893"/>
      </colorScale>
    </cfRule>
    <cfRule type="colorScale" priority="278">
      <colorScale>
        <cfvo type="min"/>
        <cfvo type="max"/>
        <color rgb="FFFCFCFF"/>
        <color rgb="FF63BE7B"/>
      </colorScale>
    </cfRule>
  </conditionalFormatting>
  <conditionalFormatting sqref="MX176:NG176">
    <cfRule type="colorScale" priority="275">
      <colorScale>
        <cfvo type="min"/>
        <cfvo type="percentile" val="50"/>
        <cfvo type="max"/>
        <color theme="0"/>
        <color theme="8" tint="0.59999389629810485"/>
        <color theme="8" tint="-0.249977111117893"/>
      </colorScale>
    </cfRule>
    <cfRule type="colorScale" priority="276">
      <colorScale>
        <cfvo type="min"/>
        <cfvo type="max"/>
        <color rgb="FFFCFCFF"/>
        <color rgb="FF63BE7B"/>
      </colorScale>
    </cfRule>
  </conditionalFormatting>
  <conditionalFormatting sqref="MX177:NG177">
    <cfRule type="colorScale" priority="273">
      <colorScale>
        <cfvo type="min"/>
        <cfvo type="percentile" val="50"/>
        <cfvo type="max"/>
        <color theme="0"/>
        <color theme="8" tint="0.59999389629810485"/>
        <color theme="8" tint="-0.249977111117893"/>
      </colorScale>
    </cfRule>
    <cfRule type="colorScale" priority="274">
      <colorScale>
        <cfvo type="min"/>
        <cfvo type="max"/>
        <color rgb="FFFCFCFF"/>
        <color rgb="FF63BE7B"/>
      </colorScale>
    </cfRule>
  </conditionalFormatting>
  <conditionalFormatting sqref="MX178:NG178">
    <cfRule type="colorScale" priority="271">
      <colorScale>
        <cfvo type="min"/>
        <cfvo type="percentile" val="50"/>
        <cfvo type="max"/>
        <color theme="0"/>
        <color theme="8" tint="0.59999389629810485"/>
        <color theme="8" tint="-0.249977111117893"/>
      </colorScale>
    </cfRule>
    <cfRule type="colorScale" priority="272">
      <colorScale>
        <cfvo type="min"/>
        <cfvo type="max"/>
        <color rgb="FFFCFCFF"/>
        <color rgb="FF63BE7B"/>
      </colorScale>
    </cfRule>
  </conditionalFormatting>
  <conditionalFormatting sqref="MX179:NG179">
    <cfRule type="colorScale" priority="269">
      <colorScale>
        <cfvo type="min"/>
        <cfvo type="percentile" val="50"/>
        <cfvo type="max"/>
        <color theme="0"/>
        <color theme="8" tint="0.59999389629810485"/>
        <color theme="8" tint="-0.249977111117893"/>
      </colorScale>
    </cfRule>
    <cfRule type="colorScale" priority="270">
      <colorScale>
        <cfvo type="min"/>
        <cfvo type="max"/>
        <color rgb="FFFCFCFF"/>
        <color rgb="FF63BE7B"/>
      </colorScale>
    </cfRule>
  </conditionalFormatting>
  <conditionalFormatting sqref="MX180:NG180">
    <cfRule type="colorScale" priority="267">
      <colorScale>
        <cfvo type="min"/>
        <cfvo type="percentile" val="50"/>
        <cfvo type="max"/>
        <color theme="0"/>
        <color theme="8" tint="0.59999389629810485"/>
        <color theme="8" tint="-0.249977111117893"/>
      </colorScale>
    </cfRule>
    <cfRule type="colorScale" priority="268">
      <colorScale>
        <cfvo type="min"/>
        <cfvo type="max"/>
        <color rgb="FFFCFCFF"/>
        <color rgb="FF63BE7B"/>
      </colorScale>
    </cfRule>
  </conditionalFormatting>
  <conditionalFormatting sqref="MX181:NG181">
    <cfRule type="colorScale" priority="265">
      <colorScale>
        <cfvo type="min"/>
        <cfvo type="percentile" val="50"/>
        <cfvo type="max"/>
        <color theme="0"/>
        <color theme="8" tint="0.59999389629810485"/>
        <color theme="8" tint="-0.249977111117893"/>
      </colorScale>
    </cfRule>
    <cfRule type="colorScale" priority="266">
      <colorScale>
        <cfvo type="min"/>
        <cfvo type="max"/>
        <color rgb="FFFCFCFF"/>
        <color rgb="FF63BE7B"/>
      </colorScale>
    </cfRule>
  </conditionalFormatting>
  <conditionalFormatting sqref="MX182:NG182">
    <cfRule type="colorScale" priority="263">
      <colorScale>
        <cfvo type="min"/>
        <cfvo type="percentile" val="50"/>
        <cfvo type="max"/>
        <color theme="0"/>
        <color theme="8" tint="0.59999389629810485"/>
        <color theme="8" tint="-0.249977111117893"/>
      </colorScale>
    </cfRule>
    <cfRule type="colorScale" priority="264">
      <colorScale>
        <cfvo type="min"/>
        <cfvo type="max"/>
        <color rgb="FFFCFCFF"/>
        <color rgb="FF63BE7B"/>
      </colorScale>
    </cfRule>
  </conditionalFormatting>
  <conditionalFormatting sqref="MX183:NG183">
    <cfRule type="colorScale" priority="261">
      <colorScale>
        <cfvo type="min"/>
        <cfvo type="percentile" val="50"/>
        <cfvo type="max"/>
        <color theme="0"/>
        <color theme="8" tint="0.59999389629810485"/>
        <color theme="8" tint="-0.249977111117893"/>
      </colorScale>
    </cfRule>
    <cfRule type="colorScale" priority="262">
      <colorScale>
        <cfvo type="min"/>
        <cfvo type="max"/>
        <color rgb="FFFCFCFF"/>
        <color rgb="FF63BE7B"/>
      </colorScale>
    </cfRule>
  </conditionalFormatting>
  <conditionalFormatting sqref="MX184:NG184">
    <cfRule type="colorScale" priority="259">
      <colorScale>
        <cfvo type="min"/>
        <cfvo type="percentile" val="50"/>
        <cfvo type="max"/>
        <color theme="0"/>
        <color theme="8" tint="0.59999389629810485"/>
        <color theme="8" tint="-0.249977111117893"/>
      </colorScale>
    </cfRule>
    <cfRule type="colorScale" priority="260">
      <colorScale>
        <cfvo type="min"/>
        <cfvo type="max"/>
        <color rgb="FFFCFCFF"/>
        <color rgb="FF63BE7B"/>
      </colorScale>
    </cfRule>
  </conditionalFormatting>
  <conditionalFormatting sqref="MX185:NG185">
    <cfRule type="colorScale" priority="257">
      <colorScale>
        <cfvo type="min"/>
        <cfvo type="percentile" val="50"/>
        <cfvo type="max"/>
        <color theme="0"/>
        <color theme="8" tint="0.59999389629810485"/>
        <color theme="8" tint="-0.249977111117893"/>
      </colorScale>
    </cfRule>
    <cfRule type="colorScale" priority="258">
      <colorScale>
        <cfvo type="min"/>
        <cfvo type="max"/>
        <color rgb="FFFCFCFF"/>
        <color rgb="FF63BE7B"/>
      </colorScale>
    </cfRule>
  </conditionalFormatting>
  <conditionalFormatting sqref="MX186:NG186">
    <cfRule type="colorScale" priority="255">
      <colorScale>
        <cfvo type="min"/>
        <cfvo type="percentile" val="50"/>
        <cfvo type="max"/>
        <color theme="0"/>
        <color theme="8" tint="0.59999389629810485"/>
        <color theme="8" tint="-0.249977111117893"/>
      </colorScale>
    </cfRule>
    <cfRule type="colorScale" priority="256">
      <colorScale>
        <cfvo type="min"/>
        <cfvo type="max"/>
        <color rgb="FFFCFCFF"/>
        <color rgb="FF63BE7B"/>
      </colorScale>
    </cfRule>
  </conditionalFormatting>
  <conditionalFormatting sqref="MX187:NG187">
    <cfRule type="colorScale" priority="253">
      <colorScale>
        <cfvo type="min"/>
        <cfvo type="percentile" val="50"/>
        <cfvo type="max"/>
        <color theme="0"/>
        <color theme="8" tint="0.59999389629810485"/>
        <color theme="8" tint="-0.249977111117893"/>
      </colorScale>
    </cfRule>
    <cfRule type="colorScale" priority="254">
      <colorScale>
        <cfvo type="min"/>
        <cfvo type="max"/>
        <color rgb="FFFCFCFF"/>
        <color rgb="FF63BE7B"/>
      </colorScale>
    </cfRule>
  </conditionalFormatting>
  <conditionalFormatting sqref="MX188:NG188">
    <cfRule type="colorScale" priority="251">
      <colorScale>
        <cfvo type="min"/>
        <cfvo type="percentile" val="50"/>
        <cfvo type="max"/>
        <color theme="0"/>
        <color theme="8" tint="0.59999389629810485"/>
        <color theme="8" tint="-0.249977111117893"/>
      </colorScale>
    </cfRule>
    <cfRule type="colorScale" priority="252">
      <colorScale>
        <cfvo type="min"/>
        <cfvo type="max"/>
        <color rgb="FFFCFCFF"/>
        <color rgb="FF63BE7B"/>
      </colorScale>
    </cfRule>
  </conditionalFormatting>
  <conditionalFormatting sqref="MX189:NG189">
    <cfRule type="colorScale" priority="249">
      <colorScale>
        <cfvo type="min"/>
        <cfvo type="percentile" val="50"/>
        <cfvo type="max"/>
        <color theme="0"/>
        <color theme="8" tint="0.59999389629810485"/>
        <color theme="8" tint="-0.249977111117893"/>
      </colorScale>
    </cfRule>
    <cfRule type="colorScale" priority="250">
      <colorScale>
        <cfvo type="min"/>
        <cfvo type="max"/>
        <color rgb="FFFCFCFF"/>
        <color rgb="FF63BE7B"/>
      </colorScale>
    </cfRule>
  </conditionalFormatting>
  <conditionalFormatting sqref="MX190:NG190">
    <cfRule type="colorScale" priority="247">
      <colorScale>
        <cfvo type="min"/>
        <cfvo type="percentile" val="50"/>
        <cfvo type="max"/>
        <color theme="0"/>
        <color theme="8" tint="0.59999389629810485"/>
        <color theme="8" tint="-0.249977111117893"/>
      </colorScale>
    </cfRule>
    <cfRule type="colorScale" priority="248">
      <colorScale>
        <cfvo type="min"/>
        <cfvo type="max"/>
        <color rgb="FFFCFCFF"/>
        <color rgb="FF63BE7B"/>
      </colorScale>
    </cfRule>
  </conditionalFormatting>
  <conditionalFormatting sqref="MX191:NG191">
    <cfRule type="colorScale" priority="245">
      <colorScale>
        <cfvo type="min"/>
        <cfvo type="percentile" val="50"/>
        <cfvo type="max"/>
        <color theme="0"/>
        <color theme="8" tint="0.59999389629810485"/>
        <color theme="8" tint="-0.249977111117893"/>
      </colorScale>
    </cfRule>
    <cfRule type="colorScale" priority="246">
      <colorScale>
        <cfvo type="min"/>
        <cfvo type="max"/>
        <color rgb="FFFCFCFF"/>
        <color rgb="FF63BE7B"/>
      </colorScale>
    </cfRule>
  </conditionalFormatting>
  <conditionalFormatting sqref="MX192:NG192">
    <cfRule type="colorScale" priority="243">
      <colorScale>
        <cfvo type="min"/>
        <cfvo type="percentile" val="50"/>
        <cfvo type="max"/>
        <color theme="0"/>
        <color theme="8" tint="0.59999389629810485"/>
        <color theme="8" tint="-0.249977111117893"/>
      </colorScale>
    </cfRule>
    <cfRule type="colorScale" priority="244">
      <colorScale>
        <cfvo type="min"/>
        <cfvo type="max"/>
        <color rgb="FFFCFCFF"/>
        <color rgb="FF63BE7B"/>
      </colorScale>
    </cfRule>
  </conditionalFormatting>
  <conditionalFormatting sqref="MX193:NG193">
    <cfRule type="colorScale" priority="241">
      <colorScale>
        <cfvo type="min"/>
        <cfvo type="percentile" val="50"/>
        <cfvo type="max"/>
        <color theme="0"/>
        <color theme="8" tint="0.59999389629810485"/>
        <color theme="8" tint="-0.249977111117893"/>
      </colorScale>
    </cfRule>
    <cfRule type="colorScale" priority="242">
      <colorScale>
        <cfvo type="min"/>
        <cfvo type="max"/>
        <color rgb="FFFCFCFF"/>
        <color rgb="FF63BE7B"/>
      </colorScale>
    </cfRule>
  </conditionalFormatting>
  <conditionalFormatting sqref="MX194:NG194">
    <cfRule type="colorScale" priority="239">
      <colorScale>
        <cfvo type="min"/>
        <cfvo type="percentile" val="50"/>
        <cfvo type="max"/>
        <color theme="0"/>
        <color theme="8" tint="0.59999389629810485"/>
        <color theme="8" tint="-0.249977111117893"/>
      </colorScale>
    </cfRule>
    <cfRule type="colorScale" priority="240">
      <colorScale>
        <cfvo type="min"/>
        <cfvo type="max"/>
        <color rgb="FFFCFCFF"/>
        <color rgb="FF63BE7B"/>
      </colorScale>
    </cfRule>
  </conditionalFormatting>
  <conditionalFormatting sqref="MX195:NG195">
    <cfRule type="colorScale" priority="237">
      <colorScale>
        <cfvo type="min"/>
        <cfvo type="percentile" val="50"/>
        <cfvo type="max"/>
        <color theme="0"/>
        <color theme="8" tint="0.59999389629810485"/>
        <color theme="8" tint="-0.249977111117893"/>
      </colorScale>
    </cfRule>
    <cfRule type="colorScale" priority="238">
      <colorScale>
        <cfvo type="min"/>
        <cfvo type="max"/>
        <color rgb="FFFCFCFF"/>
        <color rgb="FF63BE7B"/>
      </colorScale>
    </cfRule>
  </conditionalFormatting>
  <conditionalFormatting sqref="MX196:NG196">
    <cfRule type="colorScale" priority="235">
      <colorScale>
        <cfvo type="min"/>
        <cfvo type="percentile" val="50"/>
        <cfvo type="max"/>
        <color theme="0"/>
        <color theme="8" tint="0.59999389629810485"/>
        <color theme="8" tint="-0.249977111117893"/>
      </colorScale>
    </cfRule>
    <cfRule type="colorScale" priority="236">
      <colorScale>
        <cfvo type="min"/>
        <cfvo type="max"/>
        <color rgb="FFFCFCFF"/>
        <color rgb="FF63BE7B"/>
      </colorScale>
    </cfRule>
  </conditionalFormatting>
  <conditionalFormatting sqref="MX197:NG197">
    <cfRule type="colorScale" priority="233">
      <colorScale>
        <cfvo type="min"/>
        <cfvo type="percentile" val="50"/>
        <cfvo type="max"/>
        <color theme="0"/>
        <color theme="8" tint="0.59999389629810485"/>
        <color theme="8" tint="-0.249977111117893"/>
      </colorScale>
    </cfRule>
    <cfRule type="colorScale" priority="234">
      <colorScale>
        <cfvo type="min"/>
        <cfvo type="max"/>
        <color rgb="FFFCFCFF"/>
        <color rgb="FF63BE7B"/>
      </colorScale>
    </cfRule>
  </conditionalFormatting>
  <conditionalFormatting sqref="MX198:NG198">
    <cfRule type="colorScale" priority="231">
      <colorScale>
        <cfvo type="min"/>
        <cfvo type="percentile" val="50"/>
        <cfvo type="max"/>
        <color theme="0"/>
        <color theme="8" tint="0.59999389629810485"/>
        <color theme="8" tint="-0.249977111117893"/>
      </colorScale>
    </cfRule>
    <cfRule type="colorScale" priority="232">
      <colorScale>
        <cfvo type="min"/>
        <cfvo type="max"/>
        <color rgb="FFFCFCFF"/>
        <color rgb="FF63BE7B"/>
      </colorScale>
    </cfRule>
  </conditionalFormatting>
  <conditionalFormatting sqref="MX199:NG199">
    <cfRule type="colorScale" priority="229">
      <colorScale>
        <cfvo type="min"/>
        <cfvo type="percentile" val="50"/>
        <cfvo type="max"/>
        <color theme="0"/>
        <color theme="8" tint="0.59999389629810485"/>
        <color theme="8" tint="-0.249977111117893"/>
      </colorScale>
    </cfRule>
    <cfRule type="colorScale" priority="230">
      <colorScale>
        <cfvo type="min"/>
        <cfvo type="max"/>
        <color rgb="FFFCFCFF"/>
        <color rgb="FF63BE7B"/>
      </colorScale>
    </cfRule>
  </conditionalFormatting>
  <conditionalFormatting sqref="MX200:NG200">
    <cfRule type="colorScale" priority="227">
      <colorScale>
        <cfvo type="min"/>
        <cfvo type="percentile" val="50"/>
        <cfvo type="max"/>
        <color theme="0"/>
        <color theme="8" tint="0.59999389629810485"/>
        <color theme="8" tint="-0.249977111117893"/>
      </colorScale>
    </cfRule>
    <cfRule type="colorScale" priority="228">
      <colorScale>
        <cfvo type="min"/>
        <cfvo type="max"/>
        <color rgb="FFFCFCFF"/>
        <color rgb="FF63BE7B"/>
      </colorScale>
    </cfRule>
  </conditionalFormatting>
  <conditionalFormatting sqref="MX201:NG201">
    <cfRule type="colorScale" priority="225">
      <colorScale>
        <cfvo type="min"/>
        <cfvo type="percentile" val="50"/>
        <cfvo type="max"/>
        <color theme="0"/>
        <color theme="8" tint="0.59999389629810485"/>
        <color theme="8" tint="-0.249977111117893"/>
      </colorScale>
    </cfRule>
    <cfRule type="colorScale" priority="226">
      <colorScale>
        <cfvo type="min"/>
        <cfvo type="max"/>
        <color rgb="FFFCFCFF"/>
        <color rgb="FF63BE7B"/>
      </colorScale>
    </cfRule>
  </conditionalFormatting>
  <conditionalFormatting sqref="MX202:NG202">
    <cfRule type="colorScale" priority="223">
      <colorScale>
        <cfvo type="min"/>
        <cfvo type="percentile" val="50"/>
        <cfvo type="max"/>
        <color theme="0"/>
        <color theme="8" tint="0.59999389629810485"/>
        <color theme="8" tint="-0.249977111117893"/>
      </colorScale>
    </cfRule>
    <cfRule type="colorScale" priority="224">
      <colorScale>
        <cfvo type="min"/>
        <cfvo type="max"/>
        <color rgb="FFFCFCFF"/>
        <color rgb="FF63BE7B"/>
      </colorScale>
    </cfRule>
  </conditionalFormatting>
  <conditionalFormatting sqref="MX203:NG203">
    <cfRule type="colorScale" priority="221">
      <colorScale>
        <cfvo type="min"/>
        <cfvo type="percentile" val="50"/>
        <cfvo type="max"/>
        <color theme="0"/>
        <color theme="8" tint="0.59999389629810485"/>
        <color theme="8" tint="-0.249977111117893"/>
      </colorScale>
    </cfRule>
    <cfRule type="colorScale" priority="222">
      <colorScale>
        <cfvo type="min"/>
        <cfvo type="max"/>
        <color rgb="FFFCFCFF"/>
        <color rgb="FF63BE7B"/>
      </colorScale>
    </cfRule>
  </conditionalFormatting>
  <conditionalFormatting sqref="MX204:NG204">
    <cfRule type="colorScale" priority="219">
      <colorScale>
        <cfvo type="min"/>
        <cfvo type="percentile" val="50"/>
        <cfvo type="max"/>
        <color theme="0"/>
        <color theme="8" tint="0.59999389629810485"/>
        <color theme="8" tint="-0.249977111117893"/>
      </colorScale>
    </cfRule>
    <cfRule type="colorScale" priority="220">
      <colorScale>
        <cfvo type="min"/>
        <cfvo type="max"/>
        <color rgb="FFFCFCFF"/>
        <color rgb="FF63BE7B"/>
      </colorScale>
    </cfRule>
  </conditionalFormatting>
  <conditionalFormatting sqref="MX205:NG205">
    <cfRule type="colorScale" priority="217">
      <colorScale>
        <cfvo type="min"/>
        <cfvo type="percentile" val="50"/>
        <cfvo type="max"/>
        <color theme="0"/>
        <color theme="8" tint="0.59999389629810485"/>
        <color theme="8" tint="-0.249977111117893"/>
      </colorScale>
    </cfRule>
    <cfRule type="colorScale" priority="218">
      <colorScale>
        <cfvo type="min"/>
        <cfvo type="max"/>
        <color rgb="FFFCFCFF"/>
        <color rgb="FF63BE7B"/>
      </colorScale>
    </cfRule>
  </conditionalFormatting>
  <conditionalFormatting sqref="MX206:NG206">
    <cfRule type="colorScale" priority="215">
      <colorScale>
        <cfvo type="min"/>
        <cfvo type="percentile" val="50"/>
        <cfvo type="max"/>
        <color theme="0"/>
        <color theme="8" tint="0.59999389629810485"/>
        <color theme="8" tint="-0.249977111117893"/>
      </colorScale>
    </cfRule>
    <cfRule type="colorScale" priority="216">
      <colorScale>
        <cfvo type="min"/>
        <cfvo type="max"/>
        <color rgb="FFFCFCFF"/>
        <color rgb="FF63BE7B"/>
      </colorScale>
    </cfRule>
  </conditionalFormatting>
  <conditionalFormatting sqref="MX207:NG207">
    <cfRule type="colorScale" priority="213">
      <colorScale>
        <cfvo type="min"/>
        <cfvo type="percentile" val="50"/>
        <cfvo type="max"/>
        <color theme="0"/>
        <color theme="8" tint="0.59999389629810485"/>
        <color theme="8" tint="-0.249977111117893"/>
      </colorScale>
    </cfRule>
    <cfRule type="colorScale" priority="214">
      <colorScale>
        <cfvo type="min"/>
        <cfvo type="max"/>
        <color rgb="FFFCFCFF"/>
        <color rgb="FF63BE7B"/>
      </colorScale>
    </cfRule>
  </conditionalFormatting>
  <conditionalFormatting sqref="MX208:NG208">
    <cfRule type="colorScale" priority="211">
      <colorScale>
        <cfvo type="min"/>
        <cfvo type="percentile" val="50"/>
        <cfvo type="max"/>
        <color theme="0"/>
        <color theme="8" tint="0.59999389629810485"/>
        <color theme="8" tint="-0.249977111117893"/>
      </colorScale>
    </cfRule>
    <cfRule type="colorScale" priority="212">
      <colorScale>
        <cfvo type="min"/>
        <cfvo type="max"/>
        <color rgb="FFFCFCFF"/>
        <color rgb="FF63BE7B"/>
      </colorScale>
    </cfRule>
  </conditionalFormatting>
  <conditionalFormatting sqref="MX209:NG209">
    <cfRule type="colorScale" priority="209">
      <colorScale>
        <cfvo type="min"/>
        <cfvo type="percentile" val="50"/>
        <cfvo type="max"/>
        <color theme="0"/>
        <color theme="8" tint="0.59999389629810485"/>
        <color theme="8" tint="-0.249977111117893"/>
      </colorScale>
    </cfRule>
    <cfRule type="colorScale" priority="210">
      <colorScale>
        <cfvo type="min"/>
        <cfvo type="max"/>
        <color rgb="FFFCFCFF"/>
        <color rgb="FF63BE7B"/>
      </colorScale>
    </cfRule>
  </conditionalFormatting>
  <conditionalFormatting sqref="MX210:NG210">
    <cfRule type="colorScale" priority="207">
      <colorScale>
        <cfvo type="min"/>
        <cfvo type="percentile" val="50"/>
        <cfvo type="max"/>
        <color theme="0"/>
        <color theme="8" tint="0.59999389629810485"/>
        <color theme="8" tint="-0.249977111117893"/>
      </colorScale>
    </cfRule>
    <cfRule type="colorScale" priority="208">
      <colorScale>
        <cfvo type="min"/>
        <cfvo type="max"/>
        <color rgb="FFFCFCFF"/>
        <color rgb="FF63BE7B"/>
      </colorScale>
    </cfRule>
  </conditionalFormatting>
  <conditionalFormatting sqref="MX211:NG211">
    <cfRule type="colorScale" priority="205">
      <colorScale>
        <cfvo type="min"/>
        <cfvo type="percentile" val="50"/>
        <cfvo type="max"/>
        <color theme="0"/>
        <color theme="8" tint="0.59999389629810485"/>
        <color theme="8" tint="-0.249977111117893"/>
      </colorScale>
    </cfRule>
    <cfRule type="colorScale" priority="206">
      <colorScale>
        <cfvo type="min"/>
        <cfvo type="max"/>
        <color rgb="FFFCFCFF"/>
        <color rgb="FF63BE7B"/>
      </colorScale>
    </cfRule>
  </conditionalFormatting>
  <conditionalFormatting sqref="MX212:NG212">
    <cfRule type="colorScale" priority="203">
      <colorScale>
        <cfvo type="min"/>
        <cfvo type="percentile" val="50"/>
        <cfvo type="max"/>
        <color theme="0"/>
        <color theme="8" tint="0.59999389629810485"/>
        <color theme="8" tint="-0.249977111117893"/>
      </colorScale>
    </cfRule>
    <cfRule type="colorScale" priority="204">
      <colorScale>
        <cfvo type="min"/>
        <cfvo type="max"/>
        <color rgb="FFFCFCFF"/>
        <color rgb="FF63BE7B"/>
      </colorScale>
    </cfRule>
  </conditionalFormatting>
  <conditionalFormatting sqref="MX213:NG213">
    <cfRule type="colorScale" priority="201">
      <colorScale>
        <cfvo type="min"/>
        <cfvo type="percentile" val="50"/>
        <cfvo type="max"/>
        <color theme="0"/>
        <color theme="8" tint="0.59999389629810485"/>
        <color theme="8" tint="-0.249977111117893"/>
      </colorScale>
    </cfRule>
    <cfRule type="colorScale" priority="202">
      <colorScale>
        <cfvo type="min"/>
        <cfvo type="max"/>
        <color rgb="FFFCFCFF"/>
        <color rgb="FF63BE7B"/>
      </colorScale>
    </cfRule>
  </conditionalFormatting>
  <conditionalFormatting sqref="MX214:NG214">
    <cfRule type="colorScale" priority="199">
      <colorScale>
        <cfvo type="min"/>
        <cfvo type="percentile" val="50"/>
        <cfvo type="max"/>
        <color theme="0"/>
        <color theme="8" tint="0.59999389629810485"/>
        <color theme="8" tint="-0.249977111117893"/>
      </colorScale>
    </cfRule>
    <cfRule type="colorScale" priority="200">
      <colorScale>
        <cfvo type="min"/>
        <cfvo type="max"/>
        <color rgb="FFFCFCFF"/>
        <color rgb="FF63BE7B"/>
      </colorScale>
    </cfRule>
  </conditionalFormatting>
  <conditionalFormatting sqref="MX215:NG215">
    <cfRule type="colorScale" priority="197">
      <colorScale>
        <cfvo type="min"/>
        <cfvo type="percentile" val="50"/>
        <cfvo type="max"/>
        <color theme="0"/>
        <color theme="8" tint="0.59999389629810485"/>
        <color theme="8" tint="-0.249977111117893"/>
      </colorScale>
    </cfRule>
    <cfRule type="colorScale" priority="198">
      <colorScale>
        <cfvo type="min"/>
        <cfvo type="max"/>
        <color rgb="FFFCFCFF"/>
        <color rgb="FF63BE7B"/>
      </colorScale>
    </cfRule>
  </conditionalFormatting>
  <conditionalFormatting sqref="MX216:NG216">
    <cfRule type="colorScale" priority="195">
      <colorScale>
        <cfvo type="min"/>
        <cfvo type="percentile" val="50"/>
        <cfvo type="max"/>
        <color theme="0"/>
        <color theme="8" tint="0.59999389629810485"/>
        <color theme="8" tint="-0.249977111117893"/>
      </colorScale>
    </cfRule>
    <cfRule type="colorScale" priority="196">
      <colorScale>
        <cfvo type="min"/>
        <cfvo type="max"/>
        <color rgb="FFFCFCFF"/>
        <color rgb="FF63BE7B"/>
      </colorScale>
    </cfRule>
  </conditionalFormatting>
  <conditionalFormatting sqref="MX217:NG217">
    <cfRule type="colorScale" priority="193">
      <colorScale>
        <cfvo type="min"/>
        <cfvo type="percentile" val="50"/>
        <cfvo type="max"/>
        <color theme="0"/>
        <color theme="8" tint="0.59999389629810485"/>
        <color theme="8" tint="-0.249977111117893"/>
      </colorScale>
    </cfRule>
    <cfRule type="colorScale" priority="194">
      <colorScale>
        <cfvo type="min"/>
        <cfvo type="max"/>
        <color rgb="FFFCFCFF"/>
        <color rgb="FF63BE7B"/>
      </colorScale>
    </cfRule>
  </conditionalFormatting>
  <conditionalFormatting sqref="MX218:NG218">
    <cfRule type="colorScale" priority="191">
      <colorScale>
        <cfvo type="min"/>
        <cfvo type="percentile" val="50"/>
        <cfvo type="max"/>
        <color theme="0"/>
        <color theme="8" tint="0.59999389629810485"/>
        <color theme="8" tint="-0.249977111117893"/>
      </colorScale>
    </cfRule>
    <cfRule type="colorScale" priority="192">
      <colorScale>
        <cfvo type="min"/>
        <cfvo type="max"/>
        <color rgb="FFFCFCFF"/>
        <color rgb="FF63BE7B"/>
      </colorScale>
    </cfRule>
  </conditionalFormatting>
  <conditionalFormatting sqref="MX219:NG219">
    <cfRule type="colorScale" priority="189">
      <colorScale>
        <cfvo type="min"/>
        <cfvo type="percentile" val="50"/>
        <cfvo type="max"/>
        <color theme="0"/>
        <color theme="8" tint="0.59999389629810485"/>
        <color theme="8" tint="-0.249977111117893"/>
      </colorScale>
    </cfRule>
    <cfRule type="colorScale" priority="190">
      <colorScale>
        <cfvo type="min"/>
        <cfvo type="max"/>
        <color rgb="FFFCFCFF"/>
        <color rgb="FF63BE7B"/>
      </colorScale>
    </cfRule>
  </conditionalFormatting>
  <conditionalFormatting sqref="MX221:NG221">
    <cfRule type="colorScale" priority="185">
      <colorScale>
        <cfvo type="min"/>
        <cfvo type="percentile" val="50"/>
        <cfvo type="max"/>
        <color theme="0"/>
        <color theme="8" tint="0.59999389629810485"/>
        <color theme="8" tint="-0.249977111117893"/>
      </colorScale>
    </cfRule>
    <cfRule type="colorScale" priority="186">
      <colorScale>
        <cfvo type="min"/>
        <cfvo type="max"/>
        <color rgb="FFFCFCFF"/>
        <color rgb="FF63BE7B"/>
      </colorScale>
    </cfRule>
  </conditionalFormatting>
  <conditionalFormatting sqref="MX222:NG222">
    <cfRule type="colorScale" priority="183">
      <colorScale>
        <cfvo type="min"/>
        <cfvo type="percentile" val="50"/>
        <cfvo type="max"/>
        <color theme="0"/>
        <color theme="8" tint="0.59999389629810485"/>
        <color theme="8" tint="-0.249977111117893"/>
      </colorScale>
    </cfRule>
    <cfRule type="colorScale" priority="184">
      <colorScale>
        <cfvo type="min"/>
        <cfvo type="max"/>
        <color rgb="FFFCFCFF"/>
        <color rgb="FF63BE7B"/>
      </colorScale>
    </cfRule>
  </conditionalFormatting>
  <conditionalFormatting sqref="MX223:NG223">
    <cfRule type="colorScale" priority="181">
      <colorScale>
        <cfvo type="min"/>
        <cfvo type="percentile" val="50"/>
        <cfvo type="max"/>
        <color theme="0"/>
        <color theme="8" tint="0.59999389629810485"/>
        <color theme="8" tint="-0.249977111117893"/>
      </colorScale>
    </cfRule>
    <cfRule type="colorScale" priority="182">
      <colorScale>
        <cfvo type="min"/>
        <cfvo type="max"/>
        <color rgb="FFFCFCFF"/>
        <color rgb="FF63BE7B"/>
      </colorScale>
    </cfRule>
  </conditionalFormatting>
  <conditionalFormatting sqref="MX224:NG224">
    <cfRule type="colorScale" priority="179">
      <colorScale>
        <cfvo type="min"/>
        <cfvo type="percentile" val="50"/>
        <cfvo type="max"/>
        <color theme="0"/>
        <color theme="8" tint="0.59999389629810485"/>
        <color theme="8" tint="-0.249977111117893"/>
      </colorScale>
    </cfRule>
    <cfRule type="colorScale" priority="180">
      <colorScale>
        <cfvo type="min"/>
        <cfvo type="max"/>
        <color rgb="FFFCFCFF"/>
        <color rgb="FF63BE7B"/>
      </colorScale>
    </cfRule>
  </conditionalFormatting>
  <conditionalFormatting sqref="MX225:NG225">
    <cfRule type="colorScale" priority="177">
      <colorScale>
        <cfvo type="min"/>
        <cfvo type="percentile" val="50"/>
        <cfvo type="max"/>
        <color theme="0"/>
        <color theme="8" tint="0.59999389629810485"/>
        <color theme="8" tint="-0.249977111117893"/>
      </colorScale>
    </cfRule>
    <cfRule type="colorScale" priority="178">
      <colorScale>
        <cfvo type="min"/>
        <cfvo type="max"/>
        <color rgb="FFFCFCFF"/>
        <color rgb="FF63BE7B"/>
      </colorScale>
    </cfRule>
  </conditionalFormatting>
  <conditionalFormatting sqref="MX226:NG226">
    <cfRule type="colorScale" priority="175">
      <colorScale>
        <cfvo type="min"/>
        <cfvo type="percentile" val="50"/>
        <cfvo type="max"/>
        <color theme="0"/>
        <color theme="8" tint="0.59999389629810485"/>
        <color theme="8" tint="-0.249977111117893"/>
      </colorScale>
    </cfRule>
    <cfRule type="colorScale" priority="176">
      <colorScale>
        <cfvo type="min"/>
        <cfvo type="max"/>
        <color rgb="FFFCFCFF"/>
        <color rgb="FF63BE7B"/>
      </colorScale>
    </cfRule>
  </conditionalFormatting>
  <conditionalFormatting sqref="MX227:NG227">
    <cfRule type="colorScale" priority="173">
      <colorScale>
        <cfvo type="min"/>
        <cfvo type="percentile" val="50"/>
        <cfvo type="max"/>
        <color theme="0"/>
        <color theme="8" tint="0.59999389629810485"/>
        <color theme="8" tint="-0.249977111117893"/>
      </colorScale>
    </cfRule>
    <cfRule type="colorScale" priority="174">
      <colorScale>
        <cfvo type="min"/>
        <cfvo type="max"/>
        <color rgb="FFFCFCFF"/>
        <color rgb="FF63BE7B"/>
      </colorScale>
    </cfRule>
  </conditionalFormatting>
  <conditionalFormatting sqref="MX228:NG228">
    <cfRule type="colorScale" priority="171">
      <colorScale>
        <cfvo type="min"/>
        <cfvo type="percentile" val="50"/>
        <cfvo type="max"/>
        <color theme="0"/>
        <color theme="8" tint="0.59999389629810485"/>
        <color theme="8" tint="-0.249977111117893"/>
      </colorScale>
    </cfRule>
    <cfRule type="colorScale" priority="172">
      <colorScale>
        <cfvo type="min"/>
        <cfvo type="max"/>
        <color rgb="FFFCFCFF"/>
        <color rgb="FF63BE7B"/>
      </colorScale>
    </cfRule>
  </conditionalFormatting>
  <conditionalFormatting sqref="MX229:NG229">
    <cfRule type="colorScale" priority="169">
      <colorScale>
        <cfvo type="min"/>
        <cfvo type="percentile" val="50"/>
        <cfvo type="max"/>
        <color theme="0"/>
        <color theme="8" tint="0.59999389629810485"/>
        <color theme="8" tint="-0.249977111117893"/>
      </colorScale>
    </cfRule>
    <cfRule type="colorScale" priority="170">
      <colorScale>
        <cfvo type="min"/>
        <cfvo type="max"/>
        <color rgb="FFFCFCFF"/>
        <color rgb="FF63BE7B"/>
      </colorScale>
    </cfRule>
  </conditionalFormatting>
  <conditionalFormatting sqref="MX230:NG230">
    <cfRule type="colorScale" priority="167">
      <colorScale>
        <cfvo type="min"/>
        <cfvo type="percentile" val="50"/>
        <cfvo type="max"/>
        <color theme="0"/>
        <color theme="8" tint="0.59999389629810485"/>
        <color theme="8" tint="-0.249977111117893"/>
      </colorScale>
    </cfRule>
    <cfRule type="colorScale" priority="168">
      <colorScale>
        <cfvo type="min"/>
        <cfvo type="max"/>
        <color rgb="FFFCFCFF"/>
        <color rgb="FF63BE7B"/>
      </colorScale>
    </cfRule>
  </conditionalFormatting>
  <conditionalFormatting sqref="MX231:NG231">
    <cfRule type="colorScale" priority="165">
      <colorScale>
        <cfvo type="min"/>
        <cfvo type="percentile" val="50"/>
        <cfvo type="max"/>
        <color theme="0"/>
        <color theme="8" tint="0.59999389629810485"/>
        <color theme="8" tint="-0.249977111117893"/>
      </colorScale>
    </cfRule>
    <cfRule type="colorScale" priority="166">
      <colorScale>
        <cfvo type="min"/>
        <cfvo type="max"/>
        <color rgb="FFFCFCFF"/>
        <color rgb="FF63BE7B"/>
      </colorScale>
    </cfRule>
  </conditionalFormatting>
  <conditionalFormatting sqref="MX232:NG232">
    <cfRule type="colorScale" priority="163">
      <colorScale>
        <cfvo type="min"/>
        <cfvo type="percentile" val="50"/>
        <cfvo type="max"/>
        <color theme="0"/>
        <color theme="8" tint="0.59999389629810485"/>
        <color theme="8" tint="-0.249977111117893"/>
      </colorScale>
    </cfRule>
    <cfRule type="colorScale" priority="164">
      <colorScale>
        <cfvo type="min"/>
        <cfvo type="max"/>
        <color rgb="FFFCFCFF"/>
        <color rgb="FF63BE7B"/>
      </colorScale>
    </cfRule>
  </conditionalFormatting>
  <conditionalFormatting sqref="MX233:NG233">
    <cfRule type="colorScale" priority="161">
      <colorScale>
        <cfvo type="min"/>
        <cfvo type="percentile" val="50"/>
        <cfvo type="max"/>
        <color theme="0"/>
        <color theme="8" tint="0.59999389629810485"/>
        <color theme="8" tint="-0.249977111117893"/>
      </colorScale>
    </cfRule>
    <cfRule type="colorScale" priority="162">
      <colorScale>
        <cfvo type="min"/>
        <cfvo type="max"/>
        <color rgb="FFFCFCFF"/>
        <color rgb="FF63BE7B"/>
      </colorScale>
    </cfRule>
  </conditionalFormatting>
  <conditionalFormatting sqref="MX234:NG234">
    <cfRule type="colorScale" priority="159">
      <colorScale>
        <cfvo type="min"/>
        <cfvo type="percentile" val="50"/>
        <cfvo type="max"/>
        <color theme="0"/>
        <color theme="8" tint="0.59999389629810485"/>
        <color theme="8" tint="-0.249977111117893"/>
      </colorScale>
    </cfRule>
    <cfRule type="colorScale" priority="160">
      <colorScale>
        <cfvo type="min"/>
        <cfvo type="max"/>
        <color rgb="FFFCFCFF"/>
        <color rgb="FF63BE7B"/>
      </colorScale>
    </cfRule>
  </conditionalFormatting>
  <conditionalFormatting sqref="MX235:NG235">
    <cfRule type="colorScale" priority="157">
      <colorScale>
        <cfvo type="min"/>
        <cfvo type="percentile" val="50"/>
        <cfvo type="max"/>
        <color theme="0"/>
        <color theme="8" tint="0.59999389629810485"/>
        <color theme="8" tint="-0.249977111117893"/>
      </colorScale>
    </cfRule>
    <cfRule type="colorScale" priority="158">
      <colorScale>
        <cfvo type="min"/>
        <cfvo type="max"/>
        <color rgb="FFFCFCFF"/>
        <color rgb="FF63BE7B"/>
      </colorScale>
    </cfRule>
  </conditionalFormatting>
  <conditionalFormatting sqref="MX236:NG236">
    <cfRule type="colorScale" priority="155">
      <colorScale>
        <cfvo type="min"/>
        <cfvo type="percentile" val="50"/>
        <cfvo type="max"/>
        <color theme="0"/>
        <color theme="8" tint="0.59999389629810485"/>
        <color theme="8" tint="-0.249977111117893"/>
      </colorScale>
    </cfRule>
    <cfRule type="colorScale" priority="156">
      <colorScale>
        <cfvo type="min"/>
        <cfvo type="max"/>
        <color rgb="FFFCFCFF"/>
        <color rgb="FF63BE7B"/>
      </colorScale>
    </cfRule>
  </conditionalFormatting>
  <conditionalFormatting sqref="MX237:NG237">
    <cfRule type="colorScale" priority="153">
      <colorScale>
        <cfvo type="min"/>
        <cfvo type="percentile" val="50"/>
        <cfvo type="max"/>
        <color theme="0"/>
        <color theme="8" tint="0.59999389629810485"/>
        <color theme="8" tint="-0.249977111117893"/>
      </colorScale>
    </cfRule>
    <cfRule type="colorScale" priority="154">
      <colorScale>
        <cfvo type="min"/>
        <cfvo type="max"/>
        <color rgb="FFFCFCFF"/>
        <color rgb="FF63BE7B"/>
      </colorScale>
    </cfRule>
  </conditionalFormatting>
  <conditionalFormatting sqref="MX238:NG238">
    <cfRule type="colorScale" priority="151">
      <colorScale>
        <cfvo type="min"/>
        <cfvo type="percentile" val="50"/>
        <cfvo type="max"/>
        <color theme="0"/>
        <color theme="8" tint="0.59999389629810485"/>
        <color theme="8" tint="-0.249977111117893"/>
      </colorScale>
    </cfRule>
    <cfRule type="colorScale" priority="152">
      <colorScale>
        <cfvo type="min"/>
        <cfvo type="max"/>
        <color rgb="FFFCFCFF"/>
        <color rgb="FF63BE7B"/>
      </colorScale>
    </cfRule>
  </conditionalFormatting>
  <conditionalFormatting sqref="MX239:NG239">
    <cfRule type="colorScale" priority="149">
      <colorScale>
        <cfvo type="min"/>
        <cfvo type="percentile" val="50"/>
        <cfvo type="max"/>
        <color theme="0"/>
        <color theme="8" tint="0.59999389629810485"/>
        <color theme="8" tint="-0.249977111117893"/>
      </colorScale>
    </cfRule>
    <cfRule type="colorScale" priority="150">
      <colorScale>
        <cfvo type="min"/>
        <cfvo type="max"/>
        <color rgb="FFFCFCFF"/>
        <color rgb="FF63BE7B"/>
      </colorScale>
    </cfRule>
  </conditionalFormatting>
  <conditionalFormatting sqref="MX240:NG240">
    <cfRule type="colorScale" priority="147">
      <colorScale>
        <cfvo type="min"/>
        <cfvo type="percentile" val="50"/>
        <cfvo type="max"/>
        <color theme="0"/>
        <color theme="8" tint="0.59999389629810485"/>
        <color theme="8" tint="-0.249977111117893"/>
      </colorScale>
    </cfRule>
    <cfRule type="colorScale" priority="148">
      <colorScale>
        <cfvo type="min"/>
        <cfvo type="max"/>
        <color rgb="FFFCFCFF"/>
        <color rgb="FF63BE7B"/>
      </colorScale>
    </cfRule>
  </conditionalFormatting>
  <conditionalFormatting sqref="MX241:NG241">
    <cfRule type="colorScale" priority="145">
      <colorScale>
        <cfvo type="min"/>
        <cfvo type="percentile" val="50"/>
        <cfvo type="max"/>
        <color theme="0"/>
        <color theme="8" tint="0.59999389629810485"/>
        <color theme="8" tint="-0.249977111117893"/>
      </colorScale>
    </cfRule>
    <cfRule type="colorScale" priority="146">
      <colorScale>
        <cfvo type="min"/>
        <cfvo type="max"/>
        <color rgb="FFFCFCFF"/>
        <color rgb="FF63BE7B"/>
      </colorScale>
    </cfRule>
  </conditionalFormatting>
  <conditionalFormatting sqref="MX242:NG242">
    <cfRule type="colorScale" priority="143">
      <colorScale>
        <cfvo type="min"/>
        <cfvo type="percentile" val="50"/>
        <cfvo type="max"/>
        <color theme="0"/>
        <color theme="8" tint="0.59999389629810485"/>
        <color theme="8" tint="-0.249977111117893"/>
      </colorScale>
    </cfRule>
    <cfRule type="colorScale" priority="144">
      <colorScale>
        <cfvo type="min"/>
        <cfvo type="max"/>
        <color rgb="FFFCFCFF"/>
        <color rgb="FF63BE7B"/>
      </colorScale>
    </cfRule>
  </conditionalFormatting>
  <conditionalFormatting sqref="MX243:NG243">
    <cfRule type="colorScale" priority="141">
      <colorScale>
        <cfvo type="min"/>
        <cfvo type="percentile" val="50"/>
        <cfvo type="max"/>
        <color theme="0"/>
        <color theme="8" tint="0.59999389629810485"/>
        <color theme="8" tint="-0.249977111117893"/>
      </colorScale>
    </cfRule>
    <cfRule type="colorScale" priority="142">
      <colorScale>
        <cfvo type="min"/>
        <cfvo type="max"/>
        <color rgb="FFFCFCFF"/>
        <color rgb="FF63BE7B"/>
      </colorScale>
    </cfRule>
  </conditionalFormatting>
  <conditionalFormatting sqref="MX244:NG244">
    <cfRule type="colorScale" priority="139">
      <colorScale>
        <cfvo type="min"/>
        <cfvo type="percentile" val="50"/>
        <cfvo type="max"/>
        <color theme="0"/>
        <color theme="8" tint="0.59999389629810485"/>
        <color theme="8" tint="-0.249977111117893"/>
      </colorScale>
    </cfRule>
    <cfRule type="colorScale" priority="140">
      <colorScale>
        <cfvo type="min"/>
        <cfvo type="max"/>
        <color rgb="FFFCFCFF"/>
        <color rgb="FF63BE7B"/>
      </colorScale>
    </cfRule>
  </conditionalFormatting>
  <conditionalFormatting sqref="MX245:NG245">
    <cfRule type="colorScale" priority="137">
      <colorScale>
        <cfvo type="min"/>
        <cfvo type="percentile" val="50"/>
        <cfvo type="max"/>
        <color theme="0"/>
        <color theme="8" tint="0.59999389629810485"/>
        <color theme="8" tint="-0.249977111117893"/>
      </colorScale>
    </cfRule>
    <cfRule type="colorScale" priority="138">
      <colorScale>
        <cfvo type="min"/>
        <cfvo type="max"/>
        <color rgb="FFFCFCFF"/>
        <color rgb="FF63BE7B"/>
      </colorScale>
    </cfRule>
  </conditionalFormatting>
  <conditionalFormatting sqref="MX246:NG246">
    <cfRule type="colorScale" priority="135">
      <colorScale>
        <cfvo type="min"/>
        <cfvo type="percentile" val="50"/>
        <cfvo type="max"/>
        <color theme="0"/>
        <color theme="8" tint="0.59999389629810485"/>
        <color theme="8" tint="-0.249977111117893"/>
      </colorScale>
    </cfRule>
    <cfRule type="colorScale" priority="136">
      <colorScale>
        <cfvo type="min"/>
        <cfvo type="max"/>
        <color rgb="FFFCFCFF"/>
        <color rgb="FF63BE7B"/>
      </colorScale>
    </cfRule>
  </conditionalFormatting>
  <conditionalFormatting sqref="MX248:NG248">
    <cfRule type="colorScale" priority="131">
      <colorScale>
        <cfvo type="min"/>
        <cfvo type="percentile" val="50"/>
        <cfvo type="max"/>
        <color theme="0"/>
        <color theme="8" tint="0.59999389629810485"/>
        <color theme="8" tint="-0.249977111117893"/>
      </colorScale>
    </cfRule>
    <cfRule type="colorScale" priority="132">
      <colorScale>
        <cfvo type="min"/>
        <cfvo type="max"/>
        <color rgb="FFFCFCFF"/>
        <color rgb="FF63BE7B"/>
      </colorScale>
    </cfRule>
  </conditionalFormatting>
  <conditionalFormatting sqref="MX249:NG249">
    <cfRule type="colorScale" priority="129">
      <colorScale>
        <cfvo type="min"/>
        <cfvo type="percentile" val="50"/>
        <cfvo type="max"/>
        <color theme="0"/>
        <color theme="8" tint="0.59999389629810485"/>
        <color theme="8" tint="-0.249977111117893"/>
      </colorScale>
    </cfRule>
    <cfRule type="colorScale" priority="130">
      <colorScale>
        <cfvo type="min"/>
        <cfvo type="max"/>
        <color rgb="FFFCFCFF"/>
        <color rgb="FF63BE7B"/>
      </colorScale>
    </cfRule>
  </conditionalFormatting>
  <conditionalFormatting sqref="MX250:NG250">
    <cfRule type="colorScale" priority="127">
      <colorScale>
        <cfvo type="min"/>
        <cfvo type="percentile" val="50"/>
        <cfvo type="max"/>
        <color theme="0"/>
        <color theme="8" tint="0.59999389629810485"/>
        <color theme="8" tint="-0.249977111117893"/>
      </colorScale>
    </cfRule>
    <cfRule type="colorScale" priority="128">
      <colorScale>
        <cfvo type="min"/>
        <cfvo type="max"/>
        <color rgb="FFFCFCFF"/>
        <color rgb="FF63BE7B"/>
      </colorScale>
    </cfRule>
  </conditionalFormatting>
  <conditionalFormatting sqref="MX251:NG251">
    <cfRule type="colorScale" priority="125">
      <colorScale>
        <cfvo type="min"/>
        <cfvo type="percentile" val="50"/>
        <cfvo type="max"/>
        <color theme="0"/>
        <color theme="8" tint="0.59999389629810485"/>
        <color theme="8" tint="-0.249977111117893"/>
      </colorScale>
    </cfRule>
    <cfRule type="colorScale" priority="126">
      <colorScale>
        <cfvo type="min"/>
        <cfvo type="max"/>
        <color rgb="FFFCFCFF"/>
        <color rgb="FF63BE7B"/>
      </colorScale>
    </cfRule>
  </conditionalFormatting>
  <conditionalFormatting sqref="MX252:NG252">
    <cfRule type="colorScale" priority="123">
      <colorScale>
        <cfvo type="min"/>
        <cfvo type="percentile" val="50"/>
        <cfvo type="max"/>
        <color theme="0"/>
        <color theme="8" tint="0.59999389629810485"/>
        <color theme="8" tint="-0.249977111117893"/>
      </colorScale>
    </cfRule>
    <cfRule type="colorScale" priority="124">
      <colorScale>
        <cfvo type="min"/>
        <cfvo type="max"/>
        <color rgb="FFFCFCFF"/>
        <color rgb="FF63BE7B"/>
      </colorScale>
    </cfRule>
  </conditionalFormatting>
  <conditionalFormatting sqref="MX253:NG253">
    <cfRule type="colorScale" priority="121">
      <colorScale>
        <cfvo type="min"/>
        <cfvo type="percentile" val="50"/>
        <cfvo type="max"/>
        <color theme="0"/>
        <color theme="8" tint="0.59999389629810485"/>
        <color theme="8" tint="-0.249977111117893"/>
      </colorScale>
    </cfRule>
    <cfRule type="colorScale" priority="122">
      <colorScale>
        <cfvo type="min"/>
        <cfvo type="max"/>
        <color rgb="FFFCFCFF"/>
        <color rgb="FF63BE7B"/>
      </colorScale>
    </cfRule>
  </conditionalFormatting>
  <conditionalFormatting sqref="MX254:NG254">
    <cfRule type="colorScale" priority="119">
      <colorScale>
        <cfvo type="min"/>
        <cfvo type="percentile" val="50"/>
        <cfvo type="max"/>
        <color theme="0"/>
        <color theme="8" tint="0.59999389629810485"/>
        <color theme="8" tint="-0.249977111117893"/>
      </colorScale>
    </cfRule>
    <cfRule type="colorScale" priority="120">
      <colorScale>
        <cfvo type="min"/>
        <cfvo type="max"/>
        <color rgb="FFFCFCFF"/>
        <color rgb="FF63BE7B"/>
      </colorScale>
    </cfRule>
  </conditionalFormatting>
  <conditionalFormatting sqref="MX255:NG255">
    <cfRule type="colorScale" priority="117">
      <colorScale>
        <cfvo type="min"/>
        <cfvo type="percentile" val="50"/>
        <cfvo type="max"/>
        <color theme="0"/>
        <color theme="8" tint="0.59999389629810485"/>
        <color theme="8" tint="-0.249977111117893"/>
      </colorScale>
    </cfRule>
    <cfRule type="colorScale" priority="118">
      <colorScale>
        <cfvo type="min"/>
        <cfvo type="max"/>
        <color rgb="FFFCFCFF"/>
        <color rgb="FF63BE7B"/>
      </colorScale>
    </cfRule>
  </conditionalFormatting>
  <conditionalFormatting sqref="MX256:NG256">
    <cfRule type="colorScale" priority="115">
      <colorScale>
        <cfvo type="min"/>
        <cfvo type="percentile" val="50"/>
        <cfvo type="max"/>
        <color theme="0"/>
        <color theme="8" tint="0.59999389629810485"/>
        <color theme="8" tint="-0.249977111117893"/>
      </colorScale>
    </cfRule>
    <cfRule type="colorScale" priority="116">
      <colorScale>
        <cfvo type="min"/>
        <cfvo type="max"/>
        <color rgb="FFFCFCFF"/>
        <color rgb="FF63BE7B"/>
      </colorScale>
    </cfRule>
  </conditionalFormatting>
  <conditionalFormatting sqref="MX257:NG257">
    <cfRule type="colorScale" priority="113">
      <colorScale>
        <cfvo type="min"/>
        <cfvo type="percentile" val="50"/>
        <cfvo type="max"/>
        <color theme="0"/>
        <color theme="8" tint="0.59999389629810485"/>
        <color theme="8" tint="-0.249977111117893"/>
      </colorScale>
    </cfRule>
    <cfRule type="colorScale" priority="114">
      <colorScale>
        <cfvo type="min"/>
        <cfvo type="max"/>
        <color rgb="FFFCFCFF"/>
        <color rgb="FF63BE7B"/>
      </colorScale>
    </cfRule>
  </conditionalFormatting>
  <conditionalFormatting sqref="MX258:NG258">
    <cfRule type="colorScale" priority="111">
      <colorScale>
        <cfvo type="min"/>
        <cfvo type="percentile" val="50"/>
        <cfvo type="max"/>
        <color theme="0"/>
        <color theme="8" tint="0.59999389629810485"/>
        <color theme="8" tint="-0.249977111117893"/>
      </colorScale>
    </cfRule>
    <cfRule type="colorScale" priority="112">
      <colorScale>
        <cfvo type="min"/>
        <cfvo type="max"/>
        <color rgb="FFFCFCFF"/>
        <color rgb="FF63BE7B"/>
      </colorScale>
    </cfRule>
  </conditionalFormatting>
  <conditionalFormatting sqref="MX259:NG259">
    <cfRule type="colorScale" priority="109">
      <colorScale>
        <cfvo type="min"/>
        <cfvo type="percentile" val="50"/>
        <cfvo type="max"/>
        <color theme="0"/>
        <color theme="8" tint="0.59999389629810485"/>
        <color theme="8" tint="-0.249977111117893"/>
      </colorScale>
    </cfRule>
    <cfRule type="colorScale" priority="110">
      <colorScale>
        <cfvo type="min"/>
        <cfvo type="max"/>
        <color rgb="FFFCFCFF"/>
        <color rgb="FF63BE7B"/>
      </colorScale>
    </cfRule>
  </conditionalFormatting>
  <conditionalFormatting sqref="MX260:NG260">
    <cfRule type="colorScale" priority="107">
      <colorScale>
        <cfvo type="min"/>
        <cfvo type="percentile" val="50"/>
        <cfvo type="max"/>
        <color theme="0"/>
        <color theme="8" tint="0.59999389629810485"/>
        <color theme="8" tint="-0.249977111117893"/>
      </colorScale>
    </cfRule>
    <cfRule type="colorScale" priority="108">
      <colorScale>
        <cfvo type="min"/>
        <cfvo type="max"/>
        <color rgb="FFFCFCFF"/>
        <color rgb="FF63BE7B"/>
      </colorScale>
    </cfRule>
  </conditionalFormatting>
  <conditionalFormatting sqref="MX261:NG261">
    <cfRule type="colorScale" priority="105">
      <colorScale>
        <cfvo type="min"/>
        <cfvo type="percentile" val="50"/>
        <cfvo type="max"/>
        <color theme="0"/>
        <color theme="8" tint="0.59999389629810485"/>
        <color theme="8" tint="-0.249977111117893"/>
      </colorScale>
    </cfRule>
    <cfRule type="colorScale" priority="106">
      <colorScale>
        <cfvo type="min"/>
        <cfvo type="max"/>
        <color rgb="FFFCFCFF"/>
        <color rgb="FF63BE7B"/>
      </colorScale>
    </cfRule>
  </conditionalFormatting>
  <conditionalFormatting sqref="MX262:NG262">
    <cfRule type="colorScale" priority="103">
      <colorScale>
        <cfvo type="min"/>
        <cfvo type="percentile" val="50"/>
        <cfvo type="max"/>
        <color theme="0"/>
        <color theme="8" tint="0.59999389629810485"/>
        <color theme="8" tint="-0.249977111117893"/>
      </colorScale>
    </cfRule>
    <cfRule type="colorScale" priority="104">
      <colorScale>
        <cfvo type="min"/>
        <cfvo type="max"/>
        <color rgb="FFFCFCFF"/>
        <color rgb="FF63BE7B"/>
      </colorScale>
    </cfRule>
  </conditionalFormatting>
  <conditionalFormatting sqref="MX263:NG263">
    <cfRule type="colorScale" priority="101">
      <colorScale>
        <cfvo type="min"/>
        <cfvo type="percentile" val="50"/>
        <cfvo type="max"/>
        <color theme="0"/>
        <color theme="8" tint="0.59999389629810485"/>
        <color theme="8" tint="-0.249977111117893"/>
      </colorScale>
    </cfRule>
    <cfRule type="colorScale" priority="102">
      <colorScale>
        <cfvo type="min"/>
        <cfvo type="max"/>
        <color rgb="FFFCFCFF"/>
        <color rgb="FF63BE7B"/>
      </colorScale>
    </cfRule>
  </conditionalFormatting>
  <conditionalFormatting sqref="MX264:NG264">
    <cfRule type="colorScale" priority="99">
      <colorScale>
        <cfvo type="min"/>
        <cfvo type="percentile" val="50"/>
        <cfvo type="max"/>
        <color theme="0"/>
        <color theme="8" tint="0.59999389629810485"/>
        <color theme="8" tint="-0.249977111117893"/>
      </colorScale>
    </cfRule>
    <cfRule type="colorScale" priority="100">
      <colorScale>
        <cfvo type="min"/>
        <cfvo type="max"/>
        <color rgb="FFFCFCFF"/>
        <color rgb="FF63BE7B"/>
      </colorScale>
    </cfRule>
  </conditionalFormatting>
  <conditionalFormatting sqref="MX265:NG265">
    <cfRule type="colorScale" priority="97">
      <colorScale>
        <cfvo type="min"/>
        <cfvo type="percentile" val="50"/>
        <cfvo type="max"/>
        <color theme="0"/>
        <color theme="8" tint="0.59999389629810485"/>
        <color theme="8" tint="-0.249977111117893"/>
      </colorScale>
    </cfRule>
    <cfRule type="colorScale" priority="98">
      <colorScale>
        <cfvo type="min"/>
        <cfvo type="max"/>
        <color rgb="FFFCFCFF"/>
        <color rgb="FF63BE7B"/>
      </colorScale>
    </cfRule>
  </conditionalFormatting>
  <conditionalFormatting sqref="MX266:NG266">
    <cfRule type="colorScale" priority="95">
      <colorScale>
        <cfvo type="min"/>
        <cfvo type="percentile" val="50"/>
        <cfvo type="max"/>
        <color theme="0"/>
        <color theme="8" tint="0.59999389629810485"/>
        <color theme="8" tint="-0.249977111117893"/>
      </colorScale>
    </cfRule>
    <cfRule type="colorScale" priority="96">
      <colorScale>
        <cfvo type="min"/>
        <cfvo type="max"/>
        <color rgb="FFFCFCFF"/>
        <color rgb="FF63BE7B"/>
      </colorScale>
    </cfRule>
  </conditionalFormatting>
  <conditionalFormatting sqref="MX272:NG272">
    <cfRule type="colorScale" priority="91">
      <colorScale>
        <cfvo type="min"/>
        <cfvo type="percentile" val="50"/>
        <cfvo type="max"/>
        <color theme="0"/>
        <color theme="8" tint="0.59999389629810485"/>
        <color theme="8" tint="-0.249977111117893"/>
      </colorScale>
    </cfRule>
    <cfRule type="colorScale" priority="92">
      <colorScale>
        <cfvo type="min"/>
        <cfvo type="max"/>
        <color rgb="FFFCFCFF"/>
        <color rgb="FF63BE7B"/>
      </colorScale>
    </cfRule>
  </conditionalFormatting>
  <conditionalFormatting sqref="MX271:NG271">
    <cfRule type="colorScale" priority="89">
      <colorScale>
        <cfvo type="min"/>
        <cfvo type="percentile" val="50"/>
        <cfvo type="max"/>
        <color theme="0"/>
        <color theme="8" tint="0.59999389629810485"/>
        <color theme="8" tint="-0.249977111117893"/>
      </colorScale>
    </cfRule>
    <cfRule type="colorScale" priority="90">
      <colorScale>
        <cfvo type="min"/>
        <cfvo type="max"/>
        <color rgb="FFFCFCFF"/>
        <color rgb="FF63BE7B"/>
      </colorScale>
    </cfRule>
  </conditionalFormatting>
  <conditionalFormatting sqref="MX270:NG270">
    <cfRule type="colorScale" priority="87">
      <colorScale>
        <cfvo type="min"/>
        <cfvo type="percentile" val="50"/>
        <cfvo type="max"/>
        <color theme="0"/>
        <color theme="8" tint="0.59999389629810485"/>
        <color theme="8" tint="-0.249977111117893"/>
      </colorScale>
    </cfRule>
    <cfRule type="colorScale" priority="88">
      <colorScale>
        <cfvo type="min"/>
        <cfvo type="max"/>
        <color rgb="FFFCFCFF"/>
        <color rgb="FF63BE7B"/>
      </colorScale>
    </cfRule>
  </conditionalFormatting>
  <conditionalFormatting sqref="MX269:NG269">
    <cfRule type="colorScale" priority="85">
      <colorScale>
        <cfvo type="min"/>
        <cfvo type="percentile" val="50"/>
        <cfvo type="max"/>
        <color theme="0"/>
        <color theme="8" tint="0.59999389629810485"/>
        <color theme="8" tint="-0.249977111117893"/>
      </colorScale>
    </cfRule>
    <cfRule type="colorScale" priority="86">
      <colorScale>
        <cfvo type="min"/>
        <cfvo type="max"/>
        <color rgb="FFFCFCFF"/>
        <color rgb="FF63BE7B"/>
      </colorScale>
    </cfRule>
  </conditionalFormatting>
  <conditionalFormatting sqref="MX268:NG268">
    <cfRule type="colorScale" priority="83">
      <colorScale>
        <cfvo type="min"/>
        <cfvo type="percentile" val="50"/>
        <cfvo type="max"/>
        <color theme="0"/>
        <color theme="8" tint="0.59999389629810485"/>
        <color theme="8" tint="-0.249977111117893"/>
      </colorScale>
    </cfRule>
    <cfRule type="colorScale" priority="84">
      <colorScale>
        <cfvo type="min"/>
        <cfvo type="max"/>
        <color rgb="FFFCFCFF"/>
        <color rgb="FF63BE7B"/>
      </colorScale>
    </cfRule>
  </conditionalFormatting>
  <conditionalFormatting sqref="MX267:NG267">
    <cfRule type="colorScale" priority="81">
      <colorScale>
        <cfvo type="min"/>
        <cfvo type="percentile" val="50"/>
        <cfvo type="max"/>
        <color theme="0"/>
        <color theme="8" tint="0.59999389629810485"/>
        <color theme="8" tint="-0.249977111117893"/>
      </colorScale>
    </cfRule>
    <cfRule type="colorScale" priority="82">
      <colorScale>
        <cfvo type="min"/>
        <cfvo type="max"/>
        <color rgb="FFFCFCFF"/>
        <color rgb="FF63BE7B"/>
      </colorScale>
    </cfRule>
  </conditionalFormatting>
  <conditionalFormatting sqref="MX274:NG274">
    <cfRule type="colorScale" priority="79">
      <colorScale>
        <cfvo type="min"/>
        <cfvo type="percentile" val="50"/>
        <cfvo type="max"/>
        <color theme="0"/>
        <color theme="8" tint="0.59999389629810485"/>
        <color theme="8" tint="-0.249977111117893"/>
      </colorScale>
    </cfRule>
    <cfRule type="colorScale" priority="80">
      <colorScale>
        <cfvo type="min"/>
        <cfvo type="max"/>
        <color rgb="FFFCFCFF"/>
        <color rgb="FF63BE7B"/>
      </colorScale>
    </cfRule>
  </conditionalFormatting>
  <conditionalFormatting sqref="MX275:NG275">
    <cfRule type="colorScale" priority="77">
      <colorScale>
        <cfvo type="min"/>
        <cfvo type="percentile" val="50"/>
        <cfvo type="max"/>
        <color theme="0"/>
        <color theme="8" tint="0.59999389629810485"/>
        <color theme="8" tint="-0.249977111117893"/>
      </colorScale>
    </cfRule>
    <cfRule type="colorScale" priority="78">
      <colorScale>
        <cfvo type="min"/>
        <cfvo type="max"/>
        <color rgb="FFFCFCFF"/>
        <color rgb="FF63BE7B"/>
      </colorScale>
    </cfRule>
  </conditionalFormatting>
  <conditionalFormatting sqref="MX282:NG282">
    <cfRule type="colorScale" priority="75">
      <colorScale>
        <cfvo type="min"/>
        <cfvo type="percentile" val="50"/>
        <cfvo type="max"/>
        <color theme="0"/>
        <color theme="8" tint="0.59999389629810485"/>
        <color theme="8" tint="-0.249977111117893"/>
      </colorScale>
    </cfRule>
    <cfRule type="colorScale" priority="76">
      <colorScale>
        <cfvo type="min"/>
        <cfvo type="max"/>
        <color rgb="FFFCFCFF"/>
        <color rgb="FF63BE7B"/>
      </colorScale>
    </cfRule>
  </conditionalFormatting>
  <conditionalFormatting sqref="MX280:NG280">
    <cfRule type="colorScale" priority="71">
      <colorScale>
        <cfvo type="min"/>
        <cfvo type="percentile" val="50"/>
        <cfvo type="max"/>
        <color theme="0"/>
        <color theme="8" tint="0.59999389629810485"/>
        <color theme="8" tint="-0.249977111117893"/>
      </colorScale>
    </cfRule>
    <cfRule type="colorScale" priority="72">
      <colorScale>
        <cfvo type="min"/>
        <cfvo type="max"/>
        <color rgb="FFFCFCFF"/>
        <color rgb="FF63BE7B"/>
      </colorScale>
    </cfRule>
  </conditionalFormatting>
  <conditionalFormatting sqref="MX279:NG279">
    <cfRule type="colorScale" priority="69">
      <colorScale>
        <cfvo type="min"/>
        <cfvo type="percentile" val="50"/>
        <cfvo type="max"/>
        <color theme="0"/>
        <color theme="8" tint="0.59999389629810485"/>
        <color theme="8" tint="-0.249977111117893"/>
      </colorScale>
    </cfRule>
    <cfRule type="colorScale" priority="70">
      <colorScale>
        <cfvo type="min"/>
        <cfvo type="max"/>
        <color rgb="FFFCFCFF"/>
        <color rgb="FF63BE7B"/>
      </colorScale>
    </cfRule>
  </conditionalFormatting>
  <conditionalFormatting sqref="MX278:NG278">
    <cfRule type="colorScale" priority="67">
      <colorScale>
        <cfvo type="min"/>
        <cfvo type="percentile" val="50"/>
        <cfvo type="max"/>
        <color theme="0"/>
        <color theme="8" tint="0.59999389629810485"/>
        <color theme="8" tint="-0.249977111117893"/>
      </colorScale>
    </cfRule>
    <cfRule type="colorScale" priority="68">
      <colorScale>
        <cfvo type="min"/>
        <cfvo type="max"/>
        <color rgb="FFFCFCFF"/>
        <color rgb="FF63BE7B"/>
      </colorScale>
    </cfRule>
  </conditionalFormatting>
  <conditionalFormatting sqref="MX277:NG277">
    <cfRule type="colorScale" priority="65">
      <colorScale>
        <cfvo type="min"/>
        <cfvo type="percentile" val="50"/>
        <cfvo type="max"/>
        <color theme="0"/>
        <color theme="8" tint="0.59999389629810485"/>
        <color theme="8" tint="-0.249977111117893"/>
      </colorScale>
    </cfRule>
    <cfRule type="colorScale" priority="66">
      <colorScale>
        <cfvo type="min"/>
        <cfvo type="max"/>
        <color rgb="FFFCFCFF"/>
        <color rgb="FF63BE7B"/>
      </colorScale>
    </cfRule>
  </conditionalFormatting>
  <conditionalFormatting sqref="MX276:NG276">
    <cfRule type="colorScale" priority="63">
      <colorScale>
        <cfvo type="min"/>
        <cfvo type="percentile" val="50"/>
        <cfvo type="max"/>
        <color theme="0"/>
        <color theme="8" tint="0.59999389629810485"/>
        <color theme="8" tint="-0.249977111117893"/>
      </colorScale>
    </cfRule>
    <cfRule type="colorScale" priority="64">
      <colorScale>
        <cfvo type="min"/>
        <cfvo type="max"/>
        <color rgb="FFFCFCFF"/>
        <color rgb="FF63BE7B"/>
      </colorScale>
    </cfRule>
  </conditionalFormatting>
  <conditionalFormatting sqref="MX281:NG281">
    <cfRule type="colorScale" priority="61">
      <colorScale>
        <cfvo type="min"/>
        <cfvo type="percentile" val="50"/>
        <cfvo type="max"/>
        <color theme="0"/>
        <color theme="8" tint="0.59999389629810485"/>
        <color theme="8" tint="-0.249977111117893"/>
      </colorScale>
    </cfRule>
    <cfRule type="colorScale" priority="62">
      <colorScale>
        <cfvo type="min"/>
        <cfvo type="max"/>
        <color rgb="FFFCFCFF"/>
        <color rgb="FF63BE7B"/>
      </colorScale>
    </cfRule>
  </conditionalFormatting>
  <conditionalFormatting sqref="MX283:NG283">
    <cfRule type="colorScale" priority="59">
      <colorScale>
        <cfvo type="min"/>
        <cfvo type="percentile" val="50"/>
        <cfvo type="max"/>
        <color theme="0"/>
        <color theme="8" tint="0.59999389629810485"/>
        <color theme="8" tint="-0.249977111117893"/>
      </colorScale>
    </cfRule>
    <cfRule type="colorScale" priority="60">
      <colorScale>
        <cfvo type="min"/>
        <cfvo type="max"/>
        <color rgb="FFFCFCFF"/>
        <color rgb="FF63BE7B"/>
      </colorScale>
    </cfRule>
  </conditionalFormatting>
  <conditionalFormatting sqref="MX284:NG284">
    <cfRule type="colorScale" priority="57">
      <colorScale>
        <cfvo type="min"/>
        <cfvo type="percentile" val="50"/>
        <cfvo type="max"/>
        <color theme="0"/>
        <color theme="8" tint="0.59999389629810485"/>
        <color theme="8" tint="-0.249977111117893"/>
      </colorScale>
    </cfRule>
    <cfRule type="colorScale" priority="58">
      <colorScale>
        <cfvo type="min"/>
        <cfvo type="max"/>
        <color rgb="FFFCFCFF"/>
        <color rgb="FF63BE7B"/>
      </colorScale>
    </cfRule>
  </conditionalFormatting>
  <conditionalFormatting sqref="MX285:NG285">
    <cfRule type="colorScale" priority="55">
      <colorScale>
        <cfvo type="min"/>
        <cfvo type="percentile" val="50"/>
        <cfvo type="max"/>
        <color theme="0"/>
        <color theme="8" tint="0.59999389629810485"/>
        <color theme="8" tint="-0.249977111117893"/>
      </colorScale>
    </cfRule>
    <cfRule type="colorScale" priority="56">
      <colorScale>
        <cfvo type="min"/>
        <cfvo type="max"/>
        <color rgb="FFFCFCFF"/>
        <color rgb="FF63BE7B"/>
      </colorScale>
    </cfRule>
  </conditionalFormatting>
  <conditionalFormatting sqref="MX286:NG286">
    <cfRule type="colorScale" priority="53">
      <colorScale>
        <cfvo type="min"/>
        <cfvo type="percentile" val="50"/>
        <cfvo type="max"/>
        <color theme="0"/>
        <color theme="8" tint="0.59999389629810485"/>
        <color theme="8" tint="-0.249977111117893"/>
      </colorScale>
    </cfRule>
    <cfRule type="colorScale" priority="54">
      <colorScale>
        <cfvo type="min"/>
        <cfvo type="max"/>
        <color rgb="FFFCFCFF"/>
        <color rgb="FF63BE7B"/>
      </colorScale>
    </cfRule>
  </conditionalFormatting>
  <conditionalFormatting sqref="MX287:NG287">
    <cfRule type="colorScale" priority="51">
      <colorScale>
        <cfvo type="min"/>
        <cfvo type="percentile" val="50"/>
        <cfvo type="max"/>
        <color theme="0"/>
        <color theme="8" tint="0.59999389629810485"/>
        <color theme="8" tint="-0.249977111117893"/>
      </colorScale>
    </cfRule>
    <cfRule type="colorScale" priority="52">
      <colorScale>
        <cfvo type="min"/>
        <cfvo type="max"/>
        <color rgb="FFFCFCFF"/>
        <color rgb="FF63BE7B"/>
      </colorScale>
    </cfRule>
  </conditionalFormatting>
  <conditionalFormatting sqref="MX288:NG288">
    <cfRule type="colorScale" priority="49">
      <colorScale>
        <cfvo type="min"/>
        <cfvo type="percentile" val="50"/>
        <cfvo type="max"/>
        <color theme="0"/>
        <color theme="8" tint="0.59999389629810485"/>
        <color theme="8" tint="-0.249977111117893"/>
      </colorScale>
    </cfRule>
    <cfRule type="colorScale" priority="50">
      <colorScale>
        <cfvo type="min"/>
        <cfvo type="max"/>
        <color rgb="FFFCFCFF"/>
        <color rgb="FF63BE7B"/>
      </colorScale>
    </cfRule>
  </conditionalFormatting>
  <conditionalFormatting sqref="MX289:NG289">
    <cfRule type="colorScale" priority="47">
      <colorScale>
        <cfvo type="min"/>
        <cfvo type="percentile" val="50"/>
        <cfvo type="max"/>
        <color theme="0"/>
        <color theme="8" tint="0.59999389629810485"/>
        <color theme="8" tint="-0.249977111117893"/>
      </colorScale>
    </cfRule>
    <cfRule type="colorScale" priority="48">
      <colorScale>
        <cfvo type="min"/>
        <cfvo type="max"/>
        <color rgb="FFFCFCFF"/>
        <color rgb="FF63BE7B"/>
      </colorScale>
    </cfRule>
  </conditionalFormatting>
  <conditionalFormatting sqref="MX290:NG290">
    <cfRule type="colorScale" priority="45">
      <colorScale>
        <cfvo type="min"/>
        <cfvo type="percentile" val="50"/>
        <cfvo type="max"/>
        <color theme="0"/>
        <color theme="8" tint="0.59999389629810485"/>
        <color theme="8" tint="-0.249977111117893"/>
      </colorScale>
    </cfRule>
    <cfRule type="colorScale" priority="46">
      <colorScale>
        <cfvo type="min"/>
        <cfvo type="max"/>
        <color rgb="FFFCFCFF"/>
        <color rgb="FF63BE7B"/>
      </colorScale>
    </cfRule>
  </conditionalFormatting>
  <conditionalFormatting sqref="MX291:NG291">
    <cfRule type="colorScale" priority="43">
      <colorScale>
        <cfvo type="min"/>
        <cfvo type="percentile" val="50"/>
        <cfvo type="max"/>
        <color theme="0"/>
        <color theme="8" tint="0.59999389629810485"/>
        <color theme="8" tint="-0.249977111117893"/>
      </colorScale>
    </cfRule>
    <cfRule type="colorScale" priority="44">
      <colorScale>
        <cfvo type="min"/>
        <cfvo type="max"/>
        <color rgb="FFFCFCFF"/>
        <color rgb="FF63BE7B"/>
      </colorScale>
    </cfRule>
  </conditionalFormatting>
  <conditionalFormatting sqref="MX292:NG292">
    <cfRule type="colorScale" priority="41">
      <colorScale>
        <cfvo type="min"/>
        <cfvo type="percentile" val="50"/>
        <cfvo type="max"/>
        <color theme="0"/>
        <color theme="8" tint="0.59999389629810485"/>
        <color theme="8" tint="-0.249977111117893"/>
      </colorScale>
    </cfRule>
    <cfRule type="colorScale" priority="42">
      <colorScale>
        <cfvo type="min"/>
        <cfvo type="max"/>
        <color rgb="FFFCFCFF"/>
        <color rgb="FF63BE7B"/>
      </colorScale>
    </cfRule>
  </conditionalFormatting>
  <conditionalFormatting sqref="MX293:NG293">
    <cfRule type="colorScale" priority="39">
      <colorScale>
        <cfvo type="min"/>
        <cfvo type="percentile" val="50"/>
        <cfvo type="max"/>
        <color theme="0"/>
        <color theme="8" tint="0.59999389629810485"/>
        <color theme="8" tint="-0.249977111117893"/>
      </colorScale>
    </cfRule>
    <cfRule type="colorScale" priority="40">
      <colorScale>
        <cfvo type="min"/>
        <cfvo type="max"/>
        <color rgb="FFFCFCFF"/>
        <color rgb="FF63BE7B"/>
      </colorScale>
    </cfRule>
  </conditionalFormatting>
  <conditionalFormatting sqref="MX294:NG294">
    <cfRule type="colorScale" priority="37">
      <colorScale>
        <cfvo type="min"/>
        <cfvo type="percentile" val="50"/>
        <cfvo type="max"/>
        <color theme="0"/>
        <color theme="8" tint="0.59999389629810485"/>
        <color theme="8" tint="-0.249977111117893"/>
      </colorScale>
    </cfRule>
    <cfRule type="colorScale" priority="38">
      <colorScale>
        <cfvo type="min"/>
        <cfvo type="max"/>
        <color rgb="FFFCFCFF"/>
        <color rgb="FF63BE7B"/>
      </colorScale>
    </cfRule>
  </conditionalFormatting>
  <conditionalFormatting sqref="MX295:NG295">
    <cfRule type="colorScale" priority="35">
      <colorScale>
        <cfvo type="min"/>
        <cfvo type="percentile" val="50"/>
        <cfvo type="max"/>
        <color theme="0"/>
        <color theme="8" tint="0.59999389629810485"/>
        <color theme="8" tint="-0.249977111117893"/>
      </colorScale>
    </cfRule>
    <cfRule type="colorScale" priority="36">
      <colorScale>
        <cfvo type="min"/>
        <cfvo type="max"/>
        <color rgb="FFFCFCFF"/>
        <color rgb="FF63BE7B"/>
      </colorScale>
    </cfRule>
  </conditionalFormatting>
  <conditionalFormatting sqref="MX296:NG296">
    <cfRule type="colorScale" priority="33">
      <colorScale>
        <cfvo type="min"/>
        <cfvo type="percentile" val="50"/>
        <cfvo type="max"/>
        <color theme="0"/>
        <color theme="8" tint="0.59999389629810485"/>
        <color theme="8" tint="-0.249977111117893"/>
      </colorScale>
    </cfRule>
    <cfRule type="colorScale" priority="34">
      <colorScale>
        <cfvo type="min"/>
        <cfvo type="max"/>
        <color rgb="FFFCFCFF"/>
        <color rgb="FF63BE7B"/>
      </colorScale>
    </cfRule>
  </conditionalFormatting>
  <conditionalFormatting sqref="MX297:NG297">
    <cfRule type="colorScale" priority="31">
      <colorScale>
        <cfvo type="min"/>
        <cfvo type="percentile" val="50"/>
        <cfvo type="max"/>
        <color theme="0"/>
        <color theme="8" tint="0.59999389629810485"/>
        <color theme="8" tint="-0.249977111117893"/>
      </colorScale>
    </cfRule>
    <cfRule type="colorScale" priority="32">
      <colorScale>
        <cfvo type="min"/>
        <cfvo type="max"/>
        <color rgb="FFFCFCFF"/>
        <color rgb="FF63BE7B"/>
      </colorScale>
    </cfRule>
  </conditionalFormatting>
  <conditionalFormatting sqref="MX298:NG298">
    <cfRule type="colorScale" priority="29">
      <colorScale>
        <cfvo type="min"/>
        <cfvo type="percentile" val="50"/>
        <cfvo type="max"/>
        <color theme="0"/>
        <color theme="8" tint="0.59999389629810485"/>
        <color theme="8" tint="-0.249977111117893"/>
      </colorScale>
    </cfRule>
    <cfRule type="colorScale" priority="30">
      <colorScale>
        <cfvo type="min"/>
        <cfvo type="max"/>
        <color rgb="FFFCFCFF"/>
        <color rgb="FF63BE7B"/>
      </colorScale>
    </cfRule>
  </conditionalFormatting>
  <conditionalFormatting sqref="MX299:NG299">
    <cfRule type="colorScale" priority="27">
      <colorScale>
        <cfvo type="min"/>
        <cfvo type="percentile" val="50"/>
        <cfvo type="max"/>
        <color theme="0"/>
        <color theme="8" tint="0.59999389629810485"/>
        <color theme="8" tint="-0.249977111117893"/>
      </colorScale>
    </cfRule>
    <cfRule type="colorScale" priority="28">
      <colorScale>
        <cfvo type="min"/>
        <cfvo type="max"/>
        <color rgb="FFFCFCFF"/>
        <color rgb="FF63BE7B"/>
      </colorScale>
    </cfRule>
  </conditionalFormatting>
  <conditionalFormatting sqref="MX113:NG113 MX6:NG35 MX37:NG110">
    <cfRule type="colorScale" priority="44833">
      <colorScale>
        <cfvo type="min"/>
        <cfvo type="percentile" val="50"/>
        <cfvo type="max"/>
        <color theme="0"/>
        <color theme="8" tint="0.59999389629810485"/>
        <color theme="8" tint="-0.249977111117893"/>
      </colorScale>
    </cfRule>
    <cfRule type="colorScale" priority="44834">
      <colorScale>
        <cfvo type="min"/>
        <cfvo type="max"/>
        <color rgb="FFFCFCFF"/>
        <color rgb="FF63BE7B"/>
      </colorScale>
    </cfRule>
  </conditionalFormatting>
  <conditionalFormatting sqref="K76:L76">
    <cfRule type="colorScale" priority="25">
      <colorScale>
        <cfvo type="min"/>
        <cfvo type="percentile" val="50"/>
        <cfvo type="max"/>
        <color theme="0"/>
        <color theme="8" tint="0.59999389629810485"/>
        <color theme="8" tint="-0.249977111117893"/>
      </colorScale>
    </cfRule>
    <cfRule type="colorScale" priority="26">
      <colorScale>
        <cfvo type="min"/>
        <cfvo type="max"/>
        <color rgb="FFFCFCFF"/>
        <color rgb="FF63BE7B"/>
      </colorScale>
    </cfRule>
  </conditionalFormatting>
  <conditionalFormatting sqref="MX36:NG36">
    <cfRule type="colorScale" priority="23">
      <colorScale>
        <cfvo type="min"/>
        <cfvo type="percentile" val="50"/>
        <cfvo type="max"/>
        <color theme="0"/>
        <color theme="8" tint="0.59999389629810485"/>
        <color theme="8" tint="-0.249977111117893"/>
      </colorScale>
    </cfRule>
    <cfRule type="colorScale" priority="24">
      <colorScale>
        <cfvo type="min"/>
        <cfvo type="max"/>
        <color rgb="FFFCFCFF"/>
        <color rgb="FF63BE7B"/>
      </colorScale>
    </cfRule>
  </conditionalFormatting>
  <conditionalFormatting sqref="MX170:NG170">
    <cfRule type="colorScale" priority="21">
      <colorScale>
        <cfvo type="min"/>
        <cfvo type="percentile" val="50"/>
        <cfvo type="max"/>
        <color theme="0"/>
        <color theme="8" tint="0.59999389629810485"/>
        <color theme="8" tint="-0.249977111117893"/>
      </colorScale>
    </cfRule>
    <cfRule type="colorScale" priority="22">
      <colorScale>
        <cfvo type="min"/>
        <cfvo type="max"/>
        <color rgb="FFFCFCFF"/>
        <color rgb="FF63BE7B"/>
      </colorScale>
    </cfRule>
  </conditionalFormatting>
  <conditionalFormatting sqref="MX120:NG120">
    <cfRule type="colorScale" priority="19">
      <colorScale>
        <cfvo type="min"/>
        <cfvo type="percentile" val="50"/>
        <cfvo type="max"/>
        <color theme="0"/>
        <color theme="8" tint="0.59999389629810485"/>
        <color theme="8" tint="-0.249977111117893"/>
      </colorScale>
    </cfRule>
    <cfRule type="colorScale" priority="20">
      <colorScale>
        <cfvo type="min"/>
        <cfvo type="max"/>
        <color rgb="FFFCFCFF"/>
        <color rgb="FF63BE7B"/>
      </colorScale>
    </cfRule>
  </conditionalFormatting>
  <conditionalFormatting sqref="MX126:NG126">
    <cfRule type="colorScale" priority="17">
      <colorScale>
        <cfvo type="min"/>
        <cfvo type="percentile" val="50"/>
        <cfvo type="max"/>
        <color theme="0"/>
        <color theme="8" tint="0.59999389629810485"/>
        <color theme="8" tint="-0.249977111117893"/>
      </colorScale>
    </cfRule>
    <cfRule type="colorScale" priority="18">
      <colorScale>
        <cfvo type="min"/>
        <cfvo type="max"/>
        <color rgb="FFFCFCFF"/>
        <color rgb="FF63BE7B"/>
      </colorScale>
    </cfRule>
  </conditionalFormatting>
  <conditionalFormatting sqref="MX129:NG129">
    <cfRule type="colorScale" priority="15">
      <colorScale>
        <cfvo type="min"/>
        <cfvo type="percentile" val="50"/>
        <cfvo type="max"/>
        <color theme="0"/>
        <color theme="8" tint="0.59999389629810485"/>
        <color theme="8" tint="-0.249977111117893"/>
      </colorScale>
    </cfRule>
    <cfRule type="colorScale" priority="16">
      <colorScale>
        <cfvo type="min"/>
        <cfvo type="max"/>
        <color rgb="FFFCFCFF"/>
        <color rgb="FF63BE7B"/>
      </colorScale>
    </cfRule>
  </conditionalFormatting>
  <conditionalFormatting sqref="MX122:NG122">
    <cfRule type="colorScale" priority="13">
      <colorScale>
        <cfvo type="min"/>
        <cfvo type="percentile" val="50"/>
        <cfvo type="max"/>
        <color theme="0"/>
        <color theme="8" tint="0.59999389629810485"/>
        <color theme="8" tint="-0.249977111117893"/>
      </colorScale>
    </cfRule>
    <cfRule type="colorScale" priority="14">
      <colorScale>
        <cfvo type="min"/>
        <cfvo type="max"/>
        <color rgb="FFFCFCFF"/>
        <color rgb="FF63BE7B"/>
      </colorScale>
    </cfRule>
  </conditionalFormatting>
  <conditionalFormatting sqref="MX116:NG116">
    <cfRule type="colorScale" priority="11">
      <colorScale>
        <cfvo type="min"/>
        <cfvo type="percentile" val="50"/>
        <cfvo type="max"/>
        <color theme="0"/>
        <color theme="8" tint="0.59999389629810485"/>
        <color theme="8" tint="-0.249977111117893"/>
      </colorScale>
    </cfRule>
    <cfRule type="colorScale" priority="12">
      <colorScale>
        <cfvo type="min"/>
        <cfvo type="max"/>
        <color rgb="FFFCFCFF"/>
        <color rgb="FF63BE7B"/>
      </colorScale>
    </cfRule>
  </conditionalFormatting>
  <conditionalFormatting sqref="MX131:NG131">
    <cfRule type="colorScale" priority="9">
      <colorScale>
        <cfvo type="min"/>
        <cfvo type="percentile" val="50"/>
        <cfvo type="max"/>
        <color theme="0"/>
        <color theme="8" tint="0.59999389629810485"/>
        <color theme="8" tint="-0.249977111117893"/>
      </colorScale>
    </cfRule>
    <cfRule type="colorScale" priority="10">
      <colorScale>
        <cfvo type="min"/>
        <cfvo type="max"/>
        <color rgb="FFFCFCFF"/>
        <color rgb="FF63BE7B"/>
      </colorScale>
    </cfRule>
  </conditionalFormatting>
  <conditionalFormatting sqref="MX220:NG220">
    <cfRule type="colorScale" priority="7">
      <colorScale>
        <cfvo type="min"/>
        <cfvo type="percentile" val="50"/>
        <cfvo type="max"/>
        <color theme="0"/>
        <color theme="8" tint="0.59999389629810485"/>
        <color theme="8" tint="-0.249977111117893"/>
      </colorScale>
    </cfRule>
    <cfRule type="colorScale" priority="8">
      <colorScale>
        <cfvo type="min"/>
        <cfvo type="max"/>
        <color rgb="FFFCFCFF"/>
        <color rgb="FF63BE7B"/>
      </colorScale>
    </cfRule>
  </conditionalFormatting>
  <conditionalFormatting sqref="MX247:NG247">
    <cfRule type="colorScale" priority="5">
      <colorScale>
        <cfvo type="min"/>
        <cfvo type="percentile" val="50"/>
        <cfvo type="max"/>
        <color theme="0"/>
        <color theme="8" tint="0.59999389629810485"/>
        <color theme="8" tint="-0.249977111117893"/>
      </colorScale>
    </cfRule>
    <cfRule type="colorScale" priority="6">
      <colorScale>
        <cfvo type="min"/>
        <cfvo type="max"/>
        <color rgb="FFFCFCFF"/>
        <color rgb="FF63BE7B"/>
      </colorScale>
    </cfRule>
  </conditionalFormatting>
  <conditionalFormatting sqref="MX273:NG273">
    <cfRule type="colorScale" priority="3">
      <colorScale>
        <cfvo type="min"/>
        <cfvo type="percentile" val="50"/>
        <cfvo type="max"/>
        <color theme="0"/>
        <color theme="8" tint="0.59999389629810485"/>
        <color theme="8" tint="-0.249977111117893"/>
      </colorScale>
    </cfRule>
    <cfRule type="colorScale" priority="4">
      <colorScale>
        <cfvo type="min"/>
        <cfvo type="max"/>
        <color rgb="FFFCFCFF"/>
        <color rgb="FF63BE7B"/>
      </colorScale>
    </cfRule>
  </conditionalFormatting>
  <conditionalFormatting sqref="MW82:MW86">
    <cfRule type="colorScale" priority="1">
      <colorScale>
        <cfvo type="min"/>
        <cfvo type="percentile" val="50"/>
        <cfvo type="max"/>
        <color theme="0"/>
        <color theme="8" tint="0.59999389629810485"/>
        <color theme="8" tint="-0.249977111117893"/>
      </colorScale>
    </cfRule>
    <cfRule type="colorScale" priority="2">
      <colorScale>
        <cfvo type="min"/>
        <cfvo type="max"/>
        <color rgb="FFFCFCFF"/>
        <color rgb="FF63BE7B"/>
      </colorScale>
    </cfRule>
  </conditionalFormatting>
  <pageMargins left="0.25" right="0.25" top="0.75" bottom="0.75" header="0.3" footer="0.3"/>
  <pageSetup paperSize="9" scale="10" orientation="landscape" r:id="rId1"/>
  <ignoredErrors>
    <ignoredError sqref="MS81:MU81 MR87 MR93:MU93 MR158:MT158 MU158 NI30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08"/>
  <sheetViews>
    <sheetView zoomScaleNormal="100" workbookViewId="0">
      <selection activeCell="B32" sqref="B32:C32"/>
    </sheetView>
  </sheetViews>
  <sheetFormatPr baseColWidth="10" defaultRowHeight="14.4"/>
  <cols>
    <col min="1" max="1" width="23.109375" style="3" customWidth="1"/>
    <col min="2" max="2" width="52" style="3" bestFit="1" customWidth="1"/>
    <col min="3" max="3" width="21.33203125" style="3" customWidth="1"/>
    <col min="4" max="4" width="5.6640625" style="3" customWidth="1"/>
    <col min="5" max="5" width="7.6640625" style="3" customWidth="1"/>
    <col min="6" max="8" width="5.6640625" style="3" customWidth="1"/>
    <col min="9" max="9" width="28" style="1" customWidth="1"/>
    <col min="10" max="32" width="11.44140625" style="3"/>
  </cols>
  <sheetData>
    <row r="1" spans="1:9" ht="38.4">
      <c r="A1" s="875" t="s">
        <v>2326</v>
      </c>
      <c r="B1" s="875"/>
      <c r="C1" s="875"/>
      <c r="D1" s="875"/>
      <c r="E1" s="875"/>
      <c r="F1" s="875"/>
      <c r="G1" s="875"/>
      <c r="H1" s="875"/>
      <c r="I1" s="875"/>
    </row>
    <row r="2" spans="1:9" s="3" customFormat="1" ht="15" customHeight="1">
      <c r="A2" s="456"/>
      <c r="B2" s="456"/>
      <c r="C2" s="456"/>
      <c r="D2" s="456"/>
      <c r="E2" s="456"/>
      <c r="F2" s="456"/>
      <c r="G2" s="456"/>
      <c r="H2" s="456"/>
      <c r="I2" s="456"/>
    </row>
    <row r="3" spans="1:9" s="3" customFormat="1">
      <c r="A3" s="457" t="s">
        <v>2327</v>
      </c>
      <c r="B3" s="46"/>
      <c r="C3" s="46"/>
      <c r="D3" s="46"/>
      <c r="E3" s="46"/>
      <c r="F3" s="46"/>
      <c r="G3" s="46"/>
      <c r="H3" s="46"/>
      <c r="I3" s="46"/>
    </row>
    <row r="4" spans="1:9" s="3" customFormat="1" ht="50.1" customHeight="1">
      <c r="A4" s="853" t="s">
        <v>2328</v>
      </c>
      <c r="B4" s="853"/>
      <c r="C4" s="853"/>
      <c r="D4" s="853"/>
      <c r="E4" s="853"/>
      <c r="F4" s="853"/>
      <c r="G4" s="853"/>
      <c r="H4" s="853"/>
      <c r="I4" s="853"/>
    </row>
    <row r="5" spans="1:9" s="3" customFormat="1" ht="50.1" customHeight="1">
      <c r="A5" s="853" t="s">
        <v>2329</v>
      </c>
      <c r="B5" s="853"/>
      <c r="C5" s="853"/>
      <c r="D5" s="853"/>
      <c r="E5" s="853"/>
      <c r="F5" s="853"/>
      <c r="G5" s="853"/>
      <c r="H5" s="853"/>
      <c r="I5" s="853"/>
    </row>
    <row r="6" spans="1:9" s="3" customFormat="1" ht="50.1" customHeight="1">
      <c r="A6" s="853" t="s">
        <v>2330</v>
      </c>
      <c r="B6" s="853"/>
      <c r="C6" s="853"/>
      <c r="D6" s="853"/>
      <c r="E6" s="853"/>
      <c r="F6" s="853"/>
      <c r="G6" s="853"/>
      <c r="H6" s="853"/>
      <c r="I6" s="853"/>
    </row>
    <row r="7" spans="1:9" s="3" customFormat="1" ht="69.900000000000006" customHeight="1">
      <c r="A7" s="853" t="s">
        <v>2331</v>
      </c>
      <c r="B7" s="853"/>
      <c r="C7" s="853"/>
      <c r="D7" s="853"/>
      <c r="E7" s="853"/>
      <c r="F7" s="853"/>
      <c r="G7" s="853"/>
      <c r="H7" s="853"/>
      <c r="I7" s="853"/>
    </row>
    <row r="8" spans="1:9" s="3" customFormat="1" ht="24.9" customHeight="1">
      <c r="A8" s="874" t="s">
        <v>2332</v>
      </c>
      <c r="B8" s="874"/>
      <c r="C8" s="874"/>
      <c r="D8" s="874"/>
      <c r="E8" s="874"/>
      <c r="F8" s="874"/>
      <c r="G8" s="874"/>
      <c r="H8" s="874"/>
      <c r="I8" s="874"/>
    </row>
    <row r="9" spans="1:9" s="3" customFormat="1" ht="15" customHeight="1" thickBot="1">
      <c r="A9" s="46"/>
    </row>
    <row r="10" spans="1:9" ht="15" thickBot="1">
      <c r="A10" s="862" t="s">
        <v>2333</v>
      </c>
      <c r="B10" s="460" t="s">
        <v>2334</v>
      </c>
      <c r="C10" s="460" t="s">
        <v>2335</v>
      </c>
      <c r="D10" s="863" t="s">
        <v>2336</v>
      </c>
      <c r="E10" s="863"/>
      <c r="F10" s="863"/>
      <c r="G10" s="863"/>
      <c r="H10" s="863"/>
      <c r="I10" s="870" t="s">
        <v>595</v>
      </c>
    </row>
    <row r="11" spans="1:9" ht="45.75" customHeight="1" thickBot="1">
      <c r="A11" s="862"/>
      <c r="B11" s="871" t="s">
        <v>2337</v>
      </c>
      <c r="C11" s="871" t="s">
        <v>2338</v>
      </c>
      <c r="D11" s="871" t="s">
        <v>2339</v>
      </c>
      <c r="E11" s="871"/>
      <c r="F11" s="871"/>
      <c r="G11" s="871"/>
      <c r="H11" s="871"/>
      <c r="I11" s="870"/>
    </row>
    <row r="12" spans="1:9" ht="30.75" customHeight="1" thickBot="1">
      <c r="A12" s="862"/>
      <c r="B12" s="871"/>
      <c r="C12" s="871"/>
      <c r="D12" s="872" t="s">
        <v>20</v>
      </c>
      <c r="E12" s="856" t="s">
        <v>2340</v>
      </c>
      <c r="F12" s="856" t="s">
        <v>2341</v>
      </c>
      <c r="G12" s="856" t="s">
        <v>2342</v>
      </c>
      <c r="H12" s="856" t="s">
        <v>420</v>
      </c>
      <c r="I12" s="870"/>
    </row>
    <row r="13" spans="1:9" ht="48.9" customHeight="1" thickBot="1">
      <c r="A13" s="862"/>
      <c r="B13" s="871"/>
      <c r="C13" s="871"/>
      <c r="D13" s="873"/>
      <c r="E13" s="856"/>
      <c r="F13" s="856"/>
      <c r="G13" s="856"/>
      <c r="H13" s="856"/>
      <c r="I13" s="870"/>
    </row>
    <row r="14" spans="1:9" ht="15" thickBot="1">
      <c r="A14" s="857" t="s">
        <v>674</v>
      </c>
      <c r="B14" s="465" t="s">
        <v>2343</v>
      </c>
      <c r="C14" s="466"/>
      <c r="D14" s="858"/>
      <c r="E14" s="859"/>
      <c r="F14" s="859"/>
      <c r="G14" s="859"/>
      <c r="H14" s="860"/>
      <c r="I14" s="466"/>
    </row>
    <row r="15" spans="1:9" ht="15" thickBot="1">
      <c r="A15" s="857"/>
      <c r="B15" s="466"/>
      <c r="C15" s="466"/>
      <c r="D15" s="466"/>
      <c r="E15" s="466"/>
      <c r="F15" s="466"/>
      <c r="G15" s="466"/>
      <c r="H15" s="466"/>
      <c r="I15" s="466"/>
    </row>
    <row r="16" spans="1:9" ht="15" thickBot="1">
      <c r="A16" s="857"/>
      <c r="B16" s="466"/>
      <c r="C16" s="466"/>
      <c r="D16" s="466"/>
      <c r="E16" s="466"/>
      <c r="F16" s="466"/>
      <c r="G16" s="466"/>
      <c r="H16" s="466"/>
      <c r="I16" s="466"/>
    </row>
    <row r="17" spans="1:32" ht="15" thickBot="1">
      <c r="A17" s="861" t="s">
        <v>2344</v>
      </c>
      <c r="B17" s="465" t="s">
        <v>2343</v>
      </c>
      <c r="C17" s="466"/>
      <c r="D17" s="858"/>
      <c r="E17" s="859"/>
      <c r="F17" s="859"/>
      <c r="G17" s="859"/>
      <c r="H17" s="860"/>
      <c r="I17" s="466"/>
    </row>
    <row r="18" spans="1:32" ht="15" thickBot="1">
      <c r="A18" s="861"/>
      <c r="B18" s="466"/>
      <c r="C18" s="466"/>
      <c r="D18" s="466"/>
      <c r="E18" s="466"/>
      <c r="F18" s="466"/>
      <c r="G18" s="466"/>
      <c r="H18" s="466"/>
      <c r="I18" s="466"/>
    </row>
    <row r="19" spans="1:32" ht="15" thickBot="1">
      <c r="A19" s="861"/>
      <c r="B19" s="466"/>
      <c r="C19" s="466"/>
      <c r="D19" s="466"/>
      <c r="E19" s="466"/>
      <c r="F19" s="466"/>
      <c r="G19" s="466"/>
      <c r="H19" s="466"/>
      <c r="I19" s="466"/>
    </row>
    <row r="20" spans="1:32" ht="15" thickBot="1">
      <c r="A20" s="857" t="s">
        <v>666</v>
      </c>
      <c r="B20" s="465" t="s">
        <v>2343</v>
      </c>
      <c r="C20" s="466"/>
      <c r="D20" s="858"/>
      <c r="E20" s="859"/>
      <c r="F20" s="859"/>
      <c r="G20" s="859"/>
      <c r="H20" s="860"/>
      <c r="I20" s="466"/>
    </row>
    <row r="21" spans="1:32" ht="15" thickBot="1">
      <c r="A21" s="857"/>
      <c r="B21" s="466"/>
      <c r="C21" s="466"/>
      <c r="D21" s="466"/>
      <c r="E21" s="466"/>
      <c r="F21" s="466"/>
      <c r="G21" s="466"/>
      <c r="H21" s="466"/>
      <c r="I21" s="466"/>
    </row>
    <row r="22" spans="1:32" ht="15" thickBot="1">
      <c r="A22" s="857"/>
      <c r="B22" s="466"/>
      <c r="C22" s="466"/>
      <c r="D22" s="466"/>
      <c r="E22" s="466"/>
      <c r="F22" s="466"/>
      <c r="G22" s="466"/>
      <c r="H22" s="466"/>
      <c r="I22" s="466"/>
    </row>
    <row r="23" spans="1:32" ht="15" thickBot="1">
      <c r="A23" s="861" t="s">
        <v>2345</v>
      </c>
      <c r="B23" s="465"/>
      <c r="C23" s="466"/>
      <c r="D23" s="466"/>
      <c r="E23" s="466"/>
      <c r="F23" s="466"/>
      <c r="G23" s="466"/>
      <c r="H23" s="466"/>
      <c r="I23" s="466"/>
    </row>
    <row r="24" spans="1:32" ht="15" thickBot="1">
      <c r="A24" s="857"/>
      <c r="B24" s="466"/>
      <c r="C24" s="466"/>
      <c r="D24" s="466"/>
      <c r="E24" s="466"/>
      <c r="F24" s="466"/>
      <c r="G24" s="466"/>
      <c r="H24" s="466"/>
      <c r="I24" s="466"/>
    </row>
    <row r="25" spans="1:32" ht="15" thickBot="1">
      <c r="A25" s="857"/>
      <c r="B25" s="466"/>
      <c r="C25" s="466"/>
      <c r="D25" s="466"/>
      <c r="E25" s="466"/>
      <c r="F25" s="466"/>
      <c r="G25" s="466"/>
      <c r="H25" s="466"/>
      <c r="I25" s="466"/>
    </row>
    <row r="26" spans="1:32" ht="72.75" customHeight="1">
      <c r="A26" s="864" t="s">
        <v>2346</v>
      </c>
      <c r="B26" s="864"/>
      <c r="C26" s="864"/>
      <c r="D26" s="864"/>
      <c r="E26" s="864"/>
      <c r="F26" s="864"/>
      <c r="G26" s="864"/>
      <c r="H26" s="864"/>
      <c r="I26" s="864"/>
    </row>
    <row r="27" spans="1:32" s="3" customFormat="1" ht="30" customHeight="1" thickBot="1">
      <c r="A27" s="46"/>
      <c r="B27" s="46"/>
      <c r="C27" s="46"/>
      <c r="D27" s="46"/>
      <c r="E27" s="46"/>
      <c r="F27" s="46"/>
      <c r="G27" s="46"/>
      <c r="H27" s="46"/>
      <c r="I27" s="46"/>
    </row>
    <row r="28" spans="1:32" s="1" customFormat="1" ht="15.75" customHeight="1" thickBot="1">
      <c r="A28" s="865" t="s">
        <v>2347</v>
      </c>
      <c r="B28" s="866"/>
      <c r="C28" s="867"/>
      <c r="D28" s="46"/>
      <c r="E28" s="46"/>
      <c r="F28" s="46"/>
      <c r="G28" s="46"/>
      <c r="H28" s="46"/>
      <c r="I28" s="46"/>
      <c r="J28" s="3"/>
      <c r="K28" s="3"/>
      <c r="L28" s="3"/>
      <c r="M28" s="3"/>
      <c r="N28" s="3"/>
      <c r="O28" s="3"/>
      <c r="P28" s="3"/>
      <c r="Q28" s="3"/>
      <c r="R28" s="3"/>
      <c r="S28" s="3"/>
      <c r="T28" s="3"/>
      <c r="U28" s="3"/>
      <c r="V28" s="3"/>
      <c r="W28" s="3"/>
      <c r="X28" s="3"/>
      <c r="Y28" s="3"/>
      <c r="Z28" s="3"/>
      <c r="AA28" s="3"/>
      <c r="AB28" s="3"/>
      <c r="AC28" s="3"/>
      <c r="AD28" s="3"/>
      <c r="AE28" s="3"/>
      <c r="AF28" s="3"/>
    </row>
    <row r="29" spans="1:32" s="1" customFormat="1" ht="15" thickBot="1">
      <c r="A29" s="469" t="s">
        <v>2348</v>
      </c>
      <c r="B29" s="868" t="s">
        <v>2349</v>
      </c>
      <c r="C29" s="869"/>
      <c r="D29" s="46"/>
      <c r="E29" s="46"/>
      <c r="F29" s="46"/>
      <c r="G29" s="46"/>
      <c r="H29" s="46"/>
      <c r="I29" s="46"/>
      <c r="J29" s="3"/>
      <c r="K29" s="3"/>
      <c r="L29" s="3"/>
      <c r="M29" s="3"/>
      <c r="N29" s="3"/>
      <c r="O29" s="3"/>
      <c r="P29" s="3"/>
      <c r="Q29" s="3"/>
      <c r="R29" s="3"/>
      <c r="S29" s="3"/>
      <c r="T29" s="3"/>
      <c r="U29" s="3"/>
      <c r="V29" s="3"/>
      <c r="W29" s="3"/>
      <c r="X29" s="3"/>
      <c r="Y29" s="3"/>
      <c r="Z29" s="3"/>
      <c r="AA29" s="3"/>
      <c r="AB29" s="3"/>
      <c r="AC29" s="3"/>
      <c r="AD29" s="3"/>
      <c r="AE29" s="3"/>
      <c r="AF29" s="3"/>
    </row>
    <row r="30" spans="1:32" s="1" customFormat="1" ht="32.25" customHeight="1" thickBot="1">
      <c r="A30" s="471" t="s">
        <v>89</v>
      </c>
      <c r="B30" s="849" t="s">
        <v>2350</v>
      </c>
      <c r="C30" s="850"/>
      <c r="D30" s="46"/>
      <c r="E30" s="46"/>
      <c r="F30" s="46"/>
      <c r="G30" s="46"/>
      <c r="H30" s="46"/>
      <c r="I30" s="46"/>
      <c r="J30" s="3"/>
      <c r="K30" s="3"/>
      <c r="L30" s="3"/>
      <c r="M30" s="3"/>
      <c r="N30" s="3"/>
      <c r="O30" s="3"/>
      <c r="P30" s="3"/>
      <c r="Q30" s="3"/>
      <c r="R30" s="3"/>
      <c r="S30" s="3"/>
      <c r="T30" s="3"/>
      <c r="U30" s="3"/>
      <c r="V30" s="3"/>
      <c r="W30" s="3"/>
      <c r="X30" s="3"/>
      <c r="Y30" s="3"/>
      <c r="Z30" s="3"/>
      <c r="AA30" s="3"/>
      <c r="AB30" s="3"/>
      <c r="AC30" s="3"/>
      <c r="AD30" s="3"/>
      <c r="AE30" s="3"/>
      <c r="AF30" s="3"/>
    </row>
    <row r="31" spans="1:32" s="1" customFormat="1" ht="31.5" customHeight="1" thickBot="1">
      <c r="A31" s="471" t="s">
        <v>493</v>
      </c>
      <c r="B31" s="849" t="s">
        <v>2351</v>
      </c>
      <c r="C31" s="850"/>
      <c r="D31" s="46"/>
      <c r="E31" s="46"/>
      <c r="F31" s="46"/>
      <c r="G31" s="46"/>
      <c r="H31" s="46"/>
      <c r="I31" s="3"/>
      <c r="J31" s="3"/>
      <c r="K31" s="3"/>
      <c r="L31" s="3"/>
      <c r="M31" s="3"/>
      <c r="N31" s="3"/>
      <c r="O31" s="3"/>
      <c r="P31" s="3"/>
      <c r="Q31" s="3"/>
      <c r="R31" s="3"/>
      <c r="S31" s="3"/>
      <c r="T31" s="3"/>
      <c r="U31" s="3"/>
      <c r="V31" s="3"/>
      <c r="W31" s="3"/>
      <c r="X31" s="3"/>
      <c r="Y31" s="3"/>
      <c r="Z31" s="3"/>
      <c r="AA31" s="3"/>
      <c r="AB31" s="3"/>
      <c r="AC31" s="3"/>
      <c r="AD31" s="3"/>
      <c r="AE31" s="3"/>
      <c r="AF31" s="3"/>
    </row>
    <row r="32" spans="1:32" s="3" customFormat="1" ht="15" thickBot="1">
      <c r="A32" s="472" t="s">
        <v>88</v>
      </c>
      <c r="B32" s="849" t="s">
        <v>2352</v>
      </c>
      <c r="C32" s="850"/>
    </row>
    <row r="33" spans="1:3" s="3" customFormat="1" ht="77.25" customHeight="1">
      <c r="A33" s="851" t="s">
        <v>2353</v>
      </c>
      <c r="B33" s="852"/>
      <c r="C33" s="852"/>
    </row>
    <row r="34" spans="1:3" s="3" customFormat="1"/>
    <row r="35" spans="1:3" s="3" customFormat="1"/>
    <row r="36" spans="1:3" s="3" customFormat="1"/>
    <row r="37" spans="1:3" s="3" customFormat="1"/>
    <row r="38" spans="1:3" s="3" customFormat="1">
      <c r="B38" s="853"/>
      <c r="C38" s="853"/>
    </row>
    <row r="39" spans="1:3" s="3" customFormat="1">
      <c r="B39" s="854"/>
      <c r="C39" s="854"/>
    </row>
    <row r="40" spans="1:3" s="3" customFormat="1">
      <c r="B40" s="855"/>
      <c r="C40" s="855"/>
    </row>
    <row r="41" spans="1:3" s="3" customFormat="1"/>
    <row r="42" spans="1:3" s="3" customFormat="1" ht="15.6">
      <c r="B42" s="447"/>
    </row>
    <row r="43" spans="1:3" s="3" customFormat="1"/>
    <row r="44" spans="1:3" s="3" customFormat="1"/>
    <row r="45" spans="1:3" s="3" customFormat="1"/>
    <row r="46" spans="1:3" s="3" customFormat="1"/>
    <row r="47" spans="1:3" s="3" customFormat="1"/>
    <row r="48" spans="1:3"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pans="3:32" s="3" customFormat="1"/>
    <row r="194" spans="3:32" s="3" customFormat="1"/>
    <row r="195" spans="3:32" s="3" customFormat="1"/>
    <row r="196" spans="3:32" s="3" customFormat="1"/>
    <row r="197" spans="3:32" s="3" customFormat="1"/>
    <row r="198" spans="3:32" s="3" customFormat="1"/>
    <row r="199" spans="3:32" s="3" customFormat="1"/>
    <row r="200" spans="3:32" s="3" customFormat="1"/>
    <row r="201" spans="3:32" s="3" customFormat="1"/>
    <row r="202" spans="3:32" s="1" customFormat="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3:32" s="1" customFormat="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3:32" s="1" customFormat="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3:32" s="1" customFormat="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3:32" s="1" customFormat="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3:32" s="1" customFormat="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3:32" s="1" customFormat="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3:32" s="1" customFormat="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3:32" s="1" customFormat="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3:32" s="1" customFormat="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3:32" s="1" customFormat="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3:32" s="1" customFormat="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3:32" s="1" customFormat="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3:32" s="1" customFormat="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3:32" s="1" customFormat="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3:32" s="1" customFormat="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3:32" s="1" customFormat="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3:32" s="1" customFormat="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3:32" s="1" customFormat="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3:32" s="1" customFormat="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3:32" s="1" customFormat="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3:32" s="1" customFormat="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3:32" s="1" customFormat="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3:32" s="1" customFormat="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3:32" s="1" customFormat="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3:32" s="1" customFormat="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3:32" s="1" customFormat="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3:32" s="1" customFormat="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3:32" s="1" customFormat="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3:32" s="1" customFormat="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3:32" s="1" customFormat="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3:32" s="1" customFormat="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3:32" s="1" customFormat="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3:32" s="1" customFormat="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3:32" s="1" customFormat="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3:32" s="1" customFormat="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3:32" s="1" customFormat="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3:32" s="1" customFormat="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3:32" s="1" customFormat="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3:32" s="1" customFormat="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3:32" s="1" customFormat="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3:32" s="1" customFormat="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3:32" s="1" customFormat="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3:32" s="1" customFormat="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3:32" s="1" customFormat="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3:32" s="1" customFormat="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3:32" s="1" customFormat="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3:32" s="1" customFormat="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3:32" s="1" customFormat="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3:32" s="1" customFormat="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3:32" s="1" customFormat="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3:32" s="1" customFormat="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3:32" s="1" customFormat="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3:32" s="1" customFormat="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3:32" s="1" customFormat="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3:32" s="1" customFormat="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3:32" s="1" customFormat="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3:32" s="1" customFormat="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3:32" s="1" customFormat="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3:32" s="1" customFormat="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3:32" s="1" customFormat="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3:32" s="1" customFormat="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3:32" s="1" customFormat="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3:32" s="1" customFormat="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3:32" s="1" customFormat="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3:32" s="1" customFormat="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3:32" s="1" customFormat="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3:32" s="1" customFormat="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3:32" s="1" customFormat="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3:32" s="1" customFormat="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3:32" s="1" customFormat="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3:32" s="1" customFormat="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3:32" s="1" customFormat="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3:32" s="1" customFormat="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3:32" s="1" customFormat="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3:32" s="1" customForma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3:32" s="1" customFormat="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3:32" s="1" customFormat="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3:32" s="1" customFormat="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3:32" s="1" customFormat="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3:32" s="1" customFormat="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3:32" s="1" customFormat="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3:32" s="1" customFormat="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3:32" s="1" customFormat="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3:32" s="1" customFormat="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3:32" s="1" customFormat="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3:32" s="1" customFormat="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3:32" s="1" customFormat="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3:32" s="1" customFormat="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3:32" s="1" customFormat="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3:32" s="1" customFormat="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3:32" s="1" customFormat="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3:32" s="1" customFormat="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3:32" s="1" customFormat="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3:32" s="1" customFormat="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3:32" s="1" customFormat="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3:32" s="1" customFormat="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3:32" s="1" customFormat="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3:32" s="1" customFormat="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3:32" s="1" customFormat="1">
      <c r="J301" s="3"/>
      <c r="K301" s="3"/>
      <c r="L301" s="3"/>
      <c r="M301" s="3"/>
      <c r="N301" s="3"/>
      <c r="O301" s="3"/>
      <c r="P301" s="3"/>
      <c r="Q301" s="3"/>
      <c r="R301" s="3"/>
      <c r="S301" s="3"/>
      <c r="T301" s="3"/>
      <c r="U301" s="3"/>
      <c r="V301" s="3"/>
      <c r="W301" s="3"/>
      <c r="X301" s="3"/>
      <c r="Y301" s="3"/>
      <c r="Z301" s="3"/>
      <c r="AA301" s="3"/>
      <c r="AB301" s="3"/>
      <c r="AC301" s="3"/>
      <c r="AD301" s="3"/>
      <c r="AE301" s="3"/>
      <c r="AF301" s="3"/>
    </row>
    <row r="302" spans="3:32" s="1" customFormat="1">
      <c r="J302" s="3"/>
      <c r="K302" s="3"/>
      <c r="L302" s="3"/>
      <c r="M302" s="3"/>
      <c r="N302" s="3"/>
      <c r="O302" s="3"/>
      <c r="P302" s="3"/>
      <c r="Q302" s="3"/>
      <c r="R302" s="3"/>
      <c r="S302" s="3"/>
      <c r="T302" s="3"/>
      <c r="U302" s="3"/>
      <c r="V302" s="3"/>
      <c r="W302" s="3"/>
      <c r="X302" s="3"/>
      <c r="Y302" s="3"/>
      <c r="Z302" s="3"/>
      <c r="AA302" s="3"/>
      <c r="AB302" s="3"/>
      <c r="AC302" s="3"/>
      <c r="AD302" s="3"/>
      <c r="AE302" s="3"/>
      <c r="AF302" s="3"/>
    </row>
    <row r="303" spans="3:32" s="1" customFormat="1">
      <c r="J303" s="3"/>
      <c r="K303" s="3"/>
      <c r="L303" s="3"/>
      <c r="M303" s="3"/>
      <c r="N303" s="3"/>
      <c r="O303" s="3"/>
      <c r="P303" s="3"/>
      <c r="Q303" s="3"/>
      <c r="R303" s="3"/>
      <c r="S303" s="3"/>
      <c r="T303" s="3"/>
      <c r="U303" s="3"/>
      <c r="V303" s="3"/>
      <c r="W303" s="3"/>
      <c r="X303" s="3"/>
      <c r="Y303" s="3"/>
      <c r="Z303" s="3"/>
      <c r="AA303" s="3"/>
      <c r="AB303" s="3"/>
      <c r="AC303" s="3"/>
      <c r="AD303" s="3"/>
      <c r="AE303" s="3"/>
      <c r="AF303" s="3"/>
    </row>
    <row r="304" spans="3:32" s="1" customFormat="1">
      <c r="J304" s="3"/>
      <c r="K304" s="3"/>
      <c r="L304" s="3"/>
      <c r="M304" s="3"/>
      <c r="N304" s="3"/>
      <c r="O304" s="3"/>
      <c r="P304" s="3"/>
      <c r="Q304" s="3"/>
      <c r="R304" s="3"/>
      <c r="S304" s="3"/>
      <c r="T304" s="3"/>
      <c r="U304" s="3"/>
      <c r="V304" s="3"/>
      <c r="W304" s="3"/>
      <c r="X304" s="3"/>
      <c r="Y304" s="3"/>
      <c r="Z304" s="3"/>
      <c r="AA304" s="3"/>
      <c r="AB304" s="3"/>
      <c r="AC304" s="3"/>
      <c r="AD304" s="3"/>
      <c r="AE304" s="3"/>
      <c r="AF304" s="3"/>
    </row>
    <row r="305" spans="10:32" s="1" customFormat="1">
      <c r="J305" s="3"/>
      <c r="K305" s="3"/>
      <c r="L305" s="3"/>
      <c r="M305" s="3"/>
      <c r="N305" s="3"/>
      <c r="O305" s="3"/>
      <c r="P305" s="3"/>
      <c r="Q305" s="3"/>
      <c r="R305" s="3"/>
      <c r="S305" s="3"/>
      <c r="T305" s="3"/>
      <c r="U305" s="3"/>
      <c r="V305" s="3"/>
      <c r="W305" s="3"/>
      <c r="X305" s="3"/>
      <c r="Y305" s="3"/>
      <c r="Z305" s="3"/>
      <c r="AA305" s="3"/>
      <c r="AB305" s="3"/>
      <c r="AC305" s="3"/>
      <c r="AD305" s="3"/>
      <c r="AE305" s="3"/>
      <c r="AF305" s="3"/>
    </row>
    <row r="306" spans="10:32" s="1" customFormat="1">
      <c r="J306" s="3"/>
      <c r="K306" s="3"/>
      <c r="L306" s="3"/>
      <c r="M306" s="3"/>
      <c r="N306" s="3"/>
      <c r="O306" s="3"/>
      <c r="P306" s="3"/>
      <c r="Q306" s="3"/>
      <c r="R306" s="3"/>
      <c r="S306" s="3"/>
      <c r="T306" s="3"/>
      <c r="U306" s="3"/>
      <c r="V306" s="3"/>
      <c r="W306" s="3"/>
      <c r="X306" s="3"/>
      <c r="Y306" s="3"/>
      <c r="Z306" s="3"/>
      <c r="AA306" s="3"/>
      <c r="AB306" s="3"/>
      <c r="AC306" s="3"/>
      <c r="AD306" s="3"/>
      <c r="AE306" s="3"/>
      <c r="AF306" s="3"/>
    </row>
    <row r="307" spans="10:32" s="1" customFormat="1">
      <c r="J307" s="3"/>
      <c r="K307" s="3"/>
      <c r="L307" s="3"/>
      <c r="M307" s="3"/>
      <c r="N307" s="3"/>
      <c r="O307" s="3"/>
      <c r="P307" s="3"/>
      <c r="Q307" s="3"/>
      <c r="R307" s="3"/>
      <c r="S307" s="3"/>
      <c r="T307" s="3"/>
      <c r="U307" s="3"/>
      <c r="V307" s="3"/>
      <c r="W307" s="3"/>
      <c r="X307" s="3"/>
      <c r="Y307" s="3"/>
      <c r="Z307" s="3"/>
      <c r="AA307" s="3"/>
      <c r="AB307" s="3"/>
      <c r="AC307" s="3"/>
      <c r="AD307" s="3"/>
      <c r="AE307" s="3"/>
      <c r="AF307" s="3"/>
    </row>
    <row r="308" spans="10:32" s="1" customFormat="1">
      <c r="J308" s="3"/>
      <c r="K308" s="3"/>
      <c r="L308" s="3"/>
      <c r="M308" s="3"/>
      <c r="N308" s="3"/>
      <c r="O308" s="3"/>
      <c r="P308" s="3"/>
      <c r="Q308" s="3"/>
      <c r="R308" s="3"/>
      <c r="S308" s="3"/>
      <c r="T308" s="3"/>
      <c r="U308" s="3"/>
      <c r="V308" s="3"/>
      <c r="W308" s="3"/>
      <c r="X308" s="3"/>
      <c r="Y308" s="3"/>
      <c r="Z308" s="3"/>
      <c r="AA308" s="3"/>
      <c r="AB308" s="3"/>
      <c r="AC308" s="3"/>
      <c r="AD308" s="3"/>
      <c r="AE308" s="3"/>
      <c r="AF308" s="3"/>
    </row>
  </sheetData>
  <mergeCells count="34">
    <mergeCell ref="A8:I8"/>
    <mergeCell ref="A1:I1"/>
    <mergeCell ref="A4:I4"/>
    <mergeCell ref="A5:I5"/>
    <mergeCell ref="A6:I6"/>
    <mergeCell ref="A7:I7"/>
    <mergeCell ref="B11:B13"/>
    <mergeCell ref="C11:C13"/>
    <mergeCell ref="D11:H11"/>
    <mergeCell ref="D12:D13"/>
    <mergeCell ref="E12:E13"/>
    <mergeCell ref="F12:F13"/>
    <mergeCell ref="G12:G13"/>
    <mergeCell ref="B31:C31"/>
    <mergeCell ref="H12:H13"/>
    <mergeCell ref="A14:A16"/>
    <mergeCell ref="D14:H14"/>
    <mergeCell ref="A17:A19"/>
    <mergeCell ref="D17:H17"/>
    <mergeCell ref="A20:A22"/>
    <mergeCell ref="D20:H20"/>
    <mergeCell ref="A10:A13"/>
    <mergeCell ref="D10:H10"/>
    <mergeCell ref="A23:A25"/>
    <mergeCell ref="A26:I26"/>
    <mergeCell ref="A28:C28"/>
    <mergeCell ref="B29:C29"/>
    <mergeCell ref="B30:C30"/>
    <mergeCell ref="I10:I13"/>
    <mergeCell ref="B32:C32"/>
    <mergeCell ref="A33:C33"/>
    <mergeCell ref="B38:C38"/>
    <mergeCell ref="B39:C39"/>
    <mergeCell ref="B40:C40"/>
  </mergeCells>
  <pageMargins left="0.70866141732283472" right="0.70866141732283472" top="0.74803149606299213" bottom="0.74803149606299213" header="0.31496062992125984" footer="0.31496062992125984"/>
  <pageSetup paperSize="9" scale="15" orientation="portrait" r:id="rId1"/>
  <headerFooter>
    <oddFooter>&amp;C&amp;"-,Negrita"&amp;12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15"/>
  <sheetViews>
    <sheetView zoomScale="110" zoomScaleNormal="110" workbookViewId="0">
      <selection activeCell="G34" sqref="G34"/>
    </sheetView>
  </sheetViews>
  <sheetFormatPr baseColWidth="10" defaultRowHeight="14.4"/>
  <cols>
    <col min="1" max="1" width="23.109375" style="3" customWidth="1"/>
    <col min="2" max="2" width="53" style="3" customWidth="1"/>
    <col min="3" max="5" width="5.6640625" style="3" customWidth="1"/>
    <col min="6" max="6" width="6.88671875" style="1" customWidth="1"/>
    <col min="7" max="7" width="34.44140625" style="1" customWidth="1"/>
    <col min="8" max="9" width="11.5546875" style="3"/>
    <col min="10" max="10" width="18.6640625" style="3" bestFit="1" customWidth="1"/>
    <col min="11" max="11" width="29.88671875" style="3" customWidth="1"/>
    <col min="12" max="20" width="11.5546875" style="3"/>
    <col min="21" max="41" width="11.5546875" style="1"/>
  </cols>
  <sheetData>
    <row r="1" spans="1:41" ht="38.4">
      <c r="A1" s="875" t="s">
        <v>2360</v>
      </c>
      <c r="B1" s="875"/>
      <c r="C1" s="875"/>
      <c r="D1" s="875"/>
      <c r="E1" s="875"/>
      <c r="F1" s="875"/>
      <c r="G1" s="875"/>
    </row>
    <row r="2" spans="1:41">
      <c r="A2" s="46"/>
      <c r="B2" s="46"/>
      <c r="C2" s="46"/>
      <c r="D2" s="46"/>
      <c r="E2" s="46"/>
      <c r="F2" s="46"/>
      <c r="G2" s="46"/>
    </row>
    <row r="3" spans="1:41" s="3" customFormat="1">
      <c r="A3" s="457" t="s">
        <v>2327</v>
      </c>
      <c r="B3" s="46"/>
      <c r="C3" s="46"/>
      <c r="D3" s="46"/>
      <c r="E3" s="46"/>
      <c r="F3" s="46"/>
      <c r="G3" s="46"/>
    </row>
    <row r="4" spans="1:41" s="3" customFormat="1" ht="24.9" customHeight="1">
      <c r="A4" s="853" t="s">
        <v>2361</v>
      </c>
      <c r="B4" s="853"/>
      <c r="C4" s="853"/>
      <c r="D4" s="853"/>
      <c r="E4" s="853"/>
      <c r="F4" s="853"/>
      <c r="G4" s="853"/>
    </row>
    <row r="5" spans="1:41" s="3" customFormat="1" ht="50.1" customHeight="1">
      <c r="A5" s="853" t="s">
        <v>2362</v>
      </c>
      <c r="B5" s="853"/>
      <c r="C5" s="853"/>
      <c r="D5" s="853"/>
      <c r="E5" s="853"/>
      <c r="F5" s="853"/>
      <c r="G5" s="853"/>
    </row>
    <row r="6" spans="1:41" s="3" customFormat="1">
      <c r="A6" s="458"/>
      <c r="B6" s="458"/>
      <c r="C6" s="458"/>
      <c r="D6" s="458"/>
      <c r="E6" s="458"/>
      <c r="F6" s="458"/>
      <c r="G6" s="458"/>
    </row>
    <row r="7" spans="1:41" s="3" customFormat="1">
      <c r="A7" s="474" t="s">
        <v>2363</v>
      </c>
      <c r="B7" s="877" t="s">
        <v>2364</v>
      </c>
      <c r="C7" s="877"/>
      <c r="D7" s="877"/>
      <c r="E7" s="877"/>
      <c r="F7" s="877"/>
      <c r="G7" s="877"/>
    </row>
    <row r="8" spans="1:41" s="3" customFormat="1" ht="24.9" customHeight="1">
      <c r="A8" s="475" t="s">
        <v>2365</v>
      </c>
      <c r="B8" s="878" t="s">
        <v>2366</v>
      </c>
      <c r="C8" s="878"/>
      <c r="D8" s="878"/>
      <c r="E8" s="878"/>
      <c r="F8" s="878"/>
      <c r="G8" s="878"/>
    </row>
    <row r="9" spans="1:41" s="3" customFormat="1" ht="37.5" customHeight="1">
      <c r="A9" s="476" t="s">
        <v>2367</v>
      </c>
      <c r="B9" s="876" t="s">
        <v>2368</v>
      </c>
      <c r="C9" s="876"/>
      <c r="D9" s="876"/>
      <c r="E9" s="876"/>
      <c r="F9" s="876"/>
      <c r="G9" s="876"/>
    </row>
    <row r="10" spans="1:41" s="3" customFormat="1" ht="60" customHeight="1">
      <c r="A10" s="476" t="s">
        <v>2369</v>
      </c>
      <c r="B10" s="876" t="s">
        <v>2370</v>
      </c>
      <c r="C10" s="876"/>
      <c r="D10" s="876"/>
      <c r="E10" s="876"/>
      <c r="F10" s="876"/>
      <c r="G10" s="876"/>
    </row>
    <row r="11" spans="1:41" s="3" customFormat="1" ht="63.75" customHeight="1">
      <c r="A11" s="475" t="s">
        <v>2371</v>
      </c>
      <c r="B11" s="876" t="s">
        <v>2372</v>
      </c>
      <c r="C11" s="876"/>
      <c r="D11" s="876"/>
      <c r="E11" s="876"/>
      <c r="F11" s="876"/>
      <c r="G11" s="876"/>
    </row>
    <row r="12" spans="1:41" s="3" customFormat="1" ht="24.9" customHeight="1">
      <c r="A12" s="874" t="s">
        <v>2373</v>
      </c>
      <c r="B12" s="874"/>
      <c r="C12" s="874"/>
      <c r="D12" s="874"/>
      <c r="E12" s="874"/>
      <c r="F12" s="874"/>
      <c r="G12" s="874"/>
    </row>
    <row r="13" spans="1:41" s="3" customFormat="1" ht="24.9" customHeight="1">
      <c r="A13" s="874" t="s">
        <v>2332</v>
      </c>
      <c r="B13" s="874"/>
      <c r="C13" s="874"/>
      <c r="D13" s="874"/>
      <c r="E13" s="874"/>
      <c r="F13" s="874"/>
      <c r="G13" s="874"/>
    </row>
    <row r="14" spans="1:41" s="3" customFormat="1" ht="15" thickBot="1">
      <c r="A14" s="46"/>
      <c r="B14" s="46"/>
      <c r="C14" s="46"/>
      <c r="D14" s="46"/>
      <c r="E14" s="46"/>
      <c r="F14" s="46"/>
      <c r="G14" s="46"/>
    </row>
    <row r="15" spans="1:41" s="3" customFormat="1" ht="15" thickBot="1">
      <c r="A15" s="879" t="s">
        <v>2333</v>
      </c>
      <c r="B15" s="459" t="s">
        <v>2334</v>
      </c>
      <c r="C15" s="879" t="s">
        <v>2335</v>
      </c>
      <c r="D15" s="881"/>
      <c r="E15" s="881"/>
      <c r="F15" s="882"/>
      <c r="G15" s="882" t="s">
        <v>595</v>
      </c>
      <c r="U15" s="1"/>
      <c r="V15" s="1"/>
      <c r="W15" s="1"/>
      <c r="X15" s="1"/>
      <c r="Y15" s="1"/>
      <c r="Z15" s="1"/>
      <c r="AA15" s="1"/>
      <c r="AB15" s="1"/>
      <c r="AC15" s="1"/>
      <c r="AD15" s="1"/>
      <c r="AE15" s="1"/>
      <c r="AF15" s="1"/>
      <c r="AG15" s="1"/>
      <c r="AH15" s="1"/>
      <c r="AI15" s="1"/>
      <c r="AJ15" s="1"/>
      <c r="AK15" s="1"/>
      <c r="AL15" s="1"/>
      <c r="AM15" s="1"/>
      <c r="AN15" s="1"/>
      <c r="AO15" s="1"/>
    </row>
    <row r="16" spans="1:41" s="3" customFormat="1" ht="30" customHeight="1" thickBot="1">
      <c r="A16" s="880"/>
      <c r="B16" s="868" t="s">
        <v>2337</v>
      </c>
      <c r="C16" s="868" t="s">
        <v>2363</v>
      </c>
      <c r="D16" s="884"/>
      <c r="E16" s="884"/>
      <c r="F16" s="869"/>
      <c r="G16" s="883"/>
      <c r="U16" s="1"/>
      <c r="V16" s="1"/>
      <c r="W16" s="1"/>
      <c r="X16" s="1"/>
      <c r="Y16" s="1"/>
      <c r="Z16" s="1"/>
      <c r="AA16" s="1"/>
      <c r="AB16" s="1"/>
      <c r="AC16" s="1"/>
      <c r="AD16" s="1"/>
      <c r="AE16" s="1"/>
      <c r="AF16" s="1"/>
      <c r="AG16" s="1"/>
      <c r="AH16" s="1"/>
      <c r="AI16" s="1"/>
      <c r="AJ16" s="1"/>
      <c r="AK16" s="1"/>
      <c r="AL16" s="1"/>
      <c r="AM16" s="1"/>
      <c r="AN16" s="1"/>
      <c r="AO16" s="1"/>
    </row>
    <row r="17" spans="1:41" s="3" customFormat="1" ht="77.400000000000006" thickBot="1">
      <c r="A17" s="880"/>
      <c r="B17" s="868"/>
      <c r="C17" s="477" t="s">
        <v>2374</v>
      </c>
      <c r="D17" s="477" t="s">
        <v>2375</v>
      </c>
      <c r="E17" s="477" t="s">
        <v>493</v>
      </c>
      <c r="F17" s="477" t="s">
        <v>1205</v>
      </c>
      <c r="G17" s="883"/>
      <c r="U17" s="1"/>
      <c r="V17" s="1"/>
      <c r="W17" s="1"/>
      <c r="X17" s="1"/>
      <c r="Y17" s="1"/>
      <c r="Z17" s="1"/>
      <c r="AA17" s="1"/>
      <c r="AB17" s="1"/>
      <c r="AC17" s="1"/>
      <c r="AD17" s="1"/>
      <c r="AE17" s="1"/>
      <c r="AF17" s="1"/>
      <c r="AG17" s="1"/>
      <c r="AH17" s="1"/>
      <c r="AI17" s="1"/>
      <c r="AJ17" s="1"/>
      <c r="AK17" s="1"/>
      <c r="AL17" s="1"/>
      <c r="AM17" s="1"/>
      <c r="AN17" s="1"/>
      <c r="AO17" s="1"/>
    </row>
    <row r="18" spans="1:41" s="3" customFormat="1" ht="15" thickBot="1">
      <c r="A18" s="857" t="s">
        <v>674</v>
      </c>
      <c r="B18" s="465" t="s">
        <v>2343</v>
      </c>
      <c r="C18" s="478"/>
      <c r="D18" s="478"/>
      <c r="E18" s="478"/>
      <c r="F18" s="478"/>
      <c r="G18" s="464"/>
      <c r="U18" s="1"/>
      <c r="V18" s="1"/>
      <c r="W18" s="1"/>
      <c r="X18" s="1"/>
      <c r="Y18" s="1"/>
      <c r="Z18" s="1"/>
      <c r="AA18" s="1"/>
      <c r="AB18" s="1"/>
      <c r="AC18" s="1"/>
      <c r="AD18" s="1"/>
      <c r="AE18" s="1"/>
      <c r="AF18" s="1"/>
      <c r="AG18" s="1"/>
      <c r="AH18" s="1"/>
      <c r="AI18" s="1"/>
      <c r="AJ18" s="1"/>
      <c r="AK18" s="1"/>
      <c r="AL18" s="1"/>
      <c r="AM18" s="1"/>
      <c r="AN18" s="1"/>
      <c r="AO18" s="1"/>
    </row>
    <row r="19" spans="1:41" s="3" customFormat="1" ht="15" thickBot="1">
      <c r="A19" s="857"/>
      <c r="B19" s="479"/>
      <c r="C19" s="478"/>
      <c r="D19" s="478"/>
      <c r="E19" s="478"/>
      <c r="F19" s="478"/>
      <c r="G19" s="464"/>
      <c r="U19" s="1"/>
      <c r="V19" s="1"/>
      <c r="W19" s="1"/>
      <c r="X19" s="1"/>
      <c r="Y19" s="1"/>
      <c r="Z19" s="1"/>
      <c r="AA19" s="1"/>
      <c r="AB19" s="1"/>
      <c r="AC19" s="1"/>
      <c r="AD19" s="1"/>
      <c r="AE19" s="1"/>
      <c r="AF19" s="1"/>
      <c r="AG19" s="1"/>
      <c r="AH19" s="1"/>
      <c r="AI19" s="1"/>
      <c r="AJ19" s="1"/>
      <c r="AK19" s="1"/>
      <c r="AL19" s="1"/>
      <c r="AM19" s="1"/>
      <c r="AN19" s="1"/>
      <c r="AO19" s="1"/>
    </row>
    <row r="20" spans="1:41" s="3" customFormat="1" ht="15" thickBot="1">
      <c r="A20" s="857"/>
      <c r="B20" s="479"/>
      <c r="C20" s="478"/>
      <c r="D20" s="478"/>
      <c r="E20" s="478"/>
      <c r="F20" s="478"/>
      <c r="G20" s="464"/>
      <c r="U20" s="1"/>
      <c r="V20" s="1"/>
      <c r="W20" s="1"/>
      <c r="X20" s="1"/>
      <c r="Y20" s="1"/>
      <c r="Z20" s="1"/>
      <c r="AA20" s="1"/>
      <c r="AB20" s="1"/>
      <c r="AC20" s="1"/>
      <c r="AD20" s="1"/>
      <c r="AE20" s="1"/>
      <c r="AF20" s="1"/>
      <c r="AG20" s="1"/>
      <c r="AH20" s="1"/>
      <c r="AI20" s="1"/>
      <c r="AJ20" s="1"/>
      <c r="AK20" s="1"/>
      <c r="AL20" s="1"/>
      <c r="AM20" s="1"/>
      <c r="AN20" s="1"/>
      <c r="AO20" s="1"/>
    </row>
    <row r="21" spans="1:41" s="3" customFormat="1" ht="15" thickBot="1">
      <c r="A21" s="857" t="s">
        <v>2376</v>
      </c>
      <c r="B21" s="479"/>
      <c r="C21" s="464"/>
      <c r="D21" s="464"/>
      <c r="E21" s="464"/>
      <c r="F21" s="464"/>
      <c r="G21" s="464"/>
      <c r="U21" s="1"/>
      <c r="V21" s="1"/>
      <c r="W21" s="1"/>
      <c r="X21" s="1"/>
      <c r="Y21" s="1"/>
      <c r="Z21" s="1"/>
      <c r="AA21" s="1"/>
      <c r="AB21" s="1"/>
      <c r="AC21" s="1"/>
      <c r="AD21" s="1"/>
      <c r="AE21" s="1"/>
      <c r="AF21" s="1"/>
      <c r="AG21" s="1"/>
      <c r="AH21" s="1"/>
      <c r="AI21" s="1"/>
      <c r="AJ21" s="1"/>
      <c r="AK21" s="1"/>
      <c r="AL21" s="1"/>
      <c r="AM21" s="1"/>
      <c r="AN21" s="1"/>
      <c r="AO21" s="1"/>
    </row>
    <row r="22" spans="1:41" s="3" customFormat="1" ht="15" thickBot="1">
      <c r="A22" s="857"/>
      <c r="B22" s="465" t="s">
        <v>2343</v>
      </c>
      <c r="C22" s="464"/>
      <c r="D22" s="464"/>
      <c r="E22" s="464"/>
      <c r="F22" s="464"/>
      <c r="G22" s="464"/>
      <c r="U22" s="1"/>
      <c r="V22" s="1"/>
      <c r="W22" s="1"/>
      <c r="X22" s="1"/>
      <c r="Y22" s="1"/>
      <c r="Z22" s="1"/>
      <c r="AA22" s="1"/>
      <c r="AB22" s="1"/>
      <c r="AC22" s="1"/>
      <c r="AD22" s="1"/>
      <c r="AE22" s="1"/>
      <c r="AF22" s="1"/>
      <c r="AG22" s="1"/>
      <c r="AH22" s="1"/>
      <c r="AI22" s="1"/>
      <c r="AJ22" s="1"/>
      <c r="AK22" s="1"/>
      <c r="AL22" s="1"/>
      <c r="AM22" s="1"/>
      <c r="AN22" s="1"/>
      <c r="AO22" s="1"/>
    </row>
    <row r="23" spans="1:41" s="3" customFormat="1" ht="15" thickBot="1">
      <c r="A23" s="857"/>
      <c r="B23" s="479"/>
      <c r="C23" s="464"/>
      <c r="D23" s="464"/>
      <c r="E23" s="464"/>
      <c r="F23" s="464"/>
      <c r="G23" s="464"/>
      <c r="U23" s="1"/>
      <c r="V23" s="1"/>
      <c r="W23" s="1"/>
      <c r="X23" s="1"/>
      <c r="Y23" s="1"/>
      <c r="Z23" s="1"/>
      <c r="AA23" s="1"/>
      <c r="AB23" s="1"/>
      <c r="AC23" s="1"/>
      <c r="AD23" s="1"/>
      <c r="AE23" s="1"/>
      <c r="AF23" s="1"/>
      <c r="AG23" s="1"/>
      <c r="AH23" s="1"/>
      <c r="AI23" s="1"/>
      <c r="AJ23" s="1"/>
      <c r="AK23" s="1"/>
      <c r="AL23" s="1"/>
      <c r="AM23" s="1"/>
      <c r="AN23" s="1"/>
      <c r="AO23" s="1"/>
    </row>
    <row r="24" spans="1:41" s="3" customFormat="1" ht="15" thickBot="1">
      <c r="A24" s="857" t="s">
        <v>666</v>
      </c>
      <c r="B24" s="479"/>
      <c r="C24" s="464"/>
      <c r="D24" s="464"/>
      <c r="E24" s="464"/>
      <c r="F24" s="464"/>
      <c r="G24" s="464"/>
      <c r="U24" s="1"/>
      <c r="V24" s="1"/>
      <c r="W24" s="1"/>
      <c r="X24" s="1"/>
      <c r="Y24" s="1"/>
      <c r="Z24" s="1"/>
      <c r="AA24" s="1"/>
      <c r="AB24" s="1"/>
      <c r="AC24" s="1"/>
      <c r="AD24" s="1"/>
      <c r="AE24" s="1"/>
      <c r="AF24" s="1"/>
      <c r="AG24" s="1"/>
      <c r="AH24" s="1"/>
      <c r="AI24" s="1"/>
      <c r="AJ24" s="1"/>
      <c r="AK24" s="1"/>
      <c r="AL24" s="1"/>
      <c r="AM24" s="1"/>
      <c r="AN24" s="1"/>
      <c r="AO24" s="1"/>
    </row>
    <row r="25" spans="1:41" s="3" customFormat="1" ht="15" thickBot="1">
      <c r="A25" s="857"/>
      <c r="B25" s="465" t="s">
        <v>2343</v>
      </c>
      <c r="C25" s="464"/>
      <c r="D25" s="464"/>
      <c r="E25" s="464"/>
      <c r="F25" s="464"/>
      <c r="G25" s="464"/>
      <c r="U25" s="1"/>
      <c r="V25" s="1"/>
      <c r="W25" s="1"/>
      <c r="X25" s="1"/>
      <c r="Y25" s="1"/>
      <c r="Z25" s="1"/>
      <c r="AA25" s="1"/>
      <c r="AB25" s="1"/>
      <c r="AC25" s="1"/>
      <c r="AD25" s="1"/>
      <c r="AE25" s="1"/>
      <c r="AF25" s="1"/>
      <c r="AG25" s="1"/>
      <c r="AH25" s="1"/>
      <c r="AI25" s="1"/>
      <c r="AJ25" s="1"/>
      <c r="AK25" s="1"/>
      <c r="AL25" s="1"/>
      <c r="AM25" s="1"/>
      <c r="AN25" s="1"/>
      <c r="AO25" s="1"/>
    </row>
    <row r="26" spans="1:41" s="3" customFormat="1" ht="15" thickBot="1">
      <c r="A26" s="857"/>
      <c r="B26" s="479"/>
      <c r="C26" s="464"/>
      <c r="D26" s="464"/>
      <c r="E26" s="464"/>
      <c r="F26" s="464"/>
      <c r="G26" s="464"/>
      <c r="U26" s="1"/>
      <c r="V26" s="1"/>
      <c r="W26" s="1"/>
      <c r="X26" s="1"/>
      <c r="Y26" s="1"/>
      <c r="Z26" s="1"/>
      <c r="AA26" s="1"/>
      <c r="AB26" s="1"/>
      <c r="AC26" s="1"/>
      <c r="AD26" s="1"/>
      <c r="AE26" s="1"/>
      <c r="AF26" s="1"/>
      <c r="AG26" s="1"/>
      <c r="AH26" s="1"/>
      <c r="AI26" s="1"/>
      <c r="AJ26" s="1"/>
      <c r="AK26" s="1"/>
      <c r="AL26" s="1"/>
      <c r="AM26" s="1"/>
      <c r="AN26" s="1"/>
      <c r="AO26" s="1"/>
    </row>
    <row r="27" spans="1:41" s="3" customFormat="1" ht="15" thickBot="1">
      <c r="A27" s="861" t="s">
        <v>2345</v>
      </c>
      <c r="B27" s="479"/>
      <c r="C27" s="464"/>
      <c r="D27" s="464"/>
      <c r="E27" s="464"/>
      <c r="F27" s="464"/>
      <c r="G27" s="464"/>
      <c r="U27" s="1"/>
      <c r="V27" s="1"/>
      <c r="W27" s="1"/>
      <c r="X27" s="1"/>
      <c r="Y27" s="1"/>
      <c r="Z27" s="1"/>
      <c r="AA27" s="1"/>
      <c r="AB27" s="1"/>
      <c r="AC27" s="1"/>
      <c r="AD27" s="1"/>
      <c r="AE27" s="1"/>
      <c r="AF27" s="1"/>
      <c r="AG27" s="1"/>
      <c r="AH27" s="1"/>
      <c r="AI27" s="1"/>
      <c r="AJ27" s="1"/>
      <c r="AK27" s="1"/>
      <c r="AL27" s="1"/>
      <c r="AM27" s="1"/>
      <c r="AN27" s="1"/>
      <c r="AO27" s="1"/>
    </row>
    <row r="28" spans="1:41" s="3" customFormat="1" ht="15" thickBot="1">
      <c r="A28" s="857"/>
      <c r="B28" s="479"/>
      <c r="C28" s="464"/>
      <c r="D28" s="464"/>
      <c r="E28" s="464"/>
      <c r="F28" s="464"/>
      <c r="G28" s="464"/>
      <c r="U28" s="1"/>
      <c r="V28" s="1"/>
      <c r="W28" s="1"/>
      <c r="X28" s="1"/>
      <c r="Y28" s="1"/>
      <c r="Z28" s="1"/>
      <c r="AA28" s="1"/>
      <c r="AB28" s="1"/>
      <c r="AC28" s="1"/>
      <c r="AD28" s="1"/>
      <c r="AE28" s="1"/>
      <c r="AF28" s="1"/>
      <c r="AG28" s="1"/>
      <c r="AH28" s="1"/>
      <c r="AI28" s="1"/>
      <c r="AJ28" s="1"/>
      <c r="AK28" s="1"/>
      <c r="AL28" s="1"/>
      <c r="AM28" s="1"/>
      <c r="AN28" s="1"/>
      <c r="AO28" s="1"/>
    </row>
    <row r="29" spans="1:41" s="3" customFormat="1" ht="15" thickBot="1">
      <c r="A29" s="857"/>
      <c r="B29" s="479"/>
      <c r="C29" s="464"/>
      <c r="D29" s="464"/>
      <c r="E29" s="464"/>
      <c r="F29" s="464"/>
      <c r="G29" s="464"/>
      <c r="U29" s="1"/>
      <c r="V29" s="1"/>
      <c r="W29" s="1"/>
      <c r="X29" s="1"/>
      <c r="Y29" s="1"/>
      <c r="Z29" s="1"/>
      <c r="AA29" s="1"/>
      <c r="AB29" s="1"/>
      <c r="AC29" s="1"/>
      <c r="AD29" s="1"/>
      <c r="AE29" s="1"/>
      <c r="AF29" s="1"/>
      <c r="AG29" s="1"/>
      <c r="AH29" s="1"/>
      <c r="AI29" s="1"/>
      <c r="AJ29" s="1"/>
      <c r="AK29" s="1"/>
      <c r="AL29" s="1"/>
      <c r="AM29" s="1"/>
      <c r="AN29" s="1"/>
      <c r="AO29" s="1"/>
    </row>
    <row r="30" spans="1:41" s="3" customFormat="1" ht="30" customHeight="1" thickBot="1">
      <c r="A30" s="457"/>
      <c r="B30" s="46"/>
      <c r="C30" s="457"/>
      <c r="D30" s="457"/>
      <c r="E30" s="457"/>
      <c r="F30" s="457"/>
      <c r="G30" s="46"/>
    </row>
    <row r="31" spans="1:41" s="3" customFormat="1" ht="15" thickBot="1">
      <c r="A31" s="886" t="s">
        <v>2377</v>
      </c>
      <c r="B31" s="886"/>
      <c r="C31" s="46"/>
      <c r="D31" s="46"/>
      <c r="E31" s="46"/>
      <c r="F31" s="46"/>
      <c r="G31" s="46"/>
    </row>
    <row r="32" spans="1:41" s="1" customFormat="1" ht="15" thickBot="1">
      <c r="A32" s="469" t="s">
        <v>2348</v>
      </c>
      <c r="B32" s="469" t="s">
        <v>2349</v>
      </c>
      <c r="C32" s="46"/>
      <c r="D32" s="46"/>
      <c r="E32" s="46"/>
      <c r="F32" s="46"/>
      <c r="G32" s="46"/>
      <c r="H32" s="3"/>
      <c r="I32" s="3"/>
      <c r="J32" s="3"/>
      <c r="K32" s="3"/>
      <c r="L32" s="3"/>
      <c r="M32" s="3"/>
      <c r="N32" s="3"/>
      <c r="O32" s="3"/>
      <c r="P32" s="3"/>
      <c r="Q32" s="3"/>
      <c r="R32" s="3"/>
      <c r="S32" s="3"/>
      <c r="T32" s="3"/>
    </row>
    <row r="33" spans="1:20" s="1" customFormat="1" ht="43.8" thickBot="1">
      <c r="A33" s="472" t="s">
        <v>1204</v>
      </c>
      <c r="B33" s="472" t="s">
        <v>2378</v>
      </c>
      <c r="C33" s="46"/>
      <c r="D33" s="46"/>
      <c r="E33" s="46"/>
      <c r="F33" s="46"/>
      <c r="G33" s="46"/>
      <c r="H33" s="3"/>
      <c r="I33" s="3"/>
      <c r="J33" s="3"/>
      <c r="K33" s="3"/>
      <c r="L33" s="3"/>
      <c r="M33" s="3"/>
      <c r="N33" s="3"/>
      <c r="O33" s="3"/>
      <c r="P33" s="3"/>
      <c r="Q33" s="3"/>
      <c r="R33" s="3"/>
      <c r="S33" s="3"/>
      <c r="T33" s="3"/>
    </row>
    <row r="34" spans="1:20" s="1" customFormat="1" ht="28.5" customHeight="1" thickBot="1">
      <c r="A34" s="471" t="s">
        <v>493</v>
      </c>
      <c r="B34" s="472" t="s">
        <v>2379</v>
      </c>
      <c r="C34" s="46"/>
      <c r="D34" s="46"/>
      <c r="E34" s="46"/>
      <c r="F34" s="46"/>
      <c r="G34" s="46"/>
      <c r="H34" s="3"/>
      <c r="I34" s="3"/>
      <c r="J34" s="3"/>
      <c r="K34" s="3"/>
      <c r="L34" s="3"/>
      <c r="M34" s="3"/>
      <c r="N34" s="3"/>
      <c r="O34" s="3"/>
      <c r="P34" s="3"/>
      <c r="Q34" s="3"/>
      <c r="R34" s="3"/>
      <c r="S34" s="3"/>
      <c r="T34" s="3"/>
    </row>
    <row r="35" spans="1:20" s="1" customFormat="1" ht="15" thickBot="1">
      <c r="A35" s="471" t="s">
        <v>1205</v>
      </c>
      <c r="B35" s="471" t="s">
        <v>2380</v>
      </c>
      <c r="C35" s="3"/>
      <c r="D35" s="3"/>
      <c r="E35" s="3"/>
      <c r="F35" s="3"/>
      <c r="G35" s="3"/>
      <c r="H35" s="3"/>
      <c r="I35" s="3"/>
      <c r="J35" s="3"/>
      <c r="K35" s="3"/>
      <c r="L35" s="3"/>
      <c r="M35" s="3"/>
      <c r="N35" s="3"/>
      <c r="O35" s="3"/>
      <c r="P35" s="3"/>
      <c r="Q35" s="3"/>
      <c r="R35" s="3"/>
      <c r="S35" s="3"/>
      <c r="T35" s="3"/>
    </row>
    <row r="36" spans="1:20" s="3" customFormat="1">
      <c r="A36" s="885"/>
      <c r="B36" s="885"/>
      <c r="G36" s="480"/>
      <c r="H36" s="480"/>
    </row>
    <row r="37" spans="1:20" s="3" customFormat="1">
      <c r="A37" s="885"/>
      <c r="B37" s="885"/>
    </row>
    <row r="38" spans="1:20" s="3" customFormat="1" ht="32.25" customHeight="1">
      <c r="A38" s="885"/>
      <c r="B38" s="885"/>
    </row>
    <row r="39" spans="1:20" s="3" customFormat="1">
      <c r="A39" s="46"/>
      <c r="B39" s="46"/>
    </row>
    <row r="40" spans="1:20" s="3" customFormat="1">
      <c r="A40" s="46"/>
      <c r="B40" s="46"/>
    </row>
    <row r="41" spans="1:20" s="3" customFormat="1"/>
    <row r="42" spans="1:20" s="3" customFormat="1"/>
    <row r="43" spans="1:20" s="3" customFormat="1"/>
    <row r="44" spans="1:20" s="3" customFormat="1"/>
    <row r="45" spans="1:20" s="3" customFormat="1"/>
    <row r="46" spans="1:20" s="3" customFormat="1"/>
    <row r="47" spans="1:20" s="3" customFormat="1"/>
    <row r="48" spans="1:20" s="3" customFormat="1"/>
    <row r="49" spans="8:20" s="3" customFormat="1"/>
    <row r="50" spans="8:20" s="3" customFormat="1"/>
    <row r="51" spans="8:20" s="3" customFormat="1"/>
    <row r="52" spans="8:20" s="3" customFormat="1"/>
    <row r="53" spans="8:20" s="1" customFormat="1">
      <c r="H53" s="3"/>
      <c r="I53" s="3"/>
      <c r="J53" s="3"/>
      <c r="K53" s="3"/>
      <c r="L53" s="3"/>
      <c r="M53" s="3"/>
      <c r="N53" s="3"/>
      <c r="O53" s="3"/>
      <c r="P53" s="3"/>
      <c r="Q53" s="3"/>
      <c r="R53" s="3"/>
      <c r="S53" s="3"/>
      <c r="T53" s="3"/>
    </row>
    <row r="54" spans="8:20" s="1" customFormat="1">
      <c r="H54" s="3"/>
      <c r="I54" s="3"/>
      <c r="J54" s="3"/>
      <c r="K54" s="3"/>
      <c r="L54" s="3"/>
      <c r="M54" s="3"/>
      <c r="N54" s="3"/>
      <c r="O54" s="3"/>
      <c r="P54" s="3"/>
      <c r="Q54" s="3"/>
      <c r="R54" s="3"/>
      <c r="S54" s="3"/>
      <c r="T54" s="3"/>
    </row>
    <row r="55" spans="8:20" s="1" customFormat="1">
      <c r="H55" s="3"/>
      <c r="I55" s="3"/>
      <c r="J55" s="3"/>
      <c r="K55" s="3"/>
      <c r="L55" s="3"/>
      <c r="M55" s="3"/>
      <c r="N55" s="3"/>
      <c r="O55" s="3"/>
      <c r="P55" s="3"/>
      <c r="Q55" s="3"/>
      <c r="R55" s="3"/>
      <c r="S55" s="3"/>
      <c r="T55" s="3"/>
    </row>
    <row r="56" spans="8:20" s="1" customFormat="1">
      <c r="H56" s="3"/>
      <c r="I56" s="3"/>
      <c r="J56" s="3"/>
      <c r="K56" s="3"/>
      <c r="L56" s="3"/>
      <c r="M56" s="3"/>
      <c r="N56" s="3"/>
      <c r="O56" s="3"/>
      <c r="P56" s="3"/>
      <c r="Q56" s="3"/>
      <c r="R56" s="3"/>
      <c r="S56" s="3"/>
      <c r="T56" s="3"/>
    </row>
    <row r="57" spans="8:20" s="1" customFormat="1">
      <c r="H57" s="3"/>
      <c r="I57" s="3"/>
      <c r="J57" s="3"/>
      <c r="K57" s="3"/>
      <c r="L57" s="3"/>
      <c r="M57" s="3"/>
      <c r="N57" s="3"/>
      <c r="O57" s="3"/>
      <c r="P57" s="3"/>
      <c r="Q57" s="3"/>
      <c r="R57" s="3"/>
      <c r="S57" s="3"/>
      <c r="T57" s="3"/>
    </row>
    <row r="58" spans="8:20" s="1" customFormat="1">
      <c r="H58" s="3"/>
      <c r="I58" s="3"/>
      <c r="J58" s="3"/>
      <c r="K58" s="3"/>
      <c r="L58" s="3"/>
      <c r="M58" s="3"/>
      <c r="N58" s="3"/>
      <c r="O58" s="3"/>
      <c r="P58" s="3"/>
      <c r="Q58" s="3"/>
      <c r="R58" s="3"/>
      <c r="S58" s="3"/>
      <c r="T58" s="3"/>
    </row>
    <row r="59" spans="8:20" s="1" customFormat="1">
      <c r="H59" s="3"/>
      <c r="I59" s="3"/>
      <c r="J59" s="3"/>
      <c r="K59" s="3"/>
      <c r="L59" s="3"/>
      <c r="M59" s="3"/>
      <c r="N59" s="3"/>
      <c r="O59" s="3"/>
      <c r="P59" s="3"/>
      <c r="Q59" s="3"/>
      <c r="R59" s="3"/>
      <c r="S59" s="3"/>
      <c r="T59" s="3"/>
    </row>
    <row r="60" spans="8:20" s="1" customFormat="1">
      <c r="H60" s="3"/>
      <c r="I60" s="3"/>
      <c r="J60" s="3"/>
      <c r="K60" s="3"/>
      <c r="L60" s="3"/>
      <c r="M60" s="3"/>
      <c r="N60" s="3"/>
      <c r="O60" s="3"/>
      <c r="P60" s="3"/>
      <c r="Q60" s="3"/>
      <c r="R60" s="3"/>
      <c r="S60" s="3"/>
      <c r="T60" s="3"/>
    </row>
    <row r="61" spans="8:20" s="1" customFormat="1">
      <c r="H61" s="3"/>
      <c r="I61" s="3"/>
      <c r="J61" s="3"/>
      <c r="K61" s="3"/>
      <c r="L61" s="3"/>
      <c r="M61" s="3"/>
      <c r="N61" s="3"/>
      <c r="O61" s="3"/>
      <c r="P61" s="3"/>
      <c r="Q61" s="3"/>
      <c r="R61" s="3"/>
      <c r="S61" s="3"/>
      <c r="T61" s="3"/>
    </row>
    <row r="62" spans="8:20" s="1" customFormat="1">
      <c r="H62" s="3"/>
      <c r="I62" s="3"/>
      <c r="J62" s="3"/>
      <c r="K62" s="3"/>
      <c r="L62" s="3"/>
      <c r="M62" s="3"/>
      <c r="N62" s="3"/>
      <c r="O62" s="3"/>
      <c r="P62" s="3"/>
      <c r="Q62" s="3"/>
      <c r="R62" s="3"/>
      <c r="S62" s="3"/>
      <c r="T62" s="3"/>
    </row>
    <row r="63" spans="8:20" s="1" customFormat="1">
      <c r="H63" s="3"/>
      <c r="I63" s="3"/>
      <c r="J63" s="3"/>
      <c r="K63" s="3"/>
      <c r="L63" s="3"/>
      <c r="M63" s="3"/>
      <c r="N63" s="3"/>
      <c r="O63" s="3"/>
      <c r="P63" s="3"/>
      <c r="Q63" s="3"/>
      <c r="R63" s="3"/>
      <c r="S63" s="3"/>
      <c r="T63" s="3"/>
    </row>
    <row r="64" spans="8:20" s="1" customFormat="1">
      <c r="H64" s="3"/>
      <c r="I64" s="3"/>
      <c r="J64" s="3"/>
      <c r="K64" s="3"/>
      <c r="L64" s="3"/>
      <c r="M64" s="3"/>
      <c r="N64" s="3"/>
      <c r="O64" s="3"/>
      <c r="P64" s="3"/>
      <c r="Q64" s="3"/>
      <c r="R64" s="3"/>
      <c r="S64" s="3"/>
      <c r="T64" s="3"/>
    </row>
    <row r="65" spans="8:20" s="1" customFormat="1">
      <c r="H65" s="3"/>
      <c r="I65" s="3"/>
      <c r="J65" s="3"/>
      <c r="K65" s="3"/>
      <c r="L65" s="3"/>
      <c r="M65" s="3"/>
      <c r="N65" s="3"/>
      <c r="O65" s="3"/>
      <c r="P65" s="3"/>
      <c r="Q65" s="3"/>
      <c r="R65" s="3"/>
      <c r="S65" s="3"/>
      <c r="T65" s="3"/>
    </row>
    <row r="66" spans="8:20" s="1" customFormat="1">
      <c r="H66" s="3"/>
      <c r="I66" s="3"/>
      <c r="J66" s="3"/>
      <c r="K66" s="3"/>
      <c r="L66" s="3"/>
      <c r="M66" s="3"/>
      <c r="N66" s="3"/>
      <c r="O66" s="3"/>
      <c r="P66" s="3"/>
      <c r="Q66" s="3"/>
      <c r="R66" s="3"/>
      <c r="S66" s="3"/>
      <c r="T66" s="3"/>
    </row>
    <row r="67" spans="8:20" s="1" customFormat="1">
      <c r="H67" s="3"/>
      <c r="I67" s="3"/>
      <c r="J67" s="3"/>
      <c r="K67" s="3"/>
      <c r="L67" s="3"/>
      <c r="M67" s="3"/>
      <c r="N67" s="3"/>
      <c r="O67" s="3"/>
      <c r="P67" s="3"/>
      <c r="Q67" s="3"/>
      <c r="R67" s="3"/>
      <c r="S67" s="3"/>
      <c r="T67" s="3"/>
    </row>
    <row r="68" spans="8:20" s="1" customFormat="1">
      <c r="H68" s="3"/>
      <c r="I68" s="3"/>
      <c r="J68" s="3"/>
      <c r="K68" s="3"/>
      <c r="L68" s="3"/>
      <c r="M68" s="3"/>
      <c r="N68" s="3"/>
      <c r="O68" s="3"/>
      <c r="P68" s="3"/>
      <c r="Q68" s="3"/>
      <c r="R68" s="3"/>
      <c r="S68" s="3"/>
      <c r="T68" s="3"/>
    </row>
    <row r="69" spans="8:20" s="1" customFormat="1">
      <c r="H69" s="3"/>
      <c r="I69" s="3"/>
      <c r="J69" s="3"/>
      <c r="K69" s="3"/>
      <c r="L69" s="3"/>
      <c r="M69" s="3"/>
      <c r="N69" s="3"/>
      <c r="O69" s="3"/>
      <c r="P69" s="3"/>
      <c r="Q69" s="3"/>
      <c r="R69" s="3"/>
      <c r="S69" s="3"/>
      <c r="T69" s="3"/>
    </row>
    <row r="70" spans="8:20" s="1" customFormat="1">
      <c r="H70" s="3"/>
      <c r="I70" s="3"/>
      <c r="J70" s="3"/>
      <c r="K70" s="3"/>
      <c r="L70" s="3"/>
      <c r="M70" s="3"/>
      <c r="N70" s="3"/>
      <c r="O70" s="3"/>
      <c r="P70" s="3"/>
      <c r="Q70" s="3"/>
      <c r="R70" s="3"/>
      <c r="S70" s="3"/>
      <c r="T70" s="3"/>
    </row>
    <row r="71" spans="8:20" s="1" customFormat="1">
      <c r="H71" s="3"/>
      <c r="I71" s="3"/>
      <c r="J71" s="3"/>
      <c r="K71" s="3"/>
      <c r="L71" s="3"/>
      <c r="M71" s="3"/>
      <c r="N71" s="3"/>
      <c r="O71" s="3"/>
      <c r="P71" s="3"/>
      <c r="Q71" s="3"/>
      <c r="R71" s="3"/>
      <c r="S71" s="3"/>
      <c r="T71" s="3"/>
    </row>
    <row r="72" spans="8:20" s="1" customFormat="1">
      <c r="H72" s="3"/>
      <c r="I72" s="3"/>
      <c r="J72" s="3"/>
      <c r="K72" s="3"/>
      <c r="L72" s="3"/>
      <c r="M72" s="3"/>
      <c r="N72" s="3"/>
      <c r="O72" s="3"/>
      <c r="P72" s="3"/>
      <c r="Q72" s="3"/>
      <c r="R72" s="3"/>
      <c r="S72" s="3"/>
      <c r="T72" s="3"/>
    </row>
    <row r="73" spans="8:20" s="1" customFormat="1">
      <c r="H73" s="3"/>
      <c r="I73" s="3"/>
      <c r="J73" s="3"/>
      <c r="K73" s="3"/>
      <c r="L73" s="3"/>
      <c r="M73" s="3"/>
      <c r="N73" s="3"/>
      <c r="O73" s="3"/>
      <c r="P73" s="3"/>
      <c r="Q73" s="3"/>
      <c r="R73" s="3"/>
      <c r="S73" s="3"/>
      <c r="T73" s="3"/>
    </row>
    <row r="74" spans="8:20" s="1" customFormat="1">
      <c r="H74" s="3"/>
      <c r="I74" s="3"/>
      <c r="J74" s="3"/>
      <c r="K74" s="3"/>
      <c r="L74" s="3"/>
      <c r="M74" s="3"/>
      <c r="N74" s="3"/>
      <c r="O74" s="3"/>
      <c r="P74" s="3"/>
      <c r="Q74" s="3"/>
      <c r="R74" s="3"/>
      <c r="S74" s="3"/>
      <c r="T74" s="3"/>
    </row>
    <row r="75" spans="8:20" s="1" customFormat="1">
      <c r="H75" s="3"/>
      <c r="I75" s="3"/>
      <c r="J75" s="3"/>
      <c r="K75" s="3"/>
      <c r="L75" s="3"/>
      <c r="M75" s="3"/>
      <c r="N75" s="3"/>
      <c r="O75" s="3"/>
      <c r="P75" s="3"/>
      <c r="Q75" s="3"/>
      <c r="R75" s="3"/>
      <c r="S75" s="3"/>
      <c r="T75" s="3"/>
    </row>
    <row r="76" spans="8:20" s="1" customFormat="1">
      <c r="H76" s="3"/>
      <c r="I76" s="3"/>
      <c r="J76" s="3"/>
      <c r="K76" s="3"/>
      <c r="L76" s="3"/>
      <c r="M76" s="3"/>
      <c r="N76" s="3"/>
      <c r="O76" s="3"/>
      <c r="P76" s="3"/>
      <c r="Q76" s="3"/>
      <c r="R76" s="3"/>
      <c r="S76" s="3"/>
      <c r="T76" s="3"/>
    </row>
    <row r="77" spans="8:20" s="1" customFormat="1">
      <c r="H77" s="3"/>
      <c r="I77" s="3"/>
      <c r="J77" s="3"/>
      <c r="K77" s="3"/>
      <c r="L77" s="3"/>
      <c r="M77" s="3"/>
      <c r="N77" s="3"/>
      <c r="O77" s="3"/>
      <c r="P77" s="3"/>
      <c r="Q77" s="3"/>
      <c r="R77" s="3"/>
      <c r="S77" s="3"/>
      <c r="T77" s="3"/>
    </row>
    <row r="78" spans="8:20" s="1" customFormat="1">
      <c r="H78" s="3"/>
      <c r="I78" s="3"/>
      <c r="J78" s="3"/>
      <c r="K78" s="3"/>
      <c r="L78" s="3"/>
      <c r="M78" s="3"/>
      <c r="N78" s="3"/>
      <c r="O78" s="3"/>
      <c r="P78" s="3"/>
      <c r="Q78" s="3"/>
      <c r="R78" s="3"/>
      <c r="S78" s="3"/>
      <c r="T78" s="3"/>
    </row>
    <row r="79" spans="8:20" s="1" customFormat="1">
      <c r="H79" s="3"/>
      <c r="I79" s="3"/>
      <c r="J79" s="3"/>
      <c r="K79" s="3"/>
      <c r="L79" s="3"/>
      <c r="M79" s="3"/>
      <c r="N79" s="3"/>
      <c r="O79" s="3"/>
      <c r="P79" s="3"/>
      <c r="Q79" s="3"/>
      <c r="R79" s="3"/>
      <c r="S79" s="3"/>
      <c r="T79" s="3"/>
    </row>
    <row r="80" spans="8:20" s="1" customFormat="1">
      <c r="H80" s="3"/>
      <c r="I80" s="3"/>
      <c r="J80" s="3"/>
      <c r="K80" s="3"/>
      <c r="L80" s="3"/>
      <c r="M80" s="3"/>
      <c r="N80" s="3"/>
      <c r="O80" s="3"/>
      <c r="P80" s="3"/>
      <c r="Q80" s="3"/>
      <c r="R80" s="3"/>
      <c r="S80" s="3"/>
      <c r="T80" s="3"/>
    </row>
    <row r="81" spans="8:20" s="1" customFormat="1">
      <c r="H81" s="3"/>
      <c r="I81" s="3"/>
      <c r="J81" s="3"/>
      <c r="K81" s="3"/>
      <c r="L81" s="3"/>
      <c r="M81" s="3"/>
      <c r="N81" s="3"/>
      <c r="O81" s="3"/>
      <c r="P81" s="3"/>
      <c r="Q81" s="3"/>
      <c r="R81" s="3"/>
      <c r="S81" s="3"/>
      <c r="T81" s="3"/>
    </row>
    <row r="82" spans="8:20" s="1" customFormat="1">
      <c r="H82" s="3"/>
      <c r="I82" s="3"/>
      <c r="J82" s="3"/>
      <c r="K82" s="3"/>
      <c r="L82" s="3"/>
      <c r="M82" s="3"/>
      <c r="N82" s="3"/>
      <c r="O82" s="3"/>
      <c r="P82" s="3"/>
      <c r="Q82" s="3"/>
      <c r="R82" s="3"/>
      <c r="S82" s="3"/>
      <c r="T82" s="3"/>
    </row>
    <row r="83" spans="8:20" s="1" customFormat="1">
      <c r="H83" s="3"/>
      <c r="I83" s="3"/>
      <c r="J83" s="3"/>
      <c r="K83" s="3"/>
      <c r="L83" s="3"/>
      <c r="M83" s="3"/>
      <c r="N83" s="3"/>
      <c r="O83" s="3"/>
      <c r="P83" s="3"/>
      <c r="Q83" s="3"/>
      <c r="R83" s="3"/>
      <c r="S83" s="3"/>
      <c r="T83" s="3"/>
    </row>
    <row r="84" spans="8:20" s="1" customFormat="1">
      <c r="H84" s="3"/>
      <c r="I84" s="3"/>
      <c r="J84" s="3"/>
      <c r="K84" s="3"/>
      <c r="L84" s="3"/>
      <c r="M84" s="3"/>
      <c r="N84" s="3"/>
      <c r="O84" s="3"/>
      <c r="P84" s="3"/>
      <c r="Q84" s="3"/>
      <c r="R84" s="3"/>
      <c r="S84" s="3"/>
      <c r="T84" s="3"/>
    </row>
    <row r="85" spans="8:20" s="1" customFormat="1">
      <c r="H85" s="3"/>
      <c r="I85" s="3"/>
      <c r="J85" s="3"/>
      <c r="K85" s="3"/>
      <c r="L85" s="3"/>
      <c r="M85" s="3"/>
      <c r="N85" s="3"/>
      <c r="O85" s="3"/>
      <c r="P85" s="3"/>
      <c r="Q85" s="3"/>
      <c r="R85" s="3"/>
      <c r="S85" s="3"/>
      <c r="T85" s="3"/>
    </row>
    <row r="86" spans="8:20" s="1" customFormat="1">
      <c r="H86" s="3"/>
      <c r="I86" s="3"/>
      <c r="J86" s="3"/>
      <c r="K86" s="3"/>
      <c r="L86" s="3"/>
      <c r="M86" s="3"/>
      <c r="N86" s="3"/>
      <c r="O86" s="3"/>
      <c r="P86" s="3"/>
      <c r="Q86" s="3"/>
      <c r="R86" s="3"/>
      <c r="S86" s="3"/>
      <c r="T86" s="3"/>
    </row>
    <row r="87" spans="8:20" s="1" customFormat="1">
      <c r="H87" s="3"/>
      <c r="I87" s="3"/>
      <c r="J87" s="3"/>
      <c r="K87" s="3"/>
      <c r="L87" s="3"/>
      <c r="M87" s="3"/>
      <c r="N87" s="3"/>
      <c r="O87" s="3"/>
      <c r="P87" s="3"/>
      <c r="Q87" s="3"/>
      <c r="R87" s="3"/>
      <c r="S87" s="3"/>
      <c r="T87" s="3"/>
    </row>
    <row r="88" spans="8:20" s="1" customFormat="1">
      <c r="H88" s="3"/>
      <c r="I88" s="3"/>
      <c r="J88" s="3"/>
      <c r="K88" s="3"/>
      <c r="L88" s="3"/>
      <c r="M88" s="3"/>
      <c r="N88" s="3"/>
      <c r="O88" s="3"/>
      <c r="P88" s="3"/>
      <c r="Q88" s="3"/>
      <c r="R88" s="3"/>
      <c r="S88" s="3"/>
      <c r="T88" s="3"/>
    </row>
    <row r="89" spans="8:20" s="1" customFormat="1">
      <c r="H89" s="3"/>
      <c r="I89" s="3"/>
      <c r="J89" s="3"/>
      <c r="K89" s="3"/>
      <c r="L89" s="3"/>
      <c r="M89" s="3"/>
      <c r="N89" s="3"/>
      <c r="O89" s="3"/>
      <c r="P89" s="3"/>
      <c r="Q89" s="3"/>
      <c r="R89" s="3"/>
      <c r="S89" s="3"/>
      <c r="T89" s="3"/>
    </row>
    <row r="90" spans="8:20" s="1" customFormat="1">
      <c r="H90" s="3"/>
      <c r="I90" s="3"/>
      <c r="J90" s="3"/>
      <c r="K90" s="3"/>
      <c r="L90" s="3"/>
      <c r="M90" s="3"/>
      <c r="N90" s="3"/>
      <c r="O90" s="3"/>
      <c r="P90" s="3"/>
      <c r="Q90" s="3"/>
      <c r="R90" s="3"/>
      <c r="S90" s="3"/>
      <c r="T90" s="3"/>
    </row>
    <row r="91" spans="8:20" s="1" customFormat="1">
      <c r="H91" s="3"/>
      <c r="I91" s="3"/>
      <c r="J91" s="3"/>
      <c r="K91" s="3"/>
      <c r="L91" s="3"/>
      <c r="M91" s="3"/>
      <c r="N91" s="3"/>
      <c r="O91" s="3"/>
      <c r="P91" s="3"/>
      <c r="Q91" s="3"/>
      <c r="R91" s="3"/>
      <c r="S91" s="3"/>
      <c r="T91" s="3"/>
    </row>
    <row r="92" spans="8:20" s="1" customFormat="1">
      <c r="H92" s="3"/>
      <c r="I92" s="3"/>
      <c r="J92" s="3"/>
      <c r="K92" s="3"/>
      <c r="L92" s="3"/>
      <c r="M92" s="3"/>
      <c r="N92" s="3"/>
      <c r="O92" s="3"/>
      <c r="P92" s="3"/>
      <c r="Q92" s="3"/>
      <c r="R92" s="3"/>
      <c r="S92" s="3"/>
      <c r="T92" s="3"/>
    </row>
    <row r="93" spans="8:20" s="1" customFormat="1">
      <c r="H93" s="3"/>
      <c r="I93" s="3"/>
      <c r="J93" s="3"/>
      <c r="K93" s="3"/>
      <c r="L93" s="3"/>
      <c r="M93" s="3"/>
      <c r="N93" s="3"/>
      <c r="O93" s="3"/>
      <c r="P93" s="3"/>
      <c r="Q93" s="3"/>
      <c r="R93" s="3"/>
      <c r="S93" s="3"/>
      <c r="T93" s="3"/>
    </row>
    <row r="94" spans="8:20" s="1" customFormat="1">
      <c r="H94" s="3"/>
      <c r="I94" s="3"/>
      <c r="J94" s="3"/>
      <c r="K94" s="3"/>
      <c r="L94" s="3"/>
      <c r="M94" s="3"/>
      <c r="N94" s="3"/>
      <c r="O94" s="3"/>
      <c r="P94" s="3"/>
      <c r="Q94" s="3"/>
      <c r="R94" s="3"/>
      <c r="S94" s="3"/>
      <c r="T94" s="3"/>
    </row>
    <row r="95" spans="8:20" s="1" customFormat="1">
      <c r="H95" s="3"/>
      <c r="I95" s="3"/>
      <c r="J95" s="3"/>
      <c r="K95" s="3"/>
      <c r="L95" s="3"/>
      <c r="M95" s="3"/>
      <c r="N95" s="3"/>
      <c r="O95" s="3"/>
      <c r="P95" s="3"/>
      <c r="Q95" s="3"/>
      <c r="R95" s="3"/>
      <c r="S95" s="3"/>
      <c r="T95" s="3"/>
    </row>
    <row r="96" spans="8:20" s="1" customFormat="1">
      <c r="H96" s="3"/>
      <c r="I96" s="3"/>
      <c r="J96" s="3"/>
      <c r="K96" s="3"/>
      <c r="L96" s="3"/>
      <c r="M96" s="3"/>
      <c r="N96" s="3"/>
      <c r="O96" s="3"/>
      <c r="P96" s="3"/>
      <c r="Q96" s="3"/>
      <c r="R96" s="3"/>
      <c r="S96" s="3"/>
      <c r="T96" s="3"/>
    </row>
    <row r="97" spans="8:20" s="1" customFormat="1">
      <c r="H97" s="3"/>
      <c r="I97" s="3"/>
      <c r="J97" s="3"/>
      <c r="K97" s="3"/>
      <c r="L97" s="3"/>
      <c r="M97" s="3"/>
      <c r="N97" s="3"/>
      <c r="O97" s="3"/>
      <c r="P97" s="3"/>
      <c r="Q97" s="3"/>
      <c r="R97" s="3"/>
      <c r="S97" s="3"/>
      <c r="T97" s="3"/>
    </row>
    <row r="98" spans="8:20" s="1" customFormat="1">
      <c r="H98" s="3"/>
      <c r="I98" s="3"/>
      <c r="J98" s="3"/>
      <c r="K98" s="3"/>
      <c r="L98" s="3"/>
      <c r="M98" s="3"/>
      <c r="N98" s="3"/>
      <c r="O98" s="3"/>
      <c r="P98" s="3"/>
      <c r="Q98" s="3"/>
      <c r="R98" s="3"/>
      <c r="S98" s="3"/>
      <c r="T98" s="3"/>
    </row>
    <row r="99" spans="8:20" s="1" customFormat="1">
      <c r="H99" s="3"/>
      <c r="I99" s="3"/>
      <c r="J99" s="3"/>
      <c r="K99" s="3"/>
      <c r="L99" s="3"/>
      <c r="M99" s="3"/>
      <c r="N99" s="3"/>
      <c r="O99" s="3"/>
      <c r="P99" s="3"/>
      <c r="Q99" s="3"/>
      <c r="R99" s="3"/>
      <c r="S99" s="3"/>
      <c r="T99" s="3"/>
    </row>
    <row r="100" spans="8:20" s="1" customFormat="1">
      <c r="H100" s="3"/>
      <c r="I100" s="3"/>
      <c r="J100" s="3"/>
      <c r="K100" s="3"/>
      <c r="L100" s="3"/>
      <c r="M100" s="3"/>
      <c r="N100" s="3"/>
      <c r="O100" s="3"/>
      <c r="P100" s="3"/>
      <c r="Q100" s="3"/>
      <c r="R100" s="3"/>
      <c r="S100" s="3"/>
      <c r="T100" s="3"/>
    </row>
    <row r="101" spans="8:20" s="1" customFormat="1">
      <c r="H101" s="3"/>
      <c r="I101" s="3"/>
      <c r="J101" s="3"/>
      <c r="K101" s="3"/>
      <c r="L101" s="3"/>
      <c r="M101" s="3"/>
      <c r="N101" s="3"/>
      <c r="O101" s="3"/>
      <c r="P101" s="3"/>
      <c r="Q101" s="3"/>
      <c r="R101" s="3"/>
      <c r="S101" s="3"/>
      <c r="T101" s="3"/>
    </row>
    <row r="102" spans="8:20" s="1" customFormat="1">
      <c r="H102" s="3"/>
      <c r="I102" s="3"/>
      <c r="J102" s="3"/>
      <c r="K102" s="3"/>
      <c r="L102" s="3"/>
      <c r="M102" s="3"/>
      <c r="N102" s="3"/>
      <c r="O102" s="3"/>
      <c r="P102" s="3"/>
      <c r="Q102" s="3"/>
      <c r="R102" s="3"/>
      <c r="S102" s="3"/>
      <c r="T102" s="3"/>
    </row>
    <row r="103" spans="8:20" s="1" customFormat="1">
      <c r="H103" s="3"/>
      <c r="I103" s="3"/>
      <c r="J103" s="3"/>
      <c r="K103" s="3"/>
      <c r="L103" s="3"/>
      <c r="M103" s="3"/>
      <c r="N103" s="3"/>
      <c r="O103" s="3"/>
      <c r="P103" s="3"/>
      <c r="Q103" s="3"/>
      <c r="R103" s="3"/>
      <c r="S103" s="3"/>
      <c r="T103" s="3"/>
    </row>
    <row r="104" spans="8:20" s="1" customFormat="1">
      <c r="H104" s="3"/>
      <c r="I104" s="3"/>
      <c r="J104" s="3"/>
      <c r="K104" s="3"/>
      <c r="L104" s="3"/>
      <c r="M104" s="3"/>
      <c r="N104" s="3"/>
      <c r="O104" s="3"/>
      <c r="P104" s="3"/>
      <c r="Q104" s="3"/>
      <c r="R104" s="3"/>
      <c r="S104" s="3"/>
      <c r="T104" s="3"/>
    </row>
    <row r="105" spans="8:20" s="1" customFormat="1">
      <c r="H105" s="3"/>
      <c r="I105" s="3"/>
      <c r="J105" s="3"/>
      <c r="K105" s="3"/>
      <c r="L105" s="3"/>
      <c r="M105" s="3"/>
      <c r="N105" s="3"/>
      <c r="O105" s="3"/>
      <c r="P105" s="3"/>
      <c r="Q105" s="3"/>
      <c r="R105" s="3"/>
      <c r="S105" s="3"/>
      <c r="T105" s="3"/>
    </row>
    <row r="106" spans="8:20" s="1" customFormat="1">
      <c r="H106" s="3"/>
      <c r="I106" s="3"/>
      <c r="J106" s="3"/>
      <c r="K106" s="3"/>
      <c r="L106" s="3"/>
      <c r="M106" s="3"/>
      <c r="N106" s="3"/>
      <c r="O106" s="3"/>
      <c r="P106" s="3"/>
      <c r="Q106" s="3"/>
      <c r="R106" s="3"/>
      <c r="S106" s="3"/>
      <c r="T106" s="3"/>
    </row>
    <row r="107" spans="8:20" s="1" customFormat="1">
      <c r="H107" s="3"/>
      <c r="I107" s="3"/>
      <c r="J107" s="3"/>
      <c r="K107" s="3"/>
      <c r="L107" s="3"/>
      <c r="M107" s="3"/>
      <c r="N107" s="3"/>
      <c r="O107" s="3"/>
      <c r="P107" s="3"/>
      <c r="Q107" s="3"/>
      <c r="R107" s="3"/>
      <c r="S107" s="3"/>
      <c r="T107" s="3"/>
    </row>
    <row r="108" spans="8:20" s="1" customFormat="1">
      <c r="H108" s="3"/>
      <c r="I108" s="3"/>
      <c r="J108" s="3"/>
      <c r="K108" s="3"/>
      <c r="L108" s="3"/>
      <c r="M108" s="3"/>
      <c r="N108" s="3"/>
      <c r="O108" s="3"/>
      <c r="P108" s="3"/>
      <c r="Q108" s="3"/>
      <c r="R108" s="3"/>
      <c r="S108" s="3"/>
      <c r="T108" s="3"/>
    </row>
    <row r="109" spans="8:20" s="1" customFormat="1">
      <c r="H109" s="3"/>
      <c r="I109" s="3"/>
      <c r="J109" s="3"/>
      <c r="K109" s="3"/>
      <c r="L109" s="3"/>
      <c r="M109" s="3"/>
      <c r="N109" s="3"/>
      <c r="O109" s="3"/>
      <c r="P109" s="3"/>
      <c r="Q109" s="3"/>
      <c r="R109" s="3"/>
      <c r="S109" s="3"/>
      <c r="T109" s="3"/>
    </row>
    <row r="110" spans="8:20" s="1" customFormat="1">
      <c r="H110" s="3"/>
      <c r="I110" s="3"/>
      <c r="J110" s="3"/>
      <c r="K110" s="3"/>
      <c r="L110" s="3"/>
      <c r="M110" s="3"/>
      <c r="N110" s="3"/>
      <c r="O110" s="3"/>
      <c r="P110" s="3"/>
      <c r="Q110" s="3"/>
      <c r="R110" s="3"/>
      <c r="S110" s="3"/>
      <c r="T110" s="3"/>
    </row>
    <row r="111" spans="8:20" s="1" customFormat="1">
      <c r="H111" s="3"/>
      <c r="I111" s="3"/>
      <c r="J111" s="3"/>
      <c r="K111" s="3"/>
      <c r="L111" s="3"/>
      <c r="M111" s="3"/>
      <c r="N111" s="3"/>
      <c r="O111" s="3"/>
      <c r="P111" s="3"/>
      <c r="Q111" s="3"/>
      <c r="R111" s="3"/>
      <c r="S111" s="3"/>
      <c r="T111" s="3"/>
    </row>
    <row r="112" spans="8:20" s="1" customFormat="1">
      <c r="H112" s="3"/>
      <c r="I112" s="3"/>
      <c r="J112" s="3"/>
      <c r="K112" s="3"/>
      <c r="L112" s="3"/>
      <c r="M112" s="3"/>
      <c r="N112" s="3"/>
      <c r="O112" s="3"/>
      <c r="P112" s="3"/>
      <c r="Q112" s="3"/>
      <c r="R112" s="3"/>
      <c r="S112" s="3"/>
      <c r="T112" s="3"/>
    </row>
    <row r="113" spans="8:20" s="1" customFormat="1">
      <c r="H113" s="3"/>
      <c r="I113" s="3"/>
      <c r="J113" s="3"/>
      <c r="K113" s="3"/>
      <c r="L113" s="3"/>
      <c r="M113" s="3"/>
      <c r="N113" s="3"/>
      <c r="O113" s="3"/>
      <c r="P113" s="3"/>
      <c r="Q113" s="3"/>
      <c r="R113" s="3"/>
      <c r="S113" s="3"/>
      <c r="T113" s="3"/>
    </row>
    <row r="114" spans="8:20" s="1" customFormat="1">
      <c r="H114" s="3"/>
      <c r="I114" s="3"/>
      <c r="J114" s="3"/>
      <c r="K114" s="3"/>
      <c r="L114" s="3"/>
      <c r="M114" s="3"/>
      <c r="N114" s="3"/>
      <c r="O114" s="3"/>
      <c r="P114" s="3"/>
      <c r="Q114" s="3"/>
      <c r="R114" s="3"/>
      <c r="S114" s="3"/>
      <c r="T114" s="3"/>
    </row>
    <row r="115" spans="8:20" s="1" customFormat="1">
      <c r="H115" s="3"/>
      <c r="I115" s="3"/>
      <c r="J115" s="3"/>
      <c r="K115" s="3"/>
      <c r="L115" s="3"/>
      <c r="M115" s="3"/>
      <c r="N115" s="3"/>
      <c r="O115" s="3"/>
      <c r="P115" s="3"/>
      <c r="Q115" s="3"/>
      <c r="R115" s="3"/>
      <c r="S115" s="3"/>
      <c r="T115" s="3"/>
    </row>
    <row r="116" spans="8:20" s="1" customFormat="1">
      <c r="H116" s="3"/>
      <c r="I116" s="3"/>
      <c r="J116" s="3"/>
      <c r="K116" s="3"/>
      <c r="L116" s="3"/>
      <c r="M116" s="3"/>
      <c r="N116" s="3"/>
      <c r="O116" s="3"/>
      <c r="P116" s="3"/>
      <c r="Q116" s="3"/>
      <c r="R116" s="3"/>
      <c r="S116" s="3"/>
      <c r="T116" s="3"/>
    </row>
    <row r="117" spans="8:20" s="1" customFormat="1">
      <c r="H117" s="3"/>
      <c r="I117" s="3"/>
      <c r="J117" s="3"/>
      <c r="K117" s="3"/>
      <c r="L117" s="3"/>
      <c r="M117" s="3"/>
      <c r="N117" s="3"/>
      <c r="O117" s="3"/>
      <c r="P117" s="3"/>
      <c r="Q117" s="3"/>
      <c r="R117" s="3"/>
      <c r="S117" s="3"/>
      <c r="T117" s="3"/>
    </row>
    <row r="118" spans="8:20" s="1" customFormat="1">
      <c r="H118" s="3"/>
      <c r="I118" s="3"/>
      <c r="J118" s="3"/>
      <c r="K118" s="3"/>
      <c r="L118" s="3"/>
      <c r="M118" s="3"/>
      <c r="N118" s="3"/>
      <c r="O118" s="3"/>
      <c r="P118" s="3"/>
      <c r="Q118" s="3"/>
      <c r="R118" s="3"/>
      <c r="S118" s="3"/>
      <c r="T118" s="3"/>
    </row>
    <row r="119" spans="8:20" s="1" customFormat="1">
      <c r="H119" s="3"/>
      <c r="I119" s="3"/>
      <c r="J119" s="3"/>
      <c r="K119" s="3"/>
      <c r="L119" s="3"/>
      <c r="M119" s="3"/>
      <c r="N119" s="3"/>
      <c r="O119" s="3"/>
      <c r="P119" s="3"/>
      <c r="Q119" s="3"/>
      <c r="R119" s="3"/>
      <c r="S119" s="3"/>
      <c r="T119" s="3"/>
    </row>
    <row r="120" spans="8:20" s="1" customFormat="1">
      <c r="H120" s="3"/>
      <c r="I120" s="3"/>
      <c r="J120" s="3"/>
      <c r="K120" s="3"/>
      <c r="L120" s="3"/>
      <c r="M120" s="3"/>
      <c r="N120" s="3"/>
      <c r="O120" s="3"/>
      <c r="P120" s="3"/>
      <c r="Q120" s="3"/>
      <c r="R120" s="3"/>
      <c r="S120" s="3"/>
      <c r="T120" s="3"/>
    </row>
    <row r="121" spans="8:20" s="1" customFormat="1">
      <c r="H121" s="3"/>
      <c r="I121" s="3"/>
      <c r="J121" s="3"/>
      <c r="K121" s="3"/>
      <c r="L121" s="3"/>
      <c r="M121" s="3"/>
      <c r="N121" s="3"/>
      <c r="O121" s="3"/>
      <c r="P121" s="3"/>
      <c r="Q121" s="3"/>
      <c r="R121" s="3"/>
      <c r="S121" s="3"/>
      <c r="T121" s="3"/>
    </row>
    <row r="122" spans="8:20" s="1" customFormat="1">
      <c r="H122" s="3"/>
      <c r="I122" s="3"/>
      <c r="J122" s="3"/>
      <c r="K122" s="3"/>
      <c r="L122" s="3"/>
      <c r="M122" s="3"/>
      <c r="N122" s="3"/>
      <c r="O122" s="3"/>
      <c r="P122" s="3"/>
      <c r="Q122" s="3"/>
      <c r="R122" s="3"/>
      <c r="S122" s="3"/>
      <c r="T122" s="3"/>
    </row>
    <row r="123" spans="8:20" s="1" customFormat="1">
      <c r="H123" s="3"/>
      <c r="I123" s="3"/>
      <c r="J123" s="3"/>
      <c r="K123" s="3"/>
      <c r="L123" s="3"/>
      <c r="M123" s="3"/>
      <c r="N123" s="3"/>
      <c r="O123" s="3"/>
      <c r="P123" s="3"/>
      <c r="Q123" s="3"/>
      <c r="R123" s="3"/>
      <c r="S123" s="3"/>
      <c r="T123" s="3"/>
    </row>
    <row r="124" spans="8:20" s="1" customFormat="1">
      <c r="H124" s="3"/>
      <c r="I124" s="3"/>
      <c r="J124" s="3"/>
      <c r="K124" s="3"/>
      <c r="L124" s="3"/>
      <c r="M124" s="3"/>
      <c r="N124" s="3"/>
      <c r="O124" s="3"/>
      <c r="P124" s="3"/>
      <c r="Q124" s="3"/>
      <c r="R124" s="3"/>
      <c r="S124" s="3"/>
      <c r="T124" s="3"/>
    </row>
    <row r="125" spans="8:20" s="1" customFormat="1">
      <c r="H125" s="3"/>
      <c r="I125" s="3"/>
      <c r="J125" s="3"/>
      <c r="K125" s="3"/>
      <c r="L125" s="3"/>
      <c r="M125" s="3"/>
      <c r="N125" s="3"/>
      <c r="O125" s="3"/>
      <c r="P125" s="3"/>
      <c r="Q125" s="3"/>
      <c r="R125" s="3"/>
      <c r="S125" s="3"/>
      <c r="T125" s="3"/>
    </row>
    <row r="126" spans="8:20" s="1" customFormat="1">
      <c r="H126" s="3"/>
      <c r="I126" s="3"/>
      <c r="J126" s="3"/>
      <c r="K126" s="3"/>
      <c r="L126" s="3"/>
      <c r="M126" s="3"/>
      <c r="N126" s="3"/>
      <c r="O126" s="3"/>
      <c r="P126" s="3"/>
      <c r="Q126" s="3"/>
      <c r="R126" s="3"/>
      <c r="S126" s="3"/>
      <c r="T126" s="3"/>
    </row>
    <row r="127" spans="8:20" s="1" customFormat="1">
      <c r="H127" s="3"/>
      <c r="I127" s="3"/>
      <c r="J127" s="3"/>
      <c r="K127" s="3"/>
      <c r="L127" s="3"/>
      <c r="M127" s="3"/>
      <c r="N127" s="3"/>
      <c r="O127" s="3"/>
      <c r="P127" s="3"/>
      <c r="Q127" s="3"/>
      <c r="R127" s="3"/>
      <c r="S127" s="3"/>
      <c r="T127" s="3"/>
    </row>
    <row r="128" spans="8:20" s="1" customFormat="1">
      <c r="H128" s="3"/>
      <c r="I128" s="3"/>
      <c r="J128" s="3"/>
      <c r="K128" s="3"/>
      <c r="L128" s="3"/>
      <c r="M128" s="3"/>
      <c r="N128" s="3"/>
      <c r="O128" s="3"/>
      <c r="P128" s="3"/>
      <c r="Q128" s="3"/>
      <c r="R128" s="3"/>
      <c r="S128" s="3"/>
      <c r="T128" s="3"/>
    </row>
    <row r="129" spans="8:20" s="1" customFormat="1">
      <c r="H129" s="3"/>
      <c r="I129" s="3"/>
      <c r="J129" s="3"/>
      <c r="K129" s="3"/>
      <c r="L129" s="3"/>
      <c r="M129" s="3"/>
      <c r="N129" s="3"/>
      <c r="O129" s="3"/>
      <c r="P129" s="3"/>
      <c r="Q129" s="3"/>
      <c r="R129" s="3"/>
      <c r="S129" s="3"/>
      <c r="T129" s="3"/>
    </row>
    <row r="130" spans="8:20" s="1" customFormat="1">
      <c r="H130" s="3"/>
      <c r="I130" s="3"/>
      <c r="J130" s="3"/>
      <c r="K130" s="3"/>
      <c r="L130" s="3"/>
      <c r="M130" s="3"/>
      <c r="N130" s="3"/>
      <c r="O130" s="3"/>
      <c r="P130" s="3"/>
      <c r="Q130" s="3"/>
      <c r="R130" s="3"/>
      <c r="S130" s="3"/>
      <c r="T130" s="3"/>
    </row>
    <row r="131" spans="8:20" s="1" customFormat="1">
      <c r="H131" s="3"/>
      <c r="I131" s="3"/>
      <c r="J131" s="3"/>
      <c r="K131" s="3"/>
      <c r="L131" s="3"/>
      <c r="M131" s="3"/>
      <c r="N131" s="3"/>
      <c r="O131" s="3"/>
      <c r="P131" s="3"/>
      <c r="Q131" s="3"/>
      <c r="R131" s="3"/>
      <c r="S131" s="3"/>
      <c r="T131" s="3"/>
    </row>
    <row r="132" spans="8:20" s="1" customFormat="1">
      <c r="H132" s="3"/>
      <c r="I132" s="3"/>
      <c r="J132" s="3"/>
      <c r="K132" s="3"/>
      <c r="L132" s="3"/>
      <c r="M132" s="3"/>
      <c r="N132" s="3"/>
      <c r="O132" s="3"/>
      <c r="P132" s="3"/>
      <c r="Q132" s="3"/>
      <c r="R132" s="3"/>
      <c r="S132" s="3"/>
      <c r="T132" s="3"/>
    </row>
    <row r="133" spans="8:20" s="1" customFormat="1">
      <c r="H133" s="3"/>
      <c r="I133" s="3"/>
      <c r="J133" s="3"/>
      <c r="K133" s="3"/>
      <c r="L133" s="3"/>
      <c r="M133" s="3"/>
      <c r="N133" s="3"/>
      <c r="O133" s="3"/>
      <c r="P133" s="3"/>
      <c r="Q133" s="3"/>
      <c r="R133" s="3"/>
      <c r="S133" s="3"/>
      <c r="T133" s="3"/>
    </row>
    <row r="134" spans="8:20" s="1" customFormat="1">
      <c r="H134" s="3"/>
      <c r="I134" s="3"/>
      <c r="J134" s="3"/>
      <c r="K134" s="3"/>
      <c r="L134" s="3"/>
      <c r="M134" s="3"/>
      <c r="N134" s="3"/>
      <c r="O134" s="3"/>
      <c r="P134" s="3"/>
      <c r="Q134" s="3"/>
      <c r="R134" s="3"/>
      <c r="S134" s="3"/>
      <c r="T134" s="3"/>
    </row>
    <row r="135" spans="8:20" s="1" customFormat="1">
      <c r="H135" s="3"/>
      <c r="I135" s="3"/>
      <c r="J135" s="3"/>
      <c r="K135" s="3"/>
      <c r="L135" s="3"/>
      <c r="M135" s="3"/>
      <c r="N135" s="3"/>
      <c r="O135" s="3"/>
      <c r="P135" s="3"/>
      <c r="Q135" s="3"/>
      <c r="R135" s="3"/>
      <c r="S135" s="3"/>
      <c r="T135" s="3"/>
    </row>
    <row r="136" spans="8:20" s="1" customFormat="1">
      <c r="H136" s="3"/>
      <c r="I136" s="3"/>
      <c r="J136" s="3"/>
      <c r="K136" s="3"/>
      <c r="L136" s="3"/>
      <c r="M136" s="3"/>
      <c r="N136" s="3"/>
      <c r="O136" s="3"/>
      <c r="P136" s="3"/>
      <c r="Q136" s="3"/>
      <c r="R136" s="3"/>
      <c r="S136" s="3"/>
      <c r="T136" s="3"/>
    </row>
    <row r="137" spans="8:20" s="1" customFormat="1">
      <c r="H137" s="3"/>
      <c r="I137" s="3"/>
      <c r="J137" s="3"/>
      <c r="K137" s="3"/>
      <c r="L137" s="3"/>
      <c r="M137" s="3"/>
      <c r="N137" s="3"/>
      <c r="O137" s="3"/>
      <c r="P137" s="3"/>
      <c r="Q137" s="3"/>
      <c r="R137" s="3"/>
      <c r="S137" s="3"/>
      <c r="T137" s="3"/>
    </row>
    <row r="138" spans="8:20" s="1" customFormat="1">
      <c r="H138" s="3"/>
      <c r="I138" s="3"/>
      <c r="J138" s="3"/>
      <c r="K138" s="3"/>
      <c r="L138" s="3"/>
      <c r="M138" s="3"/>
      <c r="N138" s="3"/>
      <c r="O138" s="3"/>
      <c r="P138" s="3"/>
      <c r="Q138" s="3"/>
      <c r="R138" s="3"/>
      <c r="S138" s="3"/>
      <c r="T138" s="3"/>
    </row>
    <row r="139" spans="8:20" s="1" customFormat="1">
      <c r="H139" s="3"/>
      <c r="I139" s="3"/>
      <c r="J139" s="3"/>
      <c r="K139" s="3"/>
      <c r="L139" s="3"/>
      <c r="M139" s="3"/>
      <c r="N139" s="3"/>
      <c r="O139" s="3"/>
      <c r="P139" s="3"/>
      <c r="Q139" s="3"/>
      <c r="R139" s="3"/>
      <c r="S139" s="3"/>
      <c r="T139" s="3"/>
    </row>
    <row r="140" spans="8:20" s="1" customFormat="1">
      <c r="H140" s="3"/>
      <c r="I140" s="3"/>
      <c r="J140" s="3"/>
      <c r="K140" s="3"/>
      <c r="L140" s="3"/>
      <c r="M140" s="3"/>
      <c r="N140" s="3"/>
      <c r="O140" s="3"/>
      <c r="P140" s="3"/>
      <c r="Q140" s="3"/>
      <c r="R140" s="3"/>
      <c r="S140" s="3"/>
      <c r="T140" s="3"/>
    </row>
    <row r="141" spans="8:20" s="1" customFormat="1">
      <c r="H141" s="3"/>
      <c r="I141" s="3"/>
      <c r="J141" s="3"/>
      <c r="K141" s="3"/>
      <c r="L141" s="3"/>
      <c r="M141" s="3"/>
      <c r="N141" s="3"/>
      <c r="O141" s="3"/>
      <c r="P141" s="3"/>
      <c r="Q141" s="3"/>
      <c r="R141" s="3"/>
      <c r="S141" s="3"/>
      <c r="T141" s="3"/>
    </row>
    <row r="142" spans="8:20" s="1" customFormat="1">
      <c r="H142" s="3"/>
      <c r="I142" s="3"/>
      <c r="J142" s="3"/>
      <c r="K142" s="3"/>
      <c r="L142" s="3"/>
      <c r="M142" s="3"/>
      <c r="N142" s="3"/>
      <c r="O142" s="3"/>
      <c r="P142" s="3"/>
      <c r="Q142" s="3"/>
      <c r="R142" s="3"/>
      <c r="S142" s="3"/>
      <c r="T142" s="3"/>
    </row>
    <row r="143" spans="8:20" s="1" customFormat="1">
      <c r="H143" s="3"/>
      <c r="I143" s="3"/>
      <c r="J143" s="3"/>
      <c r="K143" s="3"/>
      <c r="L143" s="3"/>
      <c r="M143" s="3"/>
      <c r="N143" s="3"/>
      <c r="O143" s="3"/>
      <c r="P143" s="3"/>
      <c r="Q143" s="3"/>
      <c r="R143" s="3"/>
      <c r="S143" s="3"/>
      <c r="T143" s="3"/>
    </row>
    <row r="144" spans="8:20" s="1" customFormat="1">
      <c r="H144" s="3"/>
      <c r="I144" s="3"/>
      <c r="J144" s="3"/>
      <c r="K144" s="3"/>
      <c r="L144" s="3"/>
      <c r="M144" s="3"/>
      <c r="N144" s="3"/>
      <c r="O144" s="3"/>
      <c r="P144" s="3"/>
      <c r="Q144" s="3"/>
      <c r="R144" s="3"/>
      <c r="S144" s="3"/>
      <c r="T144" s="3"/>
    </row>
    <row r="145" spans="8:20" s="1" customFormat="1">
      <c r="H145" s="3"/>
      <c r="I145" s="3"/>
      <c r="J145" s="3"/>
      <c r="K145" s="3"/>
      <c r="L145" s="3"/>
      <c r="M145" s="3"/>
      <c r="N145" s="3"/>
      <c r="O145" s="3"/>
      <c r="P145" s="3"/>
      <c r="Q145" s="3"/>
      <c r="R145" s="3"/>
      <c r="S145" s="3"/>
      <c r="T145" s="3"/>
    </row>
    <row r="146" spans="8:20" s="1" customFormat="1">
      <c r="H146" s="3"/>
      <c r="I146" s="3"/>
      <c r="J146" s="3"/>
      <c r="K146" s="3"/>
      <c r="L146" s="3"/>
      <c r="M146" s="3"/>
      <c r="N146" s="3"/>
      <c r="O146" s="3"/>
      <c r="P146" s="3"/>
      <c r="Q146" s="3"/>
      <c r="R146" s="3"/>
      <c r="S146" s="3"/>
      <c r="T146" s="3"/>
    </row>
    <row r="147" spans="8:20" s="1" customFormat="1">
      <c r="H147" s="3"/>
      <c r="I147" s="3"/>
      <c r="J147" s="3"/>
      <c r="K147" s="3"/>
      <c r="L147" s="3"/>
      <c r="M147" s="3"/>
      <c r="N147" s="3"/>
      <c r="O147" s="3"/>
      <c r="P147" s="3"/>
      <c r="Q147" s="3"/>
      <c r="R147" s="3"/>
      <c r="S147" s="3"/>
      <c r="T147" s="3"/>
    </row>
    <row r="148" spans="8:20" s="1" customFormat="1">
      <c r="H148" s="3"/>
      <c r="I148" s="3"/>
      <c r="J148" s="3"/>
      <c r="K148" s="3"/>
      <c r="L148" s="3"/>
      <c r="M148" s="3"/>
      <c r="N148" s="3"/>
      <c r="O148" s="3"/>
      <c r="P148" s="3"/>
      <c r="Q148" s="3"/>
      <c r="R148" s="3"/>
      <c r="S148" s="3"/>
      <c r="T148" s="3"/>
    </row>
    <row r="149" spans="8:20" s="1" customFormat="1">
      <c r="H149" s="3"/>
      <c r="I149" s="3"/>
      <c r="J149" s="3"/>
      <c r="K149" s="3"/>
      <c r="L149" s="3"/>
      <c r="M149" s="3"/>
      <c r="N149" s="3"/>
      <c r="O149" s="3"/>
      <c r="P149" s="3"/>
      <c r="Q149" s="3"/>
      <c r="R149" s="3"/>
      <c r="S149" s="3"/>
      <c r="T149" s="3"/>
    </row>
    <row r="150" spans="8:20" s="1" customFormat="1">
      <c r="H150" s="3"/>
      <c r="I150" s="3"/>
      <c r="J150" s="3"/>
      <c r="K150" s="3"/>
      <c r="L150" s="3"/>
      <c r="M150" s="3"/>
      <c r="N150" s="3"/>
      <c r="O150" s="3"/>
      <c r="P150" s="3"/>
      <c r="Q150" s="3"/>
      <c r="R150" s="3"/>
      <c r="S150" s="3"/>
      <c r="T150" s="3"/>
    </row>
    <row r="151" spans="8:20" s="1" customFormat="1">
      <c r="H151" s="3"/>
      <c r="I151" s="3"/>
      <c r="J151" s="3"/>
      <c r="K151" s="3"/>
      <c r="L151" s="3"/>
      <c r="M151" s="3"/>
      <c r="N151" s="3"/>
      <c r="O151" s="3"/>
      <c r="P151" s="3"/>
      <c r="Q151" s="3"/>
      <c r="R151" s="3"/>
      <c r="S151" s="3"/>
      <c r="T151" s="3"/>
    </row>
    <row r="152" spans="8:20" s="1" customFormat="1">
      <c r="H152" s="3"/>
      <c r="I152" s="3"/>
      <c r="J152" s="3"/>
      <c r="K152" s="3"/>
      <c r="L152" s="3"/>
      <c r="M152" s="3"/>
      <c r="N152" s="3"/>
      <c r="O152" s="3"/>
      <c r="P152" s="3"/>
      <c r="Q152" s="3"/>
      <c r="R152" s="3"/>
      <c r="S152" s="3"/>
      <c r="T152" s="3"/>
    </row>
    <row r="153" spans="8:20" s="1" customFormat="1">
      <c r="H153" s="3"/>
      <c r="I153" s="3"/>
      <c r="J153" s="3"/>
      <c r="K153" s="3"/>
      <c r="L153" s="3"/>
      <c r="M153" s="3"/>
      <c r="N153" s="3"/>
      <c r="O153" s="3"/>
      <c r="P153" s="3"/>
      <c r="Q153" s="3"/>
      <c r="R153" s="3"/>
      <c r="S153" s="3"/>
      <c r="T153" s="3"/>
    </row>
    <row r="154" spans="8:20" s="1" customFormat="1">
      <c r="H154" s="3"/>
      <c r="I154" s="3"/>
      <c r="J154" s="3"/>
      <c r="K154" s="3"/>
      <c r="L154" s="3"/>
      <c r="M154" s="3"/>
      <c r="N154" s="3"/>
      <c r="O154" s="3"/>
      <c r="P154" s="3"/>
      <c r="Q154" s="3"/>
      <c r="R154" s="3"/>
      <c r="S154" s="3"/>
      <c r="T154" s="3"/>
    </row>
    <row r="155" spans="8:20" s="1" customFormat="1">
      <c r="H155" s="3"/>
      <c r="I155" s="3"/>
      <c r="J155" s="3"/>
      <c r="K155" s="3"/>
      <c r="L155" s="3"/>
      <c r="M155" s="3"/>
      <c r="N155" s="3"/>
      <c r="O155" s="3"/>
      <c r="P155" s="3"/>
      <c r="Q155" s="3"/>
      <c r="R155" s="3"/>
      <c r="S155" s="3"/>
      <c r="T155" s="3"/>
    </row>
    <row r="156" spans="8:20" s="1" customFormat="1">
      <c r="H156" s="3"/>
      <c r="I156" s="3"/>
      <c r="J156" s="3"/>
      <c r="K156" s="3"/>
      <c r="L156" s="3"/>
      <c r="M156" s="3"/>
      <c r="N156" s="3"/>
      <c r="O156" s="3"/>
      <c r="P156" s="3"/>
      <c r="Q156" s="3"/>
      <c r="R156" s="3"/>
      <c r="S156" s="3"/>
      <c r="T156" s="3"/>
    </row>
    <row r="157" spans="8:20" s="1" customFormat="1">
      <c r="H157" s="3"/>
      <c r="I157" s="3"/>
      <c r="J157" s="3"/>
      <c r="K157" s="3"/>
      <c r="L157" s="3"/>
      <c r="M157" s="3"/>
      <c r="N157" s="3"/>
      <c r="O157" s="3"/>
      <c r="P157" s="3"/>
      <c r="Q157" s="3"/>
      <c r="R157" s="3"/>
      <c r="S157" s="3"/>
      <c r="T157" s="3"/>
    </row>
    <row r="158" spans="8:20" s="1" customFormat="1">
      <c r="H158" s="3"/>
      <c r="I158" s="3"/>
      <c r="J158" s="3"/>
      <c r="K158" s="3"/>
      <c r="L158" s="3"/>
      <c r="M158" s="3"/>
      <c r="N158" s="3"/>
      <c r="O158" s="3"/>
      <c r="P158" s="3"/>
      <c r="Q158" s="3"/>
      <c r="R158" s="3"/>
      <c r="S158" s="3"/>
      <c r="T158" s="3"/>
    </row>
    <row r="159" spans="8:20" s="1" customFormat="1">
      <c r="H159" s="3"/>
      <c r="I159" s="3"/>
      <c r="J159" s="3"/>
      <c r="K159" s="3"/>
      <c r="L159" s="3"/>
      <c r="M159" s="3"/>
      <c r="N159" s="3"/>
      <c r="O159" s="3"/>
      <c r="P159" s="3"/>
      <c r="Q159" s="3"/>
      <c r="R159" s="3"/>
      <c r="S159" s="3"/>
      <c r="T159" s="3"/>
    </row>
    <row r="160" spans="8:20" s="1" customFormat="1">
      <c r="H160" s="3"/>
      <c r="I160" s="3"/>
      <c r="J160" s="3"/>
      <c r="K160" s="3"/>
      <c r="L160" s="3"/>
      <c r="M160" s="3"/>
      <c r="N160" s="3"/>
      <c r="O160" s="3"/>
      <c r="P160" s="3"/>
      <c r="Q160" s="3"/>
      <c r="R160" s="3"/>
      <c r="S160" s="3"/>
      <c r="T160" s="3"/>
    </row>
    <row r="161" spans="8:20" s="1" customFormat="1">
      <c r="H161" s="3"/>
      <c r="I161" s="3"/>
      <c r="J161" s="3"/>
      <c r="K161" s="3"/>
      <c r="L161" s="3"/>
      <c r="M161" s="3"/>
      <c r="N161" s="3"/>
      <c r="O161" s="3"/>
      <c r="P161" s="3"/>
      <c r="Q161" s="3"/>
      <c r="R161" s="3"/>
      <c r="S161" s="3"/>
      <c r="T161" s="3"/>
    </row>
    <row r="162" spans="8:20" s="1" customFormat="1">
      <c r="H162" s="3"/>
      <c r="I162" s="3"/>
      <c r="J162" s="3"/>
      <c r="K162" s="3"/>
      <c r="L162" s="3"/>
      <c r="M162" s="3"/>
      <c r="N162" s="3"/>
      <c r="O162" s="3"/>
      <c r="P162" s="3"/>
      <c r="Q162" s="3"/>
      <c r="R162" s="3"/>
      <c r="S162" s="3"/>
      <c r="T162" s="3"/>
    </row>
    <row r="163" spans="8:20" s="1" customFormat="1">
      <c r="H163" s="3"/>
      <c r="I163" s="3"/>
      <c r="J163" s="3"/>
      <c r="K163" s="3"/>
      <c r="L163" s="3"/>
      <c r="M163" s="3"/>
      <c r="N163" s="3"/>
      <c r="O163" s="3"/>
      <c r="P163" s="3"/>
      <c r="Q163" s="3"/>
      <c r="R163" s="3"/>
      <c r="S163" s="3"/>
      <c r="T163" s="3"/>
    </row>
    <row r="164" spans="8:20" s="1" customFormat="1">
      <c r="H164" s="3"/>
      <c r="I164" s="3"/>
      <c r="J164" s="3"/>
      <c r="K164" s="3"/>
      <c r="L164" s="3"/>
      <c r="M164" s="3"/>
      <c r="N164" s="3"/>
      <c r="O164" s="3"/>
      <c r="P164" s="3"/>
      <c r="Q164" s="3"/>
      <c r="R164" s="3"/>
      <c r="S164" s="3"/>
      <c r="T164" s="3"/>
    </row>
    <row r="165" spans="8:20" s="1" customFormat="1">
      <c r="H165" s="3"/>
      <c r="I165" s="3"/>
      <c r="J165" s="3"/>
      <c r="K165" s="3"/>
      <c r="L165" s="3"/>
      <c r="M165" s="3"/>
      <c r="N165" s="3"/>
      <c r="O165" s="3"/>
      <c r="P165" s="3"/>
      <c r="Q165" s="3"/>
      <c r="R165" s="3"/>
      <c r="S165" s="3"/>
      <c r="T165" s="3"/>
    </row>
    <row r="166" spans="8:20" s="1" customFormat="1">
      <c r="H166" s="3"/>
      <c r="I166" s="3"/>
      <c r="J166" s="3"/>
      <c r="K166" s="3"/>
      <c r="L166" s="3"/>
      <c r="M166" s="3"/>
      <c r="N166" s="3"/>
      <c r="O166" s="3"/>
      <c r="P166" s="3"/>
      <c r="Q166" s="3"/>
      <c r="R166" s="3"/>
      <c r="S166" s="3"/>
      <c r="T166" s="3"/>
    </row>
    <row r="167" spans="8:20" s="1" customFormat="1">
      <c r="H167" s="3"/>
      <c r="I167" s="3"/>
      <c r="J167" s="3"/>
      <c r="K167" s="3"/>
      <c r="L167" s="3"/>
      <c r="M167" s="3"/>
      <c r="N167" s="3"/>
      <c r="O167" s="3"/>
      <c r="P167" s="3"/>
      <c r="Q167" s="3"/>
      <c r="R167" s="3"/>
      <c r="S167" s="3"/>
      <c r="T167" s="3"/>
    </row>
    <row r="168" spans="8:20" s="1" customFormat="1">
      <c r="H168" s="3"/>
      <c r="I168" s="3"/>
      <c r="J168" s="3"/>
      <c r="K168" s="3"/>
      <c r="L168" s="3"/>
      <c r="M168" s="3"/>
      <c r="N168" s="3"/>
      <c r="O168" s="3"/>
      <c r="P168" s="3"/>
      <c r="Q168" s="3"/>
      <c r="R168" s="3"/>
      <c r="S168" s="3"/>
      <c r="T168" s="3"/>
    </row>
    <row r="169" spans="8:20" s="1" customFormat="1">
      <c r="H169" s="3"/>
      <c r="I169" s="3"/>
      <c r="J169" s="3"/>
      <c r="K169" s="3"/>
      <c r="L169" s="3"/>
      <c r="M169" s="3"/>
      <c r="N169" s="3"/>
      <c r="O169" s="3"/>
      <c r="P169" s="3"/>
      <c r="Q169" s="3"/>
      <c r="R169" s="3"/>
      <c r="S169" s="3"/>
      <c r="T169" s="3"/>
    </row>
    <row r="170" spans="8:20" s="1" customFormat="1">
      <c r="H170" s="3"/>
      <c r="I170" s="3"/>
      <c r="J170" s="3"/>
      <c r="K170" s="3"/>
      <c r="L170" s="3"/>
      <c r="M170" s="3"/>
      <c r="N170" s="3"/>
      <c r="O170" s="3"/>
      <c r="P170" s="3"/>
      <c r="Q170" s="3"/>
      <c r="R170" s="3"/>
      <c r="S170" s="3"/>
      <c r="T170" s="3"/>
    </row>
    <row r="171" spans="8:20" s="1" customFormat="1">
      <c r="H171" s="3"/>
      <c r="I171" s="3"/>
      <c r="J171" s="3"/>
      <c r="K171" s="3"/>
      <c r="L171" s="3"/>
      <c r="M171" s="3"/>
      <c r="N171" s="3"/>
      <c r="O171" s="3"/>
      <c r="P171" s="3"/>
      <c r="Q171" s="3"/>
      <c r="R171" s="3"/>
      <c r="S171" s="3"/>
      <c r="T171" s="3"/>
    </row>
    <row r="172" spans="8:20" s="1" customFormat="1">
      <c r="H172" s="3"/>
      <c r="I172" s="3"/>
      <c r="J172" s="3"/>
      <c r="K172" s="3"/>
      <c r="L172" s="3"/>
      <c r="M172" s="3"/>
      <c r="N172" s="3"/>
      <c r="O172" s="3"/>
      <c r="P172" s="3"/>
      <c r="Q172" s="3"/>
      <c r="R172" s="3"/>
      <c r="S172" s="3"/>
      <c r="T172" s="3"/>
    </row>
    <row r="173" spans="8:20" s="1" customFormat="1">
      <c r="H173" s="3"/>
      <c r="I173" s="3"/>
      <c r="J173" s="3"/>
      <c r="K173" s="3"/>
      <c r="L173" s="3"/>
      <c r="M173" s="3"/>
      <c r="N173" s="3"/>
      <c r="O173" s="3"/>
      <c r="P173" s="3"/>
      <c r="Q173" s="3"/>
      <c r="R173" s="3"/>
      <c r="S173" s="3"/>
      <c r="T173" s="3"/>
    </row>
    <row r="174" spans="8:20" s="1" customFormat="1">
      <c r="H174" s="3"/>
      <c r="I174" s="3"/>
      <c r="J174" s="3"/>
      <c r="K174" s="3"/>
      <c r="L174" s="3"/>
      <c r="M174" s="3"/>
      <c r="N174" s="3"/>
      <c r="O174" s="3"/>
      <c r="P174" s="3"/>
      <c r="Q174" s="3"/>
      <c r="R174" s="3"/>
      <c r="S174" s="3"/>
      <c r="T174" s="3"/>
    </row>
    <row r="175" spans="8:20" s="1" customFormat="1">
      <c r="H175" s="3"/>
      <c r="I175" s="3"/>
      <c r="J175" s="3"/>
      <c r="K175" s="3"/>
      <c r="L175" s="3"/>
      <c r="M175" s="3"/>
      <c r="N175" s="3"/>
      <c r="O175" s="3"/>
      <c r="P175" s="3"/>
      <c r="Q175" s="3"/>
      <c r="R175" s="3"/>
      <c r="S175" s="3"/>
      <c r="T175" s="3"/>
    </row>
    <row r="176" spans="8:20" s="1" customFormat="1">
      <c r="H176" s="3"/>
      <c r="I176" s="3"/>
      <c r="J176" s="3"/>
      <c r="K176" s="3"/>
      <c r="L176" s="3"/>
      <c r="M176" s="3"/>
      <c r="N176" s="3"/>
      <c r="O176" s="3"/>
      <c r="P176" s="3"/>
      <c r="Q176" s="3"/>
      <c r="R176" s="3"/>
      <c r="S176" s="3"/>
      <c r="T176" s="3"/>
    </row>
    <row r="177" spans="8:20" s="1" customFormat="1">
      <c r="H177" s="3"/>
      <c r="I177" s="3"/>
      <c r="J177" s="3"/>
      <c r="K177" s="3"/>
      <c r="L177" s="3"/>
      <c r="M177" s="3"/>
      <c r="N177" s="3"/>
      <c r="O177" s="3"/>
      <c r="P177" s="3"/>
      <c r="Q177" s="3"/>
      <c r="R177" s="3"/>
      <c r="S177" s="3"/>
      <c r="T177" s="3"/>
    </row>
    <row r="178" spans="8:20" s="1" customFormat="1">
      <c r="H178" s="3"/>
      <c r="I178" s="3"/>
      <c r="J178" s="3"/>
      <c r="K178" s="3"/>
      <c r="L178" s="3"/>
      <c r="M178" s="3"/>
      <c r="N178" s="3"/>
      <c r="O178" s="3"/>
      <c r="P178" s="3"/>
      <c r="Q178" s="3"/>
      <c r="R178" s="3"/>
      <c r="S178" s="3"/>
      <c r="T178" s="3"/>
    </row>
    <row r="179" spans="8:20" s="1" customFormat="1">
      <c r="H179" s="3"/>
      <c r="I179" s="3"/>
      <c r="J179" s="3"/>
      <c r="K179" s="3"/>
      <c r="L179" s="3"/>
      <c r="M179" s="3"/>
      <c r="N179" s="3"/>
      <c r="O179" s="3"/>
      <c r="P179" s="3"/>
      <c r="Q179" s="3"/>
      <c r="R179" s="3"/>
      <c r="S179" s="3"/>
      <c r="T179" s="3"/>
    </row>
    <row r="180" spans="8:20" s="1" customFormat="1">
      <c r="H180" s="3"/>
      <c r="I180" s="3"/>
      <c r="J180" s="3"/>
      <c r="K180" s="3"/>
      <c r="L180" s="3"/>
      <c r="M180" s="3"/>
      <c r="N180" s="3"/>
      <c r="O180" s="3"/>
      <c r="P180" s="3"/>
      <c r="Q180" s="3"/>
      <c r="R180" s="3"/>
      <c r="S180" s="3"/>
      <c r="T180" s="3"/>
    </row>
    <row r="181" spans="8:20" s="1" customFormat="1">
      <c r="H181" s="3"/>
      <c r="I181" s="3"/>
      <c r="J181" s="3"/>
      <c r="K181" s="3"/>
      <c r="L181" s="3"/>
      <c r="M181" s="3"/>
      <c r="N181" s="3"/>
      <c r="O181" s="3"/>
      <c r="P181" s="3"/>
      <c r="Q181" s="3"/>
      <c r="R181" s="3"/>
      <c r="S181" s="3"/>
      <c r="T181" s="3"/>
    </row>
    <row r="182" spans="8:20" s="1" customFormat="1">
      <c r="H182" s="3"/>
      <c r="I182" s="3"/>
      <c r="J182" s="3"/>
      <c r="K182" s="3"/>
      <c r="L182" s="3"/>
      <c r="M182" s="3"/>
      <c r="N182" s="3"/>
      <c r="O182" s="3"/>
      <c r="P182" s="3"/>
      <c r="Q182" s="3"/>
      <c r="R182" s="3"/>
      <c r="S182" s="3"/>
      <c r="T182" s="3"/>
    </row>
    <row r="183" spans="8:20" s="1" customFormat="1">
      <c r="H183" s="3"/>
      <c r="I183" s="3"/>
      <c r="J183" s="3"/>
      <c r="K183" s="3"/>
      <c r="L183" s="3"/>
      <c r="M183" s="3"/>
      <c r="N183" s="3"/>
      <c r="O183" s="3"/>
      <c r="P183" s="3"/>
      <c r="Q183" s="3"/>
      <c r="R183" s="3"/>
      <c r="S183" s="3"/>
      <c r="T183" s="3"/>
    </row>
    <row r="184" spans="8:20" s="1" customFormat="1">
      <c r="H184" s="3"/>
      <c r="I184" s="3"/>
      <c r="J184" s="3"/>
      <c r="K184" s="3"/>
      <c r="L184" s="3"/>
      <c r="M184" s="3"/>
      <c r="N184" s="3"/>
      <c r="O184" s="3"/>
      <c r="P184" s="3"/>
      <c r="Q184" s="3"/>
      <c r="R184" s="3"/>
      <c r="S184" s="3"/>
      <c r="T184" s="3"/>
    </row>
    <row r="185" spans="8:20" s="1" customFormat="1">
      <c r="H185" s="3"/>
      <c r="I185" s="3"/>
      <c r="J185" s="3"/>
      <c r="K185" s="3"/>
      <c r="L185" s="3"/>
      <c r="M185" s="3"/>
      <c r="N185" s="3"/>
      <c r="O185" s="3"/>
      <c r="P185" s="3"/>
      <c r="Q185" s="3"/>
      <c r="R185" s="3"/>
      <c r="S185" s="3"/>
      <c r="T185" s="3"/>
    </row>
    <row r="186" spans="8:20" s="1" customFormat="1">
      <c r="H186" s="3"/>
      <c r="I186" s="3"/>
      <c r="J186" s="3"/>
      <c r="K186" s="3"/>
      <c r="L186" s="3"/>
      <c r="M186" s="3"/>
      <c r="N186" s="3"/>
      <c r="O186" s="3"/>
      <c r="P186" s="3"/>
      <c r="Q186" s="3"/>
      <c r="R186" s="3"/>
      <c r="S186" s="3"/>
      <c r="T186" s="3"/>
    </row>
    <row r="187" spans="8:20" s="1" customFormat="1">
      <c r="H187" s="3"/>
      <c r="I187" s="3"/>
      <c r="J187" s="3"/>
      <c r="K187" s="3"/>
      <c r="L187" s="3"/>
      <c r="M187" s="3"/>
      <c r="N187" s="3"/>
      <c r="O187" s="3"/>
      <c r="P187" s="3"/>
      <c r="Q187" s="3"/>
      <c r="R187" s="3"/>
      <c r="S187" s="3"/>
      <c r="T187" s="3"/>
    </row>
    <row r="188" spans="8:20" s="1" customFormat="1">
      <c r="H188" s="3"/>
      <c r="I188" s="3"/>
      <c r="J188" s="3"/>
      <c r="K188" s="3"/>
      <c r="L188" s="3"/>
      <c r="M188" s="3"/>
      <c r="N188" s="3"/>
      <c r="O188" s="3"/>
      <c r="P188" s="3"/>
      <c r="Q188" s="3"/>
      <c r="R188" s="3"/>
      <c r="S188" s="3"/>
      <c r="T188" s="3"/>
    </row>
    <row r="189" spans="8:20" s="1" customFormat="1">
      <c r="H189" s="3"/>
      <c r="I189" s="3"/>
      <c r="J189" s="3"/>
      <c r="K189" s="3"/>
      <c r="L189" s="3"/>
      <c r="M189" s="3"/>
      <c r="N189" s="3"/>
      <c r="O189" s="3"/>
      <c r="P189" s="3"/>
      <c r="Q189" s="3"/>
      <c r="R189" s="3"/>
      <c r="S189" s="3"/>
      <c r="T189" s="3"/>
    </row>
    <row r="190" spans="8:20" s="1" customFormat="1">
      <c r="H190" s="3"/>
      <c r="I190" s="3"/>
      <c r="J190" s="3"/>
      <c r="K190" s="3"/>
      <c r="L190" s="3"/>
      <c r="M190" s="3"/>
      <c r="N190" s="3"/>
      <c r="O190" s="3"/>
      <c r="P190" s="3"/>
      <c r="Q190" s="3"/>
      <c r="R190" s="3"/>
      <c r="S190" s="3"/>
      <c r="T190" s="3"/>
    </row>
    <row r="191" spans="8:20" s="1" customFormat="1">
      <c r="H191" s="3"/>
      <c r="I191" s="3"/>
      <c r="J191" s="3"/>
      <c r="K191" s="3"/>
      <c r="L191" s="3"/>
      <c r="M191" s="3"/>
      <c r="N191" s="3"/>
      <c r="O191" s="3"/>
      <c r="P191" s="3"/>
      <c r="Q191" s="3"/>
      <c r="R191" s="3"/>
      <c r="S191" s="3"/>
      <c r="T191" s="3"/>
    </row>
    <row r="192" spans="8:20" s="1" customFormat="1">
      <c r="H192" s="3"/>
      <c r="I192" s="3"/>
      <c r="J192" s="3"/>
      <c r="K192" s="3"/>
      <c r="L192" s="3"/>
      <c r="M192" s="3"/>
      <c r="N192" s="3"/>
      <c r="O192" s="3"/>
      <c r="P192" s="3"/>
      <c r="Q192" s="3"/>
      <c r="R192" s="3"/>
      <c r="S192" s="3"/>
      <c r="T192" s="3"/>
    </row>
    <row r="193" spans="8:20" s="1" customFormat="1">
      <c r="H193" s="3"/>
      <c r="I193" s="3"/>
      <c r="J193" s="3"/>
      <c r="K193" s="3"/>
      <c r="L193" s="3"/>
      <c r="M193" s="3"/>
      <c r="N193" s="3"/>
      <c r="O193" s="3"/>
      <c r="P193" s="3"/>
      <c r="Q193" s="3"/>
      <c r="R193" s="3"/>
      <c r="S193" s="3"/>
      <c r="T193" s="3"/>
    </row>
    <row r="194" spans="8:20" s="1" customFormat="1">
      <c r="H194" s="3"/>
      <c r="I194" s="3"/>
      <c r="J194" s="3"/>
      <c r="K194" s="3"/>
      <c r="L194" s="3"/>
      <c r="M194" s="3"/>
      <c r="N194" s="3"/>
      <c r="O194" s="3"/>
      <c r="P194" s="3"/>
      <c r="Q194" s="3"/>
      <c r="R194" s="3"/>
      <c r="S194" s="3"/>
      <c r="T194" s="3"/>
    </row>
    <row r="195" spans="8:20" s="1" customFormat="1">
      <c r="H195" s="3"/>
      <c r="I195" s="3"/>
      <c r="J195" s="3"/>
      <c r="K195" s="3"/>
      <c r="L195" s="3"/>
      <c r="M195" s="3"/>
      <c r="N195" s="3"/>
      <c r="O195" s="3"/>
      <c r="P195" s="3"/>
      <c r="Q195" s="3"/>
      <c r="R195" s="3"/>
      <c r="S195" s="3"/>
      <c r="T195" s="3"/>
    </row>
    <row r="196" spans="8:20" s="1" customFormat="1">
      <c r="H196" s="3"/>
      <c r="I196" s="3"/>
      <c r="J196" s="3"/>
      <c r="K196" s="3"/>
      <c r="L196" s="3"/>
      <c r="M196" s="3"/>
      <c r="N196" s="3"/>
      <c r="O196" s="3"/>
      <c r="P196" s="3"/>
      <c r="Q196" s="3"/>
      <c r="R196" s="3"/>
      <c r="S196" s="3"/>
      <c r="T196" s="3"/>
    </row>
    <row r="197" spans="8:20" s="1" customFormat="1">
      <c r="H197" s="3"/>
      <c r="I197" s="3"/>
      <c r="J197" s="3"/>
      <c r="K197" s="3"/>
      <c r="L197" s="3"/>
      <c r="M197" s="3"/>
      <c r="N197" s="3"/>
      <c r="O197" s="3"/>
      <c r="P197" s="3"/>
      <c r="Q197" s="3"/>
      <c r="R197" s="3"/>
      <c r="S197" s="3"/>
      <c r="T197" s="3"/>
    </row>
    <row r="198" spans="8:20" s="1" customFormat="1">
      <c r="H198" s="3"/>
      <c r="I198" s="3"/>
      <c r="J198" s="3"/>
      <c r="K198" s="3"/>
      <c r="L198" s="3"/>
      <c r="M198" s="3"/>
      <c r="N198" s="3"/>
      <c r="O198" s="3"/>
      <c r="P198" s="3"/>
      <c r="Q198" s="3"/>
      <c r="R198" s="3"/>
      <c r="S198" s="3"/>
      <c r="T198" s="3"/>
    </row>
    <row r="199" spans="8:20" s="1" customFormat="1">
      <c r="H199" s="3"/>
      <c r="I199" s="3"/>
      <c r="J199" s="3"/>
      <c r="K199" s="3"/>
      <c r="L199" s="3"/>
      <c r="M199" s="3"/>
      <c r="N199" s="3"/>
      <c r="O199" s="3"/>
      <c r="P199" s="3"/>
      <c r="Q199" s="3"/>
      <c r="R199" s="3"/>
      <c r="S199" s="3"/>
      <c r="T199" s="3"/>
    </row>
    <row r="200" spans="8:20" s="1" customFormat="1">
      <c r="H200" s="3"/>
      <c r="I200" s="3"/>
      <c r="J200" s="3"/>
      <c r="K200" s="3"/>
      <c r="L200" s="3"/>
      <c r="M200" s="3"/>
      <c r="N200" s="3"/>
      <c r="O200" s="3"/>
      <c r="P200" s="3"/>
      <c r="Q200" s="3"/>
      <c r="R200" s="3"/>
      <c r="S200" s="3"/>
      <c r="T200" s="3"/>
    </row>
    <row r="201" spans="8:20" s="1" customFormat="1">
      <c r="H201" s="3"/>
      <c r="I201" s="3"/>
      <c r="J201" s="3"/>
      <c r="K201" s="3"/>
      <c r="L201" s="3"/>
      <c r="M201" s="3"/>
      <c r="N201" s="3"/>
      <c r="O201" s="3"/>
      <c r="P201" s="3"/>
      <c r="Q201" s="3"/>
      <c r="R201" s="3"/>
      <c r="S201" s="3"/>
      <c r="T201" s="3"/>
    </row>
    <row r="202" spans="8:20" s="1" customFormat="1">
      <c r="H202" s="3"/>
      <c r="I202" s="3"/>
      <c r="J202" s="3"/>
      <c r="K202" s="3"/>
      <c r="L202" s="3"/>
      <c r="M202" s="3"/>
      <c r="N202" s="3"/>
      <c r="O202" s="3"/>
      <c r="P202" s="3"/>
      <c r="Q202" s="3"/>
      <c r="R202" s="3"/>
      <c r="S202" s="3"/>
      <c r="T202" s="3"/>
    </row>
    <row r="203" spans="8:20" s="1" customFormat="1">
      <c r="H203" s="3"/>
      <c r="I203" s="3"/>
      <c r="J203" s="3"/>
      <c r="K203" s="3"/>
      <c r="L203" s="3"/>
      <c r="M203" s="3"/>
      <c r="N203" s="3"/>
      <c r="O203" s="3"/>
      <c r="P203" s="3"/>
      <c r="Q203" s="3"/>
      <c r="R203" s="3"/>
      <c r="S203" s="3"/>
      <c r="T203" s="3"/>
    </row>
    <row r="204" spans="8:20" s="1" customFormat="1">
      <c r="H204" s="3"/>
      <c r="I204" s="3"/>
      <c r="J204" s="3"/>
      <c r="K204" s="3"/>
      <c r="L204" s="3"/>
      <c r="M204" s="3"/>
      <c r="N204" s="3"/>
      <c r="O204" s="3"/>
      <c r="P204" s="3"/>
      <c r="Q204" s="3"/>
      <c r="R204" s="3"/>
      <c r="S204" s="3"/>
      <c r="T204" s="3"/>
    </row>
    <row r="205" spans="8:20" s="1" customFormat="1">
      <c r="H205" s="3"/>
      <c r="I205" s="3"/>
      <c r="J205" s="3"/>
      <c r="K205" s="3"/>
      <c r="L205" s="3"/>
      <c r="M205" s="3"/>
      <c r="N205" s="3"/>
      <c r="O205" s="3"/>
      <c r="P205" s="3"/>
      <c r="Q205" s="3"/>
      <c r="R205" s="3"/>
      <c r="S205" s="3"/>
      <c r="T205" s="3"/>
    </row>
    <row r="206" spans="8:20" s="1" customFormat="1">
      <c r="H206" s="3"/>
      <c r="I206" s="3"/>
      <c r="J206" s="3"/>
      <c r="K206" s="3"/>
      <c r="L206" s="3"/>
      <c r="M206" s="3"/>
      <c r="N206" s="3"/>
      <c r="O206" s="3"/>
      <c r="P206" s="3"/>
      <c r="Q206" s="3"/>
      <c r="R206" s="3"/>
      <c r="S206" s="3"/>
      <c r="T206" s="3"/>
    </row>
    <row r="207" spans="8:20" s="1" customFormat="1">
      <c r="H207" s="3"/>
      <c r="I207" s="3"/>
      <c r="J207" s="3"/>
      <c r="K207" s="3"/>
      <c r="L207" s="3"/>
      <c r="M207" s="3"/>
      <c r="N207" s="3"/>
      <c r="O207" s="3"/>
      <c r="P207" s="3"/>
      <c r="Q207" s="3"/>
      <c r="R207" s="3"/>
      <c r="S207" s="3"/>
      <c r="T207" s="3"/>
    </row>
    <row r="208" spans="8:20" s="1" customFormat="1">
      <c r="H208" s="3"/>
      <c r="I208" s="3"/>
      <c r="J208" s="3"/>
      <c r="K208" s="3"/>
      <c r="L208" s="3"/>
      <c r="M208" s="3"/>
      <c r="N208" s="3"/>
      <c r="O208" s="3"/>
      <c r="P208" s="3"/>
      <c r="Q208" s="3"/>
      <c r="R208" s="3"/>
      <c r="S208" s="3"/>
      <c r="T208" s="3"/>
    </row>
    <row r="209" spans="8:20" s="1" customFormat="1">
      <c r="H209" s="3"/>
      <c r="I209" s="3"/>
      <c r="J209" s="3"/>
      <c r="K209" s="3"/>
      <c r="L209" s="3"/>
      <c r="M209" s="3"/>
      <c r="N209" s="3"/>
      <c r="O209" s="3"/>
      <c r="P209" s="3"/>
      <c r="Q209" s="3"/>
      <c r="R209" s="3"/>
      <c r="S209" s="3"/>
      <c r="T209" s="3"/>
    </row>
    <row r="210" spans="8:20" s="1" customFormat="1">
      <c r="H210" s="3"/>
      <c r="I210" s="3"/>
      <c r="J210" s="3"/>
      <c r="K210" s="3"/>
      <c r="L210" s="3"/>
      <c r="M210" s="3"/>
      <c r="N210" s="3"/>
      <c r="O210" s="3"/>
      <c r="P210" s="3"/>
      <c r="Q210" s="3"/>
      <c r="R210" s="3"/>
      <c r="S210" s="3"/>
      <c r="T210" s="3"/>
    </row>
    <row r="211" spans="8:20" s="1" customFormat="1">
      <c r="H211" s="3"/>
      <c r="I211" s="3"/>
      <c r="J211" s="3"/>
      <c r="K211" s="3"/>
      <c r="L211" s="3"/>
      <c r="M211" s="3"/>
      <c r="N211" s="3"/>
      <c r="O211" s="3"/>
      <c r="P211" s="3"/>
      <c r="Q211" s="3"/>
      <c r="R211" s="3"/>
      <c r="S211" s="3"/>
      <c r="T211" s="3"/>
    </row>
    <row r="212" spans="8:20" s="1" customFormat="1">
      <c r="H212" s="3"/>
      <c r="I212" s="3"/>
      <c r="J212" s="3"/>
      <c r="K212" s="3"/>
      <c r="L212" s="3"/>
      <c r="M212" s="3"/>
      <c r="N212" s="3"/>
      <c r="O212" s="3"/>
      <c r="P212" s="3"/>
      <c r="Q212" s="3"/>
      <c r="R212" s="3"/>
      <c r="S212" s="3"/>
      <c r="T212" s="3"/>
    </row>
    <row r="213" spans="8:20" s="1" customFormat="1">
      <c r="H213" s="3"/>
      <c r="I213" s="3"/>
      <c r="J213" s="3"/>
      <c r="K213" s="3"/>
      <c r="L213" s="3"/>
      <c r="M213" s="3"/>
      <c r="N213" s="3"/>
      <c r="O213" s="3"/>
      <c r="P213" s="3"/>
      <c r="Q213" s="3"/>
      <c r="R213" s="3"/>
      <c r="S213" s="3"/>
      <c r="T213" s="3"/>
    </row>
    <row r="214" spans="8:20" s="1" customFormat="1">
      <c r="H214" s="3"/>
      <c r="I214" s="3"/>
      <c r="J214" s="3"/>
      <c r="K214" s="3"/>
      <c r="L214" s="3"/>
      <c r="M214" s="3"/>
      <c r="N214" s="3"/>
      <c r="O214" s="3"/>
      <c r="P214" s="3"/>
      <c r="Q214" s="3"/>
      <c r="R214" s="3"/>
      <c r="S214" s="3"/>
      <c r="T214" s="3"/>
    </row>
    <row r="215" spans="8:20" s="1" customFormat="1">
      <c r="H215" s="3"/>
      <c r="I215" s="3"/>
      <c r="J215" s="3"/>
      <c r="K215" s="3"/>
      <c r="L215" s="3"/>
      <c r="M215" s="3"/>
      <c r="N215" s="3"/>
      <c r="O215" s="3"/>
      <c r="P215" s="3"/>
      <c r="Q215" s="3"/>
      <c r="R215" s="3"/>
      <c r="S215" s="3"/>
      <c r="T215" s="3"/>
    </row>
    <row r="216" spans="8:20" s="1" customFormat="1">
      <c r="H216" s="3"/>
      <c r="I216" s="3"/>
      <c r="J216" s="3"/>
      <c r="K216" s="3"/>
      <c r="L216" s="3"/>
      <c r="M216" s="3"/>
      <c r="N216" s="3"/>
      <c r="O216" s="3"/>
      <c r="P216" s="3"/>
      <c r="Q216" s="3"/>
      <c r="R216" s="3"/>
      <c r="S216" s="3"/>
      <c r="T216" s="3"/>
    </row>
    <row r="217" spans="8:20" s="1" customFormat="1">
      <c r="H217" s="3"/>
      <c r="I217" s="3"/>
      <c r="J217" s="3"/>
      <c r="K217" s="3"/>
      <c r="L217" s="3"/>
      <c r="M217" s="3"/>
      <c r="N217" s="3"/>
      <c r="O217" s="3"/>
      <c r="P217" s="3"/>
      <c r="Q217" s="3"/>
      <c r="R217" s="3"/>
      <c r="S217" s="3"/>
      <c r="T217" s="3"/>
    </row>
    <row r="218" spans="8:20" s="1" customFormat="1">
      <c r="H218" s="3"/>
      <c r="I218" s="3"/>
      <c r="J218" s="3"/>
      <c r="K218" s="3"/>
      <c r="L218" s="3"/>
      <c r="M218" s="3"/>
      <c r="N218" s="3"/>
      <c r="O218" s="3"/>
      <c r="P218" s="3"/>
      <c r="Q218" s="3"/>
      <c r="R218" s="3"/>
      <c r="S218" s="3"/>
      <c r="T218" s="3"/>
    </row>
    <row r="219" spans="8:20" s="1" customFormat="1">
      <c r="H219" s="3"/>
      <c r="I219" s="3"/>
      <c r="J219" s="3"/>
      <c r="K219" s="3"/>
      <c r="L219" s="3"/>
      <c r="M219" s="3"/>
      <c r="N219" s="3"/>
      <c r="O219" s="3"/>
      <c r="P219" s="3"/>
      <c r="Q219" s="3"/>
      <c r="R219" s="3"/>
      <c r="S219" s="3"/>
      <c r="T219" s="3"/>
    </row>
    <row r="220" spans="8:20" s="1" customFormat="1">
      <c r="H220" s="3"/>
      <c r="I220" s="3"/>
      <c r="J220" s="3"/>
      <c r="K220" s="3"/>
      <c r="L220" s="3"/>
      <c r="M220" s="3"/>
      <c r="N220" s="3"/>
      <c r="O220" s="3"/>
      <c r="P220" s="3"/>
      <c r="Q220" s="3"/>
      <c r="R220" s="3"/>
      <c r="S220" s="3"/>
      <c r="T220" s="3"/>
    </row>
    <row r="221" spans="8:20" s="1" customFormat="1">
      <c r="H221" s="3"/>
      <c r="I221" s="3"/>
      <c r="J221" s="3"/>
      <c r="K221" s="3"/>
      <c r="L221" s="3"/>
      <c r="M221" s="3"/>
      <c r="N221" s="3"/>
      <c r="O221" s="3"/>
      <c r="P221" s="3"/>
      <c r="Q221" s="3"/>
      <c r="R221" s="3"/>
      <c r="S221" s="3"/>
      <c r="T221" s="3"/>
    </row>
    <row r="222" spans="8:20" s="1" customFormat="1">
      <c r="H222" s="3"/>
      <c r="I222" s="3"/>
      <c r="J222" s="3"/>
      <c r="K222" s="3"/>
      <c r="L222" s="3"/>
      <c r="M222" s="3"/>
      <c r="N222" s="3"/>
      <c r="O222" s="3"/>
      <c r="P222" s="3"/>
      <c r="Q222" s="3"/>
      <c r="R222" s="3"/>
      <c r="S222" s="3"/>
      <c r="T222" s="3"/>
    </row>
    <row r="223" spans="8:20" s="1" customFormat="1">
      <c r="H223" s="3"/>
      <c r="I223" s="3"/>
      <c r="J223" s="3"/>
      <c r="K223" s="3"/>
      <c r="L223" s="3"/>
      <c r="M223" s="3"/>
      <c r="N223" s="3"/>
      <c r="O223" s="3"/>
      <c r="P223" s="3"/>
      <c r="Q223" s="3"/>
      <c r="R223" s="3"/>
      <c r="S223" s="3"/>
      <c r="T223" s="3"/>
    </row>
    <row r="224" spans="8:20" s="1" customFormat="1">
      <c r="H224" s="3"/>
      <c r="I224" s="3"/>
      <c r="J224" s="3"/>
      <c r="K224" s="3"/>
      <c r="L224" s="3"/>
      <c r="M224" s="3"/>
      <c r="N224" s="3"/>
      <c r="O224" s="3"/>
      <c r="P224" s="3"/>
      <c r="Q224" s="3"/>
      <c r="R224" s="3"/>
      <c r="S224" s="3"/>
      <c r="T224" s="3"/>
    </row>
    <row r="225" spans="3:20" s="1" customFormat="1">
      <c r="H225" s="3"/>
      <c r="I225" s="3"/>
      <c r="J225" s="3"/>
      <c r="K225" s="3"/>
      <c r="L225" s="3"/>
      <c r="M225" s="3"/>
      <c r="N225" s="3"/>
      <c r="O225" s="3"/>
      <c r="P225" s="3"/>
      <c r="Q225" s="3"/>
      <c r="R225" s="3"/>
      <c r="S225" s="3"/>
      <c r="T225" s="3"/>
    </row>
    <row r="226" spans="3:20" s="1" customFormat="1">
      <c r="H226" s="3"/>
      <c r="I226" s="3"/>
      <c r="J226" s="3"/>
      <c r="K226" s="3"/>
      <c r="L226" s="3"/>
      <c r="M226" s="3"/>
      <c r="N226" s="3"/>
      <c r="O226" s="3"/>
      <c r="P226" s="3"/>
      <c r="Q226" s="3"/>
      <c r="R226" s="3"/>
      <c r="S226" s="3"/>
      <c r="T226" s="3"/>
    </row>
    <row r="227" spans="3:20" s="1" customFormat="1">
      <c r="H227" s="3"/>
      <c r="I227" s="3"/>
      <c r="J227" s="3"/>
      <c r="K227" s="3"/>
      <c r="L227" s="3"/>
      <c r="M227" s="3"/>
      <c r="N227" s="3"/>
      <c r="O227" s="3"/>
      <c r="P227" s="3"/>
      <c r="Q227" s="3"/>
      <c r="R227" s="3"/>
      <c r="S227" s="3"/>
      <c r="T227" s="3"/>
    </row>
    <row r="228" spans="3:20" s="1" customFormat="1">
      <c r="H228" s="3"/>
      <c r="I228" s="3"/>
      <c r="J228" s="3"/>
      <c r="K228" s="3"/>
      <c r="L228" s="3"/>
      <c r="M228" s="3"/>
      <c r="N228" s="3"/>
      <c r="O228" s="3"/>
      <c r="P228" s="3"/>
      <c r="Q228" s="3"/>
      <c r="R228" s="3"/>
      <c r="S228" s="3"/>
      <c r="T228" s="3"/>
    </row>
    <row r="229" spans="3:20" s="1" customFormat="1">
      <c r="H229" s="3"/>
      <c r="I229" s="3"/>
      <c r="J229" s="3"/>
      <c r="K229" s="3"/>
      <c r="L229" s="3"/>
      <c r="M229" s="3"/>
      <c r="N229" s="3"/>
      <c r="O229" s="3"/>
      <c r="P229" s="3"/>
      <c r="Q229" s="3"/>
      <c r="R229" s="3"/>
      <c r="S229" s="3"/>
      <c r="T229" s="3"/>
    </row>
    <row r="230" spans="3:20" s="1" customFormat="1">
      <c r="H230" s="3"/>
      <c r="I230" s="3"/>
      <c r="J230" s="3"/>
      <c r="K230" s="3"/>
      <c r="L230" s="3"/>
      <c r="M230" s="3"/>
      <c r="N230" s="3"/>
      <c r="O230" s="3"/>
      <c r="P230" s="3"/>
      <c r="Q230" s="3"/>
      <c r="R230" s="3"/>
      <c r="S230" s="3"/>
      <c r="T230" s="3"/>
    </row>
    <row r="231" spans="3:20" s="1" customFormat="1">
      <c r="C231" s="3"/>
      <c r="D231" s="3"/>
      <c r="E231" s="3"/>
      <c r="F231" s="3"/>
      <c r="G231" s="3"/>
      <c r="H231" s="3"/>
      <c r="I231" s="3"/>
      <c r="J231" s="3"/>
      <c r="K231" s="3"/>
      <c r="L231" s="3"/>
      <c r="M231" s="3"/>
      <c r="N231" s="3"/>
      <c r="O231" s="3"/>
      <c r="P231" s="3"/>
      <c r="Q231" s="3"/>
      <c r="R231" s="3"/>
      <c r="S231" s="3"/>
      <c r="T231" s="3"/>
    </row>
    <row r="232" spans="3:20" s="1" customFormat="1">
      <c r="C232" s="3"/>
      <c r="D232" s="3"/>
      <c r="E232" s="3"/>
      <c r="F232" s="3"/>
      <c r="G232" s="3"/>
      <c r="H232" s="3"/>
      <c r="I232" s="3"/>
      <c r="J232" s="3"/>
      <c r="K232" s="3"/>
      <c r="L232" s="3"/>
      <c r="M232" s="3"/>
      <c r="N232" s="3"/>
      <c r="O232" s="3"/>
      <c r="P232" s="3"/>
      <c r="Q232" s="3"/>
      <c r="R232" s="3"/>
      <c r="S232" s="3"/>
      <c r="T232" s="3"/>
    </row>
    <row r="233" spans="3:20" s="1" customFormat="1">
      <c r="C233" s="3"/>
      <c r="D233" s="3"/>
      <c r="E233" s="3"/>
      <c r="F233" s="3"/>
      <c r="G233" s="3"/>
      <c r="H233" s="3"/>
      <c r="I233" s="3"/>
      <c r="J233" s="3"/>
      <c r="K233" s="3"/>
      <c r="L233" s="3"/>
      <c r="M233" s="3"/>
      <c r="N233" s="3"/>
      <c r="O233" s="3"/>
      <c r="P233" s="3"/>
      <c r="Q233" s="3"/>
      <c r="R233" s="3"/>
      <c r="S233" s="3"/>
      <c r="T233" s="3"/>
    </row>
    <row r="234" spans="3:20" s="1" customFormat="1">
      <c r="C234" s="3"/>
      <c r="D234" s="3"/>
      <c r="E234" s="3"/>
      <c r="F234" s="3"/>
      <c r="G234" s="3"/>
      <c r="H234" s="3"/>
      <c r="I234" s="3"/>
      <c r="J234" s="3"/>
      <c r="K234" s="3"/>
      <c r="L234" s="3"/>
      <c r="M234" s="3"/>
      <c r="N234" s="3"/>
      <c r="O234" s="3"/>
      <c r="P234" s="3"/>
      <c r="Q234" s="3"/>
      <c r="R234" s="3"/>
      <c r="S234" s="3"/>
      <c r="T234" s="3"/>
    </row>
    <row r="235" spans="3:20" s="1" customFormat="1">
      <c r="C235" s="3"/>
      <c r="D235" s="3"/>
      <c r="E235" s="3"/>
      <c r="F235" s="3"/>
      <c r="G235" s="3"/>
      <c r="H235" s="3"/>
      <c r="I235" s="3"/>
      <c r="J235" s="3"/>
      <c r="K235" s="3"/>
      <c r="L235" s="3"/>
      <c r="M235" s="3"/>
      <c r="N235" s="3"/>
      <c r="O235" s="3"/>
      <c r="P235" s="3"/>
      <c r="Q235" s="3"/>
      <c r="R235" s="3"/>
      <c r="S235" s="3"/>
      <c r="T235" s="3"/>
    </row>
    <row r="236" spans="3:20" s="1" customFormat="1">
      <c r="C236" s="3"/>
      <c r="D236" s="3"/>
      <c r="E236" s="3"/>
      <c r="F236" s="3"/>
      <c r="G236" s="3"/>
      <c r="H236" s="3"/>
      <c r="I236" s="3"/>
      <c r="J236" s="3"/>
      <c r="K236" s="3"/>
      <c r="L236" s="3"/>
      <c r="M236" s="3"/>
      <c r="N236" s="3"/>
      <c r="O236" s="3"/>
      <c r="P236" s="3"/>
      <c r="Q236" s="3"/>
      <c r="R236" s="3"/>
      <c r="S236" s="3"/>
      <c r="T236" s="3"/>
    </row>
    <row r="237" spans="3:20" s="1" customFormat="1">
      <c r="C237" s="3"/>
      <c r="D237" s="3"/>
      <c r="E237" s="3"/>
      <c r="F237" s="3"/>
      <c r="G237" s="3"/>
      <c r="H237" s="3"/>
      <c r="I237" s="3"/>
      <c r="J237" s="3"/>
      <c r="K237" s="3"/>
      <c r="L237" s="3"/>
      <c r="M237" s="3"/>
      <c r="N237" s="3"/>
      <c r="O237" s="3"/>
      <c r="P237" s="3"/>
      <c r="Q237" s="3"/>
      <c r="R237" s="3"/>
      <c r="S237" s="3"/>
      <c r="T237" s="3"/>
    </row>
    <row r="238" spans="3:20" s="1" customFormat="1">
      <c r="C238" s="3"/>
      <c r="D238" s="3"/>
      <c r="E238" s="3"/>
      <c r="F238" s="3"/>
      <c r="G238" s="3"/>
      <c r="H238" s="3"/>
      <c r="I238" s="3"/>
      <c r="J238" s="3"/>
      <c r="K238" s="3"/>
      <c r="L238" s="3"/>
      <c r="M238" s="3"/>
      <c r="N238" s="3"/>
      <c r="O238" s="3"/>
      <c r="P238" s="3"/>
      <c r="Q238" s="3"/>
      <c r="R238" s="3"/>
      <c r="S238" s="3"/>
      <c r="T238" s="3"/>
    </row>
    <row r="239" spans="3:20" s="1" customFormat="1">
      <c r="C239" s="3"/>
      <c r="D239" s="3"/>
      <c r="E239" s="3"/>
      <c r="F239" s="3"/>
      <c r="G239" s="3"/>
      <c r="H239" s="3"/>
      <c r="I239" s="3"/>
      <c r="J239" s="3"/>
      <c r="K239" s="3"/>
      <c r="L239" s="3"/>
      <c r="M239" s="3"/>
      <c r="N239" s="3"/>
      <c r="O239" s="3"/>
      <c r="P239" s="3"/>
      <c r="Q239" s="3"/>
      <c r="R239" s="3"/>
      <c r="S239" s="3"/>
      <c r="T239" s="3"/>
    </row>
    <row r="240" spans="3:20" s="1" customFormat="1">
      <c r="C240" s="3"/>
      <c r="D240" s="3"/>
      <c r="E240" s="3"/>
      <c r="F240" s="3"/>
      <c r="G240" s="3"/>
      <c r="H240" s="3"/>
      <c r="I240" s="3"/>
      <c r="J240" s="3"/>
      <c r="K240" s="3"/>
      <c r="L240" s="3"/>
      <c r="M240" s="3"/>
      <c r="N240" s="3"/>
      <c r="O240" s="3"/>
      <c r="P240" s="3"/>
      <c r="Q240" s="3"/>
      <c r="R240" s="3"/>
      <c r="S240" s="3"/>
      <c r="T240" s="3"/>
    </row>
    <row r="241" spans="3:20" s="1" customFormat="1">
      <c r="C241" s="3"/>
      <c r="D241" s="3"/>
      <c r="E241" s="3"/>
      <c r="F241" s="3"/>
      <c r="G241" s="3"/>
      <c r="H241" s="3"/>
      <c r="I241" s="3"/>
      <c r="J241" s="3"/>
      <c r="K241" s="3"/>
      <c r="L241" s="3"/>
      <c r="M241" s="3"/>
      <c r="N241" s="3"/>
      <c r="O241" s="3"/>
      <c r="P241" s="3"/>
      <c r="Q241" s="3"/>
      <c r="R241" s="3"/>
      <c r="S241" s="3"/>
      <c r="T241" s="3"/>
    </row>
    <row r="242" spans="3:20" s="1" customFormat="1">
      <c r="C242" s="3"/>
      <c r="D242" s="3"/>
      <c r="E242" s="3"/>
      <c r="F242" s="3"/>
      <c r="G242" s="3"/>
      <c r="H242" s="3"/>
      <c r="I242" s="3"/>
      <c r="J242" s="3"/>
      <c r="K242" s="3"/>
      <c r="L242" s="3"/>
      <c r="M242" s="3"/>
      <c r="N242" s="3"/>
      <c r="O242" s="3"/>
      <c r="P242" s="3"/>
      <c r="Q242" s="3"/>
      <c r="R242" s="3"/>
      <c r="S242" s="3"/>
      <c r="T242" s="3"/>
    </row>
    <row r="243" spans="3:20" s="1" customFormat="1">
      <c r="C243" s="3"/>
      <c r="D243" s="3"/>
      <c r="E243" s="3"/>
      <c r="F243" s="3"/>
      <c r="G243" s="3"/>
      <c r="H243" s="3"/>
      <c r="I243" s="3"/>
      <c r="J243" s="3"/>
      <c r="K243" s="3"/>
      <c r="L243" s="3"/>
      <c r="M243" s="3"/>
      <c r="N243" s="3"/>
      <c r="O243" s="3"/>
      <c r="P243" s="3"/>
      <c r="Q243" s="3"/>
      <c r="R243" s="3"/>
      <c r="S243" s="3"/>
      <c r="T243" s="3"/>
    </row>
    <row r="244" spans="3:20" s="1" customFormat="1">
      <c r="C244" s="3"/>
      <c r="D244" s="3"/>
      <c r="E244" s="3"/>
      <c r="F244" s="3"/>
      <c r="G244" s="3"/>
      <c r="H244" s="3"/>
      <c r="I244" s="3"/>
      <c r="J244" s="3"/>
      <c r="K244" s="3"/>
      <c r="L244" s="3"/>
      <c r="M244" s="3"/>
      <c r="N244" s="3"/>
      <c r="O244" s="3"/>
      <c r="P244" s="3"/>
      <c r="Q244" s="3"/>
      <c r="R244" s="3"/>
      <c r="S244" s="3"/>
      <c r="T244" s="3"/>
    </row>
    <row r="245" spans="3:20" s="1" customFormat="1">
      <c r="C245" s="3"/>
      <c r="D245" s="3"/>
      <c r="E245" s="3"/>
      <c r="F245" s="3"/>
      <c r="G245" s="3"/>
      <c r="H245" s="3"/>
      <c r="I245" s="3"/>
      <c r="J245" s="3"/>
      <c r="K245" s="3"/>
      <c r="L245" s="3"/>
      <c r="M245" s="3"/>
      <c r="N245" s="3"/>
      <c r="O245" s="3"/>
      <c r="P245" s="3"/>
      <c r="Q245" s="3"/>
      <c r="R245" s="3"/>
      <c r="S245" s="3"/>
      <c r="T245" s="3"/>
    </row>
    <row r="246" spans="3:20" s="1" customFormat="1">
      <c r="C246" s="3"/>
      <c r="D246" s="3"/>
      <c r="E246" s="3"/>
      <c r="F246" s="3"/>
      <c r="G246" s="3"/>
      <c r="H246" s="3"/>
      <c r="I246" s="3"/>
      <c r="J246" s="3"/>
      <c r="K246" s="3"/>
      <c r="L246" s="3"/>
      <c r="M246" s="3"/>
      <c r="N246" s="3"/>
      <c r="O246" s="3"/>
      <c r="P246" s="3"/>
      <c r="Q246" s="3"/>
      <c r="R246" s="3"/>
      <c r="S246" s="3"/>
      <c r="T246" s="3"/>
    </row>
    <row r="247" spans="3:20" s="1" customFormat="1">
      <c r="C247" s="3"/>
      <c r="D247" s="3"/>
      <c r="E247" s="3"/>
      <c r="F247" s="3"/>
      <c r="G247" s="3"/>
      <c r="H247" s="3"/>
      <c r="I247" s="3"/>
      <c r="J247" s="3"/>
      <c r="K247" s="3"/>
      <c r="L247" s="3"/>
      <c r="M247" s="3"/>
      <c r="N247" s="3"/>
      <c r="O247" s="3"/>
      <c r="P247" s="3"/>
      <c r="Q247" s="3"/>
      <c r="R247" s="3"/>
      <c r="S247" s="3"/>
      <c r="T247" s="3"/>
    </row>
    <row r="248" spans="3:20" s="1" customFormat="1">
      <c r="C248" s="3"/>
      <c r="D248" s="3"/>
      <c r="E248" s="3"/>
      <c r="F248" s="3"/>
      <c r="G248" s="3"/>
      <c r="H248" s="3"/>
      <c r="I248" s="3"/>
      <c r="J248" s="3"/>
      <c r="K248" s="3"/>
      <c r="L248" s="3"/>
      <c r="M248" s="3"/>
      <c r="N248" s="3"/>
      <c r="O248" s="3"/>
      <c r="P248" s="3"/>
      <c r="Q248" s="3"/>
      <c r="R248" s="3"/>
      <c r="S248" s="3"/>
      <c r="T248" s="3"/>
    </row>
    <row r="249" spans="3:20" s="1" customFormat="1">
      <c r="C249" s="3"/>
      <c r="D249" s="3"/>
      <c r="E249" s="3"/>
      <c r="F249" s="3"/>
      <c r="G249" s="3"/>
      <c r="H249" s="3"/>
      <c r="I249" s="3"/>
      <c r="J249" s="3"/>
      <c r="K249" s="3"/>
      <c r="L249" s="3"/>
      <c r="M249" s="3"/>
      <c r="N249" s="3"/>
      <c r="O249" s="3"/>
      <c r="P249" s="3"/>
      <c r="Q249" s="3"/>
      <c r="R249" s="3"/>
      <c r="S249" s="3"/>
      <c r="T249" s="3"/>
    </row>
    <row r="250" spans="3:20" s="1" customFormat="1">
      <c r="C250" s="3"/>
      <c r="D250" s="3"/>
      <c r="E250" s="3"/>
      <c r="F250" s="3"/>
      <c r="G250" s="3"/>
      <c r="H250" s="3"/>
      <c r="I250" s="3"/>
      <c r="J250" s="3"/>
      <c r="K250" s="3"/>
      <c r="L250" s="3"/>
      <c r="M250" s="3"/>
      <c r="N250" s="3"/>
      <c r="O250" s="3"/>
      <c r="P250" s="3"/>
      <c r="Q250" s="3"/>
      <c r="R250" s="3"/>
      <c r="S250" s="3"/>
      <c r="T250" s="3"/>
    </row>
    <row r="251" spans="3:20" s="1" customFormat="1">
      <c r="C251" s="3"/>
      <c r="D251" s="3"/>
      <c r="E251" s="3"/>
      <c r="F251" s="3"/>
      <c r="G251" s="3"/>
      <c r="H251" s="3"/>
      <c r="I251" s="3"/>
      <c r="J251" s="3"/>
      <c r="K251" s="3"/>
      <c r="L251" s="3"/>
      <c r="M251" s="3"/>
      <c r="N251" s="3"/>
      <c r="O251" s="3"/>
      <c r="P251" s="3"/>
      <c r="Q251" s="3"/>
      <c r="R251" s="3"/>
      <c r="S251" s="3"/>
      <c r="T251" s="3"/>
    </row>
    <row r="252" spans="3:20" s="1" customFormat="1">
      <c r="C252" s="3"/>
      <c r="D252" s="3"/>
      <c r="E252" s="3"/>
      <c r="F252" s="3"/>
      <c r="G252" s="3"/>
      <c r="H252" s="3"/>
      <c r="I252" s="3"/>
      <c r="J252" s="3"/>
      <c r="K252" s="3"/>
      <c r="L252" s="3"/>
      <c r="M252" s="3"/>
      <c r="N252" s="3"/>
      <c r="O252" s="3"/>
      <c r="P252" s="3"/>
      <c r="Q252" s="3"/>
      <c r="R252" s="3"/>
      <c r="S252" s="3"/>
      <c r="T252" s="3"/>
    </row>
    <row r="253" spans="3:20" s="1" customFormat="1">
      <c r="C253" s="3"/>
      <c r="D253" s="3"/>
      <c r="E253" s="3"/>
      <c r="F253" s="3"/>
      <c r="G253" s="3"/>
      <c r="H253" s="3"/>
      <c r="I253" s="3"/>
      <c r="J253" s="3"/>
      <c r="K253" s="3"/>
      <c r="L253" s="3"/>
      <c r="M253" s="3"/>
      <c r="N253" s="3"/>
      <c r="O253" s="3"/>
      <c r="P253" s="3"/>
      <c r="Q253" s="3"/>
      <c r="R253" s="3"/>
      <c r="S253" s="3"/>
      <c r="T253" s="3"/>
    </row>
    <row r="254" spans="3:20" s="1" customFormat="1">
      <c r="C254" s="3"/>
      <c r="D254" s="3"/>
      <c r="E254" s="3"/>
      <c r="F254" s="3"/>
      <c r="G254" s="3"/>
      <c r="H254" s="3"/>
      <c r="I254" s="3"/>
      <c r="J254" s="3"/>
      <c r="K254" s="3"/>
      <c r="L254" s="3"/>
      <c r="M254" s="3"/>
      <c r="N254" s="3"/>
      <c r="O254" s="3"/>
      <c r="P254" s="3"/>
      <c r="Q254" s="3"/>
      <c r="R254" s="3"/>
      <c r="S254" s="3"/>
      <c r="T254" s="3"/>
    </row>
    <row r="255" spans="3:20" s="1" customFormat="1">
      <c r="C255" s="3"/>
      <c r="D255" s="3"/>
      <c r="E255" s="3"/>
      <c r="F255" s="3"/>
      <c r="G255" s="3"/>
      <c r="H255" s="3"/>
      <c r="I255" s="3"/>
      <c r="J255" s="3"/>
      <c r="K255" s="3"/>
      <c r="L255" s="3"/>
      <c r="M255" s="3"/>
      <c r="N255" s="3"/>
      <c r="O255" s="3"/>
      <c r="P255" s="3"/>
      <c r="Q255" s="3"/>
      <c r="R255" s="3"/>
      <c r="S255" s="3"/>
      <c r="T255" s="3"/>
    </row>
    <row r="256" spans="3:20" s="1" customFormat="1">
      <c r="C256" s="3"/>
      <c r="D256" s="3"/>
      <c r="E256" s="3"/>
      <c r="F256" s="3"/>
      <c r="G256" s="3"/>
      <c r="H256" s="3"/>
      <c r="I256" s="3"/>
      <c r="J256" s="3"/>
      <c r="K256" s="3"/>
      <c r="L256" s="3"/>
      <c r="M256" s="3"/>
      <c r="N256" s="3"/>
      <c r="O256" s="3"/>
      <c r="P256" s="3"/>
      <c r="Q256" s="3"/>
      <c r="R256" s="3"/>
      <c r="S256" s="3"/>
      <c r="T256" s="3"/>
    </row>
    <row r="257" spans="3:20" s="1" customFormat="1">
      <c r="C257" s="3"/>
      <c r="D257" s="3"/>
      <c r="E257" s="3"/>
      <c r="F257" s="3"/>
      <c r="G257" s="3"/>
      <c r="H257" s="3"/>
      <c r="I257" s="3"/>
      <c r="J257" s="3"/>
      <c r="K257" s="3"/>
      <c r="L257" s="3"/>
      <c r="M257" s="3"/>
      <c r="N257" s="3"/>
      <c r="O257" s="3"/>
      <c r="P257" s="3"/>
      <c r="Q257" s="3"/>
      <c r="R257" s="3"/>
      <c r="S257" s="3"/>
      <c r="T257" s="3"/>
    </row>
    <row r="258" spans="3:20" s="1" customFormat="1">
      <c r="C258" s="3"/>
      <c r="D258" s="3"/>
      <c r="E258" s="3"/>
      <c r="F258" s="3"/>
      <c r="G258" s="3"/>
      <c r="H258" s="3"/>
      <c r="I258" s="3"/>
      <c r="J258" s="3"/>
      <c r="K258" s="3"/>
      <c r="L258" s="3"/>
      <c r="M258" s="3"/>
      <c r="N258" s="3"/>
      <c r="O258" s="3"/>
      <c r="P258" s="3"/>
      <c r="Q258" s="3"/>
      <c r="R258" s="3"/>
      <c r="S258" s="3"/>
      <c r="T258" s="3"/>
    </row>
    <row r="259" spans="3:20" s="1" customFormat="1">
      <c r="C259" s="3"/>
      <c r="D259" s="3"/>
      <c r="E259" s="3"/>
      <c r="F259" s="3"/>
      <c r="G259" s="3"/>
      <c r="H259" s="3"/>
      <c r="I259" s="3"/>
      <c r="J259" s="3"/>
      <c r="K259" s="3"/>
      <c r="L259" s="3"/>
      <c r="M259" s="3"/>
      <c r="N259" s="3"/>
      <c r="O259" s="3"/>
      <c r="P259" s="3"/>
      <c r="Q259" s="3"/>
      <c r="R259" s="3"/>
      <c r="S259" s="3"/>
      <c r="T259" s="3"/>
    </row>
    <row r="260" spans="3:20" s="1" customFormat="1">
      <c r="C260" s="3"/>
      <c r="D260" s="3"/>
      <c r="E260" s="3"/>
      <c r="F260" s="3"/>
      <c r="G260" s="3"/>
      <c r="H260" s="3"/>
      <c r="I260" s="3"/>
      <c r="J260" s="3"/>
      <c r="K260" s="3"/>
      <c r="L260" s="3"/>
      <c r="M260" s="3"/>
      <c r="N260" s="3"/>
      <c r="O260" s="3"/>
      <c r="P260" s="3"/>
      <c r="Q260" s="3"/>
      <c r="R260" s="3"/>
      <c r="S260" s="3"/>
      <c r="T260" s="3"/>
    </row>
    <row r="261" spans="3:20" s="1" customFormat="1">
      <c r="C261" s="3"/>
      <c r="D261" s="3"/>
      <c r="E261" s="3"/>
      <c r="F261" s="3"/>
      <c r="G261" s="3"/>
      <c r="H261" s="3"/>
      <c r="I261" s="3"/>
      <c r="J261" s="3"/>
      <c r="K261" s="3"/>
      <c r="L261" s="3"/>
      <c r="M261" s="3"/>
      <c r="N261" s="3"/>
      <c r="O261" s="3"/>
      <c r="P261" s="3"/>
      <c r="Q261" s="3"/>
      <c r="R261" s="3"/>
      <c r="S261" s="3"/>
      <c r="T261" s="3"/>
    </row>
    <row r="262" spans="3:20" s="1" customFormat="1">
      <c r="C262" s="3"/>
      <c r="D262" s="3"/>
      <c r="E262" s="3"/>
      <c r="F262" s="3"/>
      <c r="G262" s="3"/>
      <c r="H262" s="3"/>
      <c r="I262" s="3"/>
      <c r="J262" s="3"/>
      <c r="K262" s="3"/>
      <c r="L262" s="3"/>
      <c r="M262" s="3"/>
      <c r="N262" s="3"/>
      <c r="O262" s="3"/>
      <c r="P262" s="3"/>
      <c r="Q262" s="3"/>
      <c r="R262" s="3"/>
      <c r="S262" s="3"/>
      <c r="T262" s="3"/>
    </row>
    <row r="263" spans="3:20" s="1" customFormat="1">
      <c r="C263" s="3"/>
      <c r="D263" s="3"/>
      <c r="E263" s="3"/>
      <c r="F263" s="3"/>
      <c r="G263" s="3"/>
      <c r="H263" s="3"/>
      <c r="I263" s="3"/>
      <c r="J263" s="3"/>
      <c r="K263" s="3"/>
      <c r="L263" s="3"/>
      <c r="M263" s="3"/>
      <c r="N263" s="3"/>
      <c r="O263" s="3"/>
      <c r="P263" s="3"/>
      <c r="Q263" s="3"/>
      <c r="R263" s="3"/>
      <c r="S263" s="3"/>
      <c r="T263" s="3"/>
    </row>
    <row r="264" spans="3:20" s="1" customFormat="1">
      <c r="C264" s="3"/>
      <c r="D264" s="3"/>
      <c r="E264" s="3"/>
      <c r="F264" s="3"/>
      <c r="G264" s="3"/>
      <c r="H264" s="3"/>
      <c r="I264" s="3"/>
      <c r="J264" s="3"/>
      <c r="K264" s="3"/>
      <c r="L264" s="3"/>
      <c r="M264" s="3"/>
      <c r="N264" s="3"/>
      <c r="O264" s="3"/>
      <c r="P264" s="3"/>
      <c r="Q264" s="3"/>
      <c r="R264" s="3"/>
      <c r="S264" s="3"/>
      <c r="T264" s="3"/>
    </row>
    <row r="265" spans="3:20" s="1" customFormat="1">
      <c r="C265" s="3"/>
      <c r="D265" s="3"/>
      <c r="E265" s="3"/>
      <c r="F265" s="3"/>
      <c r="G265" s="3"/>
      <c r="H265" s="3"/>
      <c r="I265" s="3"/>
      <c r="J265" s="3"/>
      <c r="K265" s="3"/>
      <c r="L265" s="3"/>
      <c r="M265" s="3"/>
      <c r="N265" s="3"/>
      <c r="O265" s="3"/>
      <c r="P265" s="3"/>
      <c r="Q265" s="3"/>
      <c r="R265" s="3"/>
      <c r="S265" s="3"/>
      <c r="T265" s="3"/>
    </row>
    <row r="266" spans="3:20" s="1" customFormat="1">
      <c r="C266" s="3"/>
      <c r="D266" s="3"/>
      <c r="E266" s="3"/>
      <c r="F266" s="3"/>
      <c r="G266" s="3"/>
      <c r="H266" s="3"/>
      <c r="I266" s="3"/>
      <c r="J266" s="3"/>
      <c r="K266" s="3"/>
      <c r="L266" s="3"/>
      <c r="M266" s="3"/>
      <c r="N266" s="3"/>
      <c r="O266" s="3"/>
      <c r="P266" s="3"/>
      <c r="Q266" s="3"/>
      <c r="R266" s="3"/>
      <c r="S266" s="3"/>
      <c r="T266" s="3"/>
    </row>
    <row r="267" spans="3:20" s="1" customFormat="1">
      <c r="C267" s="3"/>
      <c r="D267" s="3"/>
      <c r="E267" s="3"/>
      <c r="F267" s="3"/>
      <c r="G267" s="3"/>
      <c r="H267" s="3"/>
      <c r="I267" s="3"/>
      <c r="J267" s="3"/>
      <c r="K267" s="3"/>
      <c r="L267" s="3"/>
      <c r="M267" s="3"/>
      <c r="N267" s="3"/>
      <c r="O267" s="3"/>
      <c r="P267" s="3"/>
      <c r="Q267" s="3"/>
      <c r="R267" s="3"/>
      <c r="S267" s="3"/>
      <c r="T267" s="3"/>
    </row>
    <row r="268" spans="3:20" s="1" customFormat="1">
      <c r="C268" s="3"/>
      <c r="D268" s="3"/>
      <c r="E268" s="3"/>
      <c r="F268" s="3"/>
      <c r="G268" s="3"/>
      <c r="H268" s="3"/>
      <c r="I268" s="3"/>
      <c r="J268" s="3"/>
      <c r="K268" s="3"/>
      <c r="L268" s="3"/>
      <c r="M268" s="3"/>
      <c r="N268" s="3"/>
      <c r="O268" s="3"/>
      <c r="P268" s="3"/>
      <c r="Q268" s="3"/>
      <c r="R268" s="3"/>
      <c r="S268" s="3"/>
      <c r="T268" s="3"/>
    </row>
    <row r="269" spans="3:20" s="1" customFormat="1">
      <c r="C269" s="3"/>
      <c r="D269" s="3"/>
      <c r="E269" s="3"/>
      <c r="F269" s="3"/>
      <c r="G269" s="3"/>
      <c r="H269" s="3"/>
      <c r="I269" s="3"/>
      <c r="J269" s="3"/>
      <c r="K269" s="3"/>
      <c r="L269" s="3"/>
      <c r="M269" s="3"/>
      <c r="N269" s="3"/>
      <c r="O269" s="3"/>
      <c r="P269" s="3"/>
      <c r="Q269" s="3"/>
      <c r="R269" s="3"/>
      <c r="S269" s="3"/>
      <c r="T269" s="3"/>
    </row>
    <row r="270" spans="3:20" s="1" customFormat="1">
      <c r="C270" s="3"/>
      <c r="D270" s="3"/>
      <c r="E270" s="3"/>
      <c r="F270" s="3"/>
      <c r="G270" s="3"/>
      <c r="H270" s="3"/>
      <c r="I270" s="3"/>
      <c r="J270" s="3"/>
      <c r="K270" s="3"/>
      <c r="L270" s="3"/>
      <c r="M270" s="3"/>
      <c r="N270" s="3"/>
      <c r="O270" s="3"/>
      <c r="P270" s="3"/>
      <c r="Q270" s="3"/>
      <c r="R270" s="3"/>
      <c r="S270" s="3"/>
      <c r="T270" s="3"/>
    </row>
    <row r="271" spans="3:20" s="1" customFormat="1">
      <c r="C271" s="3"/>
      <c r="D271" s="3"/>
      <c r="E271" s="3"/>
      <c r="F271" s="3"/>
      <c r="G271" s="3"/>
      <c r="H271" s="3"/>
      <c r="I271" s="3"/>
      <c r="J271" s="3"/>
      <c r="K271" s="3"/>
      <c r="L271" s="3"/>
      <c r="M271" s="3"/>
      <c r="N271" s="3"/>
      <c r="O271" s="3"/>
      <c r="P271" s="3"/>
      <c r="Q271" s="3"/>
      <c r="R271" s="3"/>
      <c r="S271" s="3"/>
      <c r="T271" s="3"/>
    </row>
    <row r="272" spans="3:20" s="1" customFormat="1">
      <c r="C272" s="3"/>
      <c r="D272" s="3"/>
      <c r="E272" s="3"/>
      <c r="F272" s="3"/>
      <c r="G272" s="3"/>
      <c r="H272" s="3"/>
      <c r="I272" s="3"/>
      <c r="J272" s="3"/>
      <c r="K272" s="3"/>
      <c r="L272" s="3"/>
      <c r="M272" s="3"/>
      <c r="N272" s="3"/>
      <c r="O272" s="3"/>
      <c r="P272" s="3"/>
      <c r="Q272" s="3"/>
      <c r="R272" s="3"/>
      <c r="S272" s="3"/>
      <c r="T272" s="3"/>
    </row>
    <row r="273" spans="3:20" s="1" customFormat="1">
      <c r="C273" s="3"/>
      <c r="D273" s="3"/>
      <c r="E273" s="3"/>
      <c r="F273" s="3"/>
      <c r="G273" s="3"/>
      <c r="H273" s="3"/>
      <c r="I273" s="3"/>
      <c r="J273" s="3"/>
      <c r="K273" s="3"/>
      <c r="L273" s="3"/>
      <c r="M273" s="3"/>
      <c r="N273" s="3"/>
      <c r="O273" s="3"/>
      <c r="P273" s="3"/>
      <c r="Q273" s="3"/>
      <c r="R273" s="3"/>
      <c r="S273" s="3"/>
      <c r="T273" s="3"/>
    </row>
    <row r="274" spans="3:20" s="1" customFormat="1">
      <c r="C274" s="3"/>
      <c r="D274" s="3"/>
      <c r="E274" s="3"/>
      <c r="F274" s="3"/>
      <c r="G274" s="3"/>
      <c r="H274" s="3"/>
      <c r="I274" s="3"/>
      <c r="J274" s="3"/>
      <c r="K274" s="3"/>
      <c r="L274" s="3"/>
      <c r="M274" s="3"/>
      <c r="N274" s="3"/>
      <c r="O274" s="3"/>
      <c r="P274" s="3"/>
      <c r="Q274" s="3"/>
      <c r="R274" s="3"/>
      <c r="S274" s="3"/>
      <c r="T274" s="3"/>
    </row>
    <row r="275" spans="3:20" s="1" customFormat="1">
      <c r="C275" s="3"/>
      <c r="D275" s="3"/>
      <c r="E275" s="3"/>
      <c r="F275" s="3"/>
      <c r="G275" s="3"/>
      <c r="H275" s="3"/>
      <c r="I275" s="3"/>
      <c r="J275" s="3"/>
      <c r="K275" s="3"/>
      <c r="L275" s="3"/>
      <c r="M275" s="3"/>
      <c r="N275" s="3"/>
      <c r="O275" s="3"/>
      <c r="P275" s="3"/>
      <c r="Q275" s="3"/>
      <c r="R275" s="3"/>
      <c r="S275" s="3"/>
      <c r="T275" s="3"/>
    </row>
    <row r="276" spans="3:20" s="1" customFormat="1">
      <c r="C276" s="3"/>
      <c r="D276" s="3"/>
      <c r="E276" s="3"/>
      <c r="F276" s="3"/>
      <c r="G276" s="3"/>
      <c r="H276" s="3"/>
      <c r="I276" s="3"/>
      <c r="J276" s="3"/>
      <c r="K276" s="3"/>
      <c r="L276" s="3"/>
      <c r="M276" s="3"/>
      <c r="N276" s="3"/>
      <c r="O276" s="3"/>
      <c r="P276" s="3"/>
      <c r="Q276" s="3"/>
      <c r="R276" s="3"/>
      <c r="S276" s="3"/>
      <c r="T276" s="3"/>
    </row>
    <row r="277" spans="3:20" s="1" customFormat="1">
      <c r="C277" s="3"/>
      <c r="D277" s="3"/>
      <c r="E277" s="3"/>
      <c r="F277" s="3"/>
      <c r="G277" s="3"/>
      <c r="H277" s="3"/>
      <c r="I277" s="3"/>
      <c r="J277" s="3"/>
      <c r="K277" s="3"/>
      <c r="L277" s="3"/>
      <c r="M277" s="3"/>
      <c r="N277" s="3"/>
      <c r="O277" s="3"/>
      <c r="P277" s="3"/>
      <c r="Q277" s="3"/>
      <c r="R277" s="3"/>
      <c r="S277" s="3"/>
      <c r="T277" s="3"/>
    </row>
    <row r="278" spans="3:20" s="1" customFormat="1">
      <c r="C278" s="3"/>
      <c r="D278" s="3"/>
      <c r="E278" s="3"/>
      <c r="F278" s="3"/>
      <c r="G278" s="3"/>
      <c r="H278" s="3"/>
      <c r="I278" s="3"/>
      <c r="J278" s="3"/>
      <c r="K278" s="3"/>
      <c r="L278" s="3"/>
      <c r="M278" s="3"/>
      <c r="N278" s="3"/>
      <c r="O278" s="3"/>
      <c r="P278" s="3"/>
      <c r="Q278" s="3"/>
      <c r="R278" s="3"/>
      <c r="S278" s="3"/>
      <c r="T278" s="3"/>
    </row>
    <row r="279" spans="3:20" s="1" customFormat="1">
      <c r="C279" s="3"/>
      <c r="D279" s="3"/>
      <c r="E279" s="3"/>
      <c r="F279" s="3"/>
      <c r="G279" s="3"/>
      <c r="H279" s="3"/>
      <c r="I279" s="3"/>
      <c r="J279" s="3"/>
      <c r="K279" s="3"/>
      <c r="L279" s="3"/>
      <c r="M279" s="3"/>
      <c r="N279" s="3"/>
      <c r="O279" s="3"/>
      <c r="P279" s="3"/>
      <c r="Q279" s="3"/>
      <c r="R279" s="3"/>
      <c r="S279" s="3"/>
      <c r="T279" s="3"/>
    </row>
    <row r="280" spans="3:20" s="1" customFormat="1">
      <c r="C280" s="3"/>
      <c r="D280" s="3"/>
      <c r="E280" s="3"/>
      <c r="F280" s="3"/>
      <c r="G280" s="3"/>
      <c r="H280" s="3"/>
      <c r="I280" s="3"/>
      <c r="J280" s="3"/>
      <c r="K280" s="3"/>
      <c r="L280" s="3"/>
      <c r="M280" s="3"/>
      <c r="N280" s="3"/>
      <c r="O280" s="3"/>
      <c r="P280" s="3"/>
      <c r="Q280" s="3"/>
      <c r="R280" s="3"/>
      <c r="S280" s="3"/>
      <c r="T280" s="3"/>
    </row>
    <row r="281" spans="3:20" s="1" customFormat="1">
      <c r="C281" s="3"/>
      <c r="D281" s="3"/>
      <c r="E281" s="3"/>
      <c r="F281" s="3"/>
      <c r="G281" s="3"/>
      <c r="H281" s="3"/>
      <c r="I281" s="3"/>
      <c r="J281" s="3"/>
      <c r="K281" s="3"/>
      <c r="L281" s="3"/>
      <c r="M281" s="3"/>
      <c r="N281" s="3"/>
      <c r="O281" s="3"/>
      <c r="P281" s="3"/>
      <c r="Q281" s="3"/>
      <c r="R281" s="3"/>
      <c r="S281" s="3"/>
      <c r="T281" s="3"/>
    </row>
    <row r="282" spans="3:20" s="1" customFormat="1">
      <c r="C282" s="3"/>
      <c r="D282" s="3"/>
      <c r="E282" s="3"/>
      <c r="F282" s="3"/>
      <c r="G282" s="3"/>
      <c r="H282" s="3"/>
      <c r="I282" s="3"/>
      <c r="J282" s="3"/>
      <c r="K282" s="3"/>
      <c r="L282" s="3"/>
      <c r="M282" s="3"/>
      <c r="N282" s="3"/>
      <c r="O282" s="3"/>
      <c r="P282" s="3"/>
      <c r="Q282" s="3"/>
      <c r="R282" s="3"/>
      <c r="S282" s="3"/>
      <c r="T282" s="3"/>
    </row>
    <row r="283" spans="3:20" s="1" customFormat="1">
      <c r="C283" s="3"/>
      <c r="D283" s="3"/>
      <c r="E283" s="3"/>
      <c r="F283" s="3"/>
      <c r="G283" s="3"/>
      <c r="H283" s="3"/>
      <c r="I283" s="3"/>
      <c r="J283" s="3"/>
      <c r="K283" s="3"/>
      <c r="L283" s="3"/>
      <c r="M283" s="3"/>
      <c r="N283" s="3"/>
      <c r="O283" s="3"/>
      <c r="P283" s="3"/>
      <c r="Q283" s="3"/>
      <c r="R283" s="3"/>
      <c r="S283" s="3"/>
      <c r="T283" s="3"/>
    </row>
    <row r="284" spans="3:20" s="1" customFormat="1">
      <c r="C284" s="3"/>
      <c r="D284" s="3"/>
      <c r="E284" s="3"/>
      <c r="F284" s="3"/>
      <c r="G284" s="3"/>
      <c r="H284" s="3"/>
      <c r="I284" s="3"/>
      <c r="J284" s="3"/>
      <c r="K284" s="3"/>
      <c r="L284" s="3"/>
      <c r="M284" s="3"/>
      <c r="N284" s="3"/>
      <c r="O284" s="3"/>
      <c r="P284" s="3"/>
      <c r="Q284" s="3"/>
      <c r="R284" s="3"/>
      <c r="S284" s="3"/>
      <c r="T284" s="3"/>
    </row>
    <row r="285" spans="3:20" s="1" customFormat="1">
      <c r="C285" s="3"/>
      <c r="D285" s="3"/>
      <c r="E285" s="3"/>
      <c r="F285" s="3"/>
      <c r="G285" s="3"/>
      <c r="H285" s="3"/>
      <c r="I285" s="3"/>
      <c r="J285" s="3"/>
      <c r="K285" s="3"/>
      <c r="L285" s="3"/>
      <c r="M285" s="3"/>
      <c r="N285" s="3"/>
      <c r="O285" s="3"/>
      <c r="P285" s="3"/>
      <c r="Q285" s="3"/>
      <c r="R285" s="3"/>
      <c r="S285" s="3"/>
      <c r="T285" s="3"/>
    </row>
    <row r="286" spans="3:20" s="1" customFormat="1">
      <c r="C286" s="3"/>
      <c r="D286" s="3"/>
      <c r="E286" s="3"/>
      <c r="F286" s="3"/>
      <c r="G286" s="3"/>
      <c r="H286" s="3"/>
      <c r="I286" s="3"/>
      <c r="J286" s="3"/>
      <c r="K286" s="3"/>
      <c r="L286" s="3"/>
      <c r="M286" s="3"/>
      <c r="N286" s="3"/>
      <c r="O286" s="3"/>
      <c r="P286" s="3"/>
      <c r="Q286" s="3"/>
      <c r="R286" s="3"/>
      <c r="S286" s="3"/>
      <c r="T286" s="3"/>
    </row>
    <row r="287" spans="3:20" s="1" customFormat="1">
      <c r="C287" s="3"/>
      <c r="D287" s="3"/>
      <c r="E287" s="3"/>
      <c r="F287" s="3"/>
      <c r="G287" s="3"/>
      <c r="H287" s="3"/>
      <c r="I287" s="3"/>
      <c r="J287" s="3"/>
      <c r="K287" s="3"/>
      <c r="L287" s="3"/>
      <c r="M287" s="3"/>
      <c r="N287" s="3"/>
      <c r="O287" s="3"/>
      <c r="P287" s="3"/>
      <c r="Q287" s="3"/>
      <c r="R287" s="3"/>
      <c r="S287" s="3"/>
      <c r="T287" s="3"/>
    </row>
    <row r="288" spans="3:20" s="1" customFormat="1">
      <c r="C288" s="3"/>
      <c r="D288" s="3"/>
      <c r="E288" s="3"/>
      <c r="F288" s="3"/>
      <c r="G288" s="3"/>
      <c r="H288" s="3"/>
      <c r="I288" s="3"/>
      <c r="J288" s="3"/>
      <c r="K288" s="3"/>
      <c r="L288" s="3"/>
      <c r="M288" s="3"/>
      <c r="N288" s="3"/>
      <c r="O288" s="3"/>
      <c r="P288" s="3"/>
      <c r="Q288" s="3"/>
      <c r="R288" s="3"/>
      <c r="S288" s="3"/>
      <c r="T288" s="3"/>
    </row>
    <row r="289" spans="3:20" s="1" customFormat="1">
      <c r="C289" s="3"/>
      <c r="D289" s="3"/>
      <c r="E289" s="3"/>
      <c r="F289" s="3"/>
      <c r="G289" s="3"/>
      <c r="H289" s="3"/>
      <c r="I289" s="3"/>
      <c r="J289" s="3"/>
      <c r="K289" s="3"/>
      <c r="L289" s="3"/>
      <c r="M289" s="3"/>
      <c r="N289" s="3"/>
      <c r="O289" s="3"/>
      <c r="P289" s="3"/>
      <c r="Q289" s="3"/>
      <c r="R289" s="3"/>
      <c r="S289" s="3"/>
      <c r="T289" s="3"/>
    </row>
    <row r="290" spans="3:20" s="1" customFormat="1">
      <c r="C290" s="3"/>
      <c r="D290" s="3"/>
      <c r="E290" s="3"/>
      <c r="F290" s="3"/>
      <c r="G290" s="3"/>
      <c r="H290" s="3"/>
      <c r="I290" s="3"/>
      <c r="J290" s="3"/>
      <c r="K290" s="3"/>
      <c r="L290" s="3"/>
      <c r="M290" s="3"/>
      <c r="N290" s="3"/>
      <c r="O290" s="3"/>
      <c r="P290" s="3"/>
      <c r="Q290" s="3"/>
      <c r="R290" s="3"/>
      <c r="S290" s="3"/>
      <c r="T290" s="3"/>
    </row>
    <row r="291" spans="3:20" s="1" customFormat="1">
      <c r="C291" s="3"/>
      <c r="D291" s="3"/>
      <c r="E291" s="3"/>
      <c r="F291" s="3"/>
      <c r="G291" s="3"/>
      <c r="H291" s="3"/>
      <c r="I291" s="3"/>
      <c r="J291" s="3"/>
      <c r="K291" s="3"/>
      <c r="L291" s="3"/>
      <c r="M291" s="3"/>
      <c r="N291" s="3"/>
      <c r="O291" s="3"/>
      <c r="P291" s="3"/>
      <c r="Q291" s="3"/>
      <c r="R291" s="3"/>
      <c r="S291" s="3"/>
      <c r="T291" s="3"/>
    </row>
    <row r="292" spans="3:20" s="1" customFormat="1">
      <c r="C292" s="3"/>
      <c r="D292" s="3"/>
      <c r="E292" s="3"/>
      <c r="F292" s="3"/>
      <c r="G292" s="3"/>
      <c r="H292" s="3"/>
      <c r="I292" s="3"/>
      <c r="J292" s="3"/>
      <c r="K292" s="3"/>
      <c r="L292" s="3"/>
      <c r="M292" s="3"/>
      <c r="N292" s="3"/>
      <c r="O292" s="3"/>
      <c r="P292" s="3"/>
      <c r="Q292" s="3"/>
      <c r="R292" s="3"/>
      <c r="S292" s="3"/>
      <c r="T292" s="3"/>
    </row>
    <row r="293" spans="3:20" s="1" customFormat="1">
      <c r="C293" s="3"/>
      <c r="D293" s="3"/>
      <c r="E293" s="3"/>
      <c r="F293" s="3"/>
      <c r="G293" s="3"/>
      <c r="H293" s="3"/>
      <c r="I293" s="3"/>
      <c r="J293" s="3"/>
      <c r="K293" s="3"/>
      <c r="L293" s="3"/>
      <c r="M293" s="3"/>
      <c r="N293" s="3"/>
      <c r="O293" s="3"/>
      <c r="P293" s="3"/>
      <c r="Q293" s="3"/>
      <c r="R293" s="3"/>
      <c r="S293" s="3"/>
      <c r="T293" s="3"/>
    </row>
    <row r="294" spans="3:20" s="1" customFormat="1">
      <c r="C294" s="3"/>
      <c r="D294" s="3"/>
      <c r="E294" s="3"/>
      <c r="F294" s="3"/>
      <c r="G294" s="3"/>
      <c r="H294" s="3"/>
      <c r="I294" s="3"/>
      <c r="J294" s="3"/>
      <c r="K294" s="3"/>
      <c r="L294" s="3"/>
      <c r="M294" s="3"/>
      <c r="N294" s="3"/>
      <c r="O294" s="3"/>
      <c r="P294" s="3"/>
      <c r="Q294" s="3"/>
      <c r="R294" s="3"/>
      <c r="S294" s="3"/>
      <c r="T294" s="3"/>
    </row>
    <row r="295" spans="3:20" s="1" customFormat="1">
      <c r="C295" s="3"/>
      <c r="D295" s="3"/>
      <c r="E295" s="3"/>
      <c r="F295" s="3"/>
      <c r="G295" s="3"/>
      <c r="H295" s="3"/>
      <c r="I295" s="3"/>
      <c r="J295" s="3"/>
      <c r="K295" s="3"/>
      <c r="L295" s="3"/>
      <c r="M295" s="3"/>
      <c r="N295" s="3"/>
      <c r="O295" s="3"/>
      <c r="P295" s="3"/>
      <c r="Q295" s="3"/>
      <c r="R295" s="3"/>
      <c r="S295" s="3"/>
      <c r="T295" s="3"/>
    </row>
    <row r="296" spans="3:20" s="1" customFormat="1">
      <c r="C296" s="3"/>
      <c r="D296" s="3"/>
      <c r="E296" s="3"/>
      <c r="F296" s="3"/>
      <c r="G296" s="3"/>
      <c r="H296" s="3"/>
      <c r="I296" s="3"/>
      <c r="J296" s="3"/>
      <c r="K296" s="3"/>
      <c r="L296" s="3"/>
      <c r="M296" s="3"/>
      <c r="N296" s="3"/>
      <c r="O296" s="3"/>
      <c r="P296" s="3"/>
      <c r="Q296" s="3"/>
      <c r="R296" s="3"/>
      <c r="S296" s="3"/>
      <c r="T296" s="3"/>
    </row>
    <row r="297" spans="3:20" s="1" customFormat="1">
      <c r="C297" s="3"/>
      <c r="D297" s="3"/>
      <c r="E297" s="3"/>
      <c r="F297" s="3"/>
      <c r="G297" s="3"/>
      <c r="H297" s="3"/>
      <c r="I297" s="3"/>
      <c r="J297" s="3"/>
      <c r="K297" s="3"/>
      <c r="L297" s="3"/>
      <c r="M297" s="3"/>
      <c r="N297" s="3"/>
      <c r="O297" s="3"/>
      <c r="P297" s="3"/>
      <c r="Q297" s="3"/>
      <c r="R297" s="3"/>
      <c r="S297" s="3"/>
      <c r="T297" s="3"/>
    </row>
    <row r="298" spans="3:20" s="1" customFormat="1">
      <c r="C298" s="3"/>
      <c r="D298" s="3"/>
      <c r="E298" s="3"/>
      <c r="F298" s="3"/>
      <c r="G298" s="3"/>
      <c r="H298" s="3"/>
      <c r="I298" s="3"/>
      <c r="J298" s="3"/>
      <c r="K298" s="3"/>
      <c r="L298" s="3"/>
      <c r="M298" s="3"/>
      <c r="N298" s="3"/>
      <c r="O298" s="3"/>
      <c r="P298" s="3"/>
      <c r="Q298" s="3"/>
      <c r="R298" s="3"/>
      <c r="S298" s="3"/>
      <c r="T298" s="3"/>
    </row>
    <row r="299" spans="3:20" s="1" customFormat="1">
      <c r="C299" s="3"/>
      <c r="D299" s="3"/>
      <c r="E299" s="3"/>
      <c r="F299" s="3"/>
      <c r="G299" s="3"/>
      <c r="H299" s="3"/>
      <c r="I299" s="3"/>
      <c r="J299" s="3"/>
      <c r="K299" s="3"/>
      <c r="L299" s="3"/>
      <c r="M299" s="3"/>
      <c r="N299" s="3"/>
      <c r="O299" s="3"/>
      <c r="P299" s="3"/>
      <c r="Q299" s="3"/>
      <c r="R299" s="3"/>
      <c r="S299" s="3"/>
      <c r="T299" s="3"/>
    </row>
    <row r="300" spans="3:20" s="1" customFormat="1">
      <c r="C300" s="3"/>
      <c r="D300" s="3"/>
      <c r="E300" s="3"/>
      <c r="F300" s="3"/>
      <c r="G300" s="3"/>
      <c r="H300" s="3"/>
      <c r="I300" s="3"/>
      <c r="J300" s="3"/>
      <c r="K300" s="3"/>
      <c r="L300" s="3"/>
      <c r="M300" s="3"/>
      <c r="N300" s="3"/>
      <c r="O300" s="3"/>
      <c r="P300" s="3"/>
      <c r="Q300" s="3"/>
      <c r="R300" s="3"/>
      <c r="S300" s="3"/>
      <c r="T300" s="3"/>
    </row>
    <row r="301" spans="3:20" s="1" customFormat="1">
      <c r="C301" s="3"/>
      <c r="D301" s="3"/>
      <c r="E301" s="3"/>
      <c r="F301" s="3"/>
      <c r="G301" s="3"/>
      <c r="H301" s="3"/>
      <c r="I301" s="3"/>
      <c r="J301" s="3"/>
      <c r="K301" s="3"/>
      <c r="L301" s="3"/>
      <c r="M301" s="3"/>
      <c r="N301" s="3"/>
      <c r="O301" s="3"/>
      <c r="P301" s="3"/>
      <c r="Q301" s="3"/>
      <c r="R301" s="3"/>
      <c r="S301" s="3"/>
      <c r="T301" s="3"/>
    </row>
    <row r="302" spans="3:20" s="1" customFormat="1">
      <c r="C302" s="3"/>
      <c r="D302" s="3"/>
      <c r="E302" s="3"/>
      <c r="F302" s="3"/>
      <c r="G302" s="3"/>
      <c r="H302" s="3"/>
      <c r="I302" s="3"/>
      <c r="J302" s="3"/>
      <c r="K302" s="3"/>
      <c r="L302" s="3"/>
      <c r="M302" s="3"/>
      <c r="N302" s="3"/>
      <c r="O302" s="3"/>
      <c r="P302" s="3"/>
      <c r="Q302" s="3"/>
      <c r="R302" s="3"/>
      <c r="S302" s="3"/>
      <c r="T302" s="3"/>
    </row>
    <row r="303" spans="3:20" s="1" customFormat="1">
      <c r="C303" s="3"/>
      <c r="D303" s="3"/>
      <c r="E303" s="3"/>
      <c r="F303" s="3"/>
      <c r="G303" s="3"/>
      <c r="H303" s="3"/>
      <c r="I303" s="3"/>
      <c r="J303" s="3"/>
      <c r="K303" s="3"/>
      <c r="L303" s="3"/>
      <c r="M303" s="3"/>
      <c r="N303" s="3"/>
      <c r="O303" s="3"/>
      <c r="P303" s="3"/>
      <c r="Q303" s="3"/>
      <c r="R303" s="3"/>
      <c r="S303" s="3"/>
      <c r="T303" s="3"/>
    </row>
    <row r="304" spans="3:20" s="1" customFormat="1">
      <c r="C304" s="3"/>
      <c r="D304" s="3"/>
      <c r="E304" s="3"/>
      <c r="F304" s="3"/>
      <c r="G304" s="3"/>
      <c r="H304" s="3"/>
      <c r="I304" s="3"/>
      <c r="J304" s="3"/>
      <c r="K304" s="3"/>
      <c r="L304" s="3"/>
      <c r="M304" s="3"/>
      <c r="N304" s="3"/>
      <c r="O304" s="3"/>
      <c r="P304" s="3"/>
      <c r="Q304" s="3"/>
      <c r="R304" s="3"/>
      <c r="S304" s="3"/>
      <c r="T304" s="3"/>
    </row>
    <row r="305" spans="3:20" s="1" customFormat="1">
      <c r="C305" s="3"/>
      <c r="D305" s="3"/>
      <c r="E305" s="3"/>
      <c r="F305" s="3"/>
      <c r="G305" s="3"/>
      <c r="H305" s="3"/>
      <c r="I305" s="3"/>
      <c r="J305" s="3"/>
      <c r="K305" s="3"/>
      <c r="L305" s="3"/>
      <c r="M305" s="3"/>
      <c r="N305" s="3"/>
      <c r="O305" s="3"/>
      <c r="P305" s="3"/>
      <c r="Q305" s="3"/>
      <c r="R305" s="3"/>
      <c r="S305" s="3"/>
      <c r="T305" s="3"/>
    </row>
    <row r="306" spans="3:20" s="1" customFormat="1">
      <c r="C306" s="3"/>
      <c r="D306" s="3"/>
      <c r="E306" s="3"/>
      <c r="F306" s="3"/>
      <c r="G306" s="3"/>
      <c r="H306" s="3"/>
      <c r="I306" s="3"/>
      <c r="J306" s="3"/>
      <c r="K306" s="3"/>
      <c r="L306" s="3"/>
      <c r="M306" s="3"/>
      <c r="N306" s="3"/>
      <c r="O306" s="3"/>
      <c r="P306" s="3"/>
      <c r="Q306" s="3"/>
      <c r="R306" s="3"/>
      <c r="S306" s="3"/>
      <c r="T306" s="3"/>
    </row>
    <row r="307" spans="3:20" s="1" customFormat="1">
      <c r="C307" s="3"/>
      <c r="D307" s="3"/>
      <c r="E307" s="3"/>
      <c r="F307" s="3"/>
      <c r="G307" s="3"/>
      <c r="H307" s="3"/>
      <c r="I307" s="3"/>
      <c r="J307" s="3"/>
      <c r="K307" s="3"/>
      <c r="L307" s="3"/>
      <c r="M307" s="3"/>
      <c r="N307" s="3"/>
      <c r="O307" s="3"/>
      <c r="P307" s="3"/>
      <c r="Q307" s="3"/>
      <c r="R307" s="3"/>
      <c r="S307" s="3"/>
      <c r="T307" s="3"/>
    </row>
    <row r="308" spans="3:20" s="1" customFormat="1">
      <c r="H308" s="3"/>
      <c r="I308" s="3"/>
      <c r="J308" s="3"/>
      <c r="K308" s="3"/>
      <c r="L308" s="3"/>
      <c r="M308" s="3"/>
      <c r="N308" s="3"/>
      <c r="O308" s="3"/>
      <c r="P308" s="3"/>
      <c r="Q308" s="3"/>
      <c r="R308" s="3"/>
      <c r="S308" s="3"/>
      <c r="T308" s="3"/>
    </row>
    <row r="309" spans="3:20" s="1" customFormat="1">
      <c r="H309" s="3"/>
      <c r="I309" s="3"/>
      <c r="J309" s="3"/>
      <c r="K309" s="3"/>
      <c r="L309" s="3"/>
      <c r="M309" s="3"/>
      <c r="N309" s="3"/>
      <c r="O309" s="3"/>
      <c r="P309" s="3"/>
      <c r="Q309" s="3"/>
      <c r="R309" s="3"/>
      <c r="S309" s="3"/>
      <c r="T309" s="3"/>
    </row>
    <row r="310" spans="3:20" s="1" customFormat="1">
      <c r="H310" s="3"/>
      <c r="I310" s="3"/>
      <c r="J310" s="3"/>
      <c r="K310" s="3"/>
      <c r="L310" s="3"/>
      <c r="M310" s="3"/>
      <c r="N310" s="3"/>
      <c r="O310" s="3"/>
      <c r="P310" s="3"/>
      <c r="Q310" s="3"/>
      <c r="R310" s="3"/>
      <c r="S310" s="3"/>
      <c r="T310" s="3"/>
    </row>
    <row r="311" spans="3:20" s="1" customFormat="1">
      <c r="H311" s="3"/>
      <c r="I311" s="3"/>
      <c r="J311" s="3"/>
      <c r="K311" s="3"/>
      <c r="L311" s="3"/>
      <c r="M311" s="3"/>
      <c r="N311" s="3"/>
      <c r="O311" s="3"/>
      <c r="P311" s="3"/>
      <c r="Q311" s="3"/>
      <c r="R311" s="3"/>
      <c r="S311" s="3"/>
      <c r="T311" s="3"/>
    </row>
    <row r="312" spans="3:20" s="1" customFormat="1">
      <c r="H312" s="3"/>
      <c r="I312" s="3"/>
      <c r="J312" s="3"/>
      <c r="K312" s="3"/>
      <c r="L312" s="3"/>
      <c r="M312" s="3"/>
      <c r="N312" s="3"/>
      <c r="O312" s="3"/>
      <c r="P312" s="3"/>
      <c r="Q312" s="3"/>
      <c r="R312" s="3"/>
      <c r="S312" s="3"/>
      <c r="T312" s="3"/>
    </row>
    <row r="313" spans="3:20" s="1" customFormat="1">
      <c r="H313" s="3"/>
      <c r="I313" s="3"/>
      <c r="J313" s="3"/>
      <c r="K313" s="3"/>
      <c r="L313" s="3"/>
      <c r="M313" s="3"/>
      <c r="N313" s="3"/>
      <c r="O313" s="3"/>
      <c r="P313" s="3"/>
      <c r="Q313" s="3"/>
      <c r="R313" s="3"/>
      <c r="S313" s="3"/>
      <c r="T313" s="3"/>
    </row>
    <row r="314" spans="3:20" s="1" customFormat="1">
      <c r="H314" s="3"/>
      <c r="I314" s="3"/>
      <c r="J314" s="3"/>
      <c r="K314" s="3"/>
      <c r="L314" s="3"/>
      <c r="M314" s="3"/>
      <c r="N314" s="3"/>
      <c r="O314" s="3"/>
      <c r="P314" s="3"/>
      <c r="Q314" s="3"/>
      <c r="R314" s="3"/>
      <c r="S314" s="3"/>
      <c r="T314" s="3"/>
    </row>
    <row r="315" spans="3:20" s="1" customFormat="1">
      <c r="H315" s="3"/>
      <c r="I315" s="3"/>
      <c r="J315" s="3"/>
      <c r="K315" s="3"/>
      <c r="L315" s="3"/>
      <c r="M315" s="3"/>
      <c r="N315" s="3"/>
      <c r="O315" s="3"/>
      <c r="P315" s="3"/>
      <c r="Q315" s="3"/>
      <c r="R315" s="3"/>
      <c r="S315" s="3"/>
      <c r="T315" s="3"/>
    </row>
  </sheetData>
  <mergeCells count="23">
    <mergeCell ref="A37:B37"/>
    <mergeCell ref="A38:B38"/>
    <mergeCell ref="A18:A20"/>
    <mergeCell ref="A21:A23"/>
    <mergeCell ref="A24:A26"/>
    <mergeCell ref="A27:A29"/>
    <mergeCell ref="A31:B31"/>
    <mergeCell ref="A36:B36"/>
    <mergeCell ref="B10:G10"/>
    <mergeCell ref="B11:G11"/>
    <mergeCell ref="A12:G12"/>
    <mergeCell ref="A13:G13"/>
    <mergeCell ref="A15:A17"/>
    <mergeCell ref="C15:F15"/>
    <mergeCell ref="G15:G17"/>
    <mergeCell ref="B16:B17"/>
    <mergeCell ref="C16:F16"/>
    <mergeCell ref="B9:G9"/>
    <mergeCell ref="A1:G1"/>
    <mergeCell ref="A4:G4"/>
    <mergeCell ref="A5:G5"/>
    <mergeCell ref="B7:G7"/>
    <mergeCell ref="B8:G8"/>
  </mergeCells>
  <pageMargins left="0.70866141732283472" right="0.70866141732283472" top="0.74803149606299213" bottom="0.74803149606299213" header="0.31496062992125984" footer="0.31496062992125984"/>
  <pageSetup paperSize="9" scale="14" orientation="portrait" r:id="rId1"/>
  <headerFooter>
    <oddFooter>&amp;C&amp;"Arial,Negrita"7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03"/>
  <sheetViews>
    <sheetView zoomScale="110" zoomScaleNormal="110" workbookViewId="0">
      <selection sqref="A1:D17"/>
    </sheetView>
  </sheetViews>
  <sheetFormatPr baseColWidth="10" defaultRowHeight="14.4"/>
  <cols>
    <col min="1" max="1" width="81.44140625" style="3" customWidth="1"/>
    <col min="2" max="2" width="7.88671875" style="3" customWidth="1"/>
    <col min="3" max="3" width="7.44140625" style="3" customWidth="1"/>
    <col min="4" max="4" width="28.88671875" style="1" customWidth="1"/>
    <col min="5" max="28" width="11.5546875" style="3"/>
    <col min="29" max="34" width="11.5546875" style="1"/>
  </cols>
  <sheetData>
    <row r="1" spans="1:36" ht="38.4">
      <c r="A1" s="875" t="s">
        <v>1233</v>
      </c>
      <c r="B1" s="875"/>
      <c r="C1" s="875"/>
      <c r="D1" s="875"/>
      <c r="E1" s="490"/>
      <c r="F1" s="490"/>
      <c r="G1" s="490"/>
      <c r="H1" s="490"/>
      <c r="I1" s="490"/>
    </row>
    <row r="2" spans="1:36">
      <c r="D2" s="3"/>
    </row>
    <row r="3" spans="1:36" s="46" customFormat="1">
      <c r="A3" s="457" t="s">
        <v>2327</v>
      </c>
    </row>
    <row r="4" spans="1:36" s="46" customFormat="1" ht="24.9" customHeight="1">
      <c r="A4" s="853" t="s">
        <v>2382</v>
      </c>
      <c r="B4" s="853"/>
      <c r="C4" s="853"/>
      <c r="D4" s="853"/>
    </row>
    <row r="5" spans="1:36" s="46" customFormat="1" ht="24.9" customHeight="1">
      <c r="A5" s="853" t="s">
        <v>2383</v>
      </c>
      <c r="B5" s="853"/>
      <c r="C5" s="853"/>
      <c r="D5" s="853"/>
    </row>
    <row r="6" spans="1:36" s="46" customFormat="1" ht="24.9" customHeight="1">
      <c r="A6" s="853" t="s">
        <v>2332</v>
      </c>
      <c r="B6" s="853"/>
      <c r="C6" s="853"/>
      <c r="D6" s="853"/>
    </row>
    <row r="7" spans="1:36" s="46" customFormat="1" ht="15" thickBot="1">
      <c r="A7" s="491"/>
      <c r="B7" s="492"/>
    </row>
    <row r="8" spans="1:36" ht="15" thickBot="1">
      <c r="A8" s="461" t="s">
        <v>2384</v>
      </c>
      <c r="B8" s="461" t="s">
        <v>89</v>
      </c>
      <c r="C8" s="461" t="s">
        <v>88</v>
      </c>
      <c r="D8" s="461" t="s">
        <v>595</v>
      </c>
    </row>
    <row r="9" spans="1:36" ht="15" thickBot="1">
      <c r="A9" s="466" t="s">
        <v>2385</v>
      </c>
      <c r="B9" s="466"/>
      <c r="C9" s="466"/>
      <c r="D9" s="466"/>
    </row>
    <row r="10" spans="1:36" s="1" customFormat="1" ht="15" thickBot="1">
      <c r="A10" s="466" t="s">
        <v>2386</v>
      </c>
      <c r="B10" s="466"/>
      <c r="C10" s="466"/>
      <c r="D10" s="466"/>
      <c r="E10" s="3"/>
      <c r="F10" s="3"/>
      <c r="G10" s="3"/>
      <c r="H10" s="3"/>
      <c r="I10" s="3"/>
      <c r="J10" s="3"/>
      <c r="K10" s="3"/>
      <c r="L10" s="3"/>
      <c r="M10" s="3"/>
      <c r="N10" s="3"/>
      <c r="O10" s="3"/>
      <c r="P10" s="3"/>
      <c r="Q10" s="3"/>
      <c r="R10" s="3"/>
      <c r="S10" s="3"/>
      <c r="T10" s="3"/>
      <c r="U10" s="3"/>
      <c r="V10" s="3"/>
      <c r="W10" s="3"/>
      <c r="X10" s="3"/>
      <c r="Y10" s="3"/>
      <c r="Z10" s="3"/>
      <c r="AA10" s="3"/>
      <c r="AB10" s="3"/>
      <c r="AI10"/>
      <c r="AJ10"/>
    </row>
    <row r="11" spans="1:36" s="1" customFormat="1" ht="15" thickBot="1">
      <c r="A11" s="466" t="s">
        <v>2387</v>
      </c>
      <c r="B11" s="466"/>
      <c r="C11" s="466"/>
      <c r="D11" s="466"/>
      <c r="E11" s="3"/>
      <c r="F11" s="3"/>
      <c r="G11" s="3"/>
      <c r="H11" s="3"/>
      <c r="I11" s="3"/>
      <c r="J11" s="3"/>
      <c r="K11" s="3"/>
      <c r="L11" s="3"/>
      <c r="M11" s="3"/>
      <c r="N11" s="3"/>
      <c r="O11" s="3"/>
      <c r="P11" s="3"/>
      <c r="Q11" s="3"/>
      <c r="R11" s="3"/>
      <c r="S11" s="3"/>
      <c r="T11" s="3"/>
      <c r="U11" s="3"/>
      <c r="V11" s="3"/>
      <c r="W11" s="3"/>
      <c r="X11" s="3"/>
      <c r="Y11" s="3"/>
      <c r="Z11" s="3"/>
      <c r="AA11" s="3"/>
      <c r="AB11" s="3"/>
      <c r="AI11"/>
      <c r="AJ11"/>
    </row>
    <row r="12" spans="1:36" s="3" customFormat="1" ht="30" customHeight="1">
      <c r="A12" s="46"/>
    </row>
    <row r="13" spans="1:36" s="3" customFormat="1" ht="15" thickBot="1">
      <c r="A13" s="890" t="s">
        <v>2388</v>
      </c>
      <c r="B13" s="891"/>
      <c r="C13" s="891"/>
      <c r="D13" s="891"/>
    </row>
    <row r="14" spans="1:36" s="1" customFormat="1" ht="15.75" customHeight="1" thickBot="1">
      <c r="A14" s="469" t="s">
        <v>2348</v>
      </c>
      <c r="B14" s="868" t="s">
        <v>2349</v>
      </c>
      <c r="C14" s="884"/>
      <c r="D14" s="869"/>
      <c r="E14" s="3"/>
      <c r="F14" s="3"/>
      <c r="G14" s="3"/>
      <c r="H14" s="3"/>
      <c r="I14" s="3"/>
      <c r="J14" s="3"/>
      <c r="K14" s="3"/>
      <c r="L14" s="3"/>
      <c r="M14" s="3"/>
      <c r="N14" s="3"/>
      <c r="O14" s="3"/>
      <c r="P14" s="3"/>
      <c r="Q14" s="3"/>
      <c r="R14" s="3"/>
      <c r="S14" s="3"/>
      <c r="T14" s="3"/>
      <c r="U14" s="3"/>
      <c r="V14" s="3"/>
      <c r="W14" s="3"/>
      <c r="X14" s="3"/>
      <c r="Y14" s="3"/>
      <c r="Z14" s="3"/>
      <c r="AA14" s="3"/>
      <c r="AB14" s="3"/>
    </row>
    <row r="15" spans="1:36" s="1" customFormat="1" ht="15" thickBot="1">
      <c r="A15" s="471" t="s">
        <v>88</v>
      </c>
      <c r="B15" s="887" t="s">
        <v>2389</v>
      </c>
      <c r="C15" s="888"/>
      <c r="D15" s="889"/>
      <c r="E15" s="3"/>
      <c r="F15" s="3"/>
      <c r="G15" s="3"/>
      <c r="H15" s="3"/>
      <c r="I15" s="3"/>
      <c r="J15" s="3"/>
      <c r="K15" s="3"/>
      <c r="L15" s="3"/>
      <c r="M15" s="3"/>
      <c r="N15" s="3"/>
      <c r="O15" s="3"/>
      <c r="P15" s="3"/>
      <c r="Q15" s="3"/>
      <c r="R15" s="3"/>
      <c r="S15" s="3"/>
      <c r="T15" s="3"/>
      <c r="U15" s="3"/>
      <c r="V15" s="3"/>
      <c r="W15" s="3"/>
      <c r="X15" s="3"/>
      <c r="Y15" s="3"/>
      <c r="Z15" s="3"/>
      <c r="AA15" s="3"/>
      <c r="AB15" s="3"/>
    </row>
    <row r="16" spans="1:36" s="1" customFormat="1" ht="15" thickBot="1">
      <c r="A16" s="471" t="s">
        <v>493</v>
      </c>
      <c r="B16" s="887" t="s">
        <v>2390</v>
      </c>
      <c r="C16" s="888"/>
      <c r="D16" s="889"/>
      <c r="E16" s="3"/>
      <c r="F16" s="3"/>
      <c r="G16" s="3"/>
      <c r="H16" s="3"/>
      <c r="I16" s="3"/>
      <c r="J16" s="3"/>
      <c r="K16" s="3"/>
      <c r="L16" s="3"/>
      <c r="M16" s="3"/>
      <c r="N16" s="3"/>
      <c r="O16" s="3"/>
      <c r="P16" s="3"/>
      <c r="Q16" s="3"/>
      <c r="R16" s="3"/>
      <c r="S16" s="3"/>
      <c r="T16" s="3"/>
      <c r="U16" s="3"/>
      <c r="V16" s="3"/>
      <c r="W16" s="3"/>
      <c r="X16" s="3"/>
      <c r="Y16" s="3"/>
      <c r="Z16" s="3"/>
      <c r="AA16" s="3"/>
      <c r="AB16" s="3"/>
    </row>
    <row r="17" spans="1:28" s="1" customFormat="1" ht="15" thickBot="1">
      <c r="A17" s="471" t="s">
        <v>89</v>
      </c>
      <c r="B17" s="887" t="s">
        <v>2391</v>
      </c>
      <c r="C17" s="888"/>
      <c r="D17" s="889"/>
      <c r="E17" s="3"/>
      <c r="F17" s="3"/>
      <c r="G17" s="3"/>
      <c r="H17" s="3"/>
      <c r="I17" s="3"/>
      <c r="J17" s="3"/>
      <c r="K17" s="3"/>
      <c r="L17" s="3"/>
      <c r="M17" s="3"/>
      <c r="N17" s="3"/>
      <c r="O17" s="3"/>
      <c r="P17" s="3"/>
      <c r="Q17" s="3"/>
      <c r="R17" s="3"/>
      <c r="S17" s="3"/>
      <c r="T17" s="3"/>
      <c r="U17" s="3"/>
      <c r="V17" s="3"/>
      <c r="W17" s="3"/>
      <c r="X17" s="3"/>
      <c r="Y17" s="3"/>
      <c r="Z17" s="3"/>
      <c r="AA17" s="3"/>
      <c r="AB17" s="3"/>
    </row>
    <row r="18" spans="1:28" s="3" customFormat="1"/>
    <row r="19" spans="1:28" s="3" customFormat="1"/>
    <row r="20" spans="1:28" s="3" customFormat="1"/>
    <row r="21" spans="1:28" s="3" customFormat="1"/>
    <row r="22" spans="1:28" s="3" customFormat="1"/>
    <row r="23" spans="1:28" s="3" customFormat="1"/>
    <row r="24" spans="1:28" s="3" customFormat="1"/>
    <row r="25" spans="1:28" s="3" customFormat="1"/>
    <row r="26" spans="1:28" s="3" customFormat="1"/>
    <row r="27" spans="1:28" s="3" customFormat="1"/>
    <row r="28" spans="1:28" s="3" customFormat="1"/>
    <row r="29" spans="1:28" s="3" customFormat="1"/>
    <row r="30" spans="1:28" s="3" customFormat="1"/>
    <row r="31" spans="1:28" s="3" customFormat="1"/>
    <row r="32" spans="1:28"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pans="5:28" s="3" customFormat="1"/>
    <row r="82" spans="5:28" s="3" customFormat="1"/>
    <row r="83" spans="5:28" s="3" customFormat="1"/>
    <row r="84" spans="5:28" s="3" customFormat="1"/>
    <row r="85" spans="5:28" s="3" customFormat="1"/>
    <row r="86" spans="5:28" s="3" customFormat="1"/>
    <row r="87" spans="5:28" s="3" customFormat="1"/>
    <row r="88" spans="5:28" s="1" customFormat="1">
      <c r="E88" s="3"/>
      <c r="F88" s="3"/>
      <c r="G88" s="3"/>
      <c r="H88" s="3"/>
      <c r="I88" s="3"/>
      <c r="J88" s="3"/>
      <c r="K88" s="3"/>
      <c r="L88" s="3"/>
      <c r="M88" s="3"/>
      <c r="N88" s="3"/>
      <c r="O88" s="3"/>
      <c r="P88" s="3"/>
      <c r="Q88" s="3"/>
      <c r="R88" s="3"/>
      <c r="S88" s="3"/>
      <c r="T88" s="3"/>
      <c r="U88" s="3"/>
      <c r="V88" s="3"/>
      <c r="W88" s="3"/>
      <c r="X88" s="3"/>
      <c r="Y88" s="3"/>
      <c r="Z88" s="3"/>
      <c r="AA88" s="3"/>
      <c r="AB88" s="3"/>
    </row>
    <row r="89" spans="5:28" s="1" customFormat="1">
      <c r="E89" s="3"/>
      <c r="F89" s="3"/>
      <c r="G89" s="3"/>
      <c r="H89" s="3"/>
      <c r="I89" s="3"/>
      <c r="J89" s="3"/>
      <c r="K89" s="3"/>
      <c r="L89" s="3"/>
      <c r="M89" s="3"/>
      <c r="N89" s="3"/>
      <c r="O89" s="3"/>
      <c r="P89" s="3"/>
      <c r="Q89" s="3"/>
      <c r="R89" s="3"/>
      <c r="S89" s="3"/>
      <c r="T89" s="3"/>
      <c r="U89" s="3"/>
      <c r="V89" s="3"/>
      <c r="W89" s="3"/>
      <c r="X89" s="3"/>
      <c r="Y89" s="3"/>
      <c r="Z89" s="3"/>
      <c r="AA89" s="3"/>
      <c r="AB89" s="3"/>
    </row>
    <row r="90" spans="5:28" s="1" customFormat="1">
      <c r="E90" s="3"/>
      <c r="F90" s="3"/>
      <c r="G90" s="3"/>
      <c r="H90" s="3"/>
      <c r="I90" s="3"/>
      <c r="J90" s="3"/>
      <c r="K90" s="3"/>
      <c r="L90" s="3"/>
      <c r="M90" s="3"/>
      <c r="N90" s="3"/>
      <c r="O90" s="3"/>
      <c r="P90" s="3"/>
      <c r="Q90" s="3"/>
      <c r="R90" s="3"/>
      <c r="S90" s="3"/>
      <c r="T90" s="3"/>
      <c r="U90" s="3"/>
      <c r="V90" s="3"/>
      <c r="W90" s="3"/>
      <c r="X90" s="3"/>
      <c r="Y90" s="3"/>
      <c r="Z90" s="3"/>
      <c r="AA90" s="3"/>
      <c r="AB90" s="3"/>
    </row>
    <row r="91" spans="5:28" s="1" customFormat="1">
      <c r="E91" s="3"/>
      <c r="F91" s="3"/>
      <c r="G91" s="3"/>
      <c r="H91" s="3"/>
      <c r="I91" s="3"/>
      <c r="J91" s="3"/>
      <c r="K91" s="3"/>
      <c r="L91" s="3"/>
      <c r="M91" s="3"/>
      <c r="N91" s="3"/>
      <c r="O91" s="3"/>
      <c r="P91" s="3"/>
      <c r="Q91" s="3"/>
      <c r="R91" s="3"/>
      <c r="S91" s="3"/>
      <c r="T91" s="3"/>
      <c r="U91" s="3"/>
      <c r="V91" s="3"/>
      <c r="W91" s="3"/>
      <c r="X91" s="3"/>
      <c r="Y91" s="3"/>
      <c r="Z91" s="3"/>
      <c r="AA91" s="3"/>
      <c r="AB91" s="3"/>
    </row>
    <row r="92" spans="5:28" s="1" customFormat="1">
      <c r="E92" s="3"/>
      <c r="F92" s="3"/>
      <c r="G92" s="3"/>
      <c r="H92" s="3"/>
      <c r="I92" s="3"/>
      <c r="J92" s="3"/>
      <c r="K92" s="3"/>
      <c r="L92" s="3"/>
      <c r="M92" s="3"/>
      <c r="N92" s="3"/>
      <c r="O92" s="3"/>
      <c r="P92" s="3"/>
      <c r="Q92" s="3"/>
      <c r="R92" s="3"/>
      <c r="S92" s="3"/>
      <c r="T92" s="3"/>
      <c r="U92" s="3"/>
      <c r="V92" s="3"/>
      <c r="W92" s="3"/>
      <c r="X92" s="3"/>
      <c r="Y92" s="3"/>
      <c r="Z92" s="3"/>
      <c r="AA92" s="3"/>
      <c r="AB92" s="3"/>
    </row>
    <row r="93" spans="5:28" s="1" customFormat="1">
      <c r="E93" s="3"/>
      <c r="F93" s="3"/>
      <c r="G93" s="3"/>
      <c r="H93" s="3"/>
      <c r="I93" s="3"/>
      <c r="J93" s="3"/>
      <c r="K93" s="3"/>
      <c r="L93" s="3"/>
      <c r="M93" s="3"/>
      <c r="N93" s="3"/>
      <c r="O93" s="3"/>
      <c r="P93" s="3"/>
      <c r="Q93" s="3"/>
      <c r="R93" s="3"/>
      <c r="S93" s="3"/>
      <c r="T93" s="3"/>
      <c r="U93" s="3"/>
      <c r="V93" s="3"/>
      <c r="W93" s="3"/>
      <c r="X93" s="3"/>
      <c r="Y93" s="3"/>
      <c r="Z93" s="3"/>
      <c r="AA93" s="3"/>
      <c r="AB93" s="3"/>
    </row>
    <row r="94" spans="5:28" s="1" customFormat="1">
      <c r="E94" s="3"/>
      <c r="F94" s="3"/>
      <c r="G94" s="3"/>
      <c r="H94" s="3"/>
      <c r="I94" s="3"/>
      <c r="J94" s="3"/>
      <c r="K94" s="3"/>
      <c r="L94" s="3"/>
      <c r="M94" s="3"/>
      <c r="N94" s="3"/>
      <c r="O94" s="3"/>
      <c r="P94" s="3"/>
      <c r="Q94" s="3"/>
      <c r="R94" s="3"/>
      <c r="S94" s="3"/>
      <c r="T94" s="3"/>
      <c r="U94" s="3"/>
      <c r="V94" s="3"/>
      <c r="W94" s="3"/>
      <c r="X94" s="3"/>
      <c r="Y94" s="3"/>
      <c r="Z94" s="3"/>
      <c r="AA94" s="3"/>
      <c r="AB94" s="3"/>
    </row>
    <row r="95" spans="5:28" s="1" customFormat="1">
      <c r="E95" s="3"/>
      <c r="F95" s="3"/>
      <c r="G95" s="3"/>
      <c r="H95" s="3"/>
      <c r="I95" s="3"/>
      <c r="J95" s="3"/>
      <c r="K95" s="3"/>
      <c r="L95" s="3"/>
      <c r="M95" s="3"/>
      <c r="N95" s="3"/>
      <c r="O95" s="3"/>
      <c r="P95" s="3"/>
      <c r="Q95" s="3"/>
      <c r="R95" s="3"/>
      <c r="S95" s="3"/>
      <c r="T95" s="3"/>
      <c r="U95" s="3"/>
      <c r="V95" s="3"/>
      <c r="W95" s="3"/>
      <c r="X95" s="3"/>
      <c r="Y95" s="3"/>
      <c r="Z95" s="3"/>
      <c r="AA95" s="3"/>
      <c r="AB95" s="3"/>
    </row>
    <row r="96" spans="5:28" s="1" customFormat="1">
      <c r="E96" s="3"/>
      <c r="F96" s="3"/>
      <c r="G96" s="3"/>
      <c r="H96" s="3"/>
      <c r="I96" s="3"/>
      <c r="J96" s="3"/>
      <c r="K96" s="3"/>
      <c r="L96" s="3"/>
      <c r="M96" s="3"/>
      <c r="N96" s="3"/>
      <c r="O96" s="3"/>
      <c r="P96" s="3"/>
      <c r="Q96" s="3"/>
      <c r="R96" s="3"/>
      <c r="S96" s="3"/>
      <c r="T96" s="3"/>
      <c r="U96" s="3"/>
      <c r="V96" s="3"/>
      <c r="W96" s="3"/>
      <c r="X96" s="3"/>
      <c r="Y96" s="3"/>
      <c r="Z96" s="3"/>
      <c r="AA96" s="3"/>
      <c r="AB96" s="3"/>
    </row>
    <row r="97" spans="5:28" s="1" customFormat="1">
      <c r="E97" s="3"/>
      <c r="F97" s="3"/>
      <c r="G97" s="3"/>
      <c r="H97" s="3"/>
      <c r="I97" s="3"/>
      <c r="J97" s="3"/>
      <c r="K97" s="3"/>
      <c r="L97" s="3"/>
      <c r="M97" s="3"/>
      <c r="N97" s="3"/>
      <c r="O97" s="3"/>
      <c r="P97" s="3"/>
      <c r="Q97" s="3"/>
      <c r="R97" s="3"/>
      <c r="S97" s="3"/>
      <c r="T97" s="3"/>
      <c r="U97" s="3"/>
      <c r="V97" s="3"/>
      <c r="W97" s="3"/>
      <c r="X97" s="3"/>
      <c r="Y97" s="3"/>
      <c r="Z97" s="3"/>
      <c r="AA97" s="3"/>
      <c r="AB97" s="3"/>
    </row>
    <row r="98" spans="5:28" s="1" customFormat="1">
      <c r="E98" s="3"/>
      <c r="F98" s="3"/>
      <c r="G98" s="3"/>
      <c r="H98" s="3"/>
      <c r="I98" s="3"/>
      <c r="J98" s="3"/>
      <c r="K98" s="3"/>
      <c r="L98" s="3"/>
      <c r="M98" s="3"/>
      <c r="N98" s="3"/>
      <c r="O98" s="3"/>
      <c r="P98" s="3"/>
      <c r="Q98" s="3"/>
      <c r="R98" s="3"/>
      <c r="S98" s="3"/>
      <c r="T98" s="3"/>
      <c r="U98" s="3"/>
      <c r="V98" s="3"/>
      <c r="W98" s="3"/>
      <c r="X98" s="3"/>
      <c r="Y98" s="3"/>
      <c r="Z98" s="3"/>
      <c r="AA98" s="3"/>
      <c r="AB98" s="3"/>
    </row>
    <row r="99" spans="5:28" s="1" customFormat="1">
      <c r="E99" s="3"/>
      <c r="F99" s="3"/>
      <c r="G99" s="3"/>
      <c r="H99" s="3"/>
      <c r="I99" s="3"/>
      <c r="J99" s="3"/>
      <c r="K99" s="3"/>
      <c r="L99" s="3"/>
      <c r="M99" s="3"/>
      <c r="N99" s="3"/>
      <c r="O99" s="3"/>
      <c r="P99" s="3"/>
      <c r="Q99" s="3"/>
      <c r="R99" s="3"/>
      <c r="S99" s="3"/>
      <c r="T99" s="3"/>
      <c r="U99" s="3"/>
      <c r="V99" s="3"/>
      <c r="W99" s="3"/>
      <c r="X99" s="3"/>
      <c r="Y99" s="3"/>
      <c r="Z99" s="3"/>
      <c r="AA99" s="3"/>
      <c r="AB99" s="3"/>
    </row>
    <row r="100" spans="5:28" s="1" customFormat="1">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5:28" s="1" customFormat="1">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5:28" s="1" customFormat="1">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5:28" s="1" customFormat="1">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5:28" s="1" customFormat="1">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5:28" s="1" customFormat="1">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5:28" s="1" customFormat="1">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5:28" s="1" customFormat="1">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5:28" s="1" customFormat="1">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5:28" s="1" customFormat="1">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5:28" s="1" customFormat="1">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5:28" s="1" customFormat="1">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5:28" s="1" customFormat="1">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5:28" s="1" customFormat="1">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5:28" s="1" customFormat="1">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5:28" s="1" customFormat="1">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5:28" s="1" customFormat="1">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5:28" s="1" customFormat="1">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5:28" s="1" customFormat="1">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5:28" s="1" customFormat="1">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5:28" s="1" customFormat="1">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5:28" s="1" customFormat="1">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5:28" s="1" customFormat="1">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5:28" s="1" customFormat="1">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5:28" s="1" customFormat="1">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5:28" s="1" customFormat="1">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5:28" s="1" customFormat="1">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5:28" s="1" customFormat="1">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5:28" s="1" customFormat="1">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5:28" s="1" customFormat="1">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5:28" s="1" customFormat="1">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5:28" s="1" customFormat="1">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5:28" s="1" customFormat="1">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5:28" s="1" customFormat="1">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5:28" s="1" customFormat="1">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5:28" s="1" customFormat="1">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5:28" s="1" customFormat="1">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5:28" s="1" customFormat="1">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5:28" s="1" customFormat="1">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5:28" s="1" customFormat="1">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5:28" s="1" customFormat="1">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5:28" s="1" customFormat="1">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5:28" s="1" customFormat="1">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5:28" s="1" customFormat="1">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5:28" s="1" customFormat="1">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5:28" s="1" customFormat="1">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5:28" s="1" customFormat="1">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5:28" s="1" customFormat="1">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5:28" s="1" customFormat="1">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5:28" s="1" customFormat="1">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5:28" s="1" customFormat="1">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5:28" s="1" customFormat="1">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5:28" s="1" customFormat="1">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5:28" s="1" customFormat="1">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5:28" s="1" customFormat="1">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5:28" s="1" customFormat="1">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5:28" s="1" customFormat="1">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5:28" s="1" customFormat="1">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5:28" s="1" customFormat="1">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5:28" s="1" customFormat="1">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5:28" s="1" customFormat="1">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5:28" s="1" customFormat="1">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5:28" s="1" customFormat="1">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5:28" s="1" customFormat="1">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5:28" s="1" customFormat="1">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5:28" s="1" customFormat="1">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5:28" s="1" customFormat="1">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5:28" s="1" customFormat="1">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5:28" s="1" customFormat="1">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5:28" s="1" customFormat="1">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5:28" s="1" customFormat="1">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5:28" s="1" customFormat="1">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5:28" s="1" customFormat="1">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5:28" s="1" customFormat="1">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5:28" s="1" customFormat="1">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5:28" s="1" customFormat="1">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5:28" s="1" customFormat="1">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3:34" s="1" customFormat="1">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3:34" s="1" customFormat="1">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3:34" s="1" customFormat="1">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3:34" s="1" customFormat="1">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3:34" s="1" customFormat="1">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3:34" s="1" customFormat="1">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3:34" s="1" customFormat="1">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3:34" s="1" customFormat="1">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3:34" s="1" customFormat="1">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3:34" s="1" customFormat="1">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3:34" s="1" customFormat="1">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3:34" s="1" customFormat="1">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3:34" s="1" customFormat="1">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3:34" s="3" customFormat="1">
      <c r="C190" s="1"/>
      <c r="D190" s="1"/>
      <c r="AC190" s="1"/>
      <c r="AD190" s="1"/>
      <c r="AE190" s="1"/>
      <c r="AF190" s="1"/>
      <c r="AG190" s="1"/>
      <c r="AH190" s="1"/>
    </row>
    <row r="191" spans="3:34" s="3" customFormat="1">
      <c r="C191" s="1"/>
      <c r="D191" s="1"/>
      <c r="AC191" s="1"/>
      <c r="AD191" s="1"/>
      <c r="AE191" s="1"/>
      <c r="AF191" s="1"/>
      <c r="AG191" s="1"/>
      <c r="AH191" s="1"/>
    </row>
    <row r="192" spans="3:34" s="3" customFormat="1">
      <c r="C192" s="1"/>
      <c r="D192" s="1"/>
      <c r="AC192" s="1"/>
      <c r="AD192" s="1"/>
      <c r="AE192" s="1"/>
      <c r="AF192" s="1"/>
      <c r="AG192" s="1"/>
      <c r="AH192" s="1"/>
    </row>
    <row r="193" spans="3:34" s="3" customFormat="1">
      <c r="C193" s="1"/>
      <c r="D193" s="1"/>
      <c r="AC193" s="1"/>
      <c r="AD193" s="1"/>
      <c r="AE193" s="1"/>
      <c r="AF193" s="1"/>
      <c r="AG193" s="1"/>
      <c r="AH193" s="1"/>
    </row>
    <row r="194" spans="3:34" s="3" customFormat="1">
      <c r="C194" s="1"/>
      <c r="D194" s="1"/>
      <c r="AC194" s="1"/>
      <c r="AD194" s="1"/>
      <c r="AE194" s="1"/>
      <c r="AF194" s="1"/>
      <c r="AG194" s="1"/>
      <c r="AH194" s="1"/>
    </row>
    <row r="195" spans="3:34" s="3" customFormat="1">
      <c r="C195" s="1"/>
      <c r="D195" s="1"/>
      <c r="AC195" s="1"/>
      <c r="AD195" s="1"/>
      <c r="AE195" s="1"/>
      <c r="AF195" s="1"/>
      <c r="AG195" s="1"/>
      <c r="AH195" s="1"/>
    </row>
    <row r="196" spans="3:34" s="3" customFormat="1">
      <c r="C196" s="1"/>
      <c r="D196" s="1"/>
      <c r="AC196" s="1"/>
      <c r="AD196" s="1"/>
      <c r="AE196" s="1"/>
      <c r="AF196" s="1"/>
      <c r="AG196" s="1"/>
      <c r="AH196" s="1"/>
    </row>
    <row r="197" spans="3:34" s="3" customFormat="1">
      <c r="C197" s="1"/>
      <c r="D197" s="1"/>
      <c r="AC197" s="1"/>
      <c r="AD197" s="1"/>
      <c r="AE197" s="1"/>
      <c r="AF197" s="1"/>
      <c r="AG197" s="1"/>
      <c r="AH197" s="1"/>
    </row>
    <row r="198" spans="3:34" s="3" customFormat="1">
      <c r="C198" s="1"/>
      <c r="D198" s="1"/>
      <c r="AC198" s="1"/>
      <c r="AD198" s="1"/>
      <c r="AE198" s="1"/>
      <c r="AF198" s="1"/>
      <c r="AG198" s="1"/>
      <c r="AH198" s="1"/>
    </row>
    <row r="199" spans="3:34" s="3" customFormat="1">
      <c r="C199" s="1"/>
      <c r="D199" s="1"/>
      <c r="AC199" s="1"/>
      <c r="AD199" s="1"/>
      <c r="AE199" s="1"/>
      <c r="AF199" s="1"/>
      <c r="AG199" s="1"/>
      <c r="AH199" s="1"/>
    </row>
    <row r="200" spans="3:34" s="3" customFormat="1">
      <c r="C200" s="1"/>
      <c r="D200" s="1"/>
      <c r="AC200" s="1"/>
      <c r="AD200" s="1"/>
      <c r="AE200" s="1"/>
      <c r="AF200" s="1"/>
      <c r="AG200" s="1"/>
      <c r="AH200" s="1"/>
    </row>
    <row r="201" spans="3:34" s="3" customFormat="1">
      <c r="C201" s="1"/>
      <c r="D201" s="1"/>
      <c r="AC201" s="1"/>
      <c r="AD201" s="1"/>
      <c r="AE201" s="1"/>
      <c r="AF201" s="1"/>
      <c r="AG201" s="1"/>
      <c r="AH201" s="1"/>
    </row>
    <row r="202" spans="3:34" s="3" customFormat="1">
      <c r="C202" s="1"/>
      <c r="D202" s="1"/>
      <c r="AC202" s="1"/>
      <c r="AD202" s="1"/>
      <c r="AE202" s="1"/>
      <c r="AF202" s="1"/>
      <c r="AG202" s="1"/>
      <c r="AH202" s="1"/>
    </row>
    <row r="203" spans="3:34" s="3" customFormat="1">
      <c r="C203" s="1"/>
      <c r="D203" s="1"/>
      <c r="AC203" s="1"/>
      <c r="AD203" s="1"/>
      <c r="AE203" s="1"/>
      <c r="AF203" s="1"/>
      <c r="AG203" s="1"/>
      <c r="AH203" s="1"/>
    </row>
    <row r="204" spans="3:34" s="3" customFormat="1">
      <c r="C204" s="1"/>
      <c r="D204" s="1"/>
      <c r="AC204" s="1"/>
      <c r="AD204" s="1"/>
      <c r="AE204" s="1"/>
      <c r="AF204" s="1"/>
      <c r="AG204" s="1"/>
      <c r="AH204" s="1"/>
    </row>
    <row r="205" spans="3:34" s="3" customFormat="1">
      <c r="C205" s="1"/>
      <c r="D205" s="1"/>
      <c r="AC205" s="1"/>
      <c r="AD205" s="1"/>
      <c r="AE205" s="1"/>
      <c r="AF205" s="1"/>
      <c r="AG205" s="1"/>
      <c r="AH205" s="1"/>
    </row>
    <row r="206" spans="3:34" s="3" customFormat="1">
      <c r="C206" s="1"/>
      <c r="D206" s="1"/>
      <c r="AC206" s="1"/>
      <c r="AD206" s="1"/>
      <c r="AE206" s="1"/>
      <c r="AF206" s="1"/>
      <c r="AG206" s="1"/>
      <c r="AH206" s="1"/>
    </row>
    <row r="207" spans="3:34" s="3" customFormat="1">
      <c r="C207" s="1"/>
      <c r="D207" s="1"/>
      <c r="AC207" s="1"/>
      <c r="AD207" s="1"/>
      <c r="AE207" s="1"/>
      <c r="AF207" s="1"/>
      <c r="AG207" s="1"/>
      <c r="AH207" s="1"/>
    </row>
    <row r="208" spans="3:34" s="3" customFormat="1">
      <c r="C208" s="1"/>
      <c r="D208" s="1"/>
      <c r="AC208" s="1"/>
      <c r="AD208" s="1"/>
      <c r="AE208" s="1"/>
      <c r="AF208" s="1"/>
      <c r="AG208" s="1"/>
      <c r="AH208" s="1"/>
    </row>
    <row r="209" spans="3:34" s="3" customFormat="1">
      <c r="C209" s="1"/>
      <c r="D209" s="1"/>
      <c r="AC209" s="1"/>
      <c r="AD209" s="1"/>
      <c r="AE209" s="1"/>
      <c r="AF209" s="1"/>
      <c r="AG209" s="1"/>
      <c r="AH209" s="1"/>
    </row>
    <row r="210" spans="3:34" s="3" customFormat="1">
      <c r="C210" s="1"/>
      <c r="D210" s="1"/>
      <c r="AC210" s="1"/>
      <c r="AD210" s="1"/>
      <c r="AE210" s="1"/>
      <c r="AF210" s="1"/>
      <c r="AG210" s="1"/>
      <c r="AH210" s="1"/>
    </row>
    <row r="211" spans="3:34" s="3" customFormat="1">
      <c r="C211" s="1"/>
      <c r="D211" s="1"/>
      <c r="AC211" s="1"/>
      <c r="AD211" s="1"/>
      <c r="AE211" s="1"/>
      <c r="AF211" s="1"/>
      <c r="AG211" s="1"/>
      <c r="AH211" s="1"/>
    </row>
    <row r="212" spans="3:34" s="3" customFormat="1">
      <c r="C212" s="1"/>
      <c r="D212" s="1"/>
      <c r="AC212" s="1"/>
      <c r="AD212" s="1"/>
      <c r="AE212" s="1"/>
      <c r="AF212" s="1"/>
      <c r="AG212" s="1"/>
      <c r="AH212" s="1"/>
    </row>
    <row r="213" spans="3:34" s="3" customFormat="1">
      <c r="C213" s="1"/>
      <c r="D213" s="1"/>
      <c r="AC213" s="1"/>
      <c r="AD213" s="1"/>
      <c r="AE213" s="1"/>
      <c r="AF213" s="1"/>
      <c r="AG213" s="1"/>
      <c r="AH213" s="1"/>
    </row>
    <row r="214" spans="3:34" s="3" customFormat="1">
      <c r="C214" s="1"/>
      <c r="D214" s="1"/>
      <c r="AC214" s="1"/>
      <c r="AD214" s="1"/>
      <c r="AE214" s="1"/>
      <c r="AF214" s="1"/>
      <c r="AG214" s="1"/>
      <c r="AH214" s="1"/>
    </row>
    <row r="215" spans="3:34" s="3" customFormat="1">
      <c r="C215" s="1"/>
      <c r="D215" s="1"/>
      <c r="AC215" s="1"/>
      <c r="AD215" s="1"/>
      <c r="AE215" s="1"/>
      <c r="AF215" s="1"/>
      <c r="AG215" s="1"/>
      <c r="AH215" s="1"/>
    </row>
    <row r="216" spans="3:34" s="3" customFormat="1">
      <c r="C216" s="1"/>
      <c r="D216" s="1"/>
      <c r="AC216" s="1"/>
      <c r="AD216" s="1"/>
      <c r="AE216" s="1"/>
      <c r="AF216" s="1"/>
      <c r="AG216" s="1"/>
      <c r="AH216" s="1"/>
    </row>
    <row r="217" spans="3:34" s="3" customFormat="1">
      <c r="C217" s="1"/>
      <c r="D217" s="1"/>
      <c r="AC217" s="1"/>
      <c r="AD217" s="1"/>
      <c r="AE217" s="1"/>
      <c r="AF217" s="1"/>
      <c r="AG217" s="1"/>
      <c r="AH217" s="1"/>
    </row>
    <row r="218" spans="3:34" s="3" customFormat="1">
      <c r="C218" s="1"/>
      <c r="D218" s="1"/>
      <c r="AC218" s="1"/>
      <c r="AD218" s="1"/>
      <c r="AE218" s="1"/>
      <c r="AF218" s="1"/>
      <c r="AG218" s="1"/>
      <c r="AH218" s="1"/>
    </row>
    <row r="219" spans="3:34" s="3" customFormat="1">
      <c r="C219" s="1"/>
      <c r="D219" s="1"/>
      <c r="AC219" s="1"/>
      <c r="AD219" s="1"/>
      <c r="AE219" s="1"/>
      <c r="AF219" s="1"/>
      <c r="AG219" s="1"/>
      <c r="AH219" s="1"/>
    </row>
    <row r="220" spans="3:34" s="3" customFormat="1">
      <c r="C220" s="1"/>
      <c r="D220" s="1"/>
      <c r="AC220" s="1"/>
      <c r="AD220" s="1"/>
      <c r="AE220" s="1"/>
      <c r="AF220" s="1"/>
      <c r="AG220" s="1"/>
      <c r="AH220" s="1"/>
    </row>
    <row r="221" spans="3:34" s="3" customFormat="1">
      <c r="C221" s="1"/>
      <c r="D221" s="1"/>
      <c r="AC221" s="1"/>
      <c r="AD221" s="1"/>
      <c r="AE221" s="1"/>
      <c r="AF221" s="1"/>
      <c r="AG221" s="1"/>
      <c r="AH221" s="1"/>
    </row>
    <row r="222" spans="3:34" s="3" customFormat="1">
      <c r="AC222" s="1"/>
      <c r="AD222" s="1"/>
      <c r="AE222" s="1"/>
      <c r="AF222" s="1"/>
      <c r="AG222" s="1"/>
      <c r="AH222" s="1"/>
    </row>
    <row r="223" spans="3:34" s="3" customFormat="1">
      <c r="AC223" s="1"/>
      <c r="AD223" s="1"/>
      <c r="AE223" s="1"/>
      <c r="AF223" s="1"/>
      <c r="AG223" s="1"/>
      <c r="AH223" s="1"/>
    </row>
    <row r="224" spans="3:34" s="3" customFormat="1">
      <c r="AC224" s="1"/>
      <c r="AD224" s="1"/>
      <c r="AE224" s="1"/>
      <c r="AF224" s="1"/>
      <c r="AG224" s="1"/>
      <c r="AH224" s="1"/>
    </row>
    <row r="225" spans="5:34" s="3" customFormat="1">
      <c r="AC225" s="1"/>
      <c r="AD225" s="1"/>
      <c r="AE225" s="1"/>
      <c r="AF225" s="1"/>
      <c r="AG225" s="1"/>
      <c r="AH225" s="1"/>
    </row>
    <row r="226" spans="5:34" s="3" customFormat="1">
      <c r="AC226" s="1"/>
      <c r="AD226" s="1"/>
      <c r="AE226" s="1"/>
      <c r="AF226" s="1"/>
      <c r="AG226" s="1"/>
      <c r="AH226" s="1"/>
    </row>
    <row r="227" spans="5:34" s="3" customFormat="1">
      <c r="AC227" s="1"/>
      <c r="AD227" s="1"/>
      <c r="AE227" s="1"/>
      <c r="AF227" s="1"/>
      <c r="AG227" s="1"/>
      <c r="AH227" s="1"/>
    </row>
    <row r="228" spans="5:34" s="3" customFormat="1">
      <c r="AC228" s="1"/>
      <c r="AD228" s="1"/>
      <c r="AE228" s="1"/>
      <c r="AF228" s="1"/>
      <c r="AG228" s="1"/>
      <c r="AH228" s="1"/>
    </row>
    <row r="229" spans="5:34" s="1" customFormat="1">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5:34" s="1" customFormat="1">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5:34" s="1" customFormat="1">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5:34" s="1" customFormat="1">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5:34" s="1" customFormat="1">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5:34" s="1" customFormat="1">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5:34" s="1" customFormat="1">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5:34" s="1" customFormat="1">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5:34" s="1" customFormat="1">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5:34" s="1" customFormat="1">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5:34" s="1" customFormat="1">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5:34" s="1" customFormat="1">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5:28" s="1" customFormat="1">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5:28" s="1" customFormat="1">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5:28" s="1" customFormat="1">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5:28" s="1" customFormat="1">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5:28" s="1" customFormat="1">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5:28" s="1" customFormat="1">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5:28" s="1" customFormat="1">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5:28" s="1" customFormat="1">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5:28" s="1" customFormat="1">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5:28" s="1" customFormat="1">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5:28" s="1" customFormat="1">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5:28" s="1" customFormat="1">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5:28" s="1" customFormat="1">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5:28" s="1" customFormat="1">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5:28" s="1" customFormat="1">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5:28" s="1" customFormat="1">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5:28" s="1" customFormat="1">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5:28" s="1" customFormat="1">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5:28" s="1" customFormat="1">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5:28" s="1" customFormat="1">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5:28" s="1" customFormat="1">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5:28" s="1" customFormat="1">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5:28" s="1" customFormat="1">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5:28" s="1" customFormat="1">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5:28" s="1" customFormat="1">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5:28" s="1" customFormat="1">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5:28" s="1" customFormat="1">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5:28" s="1" customFormat="1">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5:28" s="1" customFormat="1">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5:28" s="1" customFormat="1">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5:28" s="1" customFormat="1">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5:28" s="1" customFormat="1">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5:28" s="1" customFormat="1">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5:28" s="1" customFormat="1">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5:28" s="1" customFormat="1">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5:28" s="1" customFormat="1">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5:28" s="1" customFormat="1">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5:28" s="1" customFormat="1">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5:28" s="1" customFormat="1">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5:28" s="1" customFormat="1">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5:28" s="1" customFormat="1">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5:28" s="1" customFormat="1">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5:28" s="1" customFormat="1">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5:28" s="1" customFormat="1">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5:28" s="1" customFormat="1">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5:28" s="1" customFormat="1">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5:28" s="1" customFormat="1">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5:28" s="1" customFormat="1">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5:28" s="1" customFormat="1">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5:28" s="1" customFormat="1">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5:28" s="1" customFormat="1">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5:28" s="1" customFormat="1">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5:28" s="1" customFormat="1">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5:28" s="1" customFormat="1">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5:28" s="1" customFormat="1">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5:28" s="1" customFormat="1">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5:28" s="1" customFormat="1">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5:28" s="1" customFormat="1">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5:28" s="1" customFormat="1">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5:28" s="1" customFormat="1">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5:28" s="1" customFormat="1">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5:28" s="1" customFormat="1">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5:28" s="1" customFormat="1">
      <c r="E303" s="3"/>
      <c r="F303" s="3"/>
      <c r="G303" s="3"/>
      <c r="H303" s="3"/>
      <c r="I303" s="3"/>
      <c r="J303" s="3"/>
      <c r="K303" s="3"/>
      <c r="L303" s="3"/>
      <c r="M303" s="3"/>
      <c r="N303" s="3"/>
      <c r="O303" s="3"/>
      <c r="P303" s="3"/>
      <c r="Q303" s="3"/>
      <c r="R303" s="3"/>
      <c r="S303" s="3"/>
      <c r="T303" s="3"/>
      <c r="U303" s="3"/>
      <c r="V303" s="3"/>
      <c r="W303" s="3"/>
      <c r="X303" s="3"/>
      <c r="Y303" s="3"/>
      <c r="Z303" s="3"/>
      <c r="AA303" s="3"/>
      <c r="AB303" s="3"/>
    </row>
  </sheetData>
  <mergeCells count="9">
    <mergeCell ref="B15:D15"/>
    <mergeCell ref="B16:D16"/>
    <mergeCell ref="B17:D17"/>
    <mergeCell ref="A1:D1"/>
    <mergeCell ref="A4:D4"/>
    <mergeCell ref="A5:D5"/>
    <mergeCell ref="A6:D6"/>
    <mergeCell ref="A13:D13"/>
    <mergeCell ref="B14:D14"/>
  </mergeCells>
  <pageMargins left="0.70866141732283472" right="0.70866141732283472" top="0.74803149606299213" bottom="0.74803149606299213" header="0.31496062992125984" footer="0.31496062992125984"/>
  <pageSetup paperSize="9" scale="16" orientation="portrait" r:id="rId1"/>
  <headerFooter>
    <oddFooter>&amp;C&amp;"Arial,Negrita"9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96"/>
  <sheetViews>
    <sheetView zoomScaleNormal="100" workbookViewId="0">
      <selection activeCell="C15" sqref="C15"/>
    </sheetView>
  </sheetViews>
  <sheetFormatPr baseColWidth="10" defaultRowHeight="14.4"/>
  <cols>
    <col min="1" max="1" width="50.5546875" style="3" customWidth="1"/>
    <col min="2" max="2" width="15.5546875" style="3" customWidth="1"/>
    <col min="3" max="4" width="13.6640625" style="3" customWidth="1"/>
    <col min="5" max="5" width="28.44140625" style="3" customWidth="1"/>
    <col min="6" max="6" width="31.88671875" style="3" customWidth="1"/>
    <col min="7" max="7" width="23.6640625" style="3" bestFit="1" customWidth="1"/>
    <col min="8" max="8" width="24.33203125" style="3" customWidth="1"/>
    <col min="9" max="22" width="11.5546875" style="3"/>
    <col min="23" max="27" width="11.5546875" style="1"/>
  </cols>
  <sheetData>
    <row r="1" spans="1:22" ht="38.4">
      <c r="A1" s="875" t="s">
        <v>2392</v>
      </c>
      <c r="B1" s="875"/>
      <c r="C1" s="875"/>
      <c r="D1" s="875"/>
      <c r="E1" s="875"/>
      <c r="F1" s="875"/>
    </row>
    <row r="2" spans="1:22">
      <c r="A2" s="46"/>
      <c r="B2" s="46"/>
      <c r="C2" s="46"/>
      <c r="D2" s="46"/>
      <c r="E2" s="46"/>
      <c r="F2" s="46"/>
    </row>
    <row r="3" spans="1:22" s="3" customFormat="1" ht="15.75" customHeight="1">
      <c r="A3" s="457" t="s">
        <v>2327</v>
      </c>
      <c r="B3" s="46"/>
      <c r="C3" s="46"/>
      <c r="D3" s="46"/>
      <c r="E3" s="46"/>
      <c r="F3" s="46"/>
    </row>
    <row r="4" spans="1:22" s="3" customFormat="1" ht="50.1" customHeight="1">
      <c r="A4" s="853" t="s">
        <v>2393</v>
      </c>
      <c r="B4" s="853"/>
      <c r="C4" s="853"/>
      <c r="D4" s="853"/>
      <c r="E4" s="853"/>
      <c r="F4" s="853"/>
    </row>
    <row r="5" spans="1:22" s="3" customFormat="1" ht="50.1" customHeight="1">
      <c r="A5" s="853" t="s">
        <v>2394</v>
      </c>
      <c r="B5" s="853"/>
      <c r="C5" s="853"/>
      <c r="D5" s="853"/>
      <c r="E5" s="853"/>
      <c r="F5" s="853"/>
    </row>
    <row r="6" spans="1:22" s="3" customFormat="1" ht="24.9" customHeight="1">
      <c r="A6" s="853" t="s">
        <v>2332</v>
      </c>
      <c r="B6" s="853"/>
      <c r="C6" s="853"/>
      <c r="D6" s="853"/>
      <c r="E6" s="853"/>
      <c r="F6" s="853"/>
    </row>
    <row r="7" spans="1:22" s="3" customFormat="1" ht="15" customHeight="1" thickBot="1">
      <c r="A7" s="458"/>
      <c r="B7" s="458"/>
      <c r="C7" s="458"/>
      <c r="D7" s="458"/>
      <c r="E7" s="458"/>
      <c r="F7" s="458"/>
    </row>
    <row r="8" spans="1:22" s="3" customFormat="1" ht="15" customHeight="1" thickBot="1">
      <c r="A8" s="883" t="s">
        <v>2395</v>
      </c>
      <c r="B8" s="879" t="s">
        <v>2334</v>
      </c>
      <c r="C8" s="881"/>
      <c r="D8" s="882"/>
      <c r="E8" s="468" t="s">
        <v>2396</v>
      </c>
      <c r="F8" s="893" t="s">
        <v>595</v>
      </c>
    </row>
    <row r="9" spans="1:22" ht="15.75" customHeight="1" thickBot="1">
      <c r="A9" s="883"/>
      <c r="B9" s="896" t="s">
        <v>2397</v>
      </c>
      <c r="C9" s="897"/>
      <c r="D9" s="898"/>
      <c r="E9" s="893" t="s">
        <v>2398</v>
      </c>
      <c r="F9" s="894"/>
    </row>
    <row r="10" spans="1:22" ht="29.4" thickBot="1">
      <c r="A10" s="892"/>
      <c r="B10" s="493" t="s">
        <v>674</v>
      </c>
      <c r="C10" s="493" t="s">
        <v>2399</v>
      </c>
      <c r="D10" s="493" t="s">
        <v>666</v>
      </c>
      <c r="E10" s="895"/>
      <c r="F10" s="895"/>
    </row>
    <row r="11" spans="1:22" ht="15" thickBot="1">
      <c r="A11" s="464" t="s">
        <v>20</v>
      </c>
      <c r="B11" s="494"/>
      <c r="C11" s="495"/>
      <c r="D11" s="495"/>
      <c r="E11" s="495"/>
      <c r="F11" s="496"/>
    </row>
    <row r="12" spans="1:22" s="1" customFormat="1" ht="15" thickBot="1">
      <c r="A12" s="464" t="s">
        <v>2340</v>
      </c>
      <c r="B12" s="494"/>
      <c r="C12" s="495"/>
      <c r="D12" s="495"/>
      <c r="E12" s="495"/>
      <c r="F12" s="496"/>
      <c r="G12" s="3"/>
      <c r="H12" s="3"/>
      <c r="I12" s="3"/>
      <c r="J12" s="3"/>
      <c r="K12" s="3"/>
      <c r="L12" s="3"/>
      <c r="M12" s="3"/>
      <c r="N12" s="3"/>
      <c r="O12" s="3"/>
      <c r="P12" s="3"/>
      <c r="Q12" s="3"/>
      <c r="R12" s="3"/>
      <c r="S12" s="3"/>
      <c r="T12" s="3"/>
      <c r="U12" s="3"/>
      <c r="V12" s="3"/>
    </row>
    <row r="13" spans="1:22" s="1" customFormat="1" ht="15" thickBot="1">
      <c r="A13" s="464" t="s">
        <v>2400</v>
      </c>
      <c r="B13" s="495"/>
      <c r="C13" s="495"/>
      <c r="D13" s="495"/>
      <c r="E13" s="495"/>
      <c r="F13" s="496"/>
      <c r="G13" s="3"/>
      <c r="H13" s="3"/>
      <c r="I13" s="3"/>
      <c r="J13" s="3"/>
      <c r="K13" s="3"/>
      <c r="L13" s="3"/>
      <c r="M13" s="3"/>
      <c r="N13" s="3"/>
      <c r="O13" s="3"/>
      <c r="P13" s="3"/>
      <c r="Q13" s="3"/>
      <c r="R13" s="3"/>
      <c r="S13" s="3"/>
      <c r="T13" s="3"/>
      <c r="U13" s="3"/>
      <c r="V13" s="3"/>
    </row>
    <row r="14" spans="1:22" s="1" customFormat="1" ht="15" thickBot="1">
      <c r="A14" s="464" t="s">
        <v>2401</v>
      </c>
      <c r="B14" s="495"/>
      <c r="C14" s="495"/>
      <c r="D14" s="495"/>
      <c r="E14" s="495"/>
      <c r="F14" s="496"/>
      <c r="G14" s="497"/>
      <c r="H14" s="3"/>
      <c r="I14" s="3"/>
      <c r="J14" s="3"/>
      <c r="K14" s="3"/>
      <c r="L14" s="3"/>
      <c r="M14" s="3"/>
      <c r="N14" s="3"/>
      <c r="O14" s="3"/>
      <c r="P14" s="3"/>
      <c r="Q14" s="3"/>
      <c r="R14" s="3"/>
      <c r="S14" s="3"/>
      <c r="T14" s="3"/>
      <c r="U14" s="3"/>
      <c r="V14" s="3"/>
    </row>
    <row r="15" spans="1:22" s="1" customFormat="1" ht="15" thickBot="1">
      <c r="A15" s="464" t="s">
        <v>2402</v>
      </c>
      <c r="B15" s="495"/>
      <c r="C15" s="495"/>
      <c r="D15" s="495"/>
      <c r="E15" s="495"/>
      <c r="F15" s="496"/>
      <c r="G15" s="3"/>
      <c r="H15" s="3"/>
      <c r="I15" s="3"/>
      <c r="J15" s="3"/>
      <c r="K15" s="3"/>
      <c r="L15" s="3"/>
      <c r="M15" s="3"/>
      <c r="N15" s="3"/>
      <c r="O15" s="3"/>
      <c r="P15" s="3"/>
      <c r="Q15" s="3"/>
      <c r="R15" s="3"/>
      <c r="S15" s="3"/>
      <c r="T15" s="3"/>
      <c r="U15" s="3"/>
      <c r="V15" s="3"/>
    </row>
    <row r="16" spans="1:22" s="3" customFormat="1" ht="30" customHeight="1" thickBot="1">
      <c r="A16" s="46"/>
      <c r="B16" s="46"/>
      <c r="C16" s="46"/>
      <c r="D16" s="46"/>
      <c r="E16" s="46"/>
      <c r="F16" s="46"/>
    </row>
    <row r="17" spans="1:22" s="3" customFormat="1" ht="15" customHeight="1" thickBot="1">
      <c r="A17" s="865" t="s">
        <v>2403</v>
      </c>
      <c r="B17" s="866"/>
      <c r="C17" s="866"/>
      <c r="D17" s="866"/>
      <c r="E17" s="866"/>
      <c r="F17" s="867"/>
    </row>
    <row r="18" spans="1:22" s="3" customFormat="1" ht="48.6" thickBot="1">
      <c r="A18" s="493" t="s">
        <v>2404</v>
      </c>
      <c r="B18" s="498" t="s">
        <v>2405</v>
      </c>
      <c r="C18" s="498" t="s">
        <v>2406</v>
      </c>
      <c r="D18" s="498" t="s">
        <v>2407</v>
      </c>
      <c r="E18" s="498" t="s">
        <v>2408</v>
      </c>
      <c r="F18" s="498" t="s">
        <v>2409</v>
      </c>
    </row>
    <row r="19" spans="1:22" s="3" customFormat="1" ht="132.6" thickBot="1">
      <c r="A19" s="493" t="s">
        <v>2410</v>
      </c>
      <c r="B19" s="499" t="s">
        <v>2411</v>
      </c>
      <c r="C19" s="499" t="s">
        <v>2412</v>
      </c>
      <c r="D19" s="499" t="s">
        <v>2413</v>
      </c>
      <c r="E19" s="499" t="s">
        <v>2414</v>
      </c>
      <c r="F19" s="499" t="s">
        <v>2415</v>
      </c>
    </row>
    <row r="20" spans="1:22" s="3" customFormat="1" ht="30" customHeight="1">
      <c r="A20" s="46"/>
      <c r="B20" s="46"/>
      <c r="C20" s="46"/>
      <c r="D20" s="46"/>
      <c r="E20" s="46"/>
    </row>
    <row r="21" spans="1:22" s="3" customFormat="1" ht="15" thickBot="1">
      <c r="A21" s="890" t="s">
        <v>2416</v>
      </c>
      <c r="B21" s="891"/>
      <c r="C21" s="891"/>
      <c r="D21" s="891"/>
      <c r="E21" s="891"/>
    </row>
    <row r="22" spans="1:22" s="1" customFormat="1" ht="15" thickBot="1">
      <c r="A22" s="469" t="s">
        <v>2348</v>
      </c>
      <c r="B22" s="868" t="s">
        <v>2349</v>
      </c>
      <c r="C22" s="884"/>
      <c r="D22" s="884"/>
      <c r="E22" s="869"/>
      <c r="F22" s="3"/>
      <c r="G22" s="3"/>
      <c r="H22" s="3"/>
      <c r="I22" s="3"/>
      <c r="J22" s="3"/>
      <c r="K22" s="3"/>
      <c r="L22" s="3"/>
      <c r="M22" s="3"/>
      <c r="N22" s="3"/>
      <c r="O22" s="3"/>
      <c r="P22" s="3"/>
      <c r="Q22" s="3"/>
      <c r="R22" s="3"/>
      <c r="S22" s="3"/>
      <c r="T22" s="3"/>
      <c r="U22" s="3"/>
      <c r="V22" s="3"/>
    </row>
    <row r="23" spans="1:22" s="1" customFormat="1" ht="15.75" customHeight="1" thickBot="1">
      <c r="A23" s="471" t="s">
        <v>88</v>
      </c>
      <c r="B23" s="887" t="s">
        <v>2417</v>
      </c>
      <c r="C23" s="888"/>
      <c r="D23" s="888"/>
      <c r="E23" s="889"/>
      <c r="F23" s="3"/>
      <c r="G23" s="3"/>
      <c r="H23" s="3"/>
      <c r="I23" s="3"/>
      <c r="J23" s="3"/>
      <c r="K23" s="3"/>
      <c r="L23" s="3"/>
      <c r="M23" s="3"/>
      <c r="N23" s="3"/>
      <c r="O23" s="3"/>
      <c r="P23" s="3"/>
      <c r="Q23" s="3"/>
      <c r="R23" s="3"/>
      <c r="S23" s="3"/>
      <c r="T23" s="3"/>
      <c r="U23" s="3"/>
      <c r="V23" s="3"/>
    </row>
    <row r="24" spans="1:22" s="1" customFormat="1" ht="15.75" customHeight="1" thickBot="1">
      <c r="A24" s="471" t="s">
        <v>493</v>
      </c>
      <c r="B24" s="887" t="s">
        <v>2418</v>
      </c>
      <c r="C24" s="888"/>
      <c r="D24" s="888"/>
      <c r="E24" s="889"/>
      <c r="F24" s="3"/>
      <c r="G24" s="3"/>
      <c r="H24" s="3"/>
      <c r="I24" s="3"/>
      <c r="J24" s="3"/>
      <c r="K24" s="3"/>
      <c r="L24" s="3"/>
      <c r="M24" s="3"/>
      <c r="N24" s="3"/>
      <c r="O24" s="3"/>
      <c r="P24" s="3"/>
      <c r="Q24" s="3"/>
      <c r="R24" s="3"/>
      <c r="S24" s="3"/>
      <c r="T24" s="3"/>
      <c r="U24" s="3"/>
      <c r="V24" s="3"/>
    </row>
    <row r="25" spans="1:22" s="3" customFormat="1" ht="15.75" customHeight="1" thickBot="1">
      <c r="A25" s="471" t="s">
        <v>89</v>
      </c>
      <c r="B25" s="887" t="s">
        <v>2419</v>
      </c>
      <c r="C25" s="888"/>
      <c r="D25" s="888"/>
      <c r="E25" s="889"/>
    </row>
    <row r="26" spans="1:22" s="3" customFormat="1"/>
    <row r="27" spans="1:22" s="3" customFormat="1"/>
    <row r="28" spans="1:22" s="3" customFormat="1"/>
    <row r="29" spans="1:22" s="3" customFormat="1"/>
    <row r="30" spans="1:22" s="3" customFormat="1"/>
    <row r="31" spans="1:22" s="3" customFormat="1"/>
    <row r="32" spans="1:2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pans="7:22" s="3" customFormat="1"/>
    <row r="50" spans="7:22" s="3" customFormat="1"/>
    <row r="51" spans="7:22" s="3" customFormat="1"/>
    <row r="52" spans="7:22" s="3" customFormat="1"/>
    <row r="53" spans="7:22" s="3" customFormat="1"/>
    <row r="54" spans="7:22" s="3" customFormat="1"/>
    <row r="55" spans="7:22" s="3" customFormat="1"/>
    <row r="56" spans="7:22" s="3" customFormat="1"/>
    <row r="57" spans="7:22" s="1" customFormat="1">
      <c r="G57" s="3"/>
      <c r="H57" s="3"/>
      <c r="I57" s="3"/>
      <c r="J57" s="3"/>
      <c r="K57" s="3"/>
      <c r="L57" s="3"/>
      <c r="M57" s="3"/>
      <c r="N57" s="3"/>
      <c r="O57" s="3"/>
      <c r="P57" s="3"/>
      <c r="Q57" s="3"/>
      <c r="R57" s="3"/>
      <c r="S57" s="3"/>
      <c r="T57" s="3"/>
      <c r="U57" s="3"/>
      <c r="V57" s="3"/>
    </row>
    <row r="58" spans="7:22" s="1" customFormat="1">
      <c r="G58" s="3"/>
      <c r="H58" s="3"/>
      <c r="I58" s="3"/>
      <c r="J58" s="3"/>
      <c r="K58" s="3"/>
      <c r="L58" s="3"/>
      <c r="M58" s="3"/>
      <c r="N58" s="3"/>
      <c r="O58" s="3"/>
      <c r="P58" s="3"/>
      <c r="Q58" s="3"/>
      <c r="R58" s="3"/>
      <c r="S58" s="3"/>
      <c r="T58" s="3"/>
      <c r="U58" s="3"/>
      <c r="V58" s="3"/>
    </row>
    <row r="59" spans="7:22" s="1" customFormat="1">
      <c r="G59" s="3"/>
      <c r="H59" s="3"/>
      <c r="I59" s="3"/>
      <c r="J59" s="3"/>
      <c r="K59" s="3"/>
      <c r="L59" s="3"/>
      <c r="M59" s="3"/>
      <c r="N59" s="3"/>
      <c r="O59" s="3"/>
      <c r="P59" s="3"/>
      <c r="Q59" s="3"/>
      <c r="R59" s="3"/>
      <c r="S59" s="3"/>
      <c r="T59" s="3"/>
      <c r="U59" s="3"/>
      <c r="V59" s="3"/>
    </row>
    <row r="60" spans="7:22" s="1" customFormat="1">
      <c r="G60" s="3"/>
      <c r="H60" s="3"/>
      <c r="I60" s="3"/>
      <c r="J60" s="3"/>
      <c r="K60" s="3"/>
      <c r="L60" s="3"/>
      <c r="M60" s="3"/>
      <c r="N60" s="3"/>
      <c r="O60" s="3"/>
      <c r="P60" s="3"/>
      <c r="Q60" s="3"/>
      <c r="R60" s="3"/>
      <c r="S60" s="3"/>
      <c r="T60" s="3"/>
      <c r="U60" s="3"/>
      <c r="V60" s="3"/>
    </row>
    <row r="61" spans="7:22" s="1" customFormat="1">
      <c r="G61" s="3"/>
      <c r="H61" s="3"/>
      <c r="I61" s="3"/>
      <c r="J61" s="3"/>
      <c r="K61" s="3"/>
      <c r="L61" s="3"/>
      <c r="M61" s="3"/>
      <c r="N61" s="3"/>
      <c r="O61" s="3"/>
      <c r="P61" s="3"/>
      <c r="Q61" s="3"/>
      <c r="R61" s="3"/>
      <c r="S61" s="3"/>
      <c r="T61" s="3"/>
      <c r="U61" s="3"/>
      <c r="V61" s="3"/>
    </row>
    <row r="62" spans="7:22" s="1" customFormat="1">
      <c r="G62" s="3"/>
      <c r="H62" s="3"/>
      <c r="I62" s="3"/>
      <c r="J62" s="3"/>
      <c r="K62" s="3"/>
      <c r="L62" s="3"/>
      <c r="M62" s="3"/>
      <c r="N62" s="3"/>
      <c r="O62" s="3"/>
      <c r="P62" s="3"/>
      <c r="Q62" s="3"/>
      <c r="R62" s="3"/>
      <c r="S62" s="3"/>
      <c r="T62" s="3"/>
      <c r="U62" s="3"/>
      <c r="V62" s="3"/>
    </row>
    <row r="63" spans="7:22" s="1" customFormat="1">
      <c r="G63" s="3"/>
      <c r="H63" s="3"/>
      <c r="I63" s="3"/>
      <c r="J63" s="3"/>
      <c r="K63" s="3"/>
      <c r="L63" s="3"/>
      <c r="M63" s="3"/>
      <c r="N63" s="3"/>
      <c r="O63" s="3"/>
      <c r="P63" s="3"/>
      <c r="Q63" s="3"/>
      <c r="R63" s="3"/>
      <c r="S63" s="3"/>
      <c r="T63" s="3"/>
      <c r="U63" s="3"/>
      <c r="V63" s="3"/>
    </row>
    <row r="64" spans="7:22" s="1" customFormat="1">
      <c r="G64" s="3"/>
      <c r="H64" s="3"/>
      <c r="I64" s="3"/>
      <c r="J64" s="3"/>
      <c r="K64" s="3"/>
      <c r="L64" s="3"/>
      <c r="M64" s="3"/>
      <c r="N64" s="3"/>
      <c r="O64" s="3"/>
      <c r="P64" s="3"/>
      <c r="Q64" s="3"/>
      <c r="R64" s="3"/>
      <c r="S64" s="3"/>
      <c r="T64" s="3"/>
      <c r="U64" s="3"/>
      <c r="V64" s="3"/>
    </row>
    <row r="65" spans="7:22" s="1" customFormat="1">
      <c r="G65" s="3"/>
      <c r="H65" s="3"/>
      <c r="I65" s="3"/>
      <c r="J65" s="3"/>
      <c r="K65" s="3"/>
      <c r="L65" s="3"/>
      <c r="M65" s="3"/>
      <c r="N65" s="3"/>
      <c r="O65" s="3"/>
      <c r="P65" s="3"/>
      <c r="Q65" s="3"/>
      <c r="R65" s="3"/>
      <c r="S65" s="3"/>
      <c r="T65" s="3"/>
      <c r="U65" s="3"/>
      <c r="V65" s="3"/>
    </row>
    <row r="66" spans="7:22" s="1" customFormat="1">
      <c r="G66" s="3"/>
      <c r="H66" s="3"/>
      <c r="I66" s="3"/>
      <c r="J66" s="3"/>
      <c r="K66" s="3"/>
      <c r="L66" s="3"/>
      <c r="M66" s="3"/>
      <c r="N66" s="3"/>
      <c r="O66" s="3"/>
      <c r="P66" s="3"/>
      <c r="Q66" s="3"/>
      <c r="R66" s="3"/>
      <c r="S66" s="3"/>
      <c r="T66" s="3"/>
      <c r="U66" s="3"/>
      <c r="V66" s="3"/>
    </row>
    <row r="67" spans="7:22" s="1" customFormat="1">
      <c r="G67" s="3"/>
      <c r="H67" s="3"/>
      <c r="I67" s="3"/>
      <c r="J67" s="3"/>
      <c r="K67" s="3"/>
      <c r="L67" s="3"/>
      <c r="M67" s="3"/>
      <c r="N67" s="3"/>
      <c r="O67" s="3"/>
      <c r="P67" s="3"/>
      <c r="Q67" s="3"/>
      <c r="R67" s="3"/>
      <c r="S67" s="3"/>
      <c r="T67" s="3"/>
      <c r="U67" s="3"/>
      <c r="V67" s="3"/>
    </row>
    <row r="68" spans="7:22" s="1" customFormat="1">
      <c r="G68" s="3"/>
      <c r="H68" s="3"/>
      <c r="I68" s="3"/>
      <c r="J68" s="3"/>
      <c r="K68" s="3"/>
      <c r="L68" s="3"/>
      <c r="M68" s="3"/>
      <c r="N68" s="3"/>
      <c r="O68" s="3"/>
      <c r="P68" s="3"/>
      <c r="Q68" s="3"/>
      <c r="R68" s="3"/>
      <c r="S68" s="3"/>
      <c r="T68" s="3"/>
      <c r="U68" s="3"/>
      <c r="V68" s="3"/>
    </row>
    <row r="69" spans="7:22" s="1" customFormat="1">
      <c r="G69" s="3"/>
      <c r="H69" s="3"/>
      <c r="I69" s="3"/>
      <c r="J69" s="3"/>
      <c r="K69" s="3"/>
      <c r="L69" s="3"/>
      <c r="M69" s="3"/>
      <c r="N69" s="3"/>
      <c r="O69" s="3"/>
      <c r="P69" s="3"/>
      <c r="Q69" s="3"/>
      <c r="R69" s="3"/>
      <c r="S69" s="3"/>
      <c r="T69" s="3"/>
      <c r="U69" s="3"/>
      <c r="V69" s="3"/>
    </row>
    <row r="70" spans="7:22" s="1" customFormat="1">
      <c r="G70" s="3"/>
      <c r="H70" s="3"/>
      <c r="I70" s="3"/>
      <c r="J70" s="3"/>
      <c r="K70" s="3"/>
      <c r="L70" s="3"/>
      <c r="M70" s="3"/>
      <c r="N70" s="3"/>
      <c r="O70" s="3"/>
      <c r="P70" s="3"/>
      <c r="Q70" s="3"/>
      <c r="R70" s="3"/>
      <c r="S70" s="3"/>
      <c r="T70" s="3"/>
      <c r="U70" s="3"/>
      <c r="V70" s="3"/>
    </row>
    <row r="71" spans="7:22" s="1" customFormat="1">
      <c r="G71" s="3"/>
      <c r="H71" s="3"/>
      <c r="I71" s="3"/>
      <c r="J71" s="3"/>
      <c r="K71" s="3"/>
      <c r="L71" s="3"/>
      <c r="M71" s="3"/>
      <c r="N71" s="3"/>
      <c r="O71" s="3"/>
      <c r="P71" s="3"/>
      <c r="Q71" s="3"/>
      <c r="R71" s="3"/>
      <c r="S71" s="3"/>
      <c r="T71" s="3"/>
      <c r="U71" s="3"/>
      <c r="V71" s="3"/>
    </row>
    <row r="72" spans="7:22" s="1" customFormat="1">
      <c r="G72" s="3"/>
      <c r="H72" s="3"/>
      <c r="I72" s="3"/>
      <c r="J72" s="3"/>
      <c r="K72" s="3"/>
      <c r="L72" s="3"/>
      <c r="M72" s="3"/>
      <c r="N72" s="3"/>
      <c r="O72" s="3"/>
      <c r="P72" s="3"/>
      <c r="Q72" s="3"/>
      <c r="R72" s="3"/>
      <c r="S72" s="3"/>
      <c r="T72" s="3"/>
      <c r="U72" s="3"/>
      <c r="V72" s="3"/>
    </row>
    <row r="73" spans="7:22" s="1" customFormat="1">
      <c r="G73" s="3"/>
      <c r="H73" s="3"/>
      <c r="I73" s="3"/>
      <c r="J73" s="3"/>
      <c r="K73" s="3"/>
      <c r="L73" s="3"/>
      <c r="M73" s="3"/>
      <c r="N73" s="3"/>
      <c r="O73" s="3"/>
      <c r="P73" s="3"/>
      <c r="Q73" s="3"/>
      <c r="R73" s="3"/>
      <c r="S73" s="3"/>
      <c r="T73" s="3"/>
      <c r="U73" s="3"/>
      <c r="V73" s="3"/>
    </row>
    <row r="74" spans="7:22" s="1" customFormat="1">
      <c r="G74" s="3"/>
      <c r="H74" s="3"/>
      <c r="I74" s="3"/>
      <c r="J74" s="3"/>
      <c r="K74" s="3"/>
      <c r="L74" s="3"/>
      <c r="M74" s="3"/>
      <c r="N74" s="3"/>
      <c r="O74" s="3"/>
      <c r="P74" s="3"/>
      <c r="Q74" s="3"/>
      <c r="R74" s="3"/>
      <c r="S74" s="3"/>
      <c r="T74" s="3"/>
      <c r="U74" s="3"/>
      <c r="V74" s="3"/>
    </row>
    <row r="75" spans="7:22" s="1" customFormat="1">
      <c r="G75" s="3"/>
      <c r="H75" s="3"/>
      <c r="I75" s="3"/>
      <c r="J75" s="3"/>
      <c r="K75" s="3"/>
      <c r="L75" s="3"/>
      <c r="M75" s="3"/>
      <c r="N75" s="3"/>
      <c r="O75" s="3"/>
      <c r="P75" s="3"/>
      <c r="Q75" s="3"/>
      <c r="R75" s="3"/>
      <c r="S75" s="3"/>
      <c r="T75" s="3"/>
      <c r="U75" s="3"/>
      <c r="V75" s="3"/>
    </row>
    <row r="76" spans="7:22" s="1" customFormat="1">
      <c r="G76" s="3"/>
      <c r="H76" s="3"/>
      <c r="I76" s="3"/>
      <c r="J76" s="3"/>
      <c r="K76" s="3"/>
      <c r="L76" s="3"/>
      <c r="M76" s="3"/>
      <c r="N76" s="3"/>
      <c r="O76" s="3"/>
      <c r="P76" s="3"/>
      <c r="Q76" s="3"/>
      <c r="R76" s="3"/>
      <c r="S76" s="3"/>
      <c r="T76" s="3"/>
      <c r="U76" s="3"/>
      <c r="V76" s="3"/>
    </row>
    <row r="77" spans="7:22" s="1" customFormat="1">
      <c r="G77" s="3"/>
      <c r="H77" s="3"/>
      <c r="I77" s="3"/>
      <c r="J77" s="3"/>
      <c r="K77" s="3"/>
      <c r="L77" s="3"/>
      <c r="M77" s="3"/>
      <c r="N77" s="3"/>
      <c r="O77" s="3"/>
      <c r="P77" s="3"/>
      <c r="Q77" s="3"/>
      <c r="R77" s="3"/>
      <c r="S77" s="3"/>
      <c r="T77" s="3"/>
      <c r="U77" s="3"/>
      <c r="V77" s="3"/>
    </row>
    <row r="78" spans="7:22" s="1" customFormat="1">
      <c r="G78" s="3"/>
      <c r="H78" s="3"/>
      <c r="I78" s="3"/>
      <c r="J78" s="3"/>
      <c r="K78" s="3"/>
      <c r="L78" s="3"/>
      <c r="M78" s="3"/>
      <c r="N78" s="3"/>
      <c r="O78" s="3"/>
      <c r="P78" s="3"/>
      <c r="Q78" s="3"/>
      <c r="R78" s="3"/>
      <c r="S78" s="3"/>
      <c r="T78" s="3"/>
      <c r="U78" s="3"/>
      <c r="V78" s="3"/>
    </row>
    <row r="79" spans="7:22" s="1" customFormat="1">
      <c r="G79" s="3"/>
      <c r="H79" s="3"/>
      <c r="I79" s="3"/>
      <c r="J79" s="3"/>
      <c r="K79" s="3"/>
      <c r="L79" s="3"/>
      <c r="M79" s="3"/>
      <c r="N79" s="3"/>
      <c r="O79" s="3"/>
      <c r="P79" s="3"/>
      <c r="Q79" s="3"/>
      <c r="R79" s="3"/>
      <c r="S79" s="3"/>
      <c r="T79" s="3"/>
      <c r="U79" s="3"/>
      <c r="V79" s="3"/>
    </row>
    <row r="80" spans="7:22" s="1" customFormat="1">
      <c r="G80" s="3"/>
      <c r="H80" s="3"/>
      <c r="I80" s="3"/>
      <c r="J80" s="3"/>
      <c r="K80" s="3"/>
      <c r="L80" s="3"/>
      <c r="M80" s="3"/>
      <c r="N80" s="3"/>
      <c r="O80" s="3"/>
      <c r="P80" s="3"/>
      <c r="Q80" s="3"/>
      <c r="R80" s="3"/>
      <c r="S80" s="3"/>
      <c r="T80" s="3"/>
      <c r="U80" s="3"/>
      <c r="V80" s="3"/>
    </row>
    <row r="81" spans="7:22" s="1" customFormat="1">
      <c r="G81" s="3"/>
      <c r="H81" s="3"/>
      <c r="I81" s="3"/>
      <c r="J81" s="3"/>
      <c r="K81" s="3"/>
      <c r="L81" s="3"/>
      <c r="M81" s="3"/>
      <c r="N81" s="3"/>
      <c r="O81" s="3"/>
      <c r="P81" s="3"/>
      <c r="Q81" s="3"/>
      <c r="R81" s="3"/>
      <c r="S81" s="3"/>
      <c r="T81" s="3"/>
      <c r="U81" s="3"/>
      <c r="V81" s="3"/>
    </row>
    <row r="82" spans="7:22" s="1" customFormat="1">
      <c r="G82" s="3"/>
      <c r="H82" s="3"/>
      <c r="I82" s="3"/>
      <c r="J82" s="3"/>
      <c r="K82" s="3"/>
      <c r="L82" s="3"/>
      <c r="M82" s="3"/>
      <c r="N82" s="3"/>
      <c r="O82" s="3"/>
      <c r="P82" s="3"/>
      <c r="Q82" s="3"/>
      <c r="R82" s="3"/>
      <c r="S82" s="3"/>
      <c r="T82" s="3"/>
      <c r="U82" s="3"/>
      <c r="V82" s="3"/>
    </row>
    <row r="83" spans="7:22" s="1" customFormat="1">
      <c r="G83" s="3"/>
      <c r="H83" s="3"/>
      <c r="I83" s="3"/>
      <c r="J83" s="3"/>
      <c r="K83" s="3"/>
      <c r="L83" s="3"/>
      <c r="M83" s="3"/>
      <c r="N83" s="3"/>
      <c r="O83" s="3"/>
      <c r="P83" s="3"/>
      <c r="Q83" s="3"/>
      <c r="R83" s="3"/>
      <c r="S83" s="3"/>
      <c r="T83" s="3"/>
      <c r="U83" s="3"/>
      <c r="V83" s="3"/>
    </row>
    <row r="84" spans="7:22" s="1" customFormat="1">
      <c r="G84" s="3"/>
      <c r="H84" s="3"/>
      <c r="I84" s="3"/>
      <c r="J84" s="3"/>
      <c r="K84" s="3"/>
      <c r="L84" s="3"/>
      <c r="M84" s="3"/>
      <c r="N84" s="3"/>
      <c r="O84" s="3"/>
      <c r="P84" s="3"/>
      <c r="Q84" s="3"/>
      <c r="R84" s="3"/>
      <c r="S84" s="3"/>
      <c r="T84" s="3"/>
      <c r="U84" s="3"/>
      <c r="V84" s="3"/>
    </row>
    <row r="85" spans="7:22" s="1" customFormat="1">
      <c r="G85" s="3"/>
      <c r="H85" s="3"/>
      <c r="I85" s="3"/>
      <c r="J85" s="3"/>
      <c r="K85" s="3"/>
      <c r="L85" s="3"/>
      <c r="M85" s="3"/>
      <c r="N85" s="3"/>
      <c r="O85" s="3"/>
      <c r="P85" s="3"/>
      <c r="Q85" s="3"/>
      <c r="R85" s="3"/>
      <c r="S85" s="3"/>
      <c r="T85" s="3"/>
      <c r="U85" s="3"/>
      <c r="V85" s="3"/>
    </row>
    <row r="86" spans="7:22" s="1" customFormat="1">
      <c r="G86" s="3"/>
      <c r="H86" s="3"/>
      <c r="I86" s="3"/>
      <c r="J86" s="3"/>
      <c r="K86" s="3"/>
      <c r="L86" s="3"/>
      <c r="M86" s="3"/>
      <c r="N86" s="3"/>
      <c r="O86" s="3"/>
      <c r="P86" s="3"/>
      <c r="Q86" s="3"/>
      <c r="R86" s="3"/>
      <c r="S86" s="3"/>
      <c r="T86" s="3"/>
      <c r="U86" s="3"/>
      <c r="V86" s="3"/>
    </row>
    <row r="87" spans="7:22" s="1" customFormat="1">
      <c r="G87" s="3"/>
      <c r="H87" s="3"/>
      <c r="I87" s="3"/>
      <c r="J87" s="3"/>
      <c r="K87" s="3"/>
      <c r="L87" s="3"/>
      <c r="M87" s="3"/>
      <c r="N87" s="3"/>
      <c r="O87" s="3"/>
      <c r="P87" s="3"/>
      <c r="Q87" s="3"/>
      <c r="R87" s="3"/>
      <c r="S87" s="3"/>
      <c r="T87" s="3"/>
      <c r="U87" s="3"/>
      <c r="V87" s="3"/>
    </row>
    <row r="88" spans="7:22" s="1" customFormat="1">
      <c r="G88" s="3"/>
      <c r="H88" s="3"/>
      <c r="I88" s="3"/>
      <c r="J88" s="3"/>
      <c r="K88" s="3"/>
      <c r="L88" s="3"/>
      <c r="M88" s="3"/>
      <c r="N88" s="3"/>
      <c r="O88" s="3"/>
      <c r="P88" s="3"/>
      <c r="Q88" s="3"/>
      <c r="R88" s="3"/>
      <c r="S88" s="3"/>
      <c r="T88" s="3"/>
      <c r="U88" s="3"/>
      <c r="V88" s="3"/>
    </row>
    <row r="89" spans="7:22" s="1" customFormat="1">
      <c r="G89" s="3"/>
      <c r="H89" s="3"/>
      <c r="I89" s="3"/>
      <c r="J89" s="3"/>
      <c r="K89" s="3"/>
      <c r="L89" s="3"/>
      <c r="M89" s="3"/>
      <c r="N89" s="3"/>
      <c r="O89" s="3"/>
      <c r="P89" s="3"/>
      <c r="Q89" s="3"/>
      <c r="R89" s="3"/>
      <c r="S89" s="3"/>
      <c r="T89" s="3"/>
      <c r="U89" s="3"/>
      <c r="V89" s="3"/>
    </row>
    <row r="90" spans="7:22" s="1" customFormat="1">
      <c r="G90" s="3"/>
      <c r="H90" s="3"/>
      <c r="I90" s="3"/>
      <c r="J90" s="3"/>
      <c r="K90" s="3"/>
      <c r="L90" s="3"/>
      <c r="M90" s="3"/>
      <c r="N90" s="3"/>
      <c r="O90" s="3"/>
      <c r="P90" s="3"/>
      <c r="Q90" s="3"/>
      <c r="R90" s="3"/>
      <c r="S90" s="3"/>
      <c r="T90" s="3"/>
      <c r="U90" s="3"/>
      <c r="V90" s="3"/>
    </row>
    <row r="91" spans="7:22" s="1" customFormat="1">
      <c r="G91" s="3"/>
      <c r="H91" s="3"/>
      <c r="I91" s="3"/>
      <c r="J91" s="3"/>
      <c r="K91" s="3"/>
      <c r="L91" s="3"/>
      <c r="M91" s="3"/>
      <c r="N91" s="3"/>
      <c r="O91" s="3"/>
      <c r="P91" s="3"/>
      <c r="Q91" s="3"/>
      <c r="R91" s="3"/>
      <c r="S91" s="3"/>
      <c r="T91" s="3"/>
      <c r="U91" s="3"/>
      <c r="V91" s="3"/>
    </row>
    <row r="92" spans="7:22" s="1" customFormat="1">
      <c r="G92" s="3"/>
      <c r="H92" s="3"/>
      <c r="I92" s="3"/>
      <c r="J92" s="3"/>
      <c r="K92" s="3"/>
      <c r="L92" s="3"/>
      <c r="M92" s="3"/>
      <c r="N92" s="3"/>
      <c r="O92" s="3"/>
      <c r="P92" s="3"/>
      <c r="Q92" s="3"/>
      <c r="R92" s="3"/>
      <c r="S92" s="3"/>
      <c r="T92" s="3"/>
      <c r="U92" s="3"/>
      <c r="V92" s="3"/>
    </row>
    <row r="93" spans="7:22" s="1" customFormat="1">
      <c r="G93" s="3"/>
      <c r="H93" s="3"/>
      <c r="I93" s="3"/>
      <c r="J93" s="3"/>
      <c r="K93" s="3"/>
      <c r="L93" s="3"/>
      <c r="M93" s="3"/>
      <c r="N93" s="3"/>
      <c r="O93" s="3"/>
      <c r="P93" s="3"/>
      <c r="Q93" s="3"/>
      <c r="R93" s="3"/>
      <c r="S93" s="3"/>
      <c r="T93" s="3"/>
      <c r="U93" s="3"/>
      <c r="V93" s="3"/>
    </row>
    <row r="94" spans="7:22" s="1" customFormat="1">
      <c r="G94" s="3"/>
      <c r="H94" s="3"/>
      <c r="I94" s="3"/>
      <c r="J94" s="3"/>
      <c r="K94" s="3"/>
      <c r="L94" s="3"/>
      <c r="M94" s="3"/>
      <c r="N94" s="3"/>
      <c r="O94" s="3"/>
      <c r="P94" s="3"/>
      <c r="Q94" s="3"/>
      <c r="R94" s="3"/>
      <c r="S94" s="3"/>
      <c r="T94" s="3"/>
      <c r="U94" s="3"/>
      <c r="V94" s="3"/>
    </row>
    <row r="95" spans="7:22" s="1" customFormat="1">
      <c r="G95" s="3"/>
      <c r="H95" s="3"/>
      <c r="I95" s="3"/>
      <c r="J95" s="3"/>
      <c r="K95" s="3"/>
      <c r="L95" s="3"/>
      <c r="M95" s="3"/>
      <c r="N95" s="3"/>
      <c r="O95" s="3"/>
      <c r="P95" s="3"/>
      <c r="Q95" s="3"/>
      <c r="R95" s="3"/>
      <c r="S95" s="3"/>
      <c r="T95" s="3"/>
      <c r="U95" s="3"/>
      <c r="V95" s="3"/>
    </row>
    <row r="96" spans="7:22" s="1" customFormat="1">
      <c r="G96" s="3"/>
      <c r="H96" s="3"/>
      <c r="I96" s="3"/>
      <c r="J96" s="3"/>
      <c r="K96" s="3"/>
      <c r="L96" s="3"/>
      <c r="M96" s="3"/>
      <c r="N96" s="3"/>
      <c r="O96" s="3"/>
      <c r="P96" s="3"/>
      <c r="Q96" s="3"/>
      <c r="R96" s="3"/>
      <c r="S96" s="3"/>
      <c r="T96" s="3"/>
      <c r="U96" s="3"/>
      <c r="V96" s="3"/>
    </row>
    <row r="97" spans="7:22" s="1" customFormat="1">
      <c r="G97" s="3"/>
      <c r="H97" s="3"/>
      <c r="I97" s="3"/>
      <c r="J97" s="3"/>
      <c r="K97" s="3"/>
      <c r="L97" s="3"/>
      <c r="M97" s="3"/>
      <c r="N97" s="3"/>
      <c r="O97" s="3"/>
      <c r="P97" s="3"/>
      <c r="Q97" s="3"/>
      <c r="R97" s="3"/>
      <c r="S97" s="3"/>
      <c r="T97" s="3"/>
      <c r="U97" s="3"/>
      <c r="V97" s="3"/>
    </row>
    <row r="98" spans="7:22" s="1" customFormat="1">
      <c r="G98" s="3"/>
      <c r="H98" s="3"/>
      <c r="I98" s="3"/>
      <c r="J98" s="3"/>
      <c r="K98" s="3"/>
      <c r="L98" s="3"/>
      <c r="M98" s="3"/>
      <c r="N98" s="3"/>
      <c r="O98" s="3"/>
      <c r="P98" s="3"/>
      <c r="Q98" s="3"/>
      <c r="R98" s="3"/>
      <c r="S98" s="3"/>
      <c r="T98" s="3"/>
      <c r="U98" s="3"/>
      <c r="V98" s="3"/>
    </row>
    <row r="99" spans="7:22" s="1" customFormat="1">
      <c r="G99" s="3"/>
      <c r="H99" s="3"/>
      <c r="I99" s="3"/>
      <c r="J99" s="3"/>
      <c r="K99" s="3"/>
      <c r="L99" s="3"/>
      <c r="M99" s="3"/>
      <c r="N99" s="3"/>
      <c r="O99" s="3"/>
      <c r="P99" s="3"/>
      <c r="Q99" s="3"/>
      <c r="R99" s="3"/>
      <c r="S99" s="3"/>
      <c r="T99" s="3"/>
      <c r="U99" s="3"/>
      <c r="V99" s="3"/>
    </row>
    <row r="100" spans="7:22" s="1" customFormat="1">
      <c r="G100" s="3"/>
      <c r="H100" s="3"/>
      <c r="I100" s="3"/>
      <c r="J100" s="3"/>
      <c r="K100" s="3"/>
      <c r="L100" s="3"/>
      <c r="M100" s="3"/>
      <c r="N100" s="3"/>
      <c r="O100" s="3"/>
      <c r="P100" s="3"/>
      <c r="Q100" s="3"/>
      <c r="R100" s="3"/>
      <c r="S100" s="3"/>
      <c r="T100" s="3"/>
      <c r="U100" s="3"/>
      <c r="V100" s="3"/>
    </row>
    <row r="101" spans="7:22" s="1" customFormat="1">
      <c r="G101" s="3"/>
      <c r="H101" s="3"/>
      <c r="I101" s="3"/>
      <c r="J101" s="3"/>
      <c r="K101" s="3"/>
      <c r="L101" s="3"/>
      <c r="M101" s="3"/>
      <c r="N101" s="3"/>
      <c r="O101" s="3"/>
      <c r="P101" s="3"/>
      <c r="Q101" s="3"/>
      <c r="R101" s="3"/>
      <c r="S101" s="3"/>
      <c r="T101" s="3"/>
      <c r="U101" s="3"/>
      <c r="V101" s="3"/>
    </row>
    <row r="102" spans="7:22" s="1" customFormat="1">
      <c r="G102" s="3"/>
      <c r="H102" s="3"/>
      <c r="I102" s="3"/>
      <c r="J102" s="3"/>
      <c r="K102" s="3"/>
      <c r="L102" s="3"/>
      <c r="M102" s="3"/>
      <c r="N102" s="3"/>
      <c r="O102" s="3"/>
      <c r="P102" s="3"/>
      <c r="Q102" s="3"/>
      <c r="R102" s="3"/>
      <c r="S102" s="3"/>
      <c r="T102" s="3"/>
      <c r="U102" s="3"/>
      <c r="V102" s="3"/>
    </row>
    <row r="103" spans="7:22" s="1" customFormat="1">
      <c r="G103" s="3"/>
      <c r="H103" s="3"/>
      <c r="I103" s="3"/>
      <c r="J103" s="3"/>
      <c r="K103" s="3"/>
      <c r="L103" s="3"/>
      <c r="M103" s="3"/>
      <c r="N103" s="3"/>
      <c r="O103" s="3"/>
      <c r="P103" s="3"/>
      <c r="Q103" s="3"/>
      <c r="R103" s="3"/>
      <c r="S103" s="3"/>
      <c r="T103" s="3"/>
      <c r="U103" s="3"/>
      <c r="V103" s="3"/>
    </row>
    <row r="104" spans="7:22" s="1" customFormat="1">
      <c r="G104" s="3"/>
      <c r="H104" s="3"/>
      <c r="I104" s="3"/>
      <c r="J104" s="3"/>
      <c r="K104" s="3"/>
      <c r="L104" s="3"/>
      <c r="M104" s="3"/>
      <c r="N104" s="3"/>
      <c r="O104" s="3"/>
      <c r="P104" s="3"/>
      <c r="Q104" s="3"/>
      <c r="R104" s="3"/>
      <c r="S104" s="3"/>
      <c r="T104" s="3"/>
      <c r="U104" s="3"/>
      <c r="V104" s="3"/>
    </row>
    <row r="105" spans="7:22" s="1" customFormat="1">
      <c r="G105" s="3"/>
      <c r="H105" s="3"/>
      <c r="I105" s="3"/>
      <c r="J105" s="3"/>
      <c r="K105" s="3"/>
      <c r="L105" s="3"/>
      <c r="M105" s="3"/>
      <c r="N105" s="3"/>
      <c r="O105" s="3"/>
      <c r="P105" s="3"/>
      <c r="Q105" s="3"/>
      <c r="R105" s="3"/>
      <c r="S105" s="3"/>
      <c r="T105" s="3"/>
      <c r="U105" s="3"/>
      <c r="V105" s="3"/>
    </row>
    <row r="106" spans="7:22" s="1" customFormat="1">
      <c r="G106" s="3"/>
      <c r="H106" s="3"/>
      <c r="I106" s="3"/>
      <c r="J106" s="3"/>
      <c r="K106" s="3"/>
      <c r="L106" s="3"/>
      <c r="M106" s="3"/>
      <c r="N106" s="3"/>
      <c r="O106" s="3"/>
      <c r="P106" s="3"/>
      <c r="Q106" s="3"/>
      <c r="R106" s="3"/>
      <c r="S106" s="3"/>
      <c r="T106" s="3"/>
      <c r="U106" s="3"/>
      <c r="V106" s="3"/>
    </row>
    <row r="107" spans="7:22" s="1" customFormat="1">
      <c r="G107" s="3"/>
      <c r="H107" s="3"/>
      <c r="I107" s="3"/>
      <c r="J107" s="3"/>
      <c r="K107" s="3"/>
      <c r="L107" s="3"/>
      <c r="M107" s="3"/>
      <c r="N107" s="3"/>
      <c r="O107" s="3"/>
      <c r="P107" s="3"/>
      <c r="Q107" s="3"/>
      <c r="R107" s="3"/>
      <c r="S107" s="3"/>
      <c r="T107" s="3"/>
      <c r="U107" s="3"/>
      <c r="V107" s="3"/>
    </row>
    <row r="108" spans="7:22" s="1" customFormat="1">
      <c r="G108" s="3"/>
      <c r="H108" s="3"/>
      <c r="I108" s="3"/>
      <c r="J108" s="3"/>
      <c r="K108" s="3"/>
      <c r="L108" s="3"/>
      <c r="M108" s="3"/>
      <c r="N108" s="3"/>
      <c r="O108" s="3"/>
      <c r="P108" s="3"/>
      <c r="Q108" s="3"/>
      <c r="R108" s="3"/>
      <c r="S108" s="3"/>
      <c r="T108" s="3"/>
      <c r="U108" s="3"/>
      <c r="V108" s="3"/>
    </row>
    <row r="109" spans="7:22" s="1" customFormat="1">
      <c r="G109" s="3"/>
      <c r="H109" s="3"/>
      <c r="I109" s="3"/>
      <c r="J109" s="3"/>
      <c r="K109" s="3"/>
      <c r="L109" s="3"/>
      <c r="M109" s="3"/>
      <c r="N109" s="3"/>
      <c r="O109" s="3"/>
      <c r="P109" s="3"/>
      <c r="Q109" s="3"/>
      <c r="R109" s="3"/>
      <c r="S109" s="3"/>
      <c r="T109" s="3"/>
      <c r="U109" s="3"/>
      <c r="V109" s="3"/>
    </row>
    <row r="110" spans="7:22" s="1" customFormat="1">
      <c r="G110" s="3"/>
      <c r="H110" s="3"/>
      <c r="I110" s="3"/>
      <c r="J110" s="3"/>
      <c r="K110" s="3"/>
      <c r="L110" s="3"/>
      <c r="M110" s="3"/>
      <c r="N110" s="3"/>
      <c r="O110" s="3"/>
      <c r="P110" s="3"/>
      <c r="Q110" s="3"/>
      <c r="R110" s="3"/>
      <c r="S110" s="3"/>
      <c r="T110" s="3"/>
      <c r="U110" s="3"/>
      <c r="V110" s="3"/>
    </row>
    <row r="111" spans="7:22" s="1" customFormat="1">
      <c r="G111" s="3"/>
      <c r="H111" s="3"/>
      <c r="I111" s="3"/>
      <c r="J111" s="3"/>
      <c r="K111" s="3"/>
      <c r="L111" s="3"/>
      <c r="M111" s="3"/>
      <c r="N111" s="3"/>
      <c r="O111" s="3"/>
      <c r="P111" s="3"/>
      <c r="Q111" s="3"/>
      <c r="R111" s="3"/>
      <c r="S111" s="3"/>
      <c r="T111" s="3"/>
      <c r="U111" s="3"/>
      <c r="V111" s="3"/>
    </row>
    <row r="112" spans="7:22" s="1" customFormat="1">
      <c r="G112" s="3"/>
      <c r="H112" s="3"/>
      <c r="I112" s="3"/>
      <c r="J112" s="3"/>
      <c r="K112" s="3"/>
      <c r="L112" s="3"/>
      <c r="M112" s="3"/>
      <c r="N112" s="3"/>
      <c r="O112" s="3"/>
      <c r="P112" s="3"/>
      <c r="Q112" s="3"/>
      <c r="R112" s="3"/>
      <c r="S112" s="3"/>
      <c r="T112" s="3"/>
      <c r="U112" s="3"/>
      <c r="V112" s="3"/>
    </row>
    <row r="113" spans="7:22" s="1" customFormat="1">
      <c r="G113" s="3"/>
      <c r="H113" s="3"/>
      <c r="I113" s="3"/>
      <c r="J113" s="3"/>
      <c r="K113" s="3"/>
      <c r="L113" s="3"/>
      <c r="M113" s="3"/>
      <c r="N113" s="3"/>
      <c r="O113" s="3"/>
      <c r="P113" s="3"/>
      <c r="Q113" s="3"/>
      <c r="R113" s="3"/>
      <c r="S113" s="3"/>
      <c r="T113" s="3"/>
      <c r="U113" s="3"/>
      <c r="V113" s="3"/>
    </row>
    <row r="114" spans="7:22" s="1" customFormat="1">
      <c r="G114" s="3"/>
      <c r="H114" s="3"/>
      <c r="I114" s="3"/>
      <c r="J114" s="3"/>
      <c r="K114" s="3"/>
      <c r="L114" s="3"/>
      <c r="M114" s="3"/>
      <c r="N114" s="3"/>
      <c r="O114" s="3"/>
      <c r="P114" s="3"/>
      <c r="Q114" s="3"/>
      <c r="R114" s="3"/>
      <c r="S114" s="3"/>
      <c r="T114" s="3"/>
      <c r="U114" s="3"/>
      <c r="V114" s="3"/>
    </row>
    <row r="115" spans="7:22" s="1" customFormat="1">
      <c r="G115" s="3"/>
      <c r="H115" s="3"/>
      <c r="I115" s="3"/>
      <c r="J115" s="3"/>
      <c r="K115" s="3"/>
      <c r="L115" s="3"/>
      <c r="M115" s="3"/>
      <c r="N115" s="3"/>
      <c r="O115" s="3"/>
      <c r="P115" s="3"/>
      <c r="Q115" s="3"/>
      <c r="R115" s="3"/>
      <c r="S115" s="3"/>
      <c r="T115" s="3"/>
      <c r="U115" s="3"/>
      <c r="V115" s="3"/>
    </row>
    <row r="116" spans="7:22" s="1" customFormat="1">
      <c r="G116" s="3"/>
      <c r="H116" s="3"/>
      <c r="I116" s="3"/>
      <c r="J116" s="3"/>
      <c r="K116" s="3"/>
      <c r="L116" s="3"/>
      <c r="M116" s="3"/>
      <c r="N116" s="3"/>
      <c r="O116" s="3"/>
      <c r="P116" s="3"/>
      <c r="Q116" s="3"/>
      <c r="R116" s="3"/>
      <c r="S116" s="3"/>
      <c r="T116" s="3"/>
      <c r="U116" s="3"/>
      <c r="V116" s="3"/>
    </row>
    <row r="117" spans="7:22" s="1" customFormat="1">
      <c r="G117" s="3"/>
      <c r="H117" s="3"/>
      <c r="I117" s="3"/>
      <c r="J117" s="3"/>
      <c r="K117" s="3"/>
      <c r="L117" s="3"/>
      <c r="M117" s="3"/>
      <c r="N117" s="3"/>
      <c r="O117" s="3"/>
      <c r="P117" s="3"/>
      <c r="Q117" s="3"/>
      <c r="R117" s="3"/>
      <c r="S117" s="3"/>
      <c r="T117" s="3"/>
      <c r="U117" s="3"/>
      <c r="V117" s="3"/>
    </row>
    <row r="118" spans="7:22" s="1" customFormat="1">
      <c r="G118" s="3"/>
      <c r="H118" s="3"/>
      <c r="I118" s="3"/>
      <c r="J118" s="3"/>
      <c r="K118" s="3"/>
      <c r="L118" s="3"/>
      <c r="M118" s="3"/>
      <c r="N118" s="3"/>
      <c r="O118" s="3"/>
      <c r="P118" s="3"/>
      <c r="Q118" s="3"/>
      <c r="R118" s="3"/>
      <c r="S118" s="3"/>
      <c r="T118" s="3"/>
      <c r="U118" s="3"/>
      <c r="V118" s="3"/>
    </row>
    <row r="119" spans="7:22" s="1" customFormat="1">
      <c r="G119" s="3"/>
      <c r="H119" s="3"/>
      <c r="I119" s="3"/>
      <c r="J119" s="3"/>
      <c r="K119" s="3"/>
      <c r="L119" s="3"/>
      <c r="M119" s="3"/>
      <c r="N119" s="3"/>
      <c r="O119" s="3"/>
      <c r="P119" s="3"/>
      <c r="Q119" s="3"/>
      <c r="R119" s="3"/>
      <c r="S119" s="3"/>
      <c r="T119" s="3"/>
      <c r="U119" s="3"/>
      <c r="V119" s="3"/>
    </row>
    <row r="120" spans="7:22" s="1" customFormat="1">
      <c r="G120" s="3"/>
      <c r="H120" s="3"/>
      <c r="I120" s="3"/>
      <c r="J120" s="3"/>
      <c r="K120" s="3"/>
      <c r="L120" s="3"/>
      <c r="M120" s="3"/>
      <c r="N120" s="3"/>
      <c r="O120" s="3"/>
      <c r="P120" s="3"/>
      <c r="Q120" s="3"/>
      <c r="R120" s="3"/>
      <c r="S120" s="3"/>
      <c r="T120" s="3"/>
      <c r="U120" s="3"/>
      <c r="V120" s="3"/>
    </row>
    <row r="121" spans="7:22" s="1" customFormat="1">
      <c r="G121" s="3"/>
      <c r="H121" s="3"/>
      <c r="I121" s="3"/>
      <c r="J121" s="3"/>
      <c r="K121" s="3"/>
      <c r="L121" s="3"/>
      <c r="M121" s="3"/>
      <c r="N121" s="3"/>
      <c r="O121" s="3"/>
      <c r="P121" s="3"/>
      <c r="Q121" s="3"/>
      <c r="R121" s="3"/>
      <c r="S121" s="3"/>
      <c r="T121" s="3"/>
      <c r="U121" s="3"/>
      <c r="V121" s="3"/>
    </row>
    <row r="122" spans="7:22" s="1" customFormat="1">
      <c r="G122" s="3"/>
      <c r="H122" s="3"/>
      <c r="I122" s="3"/>
      <c r="J122" s="3"/>
      <c r="K122" s="3"/>
      <c r="L122" s="3"/>
      <c r="M122" s="3"/>
      <c r="N122" s="3"/>
      <c r="O122" s="3"/>
      <c r="P122" s="3"/>
      <c r="Q122" s="3"/>
      <c r="R122" s="3"/>
      <c r="S122" s="3"/>
      <c r="T122" s="3"/>
      <c r="U122" s="3"/>
      <c r="V122" s="3"/>
    </row>
    <row r="123" spans="7:22" s="1" customFormat="1">
      <c r="G123" s="3"/>
      <c r="H123" s="3"/>
      <c r="I123" s="3"/>
      <c r="J123" s="3"/>
      <c r="K123" s="3"/>
      <c r="L123" s="3"/>
      <c r="M123" s="3"/>
      <c r="N123" s="3"/>
      <c r="O123" s="3"/>
      <c r="P123" s="3"/>
      <c r="Q123" s="3"/>
      <c r="R123" s="3"/>
      <c r="S123" s="3"/>
      <c r="T123" s="3"/>
      <c r="U123" s="3"/>
      <c r="V123" s="3"/>
    </row>
    <row r="124" spans="7:22" s="1" customFormat="1">
      <c r="G124" s="3"/>
      <c r="H124" s="3"/>
      <c r="I124" s="3"/>
      <c r="J124" s="3"/>
      <c r="K124" s="3"/>
      <c r="L124" s="3"/>
      <c r="M124" s="3"/>
      <c r="N124" s="3"/>
      <c r="O124" s="3"/>
      <c r="P124" s="3"/>
      <c r="Q124" s="3"/>
      <c r="R124" s="3"/>
      <c r="S124" s="3"/>
      <c r="T124" s="3"/>
      <c r="U124" s="3"/>
      <c r="V124" s="3"/>
    </row>
    <row r="125" spans="7:22" s="1" customFormat="1">
      <c r="G125" s="3"/>
      <c r="H125" s="3"/>
      <c r="I125" s="3"/>
      <c r="J125" s="3"/>
      <c r="K125" s="3"/>
      <c r="L125" s="3"/>
      <c r="M125" s="3"/>
      <c r="N125" s="3"/>
      <c r="O125" s="3"/>
      <c r="P125" s="3"/>
      <c r="Q125" s="3"/>
      <c r="R125" s="3"/>
      <c r="S125" s="3"/>
      <c r="T125" s="3"/>
      <c r="U125" s="3"/>
      <c r="V125" s="3"/>
    </row>
    <row r="126" spans="7:22" s="1" customFormat="1">
      <c r="G126" s="3"/>
      <c r="H126" s="3"/>
      <c r="I126" s="3"/>
      <c r="J126" s="3"/>
      <c r="K126" s="3"/>
      <c r="L126" s="3"/>
      <c r="M126" s="3"/>
      <c r="N126" s="3"/>
      <c r="O126" s="3"/>
      <c r="P126" s="3"/>
      <c r="Q126" s="3"/>
      <c r="R126" s="3"/>
      <c r="S126" s="3"/>
      <c r="T126" s="3"/>
      <c r="U126" s="3"/>
      <c r="V126" s="3"/>
    </row>
    <row r="127" spans="7:22" s="1" customFormat="1">
      <c r="G127" s="3"/>
      <c r="H127" s="3"/>
      <c r="I127" s="3"/>
      <c r="J127" s="3"/>
      <c r="K127" s="3"/>
      <c r="L127" s="3"/>
      <c r="M127" s="3"/>
      <c r="N127" s="3"/>
      <c r="O127" s="3"/>
      <c r="P127" s="3"/>
      <c r="Q127" s="3"/>
      <c r="R127" s="3"/>
      <c r="S127" s="3"/>
      <c r="T127" s="3"/>
      <c r="U127" s="3"/>
      <c r="V127" s="3"/>
    </row>
    <row r="128" spans="7:22" s="1" customFormat="1">
      <c r="G128" s="3"/>
      <c r="H128" s="3"/>
      <c r="I128" s="3"/>
      <c r="J128" s="3"/>
      <c r="K128" s="3"/>
      <c r="L128" s="3"/>
      <c r="M128" s="3"/>
      <c r="N128" s="3"/>
      <c r="O128" s="3"/>
      <c r="P128" s="3"/>
      <c r="Q128" s="3"/>
      <c r="R128" s="3"/>
      <c r="S128" s="3"/>
      <c r="T128" s="3"/>
      <c r="U128" s="3"/>
      <c r="V128" s="3"/>
    </row>
    <row r="129" spans="7:22" s="1" customFormat="1">
      <c r="G129" s="3"/>
      <c r="H129" s="3"/>
      <c r="I129" s="3"/>
      <c r="J129" s="3"/>
      <c r="K129" s="3"/>
      <c r="L129" s="3"/>
      <c r="M129" s="3"/>
      <c r="N129" s="3"/>
      <c r="O129" s="3"/>
      <c r="P129" s="3"/>
      <c r="Q129" s="3"/>
      <c r="R129" s="3"/>
      <c r="S129" s="3"/>
      <c r="T129" s="3"/>
      <c r="U129" s="3"/>
      <c r="V129" s="3"/>
    </row>
    <row r="130" spans="7:22" s="1" customFormat="1">
      <c r="G130" s="3"/>
      <c r="H130" s="3"/>
      <c r="I130" s="3"/>
      <c r="J130" s="3"/>
      <c r="K130" s="3"/>
      <c r="L130" s="3"/>
      <c r="M130" s="3"/>
      <c r="N130" s="3"/>
      <c r="O130" s="3"/>
      <c r="P130" s="3"/>
      <c r="Q130" s="3"/>
      <c r="R130" s="3"/>
      <c r="S130" s="3"/>
      <c r="T130" s="3"/>
      <c r="U130" s="3"/>
      <c r="V130" s="3"/>
    </row>
    <row r="131" spans="7:22" s="1" customFormat="1">
      <c r="G131" s="3"/>
      <c r="H131" s="3"/>
      <c r="I131" s="3"/>
      <c r="J131" s="3"/>
      <c r="K131" s="3"/>
      <c r="L131" s="3"/>
      <c r="M131" s="3"/>
      <c r="N131" s="3"/>
      <c r="O131" s="3"/>
      <c r="P131" s="3"/>
      <c r="Q131" s="3"/>
      <c r="R131" s="3"/>
      <c r="S131" s="3"/>
      <c r="T131" s="3"/>
      <c r="U131" s="3"/>
      <c r="V131" s="3"/>
    </row>
    <row r="132" spans="7:22" s="1" customFormat="1">
      <c r="G132" s="3"/>
      <c r="H132" s="3"/>
      <c r="I132" s="3"/>
      <c r="J132" s="3"/>
      <c r="K132" s="3"/>
      <c r="L132" s="3"/>
      <c r="M132" s="3"/>
      <c r="N132" s="3"/>
      <c r="O132" s="3"/>
      <c r="P132" s="3"/>
      <c r="Q132" s="3"/>
      <c r="R132" s="3"/>
      <c r="S132" s="3"/>
      <c r="T132" s="3"/>
      <c r="U132" s="3"/>
      <c r="V132" s="3"/>
    </row>
    <row r="133" spans="7:22" s="1" customFormat="1">
      <c r="G133" s="3"/>
      <c r="H133" s="3"/>
      <c r="I133" s="3"/>
      <c r="J133" s="3"/>
      <c r="K133" s="3"/>
      <c r="L133" s="3"/>
      <c r="M133" s="3"/>
      <c r="N133" s="3"/>
      <c r="O133" s="3"/>
      <c r="P133" s="3"/>
      <c r="Q133" s="3"/>
      <c r="R133" s="3"/>
      <c r="S133" s="3"/>
      <c r="T133" s="3"/>
      <c r="U133" s="3"/>
      <c r="V133" s="3"/>
    </row>
    <row r="134" spans="7:22" s="1" customFormat="1">
      <c r="G134" s="3"/>
      <c r="H134" s="3"/>
      <c r="I134" s="3"/>
      <c r="J134" s="3"/>
      <c r="K134" s="3"/>
      <c r="L134" s="3"/>
      <c r="M134" s="3"/>
      <c r="N134" s="3"/>
      <c r="O134" s="3"/>
      <c r="P134" s="3"/>
      <c r="Q134" s="3"/>
      <c r="R134" s="3"/>
      <c r="S134" s="3"/>
      <c r="T134" s="3"/>
      <c r="U134" s="3"/>
      <c r="V134" s="3"/>
    </row>
    <row r="135" spans="7:22" s="1" customFormat="1">
      <c r="G135" s="3"/>
      <c r="H135" s="3"/>
      <c r="I135" s="3"/>
      <c r="J135" s="3"/>
      <c r="K135" s="3"/>
      <c r="L135" s="3"/>
      <c r="M135" s="3"/>
      <c r="N135" s="3"/>
      <c r="O135" s="3"/>
      <c r="P135" s="3"/>
      <c r="Q135" s="3"/>
      <c r="R135" s="3"/>
      <c r="S135" s="3"/>
      <c r="T135" s="3"/>
      <c r="U135" s="3"/>
      <c r="V135" s="3"/>
    </row>
    <row r="136" spans="7:22" s="1" customFormat="1">
      <c r="G136" s="3"/>
      <c r="H136" s="3"/>
      <c r="I136" s="3"/>
      <c r="J136" s="3"/>
      <c r="K136" s="3"/>
      <c r="L136" s="3"/>
      <c r="M136" s="3"/>
      <c r="N136" s="3"/>
      <c r="O136" s="3"/>
      <c r="P136" s="3"/>
      <c r="Q136" s="3"/>
      <c r="R136" s="3"/>
      <c r="S136" s="3"/>
      <c r="T136" s="3"/>
      <c r="U136" s="3"/>
      <c r="V136" s="3"/>
    </row>
    <row r="137" spans="7:22" s="1" customFormat="1">
      <c r="G137" s="3"/>
      <c r="H137" s="3"/>
      <c r="I137" s="3"/>
      <c r="J137" s="3"/>
      <c r="K137" s="3"/>
      <c r="L137" s="3"/>
      <c r="M137" s="3"/>
      <c r="N137" s="3"/>
      <c r="O137" s="3"/>
      <c r="P137" s="3"/>
      <c r="Q137" s="3"/>
      <c r="R137" s="3"/>
      <c r="S137" s="3"/>
      <c r="T137" s="3"/>
      <c r="U137" s="3"/>
      <c r="V137" s="3"/>
    </row>
    <row r="138" spans="7:22" s="1" customFormat="1">
      <c r="G138" s="3"/>
      <c r="H138" s="3"/>
      <c r="I138" s="3"/>
      <c r="J138" s="3"/>
      <c r="K138" s="3"/>
      <c r="L138" s="3"/>
      <c r="M138" s="3"/>
      <c r="N138" s="3"/>
      <c r="O138" s="3"/>
      <c r="P138" s="3"/>
      <c r="Q138" s="3"/>
      <c r="R138" s="3"/>
      <c r="S138" s="3"/>
      <c r="T138" s="3"/>
      <c r="U138" s="3"/>
      <c r="V138" s="3"/>
    </row>
    <row r="139" spans="7:22" s="1" customFormat="1">
      <c r="G139" s="3"/>
      <c r="H139" s="3"/>
      <c r="I139" s="3"/>
      <c r="J139" s="3"/>
      <c r="K139" s="3"/>
      <c r="L139" s="3"/>
      <c r="M139" s="3"/>
      <c r="N139" s="3"/>
      <c r="O139" s="3"/>
      <c r="P139" s="3"/>
      <c r="Q139" s="3"/>
      <c r="R139" s="3"/>
      <c r="S139" s="3"/>
      <c r="T139" s="3"/>
      <c r="U139" s="3"/>
      <c r="V139" s="3"/>
    </row>
    <row r="140" spans="7:22" s="1" customFormat="1">
      <c r="G140" s="3"/>
      <c r="H140" s="3"/>
      <c r="I140" s="3"/>
      <c r="J140" s="3"/>
      <c r="K140" s="3"/>
      <c r="L140" s="3"/>
      <c r="M140" s="3"/>
      <c r="N140" s="3"/>
      <c r="O140" s="3"/>
      <c r="P140" s="3"/>
      <c r="Q140" s="3"/>
      <c r="R140" s="3"/>
      <c r="S140" s="3"/>
      <c r="T140" s="3"/>
      <c r="U140" s="3"/>
      <c r="V140" s="3"/>
    </row>
    <row r="141" spans="7:22" s="1" customFormat="1">
      <c r="G141" s="3"/>
      <c r="H141" s="3"/>
      <c r="I141" s="3"/>
      <c r="J141" s="3"/>
      <c r="K141" s="3"/>
      <c r="L141" s="3"/>
      <c r="M141" s="3"/>
      <c r="N141" s="3"/>
      <c r="O141" s="3"/>
      <c r="P141" s="3"/>
      <c r="Q141" s="3"/>
      <c r="R141" s="3"/>
      <c r="S141" s="3"/>
      <c r="T141" s="3"/>
      <c r="U141" s="3"/>
      <c r="V141" s="3"/>
    </row>
    <row r="142" spans="7:22" s="1" customFormat="1">
      <c r="G142" s="3"/>
      <c r="H142" s="3"/>
      <c r="I142" s="3"/>
      <c r="J142" s="3"/>
      <c r="K142" s="3"/>
      <c r="L142" s="3"/>
      <c r="M142" s="3"/>
      <c r="N142" s="3"/>
      <c r="O142" s="3"/>
      <c r="P142" s="3"/>
      <c r="Q142" s="3"/>
      <c r="R142" s="3"/>
      <c r="S142" s="3"/>
      <c r="T142" s="3"/>
      <c r="U142" s="3"/>
      <c r="V142" s="3"/>
    </row>
    <row r="143" spans="7:22" s="1" customFormat="1">
      <c r="G143" s="3"/>
      <c r="H143" s="3"/>
      <c r="I143" s="3"/>
      <c r="J143" s="3"/>
      <c r="K143" s="3"/>
      <c r="L143" s="3"/>
      <c r="M143" s="3"/>
      <c r="N143" s="3"/>
      <c r="O143" s="3"/>
      <c r="P143" s="3"/>
      <c r="Q143" s="3"/>
      <c r="R143" s="3"/>
      <c r="S143" s="3"/>
      <c r="T143" s="3"/>
      <c r="U143" s="3"/>
      <c r="V143" s="3"/>
    </row>
    <row r="144" spans="7:22" s="1" customFormat="1">
      <c r="G144" s="3"/>
      <c r="H144" s="3"/>
      <c r="I144" s="3"/>
      <c r="J144" s="3"/>
      <c r="K144" s="3"/>
      <c r="L144" s="3"/>
      <c r="M144" s="3"/>
      <c r="N144" s="3"/>
      <c r="O144" s="3"/>
      <c r="P144" s="3"/>
      <c r="Q144" s="3"/>
      <c r="R144" s="3"/>
      <c r="S144" s="3"/>
      <c r="T144" s="3"/>
      <c r="U144" s="3"/>
      <c r="V144" s="3"/>
    </row>
    <row r="145" spans="7:22" s="1" customFormat="1">
      <c r="G145" s="3"/>
      <c r="H145" s="3"/>
      <c r="I145" s="3"/>
      <c r="J145" s="3"/>
      <c r="K145" s="3"/>
      <c r="L145" s="3"/>
      <c r="M145" s="3"/>
      <c r="N145" s="3"/>
      <c r="O145" s="3"/>
      <c r="P145" s="3"/>
      <c r="Q145" s="3"/>
      <c r="R145" s="3"/>
      <c r="S145" s="3"/>
      <c r="T145" s="3"/>
      <c r="U145" s="3"/>
      <c r="V145" s="3"/>
    </row>
    <row r="146" spans="7:22" s="1" customFormat="1">
      <c r="G146" s="3"/>
      <c r="H146" s="3"/>
      <c r="I146" s="3"/>
      <c r="J146" s="3"/>
      <c r="K146" s="3"/>
      <c r="L146" s="3"/>
      <c r="M146" s="3"/>
      <c r="N146" s="3"/>
      <c r="O146" s="3"/>
      <c r="P146" s="3"/>
      <c r="Q146" s="3"/>
      <c r="R146" s="3"/>
      <c r="S146" s="3"/>
      <c r="T146" s="3"/>
      <c r="U146" s="3"/>
      <c r="V146" s="3"/>
    </row>
    <row r="147" spans="7:22" s="1" customFormat="1">
      <c r="G147" s="3"/>
      <c r="H147" s="3"/>
      <c r="I147" s="3"/>
      <c r="J147" s="3"/>
      <c r="K147" s="3"/>
      <c r="L147" s="3"/>
      <c r="M147" s="3"/>
      <c r="N147" s="3"/>
      <c r="O147" s="3"/>
      <c r="P147" s="3"/>
      <c r="Q147" s="3"/>
      <c r="R147" s="3"/>
      <c r="S147" s="3"/>
      <c r="T147" s="3"/>
      <c r="U147" s="3"/>
      <c r="V147" s="3"/>
    </row>
    <row r="148" spans="7:22" s="1" customFormat="1">
      <c r="G148" s="3"/>
      <c r="H148" s="3"/>
      <c r="I148" s="3"/>
      <c r="J148" s="3"/>
      <c r="K148" s="3"/>
      <c r="L148" s="3"/>
      <c r="M148" s="3"/>
      <c r="N148" s="3"/>
      <c r="O148" s="3"/>
      <c r="P148" s="3"/>
      <c r="Q148" s="3"/>
      <c r="R148" s="3"/>
      <c r="S148" s="3"/>
      <c r="T148" s="3"/>
      <c r="U148" s="3"/>
      <c r="V148" s="3"/>
    </row>
    <row r="149" spans="7:22" s="1" customFormat="1">
      <c r="G149" s="3"/>
      <c r="H149" s="3"/>
      <c r="I149" s="3"/>
      <c r="J149" s="3"/>
      <c r="K149" s="3"/>
      <c r="L149" s="3"/>
      <c r="M149" s="3"/>
      <c r="N149" s="3"/>
      <c r="O149" s="3"/>
      <c r="P149" s="3"/>
      <c r="Q149" s="3"/>
      <c r="R149" s="3"/>
      <c r="S149" s="3"/>
      <c r="T149" s="3"/>
      <c r="U149" s="3"/>
      <c r="V149" s="3"/>
    </row>
    <row r="150" spans="7:22" s="1" customFormat="1">
      <c r="G150" s="3"/>
      <c r="H150" s="3"/>
      <c r="I150" s="3"/>
      <c r="J150" s="3"/>
      <c r="K150" s="3"/>
      <c r="L150" s="3"/>
      <c r="M150" s="3"/>
      <c r="N150" s="3"/>
      <c r="O150" s="3"/>
      <c r="P150" s="3"/>
      <c r="Q150" s="3"/>
      <c r="R150" s="3"/>
      <c r="S150" s="3"/>
      <c r="T150" s="3"/>
      <c r="U150" s="3"/>
      <c r="V150" s="3"/>
    </row>
    <row r="151" spans="7:22" s="1" customFormat="1">
      <c r="G151" s="3"/>
      <c r="H151" s="3"/>
      <c r="I151" s="3"/>
      <c r="J151" s="3"/>
      <c r="K151" s="3"/>
      <c r="L151" s="3"/>
      <c r="M151" s="3"/>
      <c r="N151" s="3"/>
      <c r="O151" s="3"/>
      <c r="P151" s="3"/>
      <c r="Q151" s="3"/>
      <c r="R151" s="3"/>
      <c r="S151" s="3"/>
      <c r="T151" s="3"/>
      <c r="U151" s="3"/>
      <c r="V151" s="3"/>
    </row>
    <row r="152" spans="7:22" s="1" customFormat="1">
      <c r="G152" s="3"/>
      <c r="H152" s="3"/>
      <c r="I152" s="3"/>
      <c r="J152" s="3"/>
      <c r="K152" s="3"/>
      <c r="L152" s="3"/>
      <c r="M152" s="3"/>
      <c r="N152" s="3"/>
      <c r="O152" s="3"/>
      <c r="P152" s="3"/>
      <c r="Q152" s="3"/>
      <c r="R152" s="3"/>
      <c r="S152" s="3"/>
      <c r="T152" s="3"/>
      <c r="U152" s="3"/>
      <c r="V152" s="3"/>
    </row>
    <row r="153" spans="7:22" s="1" customFormat="1">
      <c r="G153" s="3"/>
      <c r="H153" s="3"/>
      <c r="I153" s="3"/>
      <c r="J153" s="3"/>
      <c r="K153" s="3"/>
      <c r="L153" s="3"/>
      <c r="M153" s="3"/>
      <c r="N153" s="3"/>
      <c r="O153" s="3"/>
      <c r="P153" s="3"/>
      <c r="Q153" s="3"/>
      <c r="R153" s="3"/>
      <c r="S153" s="3"/>
      <c r="T153" s="3"/>
      <c r="U153" s="3"/>
      <c r="V153" s="3"/>
    </row>
    <row r="154" spans="7:22" s="1" customFormat="1">
      <c r="G154" s="3"/>
      <c r="H154" s="3"/>
      <c r="I154" s="3"/>
      <c r="J154" s="3"/>
      <c r="K154" s="3"/>
      <c r="L154" s="3"/>
      <c r="M154" s="3"/>
      <c r="N154" s="3"/>
      <c r="O154" s="3"/>
      <c r="P154" s="3"/>
      <c r="Q154" s="3"/>
      <c r="R154" s="3"/>
      <c r="S154" s="3"/>
      <c r="T154" s="3"/>
      <c r="U154" s="3"/>
      <c r="V154" s="3"/>
    </row>
    <row r="155" spans="7:22" s="1" customFormat="1">
      <c r="G155" s="3"/>
      <c r="H155" s="3"/>
      <c r="I155" s="3"/>
      <c r="J155" s="3"/>
      <c r="K155" s="3"/>
      <c r="L155" s="3"/>
      <c r="M155" s="3"/>
      <c r="N155" s="3"/>
      <c r="O155" s="3"/>
      <c r="P155" s="3"/>
      <c r="Q155" s="3"/>
      <c r="R155" s="3"/>
      <c r="S155" s="3"/>
      <c r="T155" s="3"/>
      <c r="U155" s="3"/>
      <c r="V155" s="3"/>
    </row>
    <row r="156" spans="7:22" s="1" customFormat="1">
      <c r="G156" s="3"/>
      <c r="H156" s="3"/>
      <c r="I156" s="3"/>
      <c r="J156" s="3"/>
      <c r="K156" s="3"/>
      <c r="L156" s="3"/>
      <c r="M156" s="3"/>
      <c r="N156" s="3"/>
      <c r="O156" s="3"/>
      <c r="P156" s="3"/>
      <c r="Q156" s="3"/>
      <c r="R156" s="3"/>
      <c r="S156" s="3"/>
      <c r="T156" s="3"/>
      <c r="U156" s="3"/>
      <c r="V156" s="3"/>
    </row>
    <row r="157" spans="7:22" s="1" customFormat="1">
      <c r="G157" s="3"/>
      <c r="H157" s="3"/>
      <c r="I157" s="3"/>
      <c r="J157" s="3"/>
      <c r="K157" s="3"/>
      <c r="L157" s="3"/>
      <c r="M157" s="3"/>
      <c r="N157" s="3"/>
      <c r="O157" s="3"/>
      <c r="P157" s="3"/>
      <c r="Q157" s="3"/>
      <c r="R157" s="3"/>
      <c r="S157" s="3"/>
      <c r="T157" s="3"/>
      <c r="U157" s="3"/>
      <c r="V157" s="3"/>
    </row>
    <row r="158" spans="7:22" s="1" customFormat="1">
      <c r="G158" s="3"/>
      <c r="H158" s="3"/>
      <c r="I158" s="3"/>
      <c r="J158" s="3"/>
      <c r="K158" s="3"/>
      <c r="L158" s="3"/>
      <c r="M158" s="3"/>
      <c r="N158" s="3"/>
      <c r="O158" s="3"/>
      <c r="P158" s="3"/>
      <c r="Q158" s="3"/>
      <c r="R158" s="3"/>
      <c r="S158" s="3"/>
      <c r="T158" s="3"/>
      <c r="U158" s="3"/>
      <c r="V158" s="3"/>
    </row>
    <row r="159" spans="7:22" s="1" customFormat="1">
      <c r="G159" s="3"/>
      <c r="H159" s="3"/>
      <c r="I159" s="3"/>
      <c r="J159" s="3"/>
      <c r="K159" s="3"/>
      <c r="L159" s="3"/>
      <c r="M159" s="3"/>
      <c r="N159" s="3"/>
      <c r="O159" s="3"/>
      <c r="P159" s="3"/>
      <c r="Q159" s="3"/>
      <c r="R159" s="3"/>
      <c r="S159" s="3"/>
      <c r="T159" s="3"/>
      <c r="U159" s="3"/>
      <c r="V159" s="3"/>
    </row>
    <row r="160" spans="7:22" s="1" customFormat="1">
      <c r="G160" s="3"/>
      <c r="H160" s="3"/>
      <c r="I160" s="3"/>
      <c r="J160" s="3"/>
      <c r="K160" s="3"/>
      <c r="L160" s="3"/>
      <c r="M160" s="3"/>
      <c r="N160" s="3"/>
      <c r="O160" s="3"/>
      <c r="P160" s="3"/>
      <c r="Q160" s="3"/>
      <c r="R160" s="3"/>
      <c r="S160" s="3"/>
      <c r="T160" s="3"/>
      <c r="U160" s="3"/>
      <c r="V160" s="3"/>
    </row>
    <row r="161" spans="7:22" s="1" customFormat="1">
      <c r="G161" s="3"/>
      <c r="H161" s="3"/>
      <c r="I161" s="3"/>
      <c r="J161" s="3"/>
      <c r="K161" s="3"/>
      <c r="L161" s="3"/>
      <c r="M161" s="3"/>
      <c r="N161" s="3"/>
      <c r="O161" s="3"/>
      <c r="P161" s="3"/>
      <c r="Q161" s="3"/>
      <c r="R161" s="3"/>
      <c r="S161" s="3"/>
      <c r="T161" s="3"/>
      <c r="U161" s="3"/>
      <c r="V161" s="3"/>
    </row>
    <row r="162" spans="7:22" s="1" customFormat="1">
      <c r="G162" s="3"/>
      <c r="H162" s="3"/>
      <c r="I162" s="3"/>
      <c r="J162" s="3"/>
      <c r="K162" s="3"/>
      <c r="L162" s="3"/>
      <c r="M162" s="3"/>
      <c r="N162" s="3"/>
      <c r="O162" s="3"/>
      <c r="P162" s="3"/>
      <c r="Q162" s="3"/>
      <c r="R162" s="3"/>
      <c r="S162" s="3"/>
      <c r="T162" s="3"/>
      <c r="U162" s="3"/>
      <c r="V162" s="3"/>
    </row>
    <row r="163" spans="7:22" s="1" customFormat="1">
      <c r="G163" s="3"/>
      <c r="H163" s="3"/>
      <c r="I163" s="3"/>
      <c r="J163" s="3"/>
      <c r="K163" s="3"/>
      <c r="L163" s="3"/>
      <c r="M163" s="3"/>
      <c r="N163" s="3"/>
      <c r="O163" s="3"/>
      <c r="P163" s="3"/>
      <c r="Q163" s="3"/>
      <c r="R163" s="3"/>
      <c r="S163" s="3"/>
      <c r="T163" s="3"/>
      <c r="U163" s="3"/>
      <c r="V163" s="3"/>
    </row>
    <row r="164" spans="7:22" s="1" customFormat="1">
      <c r="G164" s="3"/>
      <c r="H164" s="3"/>
      <c r="I164" s="3"/>
      <c r="J164" s="3"/>
      <c r="K164" s="3"/>
      <c r="L164" s="3"/>
      <c r="M164" s="3"/>
      <c r="N164" s="3"/>
      <c r="O164" s="3"/>
      <c r="P164" s="3"/>
      <c r="Q164" s="3"/>
      <c r="R164" s="3"/>
      <c r="S164" s="3"/>
      <c r="T164" s="3"/>
      <c r="U164" s="3"/>
      <c r="V164" s="3"/>
    </row>
    <row r="165" spans="7:22" s="1" customFormat="1">
      <c r="G165" s="3"/>
      <c r="H165" s="3"/>
      <c r="I165" s="3"/>
      <c r="J165" s="3"/>
      <c r="K165" s="3"/>
      <c r="L165" s="3"/>
      <c r="M165" s="3"/>
      <c r="N165" s="3"/>
      <c r="O165" s="3"/>
      <c r="P165" s="3"/>
      <c r="Q165" s="3"/>
      <c r="R165" s="3"/>
      <c r="S165" s="3"/>
      <c r="T165" s="3"/>
      <c r="U165" s="3"/>
      <c r="V165" s="3"/>
    </row>
    <row r="166" spans="7:22" s="1" customFormat="1">
      <c r="G166" s="3"/>
      <c r="H166" s="3"/>
      <c r="I166" s="3"/>
      <c r="J166" s="3"/>
      <c r="K166" s="3"/>
      <c r="L166" s="3"/>
      <c r="M166" s="3"/>
      <c r="N166" s="3"/>
      <c r="O166" s="3"/>
      <c r="P166" s="3"/>
      <c r="Q166" s="3"/>
      <c r="R166" s="3"/>
      <c r="S166" s="3"/>
      <c r="T166" s="3"/>
      <c r="U166" s="3"/>
      <c r="V166" s="3"/>
    </row>
    <row r="167" spans="7:22" s="1" customFormat="1">
      <c r="G167" s="3"/>
      <c r="H167" s="3"/>
      <c r="I167" s="3"/>
      <c r="J167" s="3"/>
      <c r="K167" s="3"/>
      <c r="L167" s="3"/>
      <c r="M167" s="3"/>
      <c r="N167" s="3"/>
      <c r="O167" s="3"/>
      <c r="P167" s="3"/>
      <c r="Q167" s="3"/>
      <c r="R167" s="3"/>
      <c r="S167" s="3"/>
      <c r="T167" s="3"/>
      <c r="U167" s="3"/>
      <c r="V167" s="3"/>
    </row>
    <row r="168" spans="7:22" s="1" customFormat="1">
      <c r="G168" s="3"/>
      <c r="H168" s="3"/>
      <c r="I168" s="3"/>
      <c r="J168" s="3"/>
      <c r="K168" s="3"/>
      <c r="L168" s="3"/>
      <c r="M168" s="3"/>
      <c r="N168" s="3"/>
      <c r="O168" s="3"/>
      <c r="P168" s="3"/>
      <c r="Q168" s="3"/>
      <c r="R168" s="3"/>
      <c r="S168" s="3"/>
      <c r="T168" s="3"/>
      <c r="U168" s="3"/>
      <c r="V168" s="3"/>
    </row>
    <row r="169" spans="7:22" s="1" customFormat="1">
      <c r="G169" s="3"/>
      <c r="H169" s="3"/>
      <c r="I169" s="3"/>
      <c r="J169" s="3"/>
      <c r="K169" s="3"/>
      <c r="L169" s="3"/>
      <c r="M169" s="3"/>
      <c r="N169" s="3"/>
      <c r="O169" s="3"/>
      <c r="P169" s="3"/>
      <c r="Q169" s="3"/>
      <c r="R169" s="3"/>
      <c r="S169" s="3"/>
      <c r="T169" s="3"/>
      <c r="U169" s="3"/>
      <c r="V169" s="3"/>
    </row>
    <row r="170" spans="7:22" s="1" customFormat="1">
      <c r="G170" s="3"/>
      <c r="H170" s="3"/>
      <c r="I170" s="3"/>
      <c r="J170" s="3"/>
      <c r="K170" s="3"/>
      <c r="L170" s="3"/>
      <c r="M170" s="3"/>
      <c r="N170" s="3"/>
      <c r="O170" s="3"/>
      <c r="P170" s="3"/>
      <c r="Q170" s="3"/>
      <c r="R170" s="3"/>
      <c r="S170" s="3"/>
      <c r="T170" s="3"/>
      <c r="U170" s="3"/>
      <c r="V170" s="3"/>
    </row>
    <row r="171" spans="7:22" s="1" customFormat="1">
      <c r="G171" s="3"/>
      <c r="H171" s="3"/>
      <c r="I171" s="3"/>
      <c r="J171" s="3"/>
      <c r="K171" s="3"/>
      <c r="L171" s="3"/>
      <c r="M171" s="3"/>
      <c r="N171" s="3"/>
      <c r="O171" s="3"/>
      <c r="P171" s="3"/>
      <c r="Q171" s="3"/>
      <c r="R171" s="3"/>
      <c r="S171" s="3"/>
      <c r="T171" s="3"/>
      <c r="U171" s="3"/>
      <c r="V171" s="3"/>
    </row>
    <row r="172" spans="7:22" s="1" customFormat="1">
      <c r="G172" s="3"/>
      <c r="H172" s="3"/>
      <c r="I172" s="3"/>
      <c r="J172" s="3"/>
      <c r="K172" s="3"/>
      <c r="L172" s="3"/>
      <c r="M172" s="3"/>
      <c r="N172" s="3"/>
      <c r="O172" s="3"/>
      <c r="P172" s="3"/>
      <c r="Q172" s="3"/>
      <c r="R172" s="3"/>
      <c r="S172" s="3"/>
      <c r="T172" s="3"/>
      <c r="U172" s="3"/>
      <c r="V172" s="3"/>
    </row>
    <row r="173" spans="7:22" s="1" customFormat="1">
      <c r="G173" s="3"/>
      <c r="H173" s="3"/>
      <c r="I173" s="3"/>
      <c r="J173" s="3"/>
      <c r="K173" s="3"/>
      <c r="L173" s="3"/>
      <c r="M173" s="3"/>
      <c r="N173" s="3"/>
      <c r="O173" s="3"/>
      <c r="P173" s="3"/>
      <c r="Q173" s="3"/>
      <c r="R173" s="3"/>
      <c r="S173" s="3"/>
      <c r="T173" s="3"/>
      <c r="U173" s="3"/>
      <c r="V173" s="3"/>
    </row>
    <row r="174" spans="7:22" s="1" customFormat="1">
      <c r="G174" s="3"/>
      <c r="H174" s="3"/>
      <c r="I174" s="3"/>
      <c r="J174" s="3"/>
      <c r="K174" s="3"/>
      <c r="L174" s="3"/>
      <c r="M174" s="3"/>
      <c r="N174" s="3"/>
      <c r="O174" s="3"/>
      <c r="P174" s="3"/>
      <c r="Q174" s="3"/>
      <c r="R174" s="3"/>
      <c r="S174" s="3"/>
      <c r="T174" s="3"/>
      <c r="U174" s="3"/>
      <c r="V174" s="3"/>
    </row>
    <row r="175" spans="7:22" s="1" customFormat="1">
      <c r="G175" s="3"/>
      <c r="H175" s="3"/>
      <c r="I175" s="3"/>
      <c r="J175" s="3"/>
      <c r="K175" s="3"/>
      <c r="L175" s="3"/>
      <c r="M175" s="3"/>
      <c r="N175" s="3"/>
      <c r="O175" s="3"/>
      <c r="P175" s="3"/>
      <c r="Q175" s="3"/>
      <c r="R175" s="3"/>
      <c r="S175" s="3"/>
      <c r="T175" s="3"/>
      <c r="U175" s="3"/>
      <c r="V175" s="3"/>
    </row>
    <row r="176" spans="7:22" s="1" customFormat="1">
      <c r="G176" s="3"/>
      <c r="H176" s="3"/>
      <c r="I176" s="3"/>
      <c r="J176" s="3"/>
      <c r="K176" s="3"/>
      <c r="L176" s="3"/>
      <c r="M176" s="3"/>
      <c r="N176" s="3"/>
      <c r="O176" s="3"/>
      <c r="P176" s="3"/>
      <c r="Q176" s="3"/>
      <c r="R176" s="3"/>
      <c r="S176" s="3"/>
      <c r="T176" s="3"/>
      <c r="U176" s="3"/>
      <c r="V176" s="3"/>
    </row>
    <row r="177" spans="7:22" s="1" customFormat="1">
      <c r="G177" s="3"/>
      <c r="H177" s="3"/>
      <c r="I177" s="3"/>
      <c r="J177" s="3"/>
      <c r="K177" s="3"/>
      <c r="L177" s="3"/>
      <c r="M177" s="3"/>
      <c r="N177" s="3"/>
      <c r="O177" s="3"/>
      <c r="P177" s="3"/>
      <c r="Q177" s="3"/>
      <c r="R177" s="3"/>
      <c r="S177" s="3"/>
      <c r="T177" s="3"/>
      <c r="U177" s="3"/>
      <c r="V177" s="3"/>
    </row>
    <row r="178" spans="7:22" s="1" customFormat="1">
      <c r="G178" s="3"/>
      <c r="H178" s="3"/>
      <c r="I178" s="3"/>
      <c r="J178" s="3"/>
      <c r="K178" s="3"/>
      <c r="L178" s="3"/>
      <c r="M178" s="3"/>
      <c r="N178" s="3"/>
      <c r="O178" s="3"/>
      <c r="P178" s="3"/>
      <c r="Q178" s="3"/>
      <c r="R178" s="3"/>
      <c r="S178" s="3"/>
      <c r="T178" s="3"/>
      <c r="U178" s="3"/>
      <c r="V178" s="3"/>
    </row>
    <row r="179" spans="7:22" s="1" customFormat="1">
      <c r="G179" s="3"/>
      <c r="H179" s="3"/>
      <c r="I179" s="3"/>
      <c r="J179" s="3"/>
      <c r="K179" s="3"/>
      <c r="L179" s="3"/>
      <c r="M179" s="3"/>
      <c r="N179" s="3"/>
      <c r="O179" s="3"/>
      <c r="P179" s="3"/>
      <c r="Q179" s="3"/>
      <c r="R179" s="3"/>
      <c r="S179" s="3"/>
      <c r="T179" s="3"/>
      <c r="U179" s="3"/>
      <c r="V179" s="3"/>
    </row>
    <row r="180" spans="7:22" s="1" customFormat="1">
      <c r="G180" s="3"/>
      <c r="H180" s="3"/>
      <c r="I180" s="3"/>
      <c r="J180" s="3"/>
      <c r="K180" s="3"/>
      <c r="L180" s="3"/>
      <c r="M180" s="3"/>
      <c r="N180" s="3"/>
      <c r="O180" s="3"/>
      <c r="P180" s="3"/>
      <c r="Q180" s="3"/>
      <c r="R180" s="3"/>
      <c r="S180" s="3"/>
      <c r="T180" s="3"/>
      <c r="U180" s="3"/>
      <c r="V180" s="3"/>
    </row>
    <row r="181" spans="7:22" s="1" customFormat="1">
      <c r="G181" s="3"/>
      <c r="H181" s="3"/>
      <c r="I181" s="3"/>
      <c r="J181" s="3"/>
      <c r="K181" s="3"/>
      <c r="L181" s="3"/>
      <c r="M181" s="3"/>
      <c r="N181" s="3"/>
      <c r="O181" s="3"/>
      <c r="P181" s="3"/>
      <c r="Q181" s="3"/>
      <c r="R181" s="3"/>
      <c r="S181" s="3"/>
      <c r="T181" s="3"/>
      <c r="U181" s="3"/>
      <c r="V181" s="3"/>
    </row>
    <row r="182" spans="7:22" s="1" customFormat="1">
      <c r="G182" s="3"/>
      <c r="H182" s="3"/>
      <c r="I182" s="3"/>
      <c r="J182" s="3"/>
      <c r="K182" s="3"/>
      <c r="L182" s="3"/>
      <c r="M182" s="3"/>
      <c r="N182" s="3"/>
      <c r="O182" s="3"/>
      <c r="P182" s="3"/>
      <c r="Q182" s="3"/>
      <c r="R182" s="3"/>
      <c r="S182" s="3"/>
      <c r="T182" s="3"/>
      <c r="U182" s="3"/>
      <c r="V182" s="3"/>
    </row>
    <row r="183" spans="7:22" s="1" customFormat="1">
      <c r="G183" s="3"/>
      <c r="H183" s="3"/>
      <c r="I183" s="3"/>
      <c r="J183" s="3"/>
      <c r="K183" s="3"/>
      <c r="L183" s="3"/>
      <c r="M183" s="3"/>
      <c r="N183" s="3"/>
      <c r="O183" s="3"/>
      <c r="P183" s="3"/>
      <c r="Q183" s="3"/>
      <c r="R183" s="3"/>
      <c r="S183" s="3"/>
      <c r="T183" s="3"/>
      <c r="U183" s="3"/>
      <c r="V183" s="3"/>
    </row>
    <row r="184" spans="7:22" s="1" customFormat="1">
      <c r="G184" s="3"/>
      <c r="H184" s="3"/>
      <c r="I184" s="3"/>
      <c r="J184" s="3"/>
      <c r="K184" s="3"/>
      <c r="L184" s="3"/>
      <c r="M184" s="3"/>
      <c r="N184" s="3"/>
      <c r="O184" s="3"/>
      <c r="P184" s="3"/>
      <c r="Q184" s="3"/>
      <c r="R184" s="3"/>
      <c r="S184" s="3"/>
      <c r="T184" s="3"/>
      <c r="U184" s="3"/>
      <c r="V184" s="3"/>
    </row>
    <row r="185" spans="7:22" s="1" customFormat="1">
      <c r="G185" s="3"/>
      <c r="H185" s="3"/>
      <c r="I185" s="3"/>
      <c r="J185" s="3"/>
      <c r="K185" s="3"/>
      <c r="L185" s="3"/>
      <c r="M185" s="3"/>
      <c r="N185" s="3"/>
      <c r="O185" s="3"/>
      <c r="P185" s="3"/>
      <c r="Q185" s="3"/>
      <c r="R185" s="3"/>
      <c r="S185" s="3"/>
      <c r="T185" s="3"/>
      <c r="U185" s="3"/>
      <c r="V185" s="3"/>
    </row>
    <row r="186" spans="7:22" s="1" customFormat="1">
      <c r="G186" s="3"/>
      <c r="H186" s="3"/>
      <c r="I186" s="3"/>
      <c r="J186" s="3"/>
      <c r="K186" s="3"/>
      <c r="L186" s="3"/>
      <c r="M186" s="3"/>
      <c r="N186" s="3"/>
      <c r="O186" s="3"/>
      <c r="P186" s="3"/>
      <c r="Q186" s="3"/>
      <c r="R186" s="3"/>
      <c r="S186" s="3"/>
      <c r="T186" s="3"/>
      <c r="U186" s="3"/>
      <c r="V186" s="3"/>
    </row>
    <row r="187" spans="7:22" s="1" customFormat="1">
      <c r="G187" s="3"/>
      <c r="H187" s="3"/>
      <c r="I187" s="3"/>
      <c r="J187" s="3"/>
      <c r="K187" s="3"/>
      <c r="L187" s="3"/>
      <c r="M187" s="3"/>
      <c r="N187" s="3"/>
      <c r="O187" s="3"/>
      <c r="P187" s="3"/>
      <c r="Q187" s="3"/>
      <c r="R187" s="3"/>
      <c r="S187" s="3"/>
      <c r="T187" s="3"/>
      <c r="U187" s="3"/>
      <c r="V187" s="3"/>
    </row>
    <row r="188" spans="7:22" s="1" customFormat="1">
      <c r="G188" s="3"/>
      <c r="H188" s="3"/>
      <c r="I188" s="3"/>
      <c r="J188" s="3"/>
      <c r="K188" s="3"/>
      <c r="L188" s="3"/>
      <c r="M188" s="3"/>
      <c r="N188" s="3"/>
      <c r="O188" s="3"/>
      <c r="P188" s="3"/>
      <c r="Q188" s="3"/>
      <c r="R188" s="3"/>
      <c r="S188" s="3"/>
      <c r="T188" s="3"/>
      <c r="U188" s="3"/>
      <c r="V188" s="3"/>
    </row>
    <row r="189" spans="7:22" s="1" customFormat="1">
      <c r="G189" s="3"/>
      <c r="H189" s="3"/>
      <c r="I189" s="3"/>
      <c r="J189" s="3"/>
      <c r="K189" s="3"/>
      <c r="L189" s="3"/>
      <c r="M189" s="3"/>
      <c r="N189" s="3"/>
      <c r="O189" s="3"/>
      <c r="P189" s="3"/>
      <c r="Q189" s="3"/>
      <c r="R189" s="3"/>
      <c r="S189" s="3"/>
      <c r="T189" s="3"/>
      <c r="U189" s="3"/>
      <c r="V189" s="3"/>
    </row>
    <row r="190" spans="7:22" s="1" customFormat="1">
      <c r="G190" s="3"/>
      <c r="H190" s="3"/>
      <c r="I190" s="3"/>
      <c r="J190" s="3"/>
      <c r="K190" s="3"/>
      <c r="L190" s="3"/>
      <c r="M190" s="3"/>
      <c r="N190" s="3"/>
      <c r="O190" s="3"/>
      <c r="P190" s="3"/>
      <c r="Q190" s="3"/>
      <c r="R190" s="3"/>
      <c r="S190" s="3"/>
      <c r="T190" s="3"/>
      <c r="U190" s="3"/>
      <c r="V190" s="3"/>
    </row>
    <row r="191" spans="7:22" s="1" customFormat="1">
      <c r="G191" s="3"/>
      <c r="H191" s="3"/>
      <c r="I191" s="3"/>
      <c r="J191" s="3"/>
      <c r="K191" s="3"/>
      <c r="L191" s="3"/>
      <c r="M191" s="3"/>
      <c r="N191" s="3"/>
      <c r="O191" s="3"/>
      <c r="P191" s="3"/>
      <c r="Q191" s="3"/>
      <c r="R191" s="3"/>
      <c r="S191" s="3"/>
      <c r="T191" s="3"/>
      <c r="U191" s="3"/>
      <c r="V191" s="3"/>
    </row>
    <row r="192" spans="7:22" s="1" customFormat="1">
      <c r="G192" s="3"/>
      <c r="H192" s="3"/>
      <c r="I192" s="3"/>
      <c r="J192" s="3"/>
      <c r="K192" s="3"/>
      <c r="L192" s="3"/>
      <c r="M192" s="3"/>
      <c r="N192" s="3"/>
      <c r="O192" s="3"/>
      <c r="P192" s="3"/>
      <c r="Q192" s="3"/>
      <c r="R192" s="3"/>
      <c r="S192" s="3"/>
      <c r="T192" s="3"/>
      <c r="U192" s="3"/>
      <c r="V192" s="3"/>
    </row>
    <row r="193" spans="7:22" s="1" customFormat="1">
      <c r="G193" s="3"/>
      <c r="H193" s="3"/>
      <c r="I193" s="3"/>
      <c r="J193" s="3"/>
      <c r="K193" s="3"/>
      <c r="L193" s="3"/>
      <c r="M193" s="3"/>
      <c r="N193" s="3"/>
      <c r="O193" s="3"/>
      <c r="P193" s="3"/>
      <c r="Q193" s="3"/>
      <c r="R193" s="3"/>
      <c r="S193" s="3"/>
      <c r="T193" s="3"/>
      <c r="U193" s="3"/>
      <c r="V193" s="3"/>
    </row>
    <row r="194" spans="7:22" s="1" customFormat="1">
      <c r="G194" s="3"/>
      <c r="H194" s="3"/>
      <c r="I194" s="3"/>
      <c r="J194" s="3"/>
      <c r="K194" s="3"/>
      <c r="L194" s="3"/>
      <c r="M194" s="3"/>
      <c r="N194" s="3"/>
      <c r="O194" s="3"/>
      <c r="P194" s="3"/>
      <c r="Q194" s="3"/>
      <c r="R194" s="3"/>
      <c r="S194" s="3"/>
      <c r="T194" s="3"/>
      <c r="U194" s="3"/>
      <c r="V194" s="3"/>
    </row>
    <row r="195" spans="7:22" s="1" customFormat="1">
      <c r="G195" s="3"/>
      <c r="H195" s="3"/>
      <c r="I195" s="3"/>
      <c r="J195" s="3"/>
      <c r="K195" s="3"/>
      <c r="L195" s="3"/>
      <c r="M195" s="3"/>
      <c r="N195" s="3"/>
      <c r="O195" s="3"/>
      <c r="P195" s="3"/>
      <c r="Q195" s="3"/>
      <c r="R195" s="3"/>
      <c r="S195" s="3"/>
      <c r="T195" s="3"/>
      <c r="U195" s="3"/>
      <c r="V195" s="3"/>
    </row>
    <row r="196" spans="7:22" s="1" customFormat="1">
      <c r="G196" s="3"/>
      <c r="H196" s="3"/>
      <c r="I196" s="3"/>
      <c r="J196" s="3"/>
      <c r="K196" s="3"/>
      <c r="L196" s="3"/>
      <c r="M196" s="3"/>
      <c r="N196" s="3"/>
      <c r="O196" s="3"/>
      <c r="P196" s="3"/>
      <c r="Q196" s="3"/>
      <c r="R196" s="3"/>
      <c r="S196" s="3"/>
      <c r="T196" s="3"/>
      <c r="U196" s="3"/>
      <c r="V196" s="3"/>
    </row>
    <row r="197" spans="7:22" s="1" customFormat="1">
      <c r="G197" s="3"/>
      <c r="H197" s="3"/>
      <c r="I197" s="3"/>
      <c r="J197" s="3"/>
      <c r="K197" s="3"/>
      <c r="L197" s="3"/>
      <c r="M197" s="3"/>
      <c r="N197" s="3"/>
      <c r="O197" s="3"/>
      <c r="P197" s="3"/>
      <c r="Q197" s="3"/>
      <c r="R197" s="3"/>
      <c r="S197" s="3"/>
      <c r="T197" s="3"/>
      <c r="U197" s="3"/>
      <c r="V197" s="3"/>
    </row>
    <row r="198" spans="7:22" s="1" customFormat="1">
      <c r="G198" s="3"/>
      <c r="H198" s="3"/>
      <c r="I198" s="3"/>
      <c r="J198" s="3"/>
      <c r="K198" s="3"/>
      <c r="L198" s="3"/>
      <c r="M198" s="3"/>
      <c r="N198" s="3"/>
      <c r="O198" s="3"/>
      <c r="P198" s="3"/>
      <c r="Q198" s="3"/>
      <c r="R198" s="3"/>
      <c r="S198" s="3"/>
      <c r="T198" s="3"/>
      <c r="U198" s="3"/>
      <c r="V198" s="3"/>
    </row>
    <row r="199" spans="7:22" s="1" customFormat="1">
      <c r="G199" s="3"/>
      <c r="H199" s="3"/>
      <c r="I199" s="3"/>
      <c r="J199" s="3"/>
      <c r="K199" s="3"/>
      <c r="L199" s="3"/>
      <c r="M199" s="3"/>
      <c r="N199" s="3"/>
      <c r="O199" s="3"/>
      <c r="P199" s="3"/>
      <c r="Q199" s="3"/>
      <c r="R199" s="3"/>
      <c r="S199" s="3"/>
      <c r="T199" s="3"/>
      <c r="U199" s="3"/>
      <c r="V199" s="3"/>
    </row>
    <row r="200" spans="7:22" s="1" customFormat="1">
      <c r="G200" s="3"/>
      <c r="H200" s="3"/>
      <c r="I200" s="3"/>
      <c r="J200" s="3"/>
      <c r="K200" s="3"/>
      <c r="L200" s="3"/>
      <c r="M200" s="3"/>
      <c r="N200" s="3"/>
      <c r="O200" s="3"/>
      <c r="P200" s="3"/>
      <c r="Q200" s="3"/>
      <c r="R200" s="3"/>
      <c r="S200" s="3"/>
      <c r="T200" s="3"/>
      <c r="U200" s="3"/>
      <c r="V200" s="3"/>
    </row>
    <row r="201" spans="7:22" s="1" customFormat="1">
      <c r="G201" s="3"/>
      <c r="H201" s="3"/>
      <c r="I201" s="3"/>
      <c r="J201" s="3"/>
      <c r="K201" s="3"/>
      <c r="L201" s="3"/>
      <c r="M201" s="3"/>
      <c r="N201" s="3"/>
      <c r="O201" s="3"/>
      <c r="P201" s="3"/>
      <c r="Q201" s="3"/>
      <c r="R201" s="3"/>
      <c r="S201" s="3"/>
      <c r="T201" s="3"/>
      <c r="U201" s="3"/>
      <c r="V201" s="3"/>
    </row>
    <row r="202" spans="7:22" s="1" customFormat="1">
      <c r="G202" s="3"/>
      <c r="H202" s="3"/>
      <c r="I202" s="3"/>
      <c r="J202" s="3"/>
      <c r="K202" s="3"/>
      <c r="L202" s="3"/>
      <c r="M202" s="3"/>
      <c r="N202" s="3"/>
      <c r="O202" s="3"/>
      <c r="P202" s="3"/>
      <c r="Q202" s="3"/>
      <c r="R202" s="3"/>
      <c r="S202" s="3"/>
      <c r="T202" s="3"/>
      <c r="U202" s="3"/>
      <c r="V202" s="3"/>
    </row>
    <row r="203" spans="7:22" s="1" customFormat="1">
      <c r="G203" s="3"/>
      <c r="H203" s="3"/>
      <c r="I203" s="3"/>
      <c r="J203" s="3"/>
      <c r="K203" s="3"/>
      <c r="L203" s="3"/>
      <c r="M203" s="3"/>
      <c r="N203" s="3"/>
      <c r="O203" s="3"/>
      <c r="P203" s="3"/>
      <c r="Q203" s="3"/>
      <c r="R203" s="3"/>
      <c r="S203" s="3"/>
      <c r="T203" s="3"/>
      <c r="U203" s="3"/>
      <c r="V203" s="3"/>
    </row>
    <row r="204" spans="7:22" s="1" customFormat="1">
      <c r="G204" s="3"/>
      <c r="H204" s="3"/>
      <c r="I204" s="3"/>
      <c r="J204" s="3"/>
      <c r="K204" s="3"/>
      <c r="L204" s="3"/>
      <c r="M204" s="3"/>
      <c r="N204" s="3"/>
      <c r="O204" s="3"/>
      <c r="P204" s="3"/>
      <c r="Q204" s="3"/>
      <c r="R204" s="3"/>
      <c r="S204" s="3"/>
      <c r="T204" s="3"/>
      <c r="U204" s="3"/>
      <c r="V204" s="3"/>
    </row>
    <row r="205" spans="7:22" s="1" customFormat="1">
      <c r="G205" s="3"/>
      <c r="H205" s="3"/>
      <c r="I205" s="3"/>
      <c r="J205" s="3"/>
      <c r="K205" s="3"/>
      <c r="L205" s="3"/>
      <c r="M205" s="3"/>
      <c r="N205" s="3"/>
      <c r="O205" s="3"/>
      <c r="P205" s="3"/>
      <c r="Q205" s="3"/>
      <c r="R205" s="3"/>
      <c r="S205" s="3"/>
      <c r="T205" s="3"/>
      <c r="U205" s="3"/>
      <c r="V205" s="3"/>
    </row>
    <row r="206" spans="7:22" s="1" customFormat="1">
      <c r="G206" s="3"/>
      <c r="H206" s="3"/>
      <c r="I206" s="3"/>
      <c r="J206" s="3"/>
      <c r="K206" s="3"/>
      <c r="L206" s="3"/>
      <c r="M206" s="3"/>
      <c r="N206" s="3"/>
      <c r="O206" s="3"/>
      <c r="P206" s="3"/>
      <c r="Q206" s="3"/>
      <c r="R206" s="3"/>
      <c r="S206" s="3"/>
      <c r="T206" s="3"/>
      <c r="U206" s="3"/>
      <c r="V206" s="3"/>
    </row>
    <row r="207" spans="7:22" s="1" customFormat="1">
      <c r="G207" s="3"/>
      <c r="H207" s="3"/>
      <c r="I207" s="3"/>
      <c r="J207" s="3"/>
      <c r="K207" s="3"/>
      <c r="L207" s="3"/>
      <c r="M207" s="3"/>
      <c r="N207" s="3"/>
      <c r="O207" s="3"/>
      <c r="P207" s="3"/>
      <c r="Q207" s="3"/>
      <c r="R207" s="3"/>
      <c r="S207" s="3"/>
      <c r="T207" s="3"/>
      <c r="U207" s="3"/>
      <c r="V207" s="3"/>
    </row>
    <row r="208" spans="7:22" s="1" customFormat="1">
      <c r="G208" s="3"/>
      <c r="H208" s="3"/>
      <c r="I208" s="3"/>
      <c r="J208" s="3"/>
      <c r="K208" s="3"/>
      <c r="L208" s="3"/>
      <c r="M208" s="3"/>
      <c r="N208" s="3"/>
      <c r="O208" s="3"/>
      <c r="P208" s="3"/>
      <c r="Q208" s="3"/>
      <c r="R208" s="3"/>
      <c r="S208" s="3"/>
      <c r="T208" s="3"/>
      <c r="U208" s="3"/>
      <c r="V208" s="3"/>
    </row>
    <row r="209" spans="7:22" s="1" customFormat="1">
      <c r="G209" s="3"/>
      <c r="H209" s="3"/>
      <c r="I209" s="3"/>
      <c r="J209" s="3"/>
      <c r="K209" s="3"/>
      <c r="L209" s="3"/>
      <c r="M209" s="3"/>
      <c r="N209" s="3"/>
      <c r="O209" s="3"/>
      <c r="P209" s="3"/>
      <c r="Q209" s="3"/>
      <c r="R209" s="3"/>
      <c r="S209" s="3"/>
      <c r="T209" s="3"/>
      <c r="U209" s="3"/>
      <c r="V209" s="3"/>
    </row>
    <row r="210" spans="7:22" s="1" customFormat="1">
      <c r="G210" s="3"/>
      <c r="H210" s="3"/>
      <c r="I210" s="3"/>
      <c r="J210" s="3"/>
      <c r="K210" s="3"/>
      <c r="L210" s="3"/>
      <c r="M210" s="3"/>
      <c r="N210" s="3"/>
      <c r="O210" s="3"/>
      <c r="P210" s="3"/>
      <c r="Q210" s="3"/>
      <c r="R210" s="3"/>
      <c r="S210" s="3"/>
      <c r="T210" s="3"/>
      <c r="U210" s="3"/>
      <c r="V210" s="3"/>
    </row>
    <row r="211" spans="7:22" s="1" customFormat="1">
      <c r="G211" s="3"/>
      <c r="H211" s="3"/>
      <c r="I211" s="3"/>
      <c r="J211" s="3"/>
      <c r="K211" s="3"/>
      <c r="L211" s="3"/>
      <c r="M211" s="3"/>
      <c r="N211" s="3"/>
      <c r="O211" s="3"/>
      <c r="P211" s="3"/>
      <c r="Q211" s="3"/>
      <c r="R211" s="3"/>
      <c r="S211" s="3"/>
      <c r="T211" s="3"/>
      <c r="U211" s="3"/>
      <c r="V211" s="3"/>
    </row>
    <row r="212" spans="7:22" s="1" customFormat="1">
      <c r="G212" s="3"/>
      <c r="H212" s="3"/>
      <c r="I212" s="3"/>
      <c r="J212" s="3"/>
      <c r="K212" s="3"/>
      <c r="L212" s="3"/>
      <c r="M212" s="3"/>
      <c r="N212" s="3"/>
      <c r="O212" s="3"/>
      <c r="P212" s="3"/>
      <c r="Q212" s="3"/>
      <c r="R212" s="3"/>
      <c r="S212" s="3"/>
      <c r="T212" s="3"/>
      <c r="U212" s="3"/>
      <c r="V212" s="3"/>
    </row>
    <row r="213" spans="7:22" s="1" customFormat="1">
      <c r="G213" s="3"/>
      <c r="H213" s="3"/>
      <c r="I213" s="3"/>
      <c r="J213" s="3"/>
      <c r="K213" s="3"/>
      <c r="L213" s="3"/>
      <c r="M213" s="3"/>
      <c r="N213" s="3"/>
      <c r="O213" s="3"/>
      <c r="P213" s="3"/>
      <c r="Q213" s="3"/>
      <c r="R213" s="3"/>
      <c r="S213" s="3"/>
      <c r="T213" s="3"/>
      <c r="U213" s="3"/>
      <c r="V213" s="3"/>
    </row>
    <row r="214" spans="7:22" s="1" customFormat="1">
      <c r="G214" s="3"/>
      <c r="H214" s="3"/>
      <c r="I214" s="3"/>
      <c r="J214" s="3"/>
      <c r="K214" s="3"/>
      <c r="L214" s="3"/>
      <c r="M214" s="3"/>
      <c r="N214" s="3"/>
      <c r="O214" s="3"/>
      <c r="P214" s="3"/>
      <c r="Q214" s="3"/>
      <c r="R214" s="3"/>
      <c r="S214" s="3"/>
      <c r="T214" s="3"/>
      <c r="U214" s="3"/>
      <c r="V214" s="3"/>
    </row>
    <row r="215" spans="7:22" s="1" customFormat="1">
      <c r="G215" s="3"/>
      <c r="H215" s="3"/>
      <c r="I215" s="3"/>
      <c r="J215" s="3"/>
      <c r="K215" s="3"/>
      <c r="L215" s="3"/>
      <c r="M215" s="3"/>
      <c r="N215" s="3"/>
      <c r="O215" s="3"/>
      <c r="P215" s="3"/>
      <c r="Q215" s="3"/>
      <c r="R215" s="3"/>
      <c r="S215" s="3"/>
      <c r="T215" s="3"/>
      <c r="U215" s="3"/>
      <c r="V215" s="3"/>
    </row>
    <row r="216" spans="7:22" s="1" customFormat="1">
      <c r="G216" s="3"/>
      <c r="H216" s="3"/>
      <c r="I216" s="3"/>
      <c r="J216" s="3"/>
      <c r="K216" s="3"/>
      <c r="L216" s="3"/>
      <c r="M216" s="3"/>
      <c r="N216" s="3"/>
      <c r="O216" s="3"/>
      <c r="P216" s="3"/>
      <c r="Q216" s="3"/>
      <c r="R216" s="3"/>
      <c r="S216" s="3"/>
      <c r="T216" s="3"/>
      <c r="U216" s="3"/>
      <c r="V216" s="3"/>
    </row>
    <row r="217" spans="7:22" s="1" customFormat="1">
      <c r="G217" s="3"/>
      <c r="H217" s="3"/>
      <c r="I217" s="3"/>
      <c r="J217" s="3"/>
      <c r="K217" s="3"/>
      <c r="L217" s="3"/>
      <c r="M217" s="3"/>
      <c r="N217" s="3"/>
      <c r="O217" s="3"/>
      <c r="P217" s="3"/>
      <c r="Q217" s="3"/>
      <c r="R217" s="3"/>
      <c r="S217" s="3"/>
      <c r="T217" s="3"/>
      <c r="U217" s="3"/>
      <c r="V217" s="3"/>
    </row>
    <row r="218" spans="7:22" s="1" customFormat="1">
      <c r="G218" s="3"/>
      <c r="H218" s="3"/>
      <c r="I218" s="3"/>
      <c r="J218" s="3"/>
      <c r="K218" s="3"/>
      <c r="L218" s="3"/>
      <c r="M218" s="3"/>
      <c r="N218" s="3"/>
      <c r="O218" s="3"/>
      <c r="P218" s="3"/>
      <c r="Q218" s="3"/>
      <c r="R218" s="3"/>
      <c r="S218" s="3"/>
      <c r="T218" s="3"/>
      <c r="U218" s="3"/>
      <c r="V218" s="3"/>
    </row>
    <row r="219" spans="7:22" s="1" customFormat="1">
      <c r="G219" s="3"/>
      <c r="H219" s="3"/>
      <c r="I219" s="3"/>
      <c r="J219" s="3"/>
      <c r="K219" s="3"/>
      <c r="L219" s="3"/>
      <c r="M219" s="3"/>
      <c r="N219" s="3"/>
      <c r="O219" s="3"/>
      <c r="P219" s="3"/>
      <c r="Q219" s="3"/>
      <c r="R219" s="3"/>
      <c r="S219" s="3"/>
      <c r="T219" s="3"/>
      <c r="U219" s="3"/>
      <c r="V219" s="3"/>
    </row>
    <row r="220" spans="7:22" s="1" customFormat="1">
      <c r="G220" s="3"/>
      <c r="H220" s="3"/>
      <c r="I220" s="3"/>
      <c r="J220" s="3"/>
      <c r="K220" s="3"/>
      <c r="L220" s="3"/>
      <c r="M220" s="3"/>
      <c r="N220" s="3"/>
      <c r="O220" s="3"/>
      <c r="P220" s="3"/>
      <c r="Q220" s="3"/>
      <c r="R220" s="3"/>
      <c r="S220" s="3"/>
      <c r="T220" s="3"/>
      <c r="U220" s="3"/>
      <c r="V220" s="3"/>
    </row>
    <row r="221" spans="7:22" s="1" customFormat="1">
      <c r="G221" s="3"/>
      <c r="H221" s="3"/>
      <c r="I221" s="3"/>
      <c r="J221" s="3"/>
      <c r="K221" s="3"/>
      <c r="L221" s="3"/>
      <c r="M221" s="3"/>
      <c r="N221" s="3"/>
      <c r="O221" s="3"/>
      <c r="P221" s="3"/>
      <c r="Q221" s="3"/>
      <c r="R221" s="3"/>
      <c r="S221" s="3"/>
      <c r="T221" s="3"/>
      <c r="U221" s="3"/>
      <c r="V221" s="3"/>
    </row>
    <row r="222" spans="7:22" s="1" customFormat="1">
      <c r="G222" s="3"/>
      <c r="H222" s="3"/>
      <c r="I222" s="3"/>
      <c r="J222" s="3"/>
      <c r="K222" s="3"/>
      <c r="L222" s="3"/>
      <c r="M222" s="3"/>
      <c r="N222" s="3"/>
      <c r="O222" s="3"/>
      <c r="P222" s="3"/>
      <c r="Q222" s="3"/>
      <c r="R222" s="3"/>
      <c r="S222" s="3"/>
      <c r="T222" s="3"/>
      <c r="U222" s="3"/>
      <c r="V222" s="3"/>
    </row>
    <row r="223" spans="7:22" s="1" customFormat="1">
      <c r="G223" s="3"/>
      <c r="H223" s="3"/>
      <c r="I223" s="3"/>
      <c r="J223" s="3"/>
      <c r="K223" s="3"/>
      <c r="L223" s="3"/>
      <c r="M223" s="3"/>
      <c r="N223" s="3"/>
      <c r="O223" s="3"/>
      <c r="P223" s="3"/>
      <c r="Q223" s="3"/>
      <c r="R223" s="3"/>
      <c r="S223" s="3"/>
      <c r="T223" s="3"/>
      <c r="U223" s="3"/>
      <c r="V223" s="3"/>
    </row>
    <row r="224" spans="7:22" s="1" customFormat="1">
      <c r="G224" s="3"/>
      <c r="H224" s="3"/>
      <c r="I224" s="3"/>
      <c r="J224" s="3"/>
      <c r="K224" s="3"/>
      <c r="L224" s="3"/>
      <c r="M224" s="3"/>
      <c r="N224" s="3"/>
      <c r="O224" s="3"/>
      <c r="P224" s="3"/>
      <c r="Q224" s="3"/>
      <c r="R224" s="3"/>
      <c r="S224" s="3"/>
      <c r="T224" s="3"/>
      <c r="U224" s="3"/>
      <c r="V224" s="3"/>
    </row>
    <row r="225" spans="7:22" s="1" customFormat="1">
      <c r="G225" s="3"/>
      <c r="H225" s="3"/>
      <c r="I225" s="3"/>
      <c r="J225" s="3"/>
      <c r="K225" s="3"/>
      <c r="L225" s="3"/>
      <c r="M225" s="3"/>
      <c r="N225" s="3"/>
      <c r="O225" s="3"/>
      <c r="P225" s="3"/>
      <c r="Q225" s="3"/>
      <c r="R225" s="3"/>
      <c r="S225" s="3"/>
      <c r="T225" s="3"/>
      <c r="U225" s="3"/>
      <c r="V225" s="3"/>
    </row>
    <row r="226" spans="7:22" s="1" customFormat="1">
      <c r="G226" s="3"/>
      <c r="H226" s="3"/>
      <c r="I226" s="3"/>
      <c r="J226" s="3"/>
      <c r="K226" s="3"/>
      <c r="L226" s="3"/>
      <c r="M226" s="3"/>
      <c r="N226" s="3"/>
      <c r="O226" s="3"/>
      <c r="P226" s="3"/>
      <c r="Q226" s="3"/>
      <c r="R226" s="3"/>
      <c r="S226" s="3"/>
      <c r="T226" s="3"/>
      <c r="U226" s="3"/>
      <c r="V226" s="3"/>
    </row>
    <row r="227" spans="7:22" s="1" customFormat="1">
      <c r="G227" s="3"/>
      <c r="H227" s="3"/>
      <c r="I227" s="3"/>
      <c r="J227" s="3"/>
      <c r="K227" s="3"/>
      <c r="L227" s="3"/>
      <c r="M227" s="3"/>
      <c r="N227" s="3"/>
      <c r="O227" s="3"/>
      <c r="P227" s="3"/>
      <c r="Q227" s="3"/>
      <c r="R227" s="3"/>
      <c r="S227" s="3"/>
      <c r="T227" s="3"/>
      <c r="U227" s="3"/>
      <c r="V227" s="3"/>
    </row>
    <row r="228" spans="7:22" s="1" customFormat="1">
      <c r="G228" s="3"/>
      <c r="H228" s="3"/>
      <c r="I228" s="3"/>
      <c r="J228" s="3"/>
      <c r="K228" s="3"/>
      <c r="L228" s="3"/>
      <c r="M228" s="3"/>
      <c r="N228" s="3"/>
      <c r="O228" s="3"/>
      <c r="P228" s="3"/>
      <c r="Q228" s="3"/>
      <c r="R228" s="3"/>
      <c r="S228" s="3"/>
      <c r="T228" s="3"/>
      <c r="U228" s="3"/>
      <c r="V228" s="3"/>
    </row>
    <row r="229" spans="7:22" s="1" customFormat="1">
      <c r="G229" s="3"/>
      <c r="H229" s="3"/>
      <c r="I229" s="3"/>
      <c r="J229" s="3"/>
      <c r="K229" s="3"/>
      <c r="L229" s="3"/>
      <c r="M229" s="3"/>
      <c r="N229" s="3"/>
      <c r="O229" s="3"/>
      <c r="P229" s="3"/>
      <c r="Q229" s="3"/>
      <c r="R229" s="3"/>
      <c r="S229" s="3"/>
      <c r="T229" s="3"/>
      <c r="U229" s="3"/>
      <c r="V229" s="3"/>
    </row>
    <row r="230" spans="7:22" s="1" customFormat="1">
      <c r="G230" s="3"/>
      <c r="H230" s="3"/>
      <c r="I230" s="3"/>
      <c r="J230" s="3"/>
      <c r="K230" s="3"/>
      <c r="L230" s="3"/>
      <c r="M230" s="3"/>
      <c r="N230" s="3"/>
      <c r="O230" s="3"/>
      <c r="P230" s="3"/>
      <c r="Q230" s="3"/>
      <c r="R230" s="3"/>
      <c r="S230" s="3"/>
      <c r="T230" s="3"/>
      <c r="U230" s="3"/>
      <c r="V230" s="3"/>
    </row>
    <row r="231" spans="7:22" s="1" customFormat="1">
      <c r="G231" s="3"/>
      <c r="H231" s="3"/>
      <c r="I231" s="3"/>
      <c r="J231" s="3"/>
      <c r="K231" s="3"/>
      <c r="L231" s="3"/>
      <c r="M231" s="3"/>
      <c r="N231" s="3"/>
      <c r="O231" s="3"/>
      <c r="P231" s="3"/>
      <c r="Q231" s="3"/>
      <c r="R231" s="3"/>
      <c r="S231" s="3"/>
      <c r="T231" s="3"/>
      <c r="U231" s="3"/>
      <c r="V231" s="3"/>
    </row>
    <row r="232" spans="7:22" s="1" customFormat="1">
      <c r="G232" s="3"/>
      <c r="H232" s="3"/>
      <c r="I232" s="3"/>
      <c r="J232" s="3"/>
      <c r="K232" s="3"/>
      <c r="L232" s="3"/>
      <c r="M232" s="3"/>
      <c r="N232" s="3"/>
      <c r="O232" s="3"/>
      <c r="P232" s="3"/>
      <c r="Q232" s="3"/>
      <c r="R232" s="3"/>
      <c r="S232" s="3"/>
      <c r="T232" s="3"/>
      <c r="U232" s="3"/>
      <c r="V232" s="3"/>
    </row>
    <row r="233" spans="7:22" s="1" customFormat="1">
      <c r="G233" s="3"/>
      <c r="H233" s="3"/>
      <c r="I233" s="3"/>
      <c r="J233" s="3"/>
      <c r="K233" s="3"/>
      <c r="L233" s="3"/>
      <c r="M233" s="3"/>
      <c r="N233" s="3"/>
      <c r="O233" s="3"/>
      <c r="P233" s="3"/>
      <c r="Q233" s="3"/>
      <c r="R233" s="3"/>
      <c r="S233" s="3"/>
      <c r="T233" s="3"/>
      <c r="U233" s="3"/>
      <c r="V233" s="3"/>
    </row>
    <row r="234" spans="7:22" s="1" customFormat="1">
      <c r="G234" s="3"/>
      <c r="H234" s="3"/>
      <c r="I234" s="3"/>
      <c r="J234" s="3"/>
      <c r="K234" s="3"/>
      <c r="L234" s="3"/>
      <c r="M234" s="3"/>
      <c r="N234" s="3"/>
      <c r="O234" s="3"/>
      <c r="P234" s="3"/>
      <c r="Q234" s="3"/>
      <c r="R234" s="3"/>
      <c r="S234" s="3"/>
      <c r="T234" s="3"/>
      <c r="U234" s="3"/>
      <c r="V234" s="3"/>
    </row>
    <row r="235" spans="7:22" s="1" customFormat="1">
      <c r="G235" s="3"/>
      <c r="H235" s="3"/>
      <c r="I235" s="3"/>
      <c r="J235" s="3"/>
      <c r="K235" s="3"/>
      <c r="L235" s="3"/>
      <c r="M235" s="3"/>
      <c r="N235" s="3"/>
      <c r="O235" s="3"/>
      <c r="P235" s="3"/>
      <c r="Q235" s="3"/>
      <c r="R235" s="3"/>
      <c r="S235" s="3"/>
      <c r="T235" s="3"/>
      <c r="U235" s="3"/>
      <c r="V235" s="3"/>
    </row>
    <row r="236" spans="7:22" s="1" customFormat="1">
      <c r="G236" s="3"/>
      <c r="H236" s="3"/>
      <c r="I236" s="3"/>
      <c r="J236" s="3"/>
      <c r="K236" s="3"/>
      <c r="L236" s="3"/>
      <c r="M236" s="3"/>
      <c r="N236" s="3"/>
      <c r="O236" s="3"/>
      <c r="P236" s="3"/>
      <c r="Q236" s="3"/>
      <c r="R236" s="3"/>
      <c r="S236" s="3"/>
      <c r="T236" s="3"/>
      <c r="U236" s="3"/>
      <c r="V236" s="3"/>
    </row>
    <row r="237" spans="7:22" s="1" customFormat="1">
      <c r="G237" s="3"/>
      <c r="H237" s="3"/>
      <c r="I237" s="3"/>
      <c r="J237" s="3"/>
      <c r="K237" s="3"/>
      <c r="L237" s="3"/>
      <c r="M237" s="3"/>
      <c r="N237" s="3"/>
      <c r="O237" s="3"/>
      <c r="P237" s="3"/>
      <c r="Q237" s="3"/>
      <c r="R237" s="3"/>
      <c r="S237" s="3"/>
      <c r="T237" s="3"/>
      <c r="U237" s="3"/>
      <c r="V237" s="3"/>
    </row>
    <row r="238" spans="7:22" s="1" customFormat="1">
      <c r="G238" s="3"/>
      <c r="H238" s="3"/>
      <c r="I238" s="3"/>
      <c r="J238" s="3"/>
      <c r="K238" s="3"/>
      <c r="L238" s="3"/>
      <c r="M238" s="3"/>
      <c r="N238" s="3"/>
      <c r="O238" s="3"/>
      <c r="P238" s="3"/>
      <c r="Q238" s="3"/>
      <c r="R238" s="3"/>
      <c r="S238" s="3"/>
      <c r="T238" s="3"/>
      <c r="U238" s="3"/>
      <c r="V238" s="3"/>
    </row>
    <row r="239" spans="7:22" s="1" customFormat="1">
      <c r="G239" s="3"/>
      <c r="H239" s="3"/>
      <c r="I239" s="3"/>
      <c r="J239" s="3"/>
      <c r="K239" s="3"/>
      <c r="L239" s="3"/>
      <c r="M239" s="3"/>
      <c r="N239" s="3"/>
      <c r="O239" s="3"/>
      <c r="P239" s="3"/>
      <c r="Q239" s="3"/>
      <c r="R239" s="3"/>
      <c r="S239" s="3"/>
      <c r="T239" s="3"/>
      <c r="U239" s="3"/>
      <c r="V239" s="3"/>
    </row>
    <row r="240" spans="7:22" s="1" customFormat="1">
      <c r="G240" s="3"/>
      <c r="H240" s="3"/>
      <c r="I240" s="3"/>
      <c r="J240" s="3"/>
      <c r="K240" s="3"/>
      <c r="L240" s="3"/>
      <c r="M240" s="3"/>
      <c r="N240" s="3"/>
      <c r="O240" s="3"/>
      <c r="P240" s="3"/>
      <c r="Q240" s="3"/>
      <c r="R240" s="3"/>
      <c r="S240" s="3"/>
      <c r="T240" s="3"/>
      <c r="U240" s="3"/>
      <c r="V240" s="3"/>
    </row>
    <row r="241" spans="7:22" s="1" customFormat="1">
      <c r="G241" s="3"/>
      <c r="H241" s="3"/>
      <c r="I241" s="3"/>
      <c r="J241" s="3"/>
      <c r="K241" s="3"/>
      <c r="L241" s="3"/>
      <c r="M241" s="3"/>
      <c r="N241" s="3"/>
      <c r="O241" s="3"/>
      <c r="P241" s="3"/>
      <c r="Q241" s="3"/>
      <c r="R241" s="3"/>
      <c r="S241" s="3"/>
      <c r="T241" s="3"/>
      <c r="U241" s="3"/>
      <c r="V241" s="3"/>
    </row>
    <row r="242" spans="7:22" s="1" customFormat="1">
      <c r="G242" s="3"/>
      <c r="H242" s="3"/>
      <c r="I242" s="3"/>
      <c r="J242" s="3"/>
      <c r="K242" s="3"/>
      <c r="L242" s="3"/>
      <c r="M242" s="3"/>
      <c r="N242" s="3"/>
      <c r="O242" s="3"/>
      <c r="P242" s="3"/>
      <c r="Q242" s="3"/>
      <c r="R242" s="3"/>
      <c r="S242" s="3"/>
      <c r="T242" s="3"/>
      <c r="U242" s="3"/>
      <c r="V242" s="3"/>
    </row>
    <row r="243" spans="7:22" s="1" customFormat="1">
      <c r="G243" s="3"/>
      <c r="H243" s="3"/>
      <c r="I243" s="3"/>
      <c r="J243" s="3"/>
      <c r="K243" s="3"/>
      <c r="L243" s="3"/>
      <c r="M243" s="3"/>
      <c r="N243" s="3"/>
      <c r="O243" s="3"/>
      <c r="P243" s="3"/>
      <c r="Q243" s="3"/>
      <c r="R243" s="3"/>
      <c r="S243" s="3"/>
      <c r="T243" s="3"/>
      <c r="U243" s="3"/>
      <c r="V243" s="3"/>
    </row>
    <row r="244" spans="7:22" s="1" customFormat="1">
      <c r="G244" s="3"/>
      <c r="H244" s="3"/>
      <c r="I244" s="3"/>
      <c r="J244" s="3"/>
      <c r="K244" s="3"/>
      <c r="L244" s="3"/>
      <c r="M244" s="3"/>
      <c r="N244" s="3"/>
      <c r="O244" s="3"/>
      <c r="P244" s="3"/>
      <c r="Q244" s="3"/>
      <c r="R244" s="3"/>
      <c r="S244" s="3"/>
      <c r="T244" s="3"/>
      <c r="U244" s="3"/>
      <c r="V244" s="3"/>
    </row>
    <row r="245" spans="7:22" s="1" customFormat="1">
      <c r="G245" s="3"/>
      <c r="H245" s="3"/>
      <c r="I245" s="3"/>
      <c r="J245" s="3"/>
      <c r="K245" s="3"/>
      <c r="L245" s="3"/>
      <c r="M245" s="3"/>
      <c r="N245" s="3"/>
      <c r="O245" s="3"/>
      <c r="P245" s="3"/>
      <c r="Q245" s="3"/>
      <c r="R245" s="3"/>
      <c r="S245" s="3"/>
      <c r="T245" s="3"/>
      <c r="U245" s="3"/>
      <c r="V245" s="3"/>
    </row>
    <row r="246" spans="7:22" s="1" customFormat="1">
      <c r="G246" s="3"/>
      <c r="H246" s="3"/>
      <c r="I246" s="3"/>
      <c r="J246" s="3"/>
      <c r="K246" s="3"/>
      <c r="L246" s="3"/>
      <c r="M246" s="3"/>
      <c r="N246" s="3"/>
      <c r="O246" s="3"/>
      <c r="P246" s="3"/>
      <c r="Q246" s="3"/>
      <c r="R246" s="3"/>
      <c r="S246" s="3"/>
      <c r="T246" s="3"/>
      <c r="U246" s="3"/>
      <c r="V246" s="3"/>
    </row>
    <row r="247" spans="7:22" s="1" customFormat="1">
      <c r="G247" s="3"/>
      <c r="H247" s="3"/>
      <c r="I247" s="3"/>
      <c r="J247" s="3"/>
      <c r="K247" s="3"/>
      <c r="L247" s="3"/>
      <c r="M247" s="3"/>
      <c r="N247" s="3"/>
      <c r="O247" s="3"/>
      <c r="P247" s="3"/>
      <c r="Q247" s="3"/>
      <c r="R247" s="3"/>
      <c r="S247" s="3"/>
      <c r="T247" s="3"/>
      <c r="U247" s="3"/>
      <c r="V247" s="3"/>
    </row>
    <row r="248" spans="7:22" s="1" customFormat="1">
      <c r="G248" s="3"/>
      <c r="H248" s="3"/>
      <c r="I248" s="3"/>
      <c r="J248" s="3"/>
      <c r="K248" s="3"/>
      <c r="L248" s="3"/>
      <c r="M248" s="3"/>
      <c r="N248" s="3"/>
      <c r="O248" s="3"/>
      <c r="P248" s="3"/>
      <c r="Q248" s="3"/>
      <c r="R248" s="3"/>
      <c r="S248" s="3"/>
      <c r="T248" s="3"/>
      <c r="U248" s="3"/>
      <c r="V248" s="3"/>
    </row>
    <row r="249" spans="7:22" s="1" customFormat="1">
      <c r="G249" s="3"/>
      <c r="H249" s="3"/>
      <c r="I249" s="3"/>
      <c r="J249" s="3"/>
      <c r="K249" s="3"/>
      <c r="L249" s="3"/>
      <c r="M249" s="3"/>
      <c r="N249" s="3"/>
      <c r="O249" s="3"/>
      <c r="P249" s="3"/>
      <c r="Q249" s="3"/>
      <c r="R249" s="3"/>
      <c r="S249" s="3"/>
      <c r="T249" s="3"/>
      <c r="U249" s="3"/>
      <c r="V249" s="3"/>
    </row>
    <row r="250" spans="7:22" s="1" customFormat="1">
      <c r="G250" s="3"/>
      <c r="H250" s="3"/>
      <c r="I250" s="3"/>
      <c r="J250" s="3"/>
      <c r="K250" s="3"/>
      <c r="L250" s="3"/>
      <c r="M250" s="3"/>
      <c r="N250" s="3"/>
      <c r="O250" s="3"/>
      <c r="P250" s="3"/>
      <c r="Q250" s="3"/>
      <c r="R250" s="3"/>
      <c r="S250" s="3"/>
      <c r="T250" s="3"/>
      <c r="U250" s="3"/>
      <c r="V250" s="3"/>
    </row>
    <row r="251" spans="7:22" s="1" customFormat="1">
      <c r="G251" s="3"/>
      <c r="H251" s="3"/>
      <c r="I251" s="3"/>
      <c r="J251" s="3"/>
      <c r="K251" s="3"/>
      <c r="L251" s="3"/>
      <c r="M251" s="3"/>
      <c r="N251" s="3"/>
      <c r="O251" s="3"/>
      <c r="P251" s="3"/>
      <c r="Q251" s="3"/>
      <c r="R251" s="3"/>
      <c r="S251" s="3"/>
      <c r="T251" s="3"/>
      <c r="U251" s="3"/>
      <c r="V251" s="3"/>
    </row>
    <row r="252" spans="7:22" s="1" customFormat="1">
      <c r="G252" s="3"/>
      <c r="H252" s="3"/>
      <c r="I252" s="3"/>
      <c r="J252" s="3"/>
      <c r="K252" s="3"/>
      <c r="L252" s="3"/>
      <c r="M252" s="3"/>
      <c r="N252" s="3"/>
      <c r="O252" s="3"/>
      <c r="P252" s="3"/>
      <c r="Q252" s="3"/>
      <c r="R252" s="3"/>
      <c r="S252" s="3"/>
      <c r="T252" s="3"/>
      <c r="U252" s="3"/>
      <c r="V252" s="3"/>
    </row>
    <row r="253" spans="7:22" s="1" customFormat="1">
      <c r="G253" s="3"/>
      <c r="H253" s="3"/>
      <c r="I253" s="3"/>
      <c r="J253" s="3"/>
      <c r="K253" s="3"/>
      <c r="L253" s="3"/>
      <c r="M253" s="3"/>
      <c r="N253" s="3"/>
      <c r="O253" s="3"/>
      <c r="P253" s="3"/>
      <c r="Q253" s="3"/>
      <c r="R253" s="3"/>
      <c r="S253" s="3"/>
      <c r="T253" s="3"/>
      <c r="U253" s="3"/>
      <c r="V253" s="3"/>
    </row>
    <row r="254" spans="7:22" s="1" customFormat="1">
      <c r="G254" s="3"/>
      <c r="H254" s="3"/>
      <c r="I254" s="3"/>
      <c r="J254" s="3"/>
      <c r="K254" s="3"/>
      <c r="L254" s="3"/>
      <c r="M254" s="3"/>
      <c r="N254" s="3"/>
      <c r="O254" s="3"/>
      <c r="P254" s="3"/>
      <c r="Q254" s="3"/>
      <c r="R254" s="3"/>
      <c r="S254" s="3"/>
      <c r="T254" s="3"/>
      <c r="U254" s="3"/>
      <c r="V254" s="3"/>
    </row>
    <row r="255" spans="7:22" s="1" customFormat="1">
      <c r="G255" s="3"/>
      <c r="H255" s="3"/>
      <c r="I255" s="3"/>
      <c r="J255" s="3"/>
      <c r="K255" s="3"/>
      <c r="L255" s="3"/>
      <c r="M255" s="3"/>
      <c r="N255" s="3"/>
      <c r="O255" s="3"/>
      <c r="P255" s="3"/>
      <c r="Q255" s="3"/>
      <c r="R255" s="3"/>
      <c r="S255" s="3"/>
      <c r="T255" s="3"/>
      <c r="U255" s="3"/>
      <c r="V255" s="3"/>
    </row>
    <row r="256" spans="7:22" s="1" customFormat="1">
      <c r="G256" s="3"/>
      <c r="H256" s="3"/>
      <c r="I256" s="3"/>
      <c r="J256" s="3"/>
      <c r="K256" s="3"/>
      <c r="L256" s="3"/>
      <c r="M256" s="3"/>
      <c r="N256" s="3"/>
      <c r="O256" s="3"/>
      <c r="P256" s="3"/>
      <c r="Q256" s="3"/>
      <c r="R256" s="3"/>
      <c r="S256" s="3"/>
      <c r="T256" s="3"/>
      <c r="U256" s="3"/>
      <c r="V256" s="3"/>
    </row>
    <row r="257" spans="7:22" s="1" customFormat="1">
      <c r="G257" s="3"/>
      <c r="H257" s="3"/>
      <c r="I257" s="3"/>
      <c r="J257" s="3"/>
      <c r="K257" s="3"/>
      <c r="L257" s="3"/>
      <c r="M257" s="3"/>
      <c r="N257" s="3"/>
      <c r="O257" s="3"/>
      <c r="P257" s="3"/>
      <c r="Q257" s="3"/>
      <c r="R257" s="3"/>
      <c r="S257" s="3"/>
      <c r="T257" s="3"/>
      <c r="U257" s="3"/>
      <c r="V257" s="3"/>
    </row>
    <row r="258" spans="7:22" s="1" customFormat="1">
      <c r="G258" s="3"/>
      <c r="H258" s="3"/>
      <c r="I258" s="3"/>
      <c r="J258" s="3"/>
      <c r="K258" s="3"/>
      <c r="L258" s="3"/>
      <c r="M258" s="3"/>
      <c r="N258" s="3"/>
      <c r="O258" s="3"/>
      <c r="P258" s="3"/>
      <c r="Q258" s="3"/>
      <c r="R258" s="3"/>
      <c r="S258" s="3"/>
      <c r="T258" s="3"/>
      <c r="U258" s="3"/>
      <c r="V258" s="3"/>
    </row>
    <row r="259" spans="7:22" s="1" customFormat="1">
      <c r="G259" s="3"/>
      <c r="H259" s="3"/>
      <c r="I259" s="3"/>
      <c r="J259" s="3"/>
      <c r="K259" s="3"/>
      <c r="L259" s="3"/>
      <c r="M259" s="3"/>
      <c r="N259" s="3"/>
      <c r="O259" s="3"/>
      <c r="P259" s="3"/>
      <c r="Q259" s="3"/>
      <c r="R259" s="3"/>
      <c r="S259" s="3"/>
      <c r="T259" s="3"/>
      <c r="U259" s="3"/>
      <c r="V259" s="3"/>
    </row>
    <row r="260" spans="7:22" s="1" customFormat="1">
      <c r="G260" s="3"/>
      <c r="H260" s="3"/>
      <c r="I260" s="3"/>
      <c r="J260" s="3"/>
      <c r="K260" s="3"/>
      <c r="L260" s="3"/>
      <c r="M260" s="3"/>
      <c r="N260" s="3"/>
      <c r="O260" s="3"/>
      <c r="P260" s="3"/>
      <c r="Q260" s="3"/>
      <c r="R260" s="3"/>
      <c r="S260" s="3"/>
      <c r="T260" s="3"/>
      <c r="U260" s="3"/>
      <c r="V260" s="3"/>
    </row>
    <row r="261" spans="7:22" s="1" customFormat="1">
      <c r="G261" s="3"/>
      <c r="H261" s="3"/>
      <c r="I261" s="3"/>
      <c r="J261" s="3"/>
      <c r="K261" s="3"/>
      <c r="L261" s="3"/>
      <c r="M261" s="3"/>
      <c r="N261" s="3"/>
      <c r="O261" s="3"/>
      <c r="P261" s="3"/>
      <c r="Q261" s="3"/>
      <c r="R261" s="3"/>
      <c r="S261" s="3"/>
      <c r="T261" s="3"/>
      <c r="U261" s="3"/>
      <c r="V261" s="3"/>
    </row>
    <row r="262" spans="7:22" s="1" customFormat="1">
      <c r="G262" s="3"/>
      <c r="H262" s="3"/>
      <c r="I262" s="3"/>
      <c r="J262" s="3"/>
      <c r="K262" s="3"/>
      <c r="L262" s="3"/>
      <c r="M262" s="3"/>
      <c r="N262" s="3"/>
      <c r="O262" s="3"/>
      <c r="P262" s="3"/>
      <c r="Q262" s="3"/>
      <c r="R262" s="3"/>
      <c r="S262" s="3"/>
      <c r="T262" s="3"/>
      <c r="U262" s="3"/>
      <c r="V262" s="3"/>
    </row>
    <row r="263" spans="7:22" s="1" customFormat="1">
      <c r="G263" s="3"/>
      <c r="H263" s="3"/>
      <c r="I263" s="3"/>
      <c r="J263" s="3"/>
      <c r="K263" s="3"/>
      <c r="L263" s="3"/>
      <c r="M263" s="3"/>
      <c r="N263" s="3"/>
      <c r="O263" s="3"/>
      <c r="P263" s="3"/>
      <c r="Q263" s="3"/>
      <c r="R263" s="3"/>
      <c r="S263" s="3"/>
      <c r="T263" s="3"/>
      <c r="U263" s="3"/>
      <c r="V263" s="3"/>
    </row>
    <row r="264" spans="7:22" s="1" customFormat="1">
      <c r="G264" s="3"/>
      <c r="H264" s="3"/>
      <c r="I264" s="3"/>
      <c r="J264" s="3"/>
      <c r="K264" s="3"/>
      <c r="L264" s="3"/>
      <c r="M264" s="3"/>
      <c r="N264" s="3"/>
      <c r="O264" s="3"/>
      <c r="P264" s="3"/>
      <c r="Q264" s="3"/>
      <c r="R264" s="3"/>
      <c r="S264" s="3"/>
      <c r="T264" s="3"/>
      <c r="U264" s="3"/>
      <c r="V264" s="3"/>
    </row>
    <row r="265" spans="7:22" s="1" customFormat="1">
      <c r="G265" s="3"/>
      <c r="H265" s="3"/>
      <c r="I265" s="3"/>
      <c r="J265" s="3"/>
      <c r="K265" s="3"/>
      <c r="L265" s="3"/>
      <c r="M265" s="3"/>
      <c r="N265" s="3"/>
      <c r="O265" s="3"/>
      <c r="P265" s="3"/>
      <c r="Q265" s="3"/>
      <c r="R265" s="3"/>
      <c r="S265" s="3"/>
      <c r="T265" s="3"/>
      <c r="U265" s="3"/>
      <c r="V265" s="3"/>
    </row>
    <row r="266" spans="7:22" s="1" customFormat="1">
      <c r="G266" s="3"/>
      <c r="H266" s="3"/>
      <c r="I266" s="3"/>
      <c r="J266" s="3"/>
      <c r="K266" s="3"/>
      <c r="L266" s="3"/>
      <c r="M266" s="3"/>
      <c r="N266" s="3"/>
      <c r="O266" s="3"/>
      <c r="P266" s="3"/>
      <c r="Q266" s="3"/>
      <c r="R266" s="3"/>
      <c r="S266" s="3"/>
      <c r="T266" s="3"/>
      <c r="U266" s="3"/>
      <c r="V266" s="3"/>
    </row>
    <row r="267" spans="7:22" s="1" customFormat="1">
      <c r="G267" s="3"/>
      <c r="H267" s="3"/>
      <c r="I267" s="3"/>
      <c r="J267" s="3"/>
      <c r="K267" s="3"/>
      <c r="L267" s="3"/>
      <c r="M267" s="3"/>
      <c r="N267" s="3"/>
      <c r="O267" s="3"/>
      <c r="P267" s="3"/>
      <c r="Q267" s="3"/>
      <c r="R267" s="3"/>
      <c r="S267" s="3"/>
      <c r="T267" s="3"/>
      <c r="U267" s="3"/>
      <c r="V267" s="3"/>
    </row>
    <row r="268" spans="7:22" s="1" customFormat="1">
      <c r="G268" s="3"/>
      <c r="H268" s="3"/>
      <c r="I268" s="3"/>
      <c r="J268" s="3"/>
      <c r="K268" s="3"/>
      <c r="L268" s="3"/>
      <c r="M268" s="3"/>
      <c r="N268" s="3"/>
      <c r="O268" s="3"/>
      <c r="P268" s="3"/>
      <c r="Q268" s="3"/>
      <c r="R268" s="3"/>
      <c r="S268" s="3"/>
      <c r="T268" s="3"/>
      <c r="U268" s="3"/>
      <c r="V268" s="3"/>
    </row>
    <row r="269" spans="7:22" s="1" customFormat="1">
      <c r="G269" s="3"/>
      <c r="H269" s="3"/>
      <c r="I269" s="3"/>
      <c r="J269" s="3"/>
      <c r="K269" s="3"/>
      <c r="L269" s="3"/>
      <c r="M269" s="3"/>
      <c r="N269" s="3"/>
      <c r="O269" s="3"/>
      <c r="P269" s="3"/>
      <c r="Q269" s="3"/>
      <c r="R269" s="3"/>
      <c r="S269" s="3"/>
      <c r="T269" s="3"/>
      <c r="U269" s="3"/>
      <c r="V269" s="3"/>
    </row>
    <row r="270" spans="7:22" s="1" customFormat="1">
      <c r="G270" s="3"/>
      <c r="H270" s="3"/>
      <c r="I270" s="3"/>
      <c r="J270" s="3"/>
      <c r="K270" s="3"/>
      <c r="L270" s="3"/>
      <c r="M270" s="3"/>
      <c r="N270" s="3"/>
      <c r="O270" s="3"/>
      <c r="P270" s="3"/>
      <c r="Q270" s="3"/>
      <c r="R270" s="3"/>
      <c r="S270" s="3"/>
      <c r="T270" s="3"/>
      <c r="U270" s="3"/>
      <c r="V270" s="3"/>
    </row>
    <row r="271" spans="7:22" s="1" customFormat="1">
      <c r="G271" s="3"/>
      <c r="H271" s="3"/>
      <c r="I271" s="3"/>
      <c r="J271" s="3"/>
      <c r="K271" s="3"/>
      <c r="L271" s="3"/>
      <c r="M271" s="3"/>
      <c r="N271" s="3"/>
      <c r="O271" s="3"/>
      <c r="P271" s="3"/>
      <c r="Q271" s="3"/>
      <c r="R271" s="3"/>
      <c r="S271" s="3"/>
      <c r="T271" s="3"/>
      <c r="U271" s="3"/>
      <c r="V271" s="3"/>
    </row>
    <row r="272" spans="7:22" s="1" customFormat="1">
      <c r="G272" s="3"/>
      <c r="H272" s="3"/>
      <c r="I272" s="3"/>
      <c r="J272" s="3"/>
      <c r="K272" s="3"/>
      <c r="L272" s="3"/>
      <c r="M272" s="3"/>
      <c r="N272" s="3"/>
      <c r="O272" s="3"/>
      <c r="P272" s="3"/>
      <c r="Q272" s="3"/>
      <c r="R272" s="3"/>
      <c r="S272" s="3"/>
      <c r="T272" s="3"/>
      <c r="U272" s="3"/>
      <c r="V272" s="3"/>
    </row>
    <row r="273" spans="7:22" s="1" customFormat="1">
      <c r="G273" s="3"/>
      <c r="H273" s="3"/>
      <c r="I273" s="3"/>
      <c r="J273" s="3"/>
      <c r="K273" s="3"/>
      <c r="L273" s="3"/>
      <c r="M273" s="3"/>
      <c r="N273" s="3"/>
      <c r="O273" s="3"/>
      <c r="P273" s="3"/>
      <c r="Q273" s="3"/>
      <c r="R273" s="3"/>
      <c r="S273" s="3"/>
      <c r="T273" s="3"/>
      <c r="U273" s="3"/>
      <c r="V273" s="3"/>
    </row>
    <row r="274" spans="7:22" s="1" customFormat="1">
      <c r="G274" s="3"/>
      <c r="H274" s="3"/>
      <c r="I274" s="3"/>
      <c r="J274" s="3"/>
      <c r="K274" s="3"/>
      <c r="L274" s="3"/>
      <c r="M274" s="3"/>
      <c r="N274" s="3"/>
      <c r="O274" s="3"/>
      <c r="P274" s="3"/>
      <c r="Q274" s="3"/>
      <c r="R274" s="3"/>
      <c r="S274" s="3"/>
      <c r="T274" s="3"/>
      <c r="U274" s="3"/>
      <c r="V274" s="3"/>
    </row>
    <row r="275" spans="7:22" s="1" customFormat="1">
      <c r="G275" s="3"/>
      <c r="H275" s="3"/>
      <c r="I275" s="3"/>
      <c r="J275" s="3"/>
      <c r="K275" s="3"/>
      <c r="L275" s="3"/>
      <c r="M275" s="3"/>
      <c r="N275" s="3"/>
      <c r="O275" s="3"/>
      <c r="P275" s="3"/>
      <c r="Q275" s="3"/>
      <c r="R275" s="3"/>
      <c r="S275" s="3"/>
      <c r="T275" s="3"/>
      <c r="U275" s="3"/>
      <c r="V275" s="3"/>
    </row>
    <row r="276" spans="7:22" s="1" customFormat="1">
      <c r="G276" s="3"/>
      <c r="H276" s="3"/>
      <c r="I276" s="3"/>
      <c r="J276" s="3"/>
      <c r="K276" s="3"/>
      <c r="L276" s="3"/>
      <c r="M276" s="3"/>
      <c r="N276" s="3"/>
      <c r="O276" s="3"/>
      <c r="P276" s="3"/>
      <c r="Q276" s="3"/>
      <c r="R276" s="3"/>
      <c r="S276" s="3"/>
      <c r="T276" s="3"/>
      <c r="U276" s="3"/>
      <c r="V276" s="3"/>
    </row>
    <row r="277" spans="7:22" s="1" customFormat="1">
      <c r="G277" s="3"/>
      <c r="H277" s="3"/>
      <c r="I277" s="3"/>
      <c r="J277" s="3"/>
      <c r="K277" s="3"/>
      <c r="L277" s="3"/>
      <c r="M277" s="3"/>
      <c r="N277" s="3"/>
      <c r="O277" s="3"/>
      <c r="P277" s="3"/>
      <c r="Q277" s="3"/>
      <c r="R277" s="3"/>
      <c r="S277" s="3"/>
      <c r="T277" s="3"/>
      <c r="U277" s="3"/>
      <c r="V277" s="3"/>
    </row>
    <row r="278" spans="7:22" s="1" customFormat="1">
      <c r="G278" s="3"/>
      <c r="H278" s="3"/>
      <c r="I278" s="3"/>
      <c r="J278" s="3"/>
      <c r="K278" s="3"/>
      <c r="L278" s="3"/>
      <c r="M278" s="3"/>
      <c r="N278" s="3"/>
      <c r="O278" s="3"/>
      <c r="P278" s="3"/>
      <c r="Q278" s="3"/>
      <c r="R278" s="3"/>
      <c r="S278" s="3"/>
      <c r="T278" s="3"/>
      <c r="U278" s="3"/>
      <c r="V278" s="3"/>
    </row>
    <row r="279" spans="7:22" s="1" customFormat="1">
      <c r="G279" s="3"/>
      <c r="H279" s="3"/>
      <c r="I279" s="3"/>
      <c r="J279" s="3"/>
      <c r="K279" s="3"/>
      <c r="L279" s="3"/>
      <c r="M279" s="3"/>
      <c r="N279" s="3"/>
      <c r="O279" s="3"/>
      <c r="P279" s="3"/>
      <c r="Q279" s="3"/>
      <c r="R279" s="3"/>
      <c r="S279" s="3"/>
      <c r="T279" s="3"/>
      <c r="U279" s="3"/>
      <c r="V279" s="3"/>
    </row>
    <row r="280" spans="7:22" s="1" customFormat="1">
      <c r="G280" s="3"/>
      <c r="H280" s="3"/>
      <c r="I280" s="3"/>
      <c r="J280" s="3"/>
      <c r="K280" s="3"/>
      <c r="L280" s="3"/>
      <c r="M280" s="3"/>
      <c r="N280" s="3"/>
      <c r="O280" s="3"/>
      <c r="P280" s="3"/>
      <c r="Q280" s="3"/>
      <c r="R280" s="3"/>
      <c r="S280" s="3"/>
      <c r="T280" s="3"/>
      <c r="U280" s="3"/>
      <c r="V280" s="3"/>
    </row>
    <row r="281" spans="7:22" s="1" customFormat="1">
      <c r="G281" s="3"/>
      <c r="H281" s="3"/>
      <c r="I281" s="3"/>
      <c r="J281" s="3"/>
      <c r="K281" s="3"/>
      <c r="L281" s="3"/>
      <c r="M281" s="3"/>
      <c r="N281" s="3"/>
      <c r="O281" s="3"/>
      <c r="P281" s="3"/>
      <c r="Q281" s="3"/>
      <c r="R281" s="3"/>
      <c r="S281" s="3"/>
      <c r="T281" s="3"/>
      <c r="U281" s="3"/>
      <c r="V281" s="3"/>
    </row>
    <row r="282" spans="7:22" s="1" customFormat="1">
      <c r="G282" s="3"/>
      <c r="H282" s="3"/>
      <c r="I282" s="3"/>
      <c r="J282" s="3"/>
      <c r="K282" s="3"/>
      <c r="L282" s="3"/>
      <c r="M282" s="3"/>
      <c r="N282" s="3"/>
      <c r="O282" s="3"/>
      <c r="P282" s="3"/>
      <c r="Q282" s="3"/>
      <c r="R282" s="3"/>
      <c r="S282" s="3"/>
      <c r="T282" s="3"/>
      <c r="U282" s="3"/>
      <c r="V282" s="3"/>
    </row>
    <row r="283" spans="7:22" s="1" customFormat="1">
      <c r="G283" s="3"/>
      <c r="H283" s="3"/>
      <c r="I283" s="3"/>
      <c r="J283" s="3"/>
      <c r="K283" s="3"/>
      <c r="L283" s="3"/>
      <c r="M283" s="3"/>
      <c r="N283" s="3"/>
      <c r="O283" s="3"/>
      <c r="P283" s="3"/>
      <c r="Q283" s="3"/>
      <c r="R283" s="3"/>
      <c r="S283" s="3"/>
      <c r="T283" s="3"/>
      <c r="U283" s="3"/>
      <c r="V283" s="3"/>
    </row>
    <row r="284" spans="7:22" s="1" customFormat="1">
      <c r="G284" s="3"/>
      <c r="H284" s="3"/>
      <c r="I284" s="3"/>
      <c r="J284" s="3"/>
      <c r="K284" s="3"/>
      <c r="L284" s="3"/>
      <c r="M284" s="3"/>
      <c r="N284" s="3"/>
      <c r="O284" s="3"/>
      <c r="P284" s="3"/>
      <c r="Q284" s="3"/>
      <c r="R284" s="3"/>
      <c r="S284" s="3"/>
      <c r="T284" s="3"/>
      <c r="U284" s="3"/>
      <c r="V284" s="3"/>
    </row>
    <row r="285" spans="7:22" s="1" customFormat="1">
      <c r="G285" s="3"/>
      <c r="H285" s="3"/>
      <c r="I285" s="3"/>
      <c r="J285" s="3"/>
      <c r="K285" s="3"/>
      <c r="L285" s="3"/>
      <c r="M285" s="3"/>
      <c r="N285" s="3"/>
      <c r="O285" s="3"/>
      <c r="P285" s="3"/>
      <c r="Q285" s="3"/>
      <c r="R285" s="3"/>
      <c r="S285" s="3"/>
      <c r="T285" s="3"/>
      <c r="U285" s="3"/>
      <c r="V285" s="3"/>
    </row>
    <row r="286" spans="7:22" s="1" customFormat="1">
      <c r="G286" s="3"/>
      <c r="H286" s="3"/>
      <c r="I286" s="3"/>
      <c r="J286" s="3"/>
      <c r="K286" s="3"/>
      <c r="L286" s="3"/>
      <c r="M286" s="3"/>
      <c r="N286" s="3"/>
      <c r="O286" s="3"/>
      <c r="P286" s="3"/>
      <c r="Q286" s="3"/>
      <c r="R286" s="3"/>
      <c r="S286" s="3"/>
      <c r="T286" s="3"/>
      <c r="U286" s="3"/>
      <c r="V286" s="3"/>
    </row>
    <row r="287" spans="7:22" s="1" customFormat="1">
      <c r="G287" s="3"/>
      <c r="H287" s="3"/>
      <c r="I287" s="3"/>
      <c r="J287" s="3"/>
      <c r="K287" s="3"/>
      <c r="L287" s="3"/>
      <c r="M287" s="3"/>
      <c r="N287" s="3"/>
      <c r="O287" s="3"/>
      <c r="P287" s="3"/>
      <c r="Q287" s="3"/>
      <c r="R287" s="3"/>
      <c r="S287" s="3"/>
      <c r="T287" s="3"/>
      <c r="U287" s="3"/>
      <c r="V287" s="3"/>
    </row>
    <row r="288" spans="7:22" s="1" customFormat="1">
      <c r="G288" s="3"/>
      <c r="H288" s="3"/>
      <c r="I288" s="3"/>
      <c r="J288" s="3"/>
      <c r="K288" s="3"/>
      <c r="L288" s="3"/>
      <c r="M288" s="3"/>
      <c r="N288" s="3"/>
      <c r="O288" s="3"/>
      <c r="P288" s="3"/>
      <c r="Q288" s="3"/>
      <c r="R288" s="3"/>
      <c r="S288" s="3"/>
      <c r="T288" s="3"/>
      <c r="U288" s="3"/>
      <c r="V288" s="3"/>
    </row>
    <row r="289" spans="7:22" s="1" customFormat="1">
      <c r="G289" s="3"/>
      <c r="H289" s="3"/>
      <c r="I289" s="3"/>
      <c r="J289" s="3"/>
      <c r="K289" s="3"/>
      <c r="L289" s="3"/>
      <c r="M289" s="3"/>
      <c r="N289" s="3"/>
      <c r="O289" s="3"/>
      <c r="P289" s="3"/>
      <c r="Q289" s="3"/>
      <c r="R289" s="3"/>
      <c r="S289" s="3"/>
      <c r="T289" s="3"/>
      <c r="U289" s="3"/>
      <c r="V289" s="3"/>
    </row>
    <row r="290" spans="7:22" s="1" customFormat="1">
      <c r="G290" s="3"/>
      <c r="H290" s="3"/>
      <c r="I290" s="3"/>
      <c r="J290" s="3"/>
      <c r="K290" s="3"/>
      <c r="L290" s="3"/>
      <c r="M290" s="3"/>
      <c r="N290" s="3"/>
      <c r="O290" s="3"/>
      <c r="P290" s="3"/>
      <c r="Q290" s="3"/>
      <c r="R290" s="3"/>
      <c r="S290" s="3"/>
      <c r="T290" s="3"/>
      <c r="U290" s="3"/>
      <c r="V290" s="3"/>
    </row>
    <row r="291" spans="7:22" s="1" customFormat="1">
      <c r="G291" s="3"/>
      <c r="H291" s="3"/>
      <c r="I291" s="3"/>
      <c r="J291" s="3"/>
      <c r="K291" s="3"/>
      <c r="L291" s="3"/>
      <c r="M291" s="3"/>
      <c r="N291" s="3"/>
      <c r="O291" s="3"/>
      <c r="P291" s="3"/>
      <c r="Q291" s="3"/>
      <c r="R291" s="3"/>
      <c r="S291" s="3"/>
      <c r="T291" s="3"/>
      <c r="U291" s="3"/>
      <c r="V291" s="3"/>
    </row>
    <row r="292" spans="7:22" s="1" customFormat="1">
      <c r="G292" s="3"/>
      <c r="H292" s="3"/>
      <c r="I292" s="3"/>
      <c r="J292" s="3"/>
      <c r="K292" s="3"/>
      <c r="L292" s="3"/>
      <c r="M292" s="3"/>
      <c r="N292" s="3"/>
      <c r="O292" s="3"/>
      <c r="P292" s="3"/>
      <c r="Q292" s="3"/>
      <c r="R292" s="3"/>
      <c r="S292" s="3"/>
      <c r="T292" s="3"/>
      <c r="U292" s="3"/>
      <c r="V292" s="3"/>
    </row>
    <row r="293" spans="7:22" s="1" customFormat="1">
      <c r="G293" s="3"/>
      <c r="H293" s="3"/>
      <c r="I293" s="3"/>
      <c r="J293" s="3"/>
      <c r="K293" s="3"/>
      <c r="L293" s="3"/>
      <c r="M293" s="3"/>
      <c r="N293" s="3"/>
      <c r="O293" s="3"/>
      <c r="P293" s="3"/>
      <c r="Q293" s="3"/>
      <c r="R293" s="3"/>
      <c r="S293" s="3"/>
      <c r="T293" s="3"/>
      <c r="U293" s="3"/>
      <c r="V293" s="3"/>
    </row>
    <row r="294" spans="7:22" s="1" customFormat="1">
      <c r="G294" s="3"/>
      <c r="H294" s="3"/>
      <c r="I294" s="3"/>
      <c r="J294" s="3"/>
      <c r="K294" s="3"/>
      <c r="L294" s="3"/>
      <c r="M294" s="3"/>
      <c r="N294" s="3"/>
      <c r="O294" s="3"/>
      <c r="P294" s="3"/>
      <c r="Q294" s="3"/>
      <c r="R294" s="3"/>
      <c r="S294" s="3"/>
      <c r="T294" s="3"/>
      <c r="U294" s="3"/>
      <c r="V294" s="3"/>
    </row>
    <row r="295" spans="7:22" s="1" customFormat="1">
      <c r="G295" s="3"/>
      <c r="H295" s="3"/>
      <c r="I295" s="3"/>
      <c r="J295" s="3"/>
      <c r="K295" s="3"/>
      <c r="L295" s="3"/>
      <c r="M295" s="3"/>
      <c r="N295" s="3"/>
      <c r="O295" s="3"/>
      <c r="P295" s="3"/>
      <c r="Q295" s="3"/>
      <c r="R295" s="3"/>
      <c r="S295" s="3"/>
      <c r="T295" s="3"/>
      <c r="U295" s="3"/>
      <c r="V295" s="3"/>
    </row>
    <row r="296" spans="7:22" s="1" customFormat="1">
      <c r="G296" s="3"/>
      <c r="H296" s="3"/>
      <c r="I296" s="3"/>
      <c r="J296" s="3"/>
      <c r="K296" s="3"/>
      <c r="L296" s="3"/>
      <c r="M296" s="3"/>
      <c r="N296" s="3"/>
      <c r="O296" s="3"/>
      <c r="P296" s="3"/>
      <c r="Q296" s="3"/>
      <c r="R296" s="3"/>
      <c r="S296" s="3"/>
      <c r="T296" s="3"/>
      <c r="U296" s="3"/>
      <c r="V296" s="3"/>
    </row>
  </sheetData>
  <mergeCells count="15">
    <mergeCell ref="B25:E25"/>
    <mergeCell ref="A1:F1"/>
    <mergeCell ref="A4:F4"/>
    <mergeCell ref="A5:F5"/>
    <mergeCell ref="A6:F6"/>
    <mergeCell ref="A8:A10"/>
    <mergeCell ref="B8:D8"/>
    <mergeCell ref="F8:F10"/>
    <mergeCell ref="B9:D9"/>
    <mergeCell ref="E9:E10"/>
    <mergeCell ref="A17:F17"/>
    <mergeCell ref="A21:E21"/>
    <mergeCell ref="B22:E22"/>
    <mergeCell ref="B23:E23"/>
    <mergeCell ref="B24:E24"/>
  </mergeCells>
  <pageMargins left="0.70866141732283472" right="0.70866141732283472" top="0.74803149606299213" bottom="0.74803149606299213" header="0.31496062992125984" footer="0.31496062992125984"/>
  <pageSetup paperSize="9" scale="16" orientation="portrait" r:id="rId1"/>
  <headerFooter>
    <oddFooter>&amp;C&amp;"Arial,Negrita"12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03"/>
  <sheetViews>
    <sheetView zoomScale="90" zoomScaleNormal="90" workbookViewId="0">
      <selection activeCell="A22" sqref="A22:D22"/>
    </sheetView>
  </sheetViews>
  <sheetFormatPr baseColWidth="10" defaultRowHeight="14.4"/>
  <cols>
    <col min="1" max="1" width="22.88671875" style="3" customWidth="1"/>
    <col min="2" max="2" width="10.44140625" style="3" customWidth="1"/>
    <col min="3" max="3" width="12" style="3" customWidth="1"/>
    <col min="4" max="4" width="36.88671875" style="3" customWidth="1"/>
    <col min="5" max="5" width="16.88671875" style="3" customWidth="1"/>
    <col min="6" max="6" width="15.88671875" style="3" customWidth="1"/>
    <col min="7" max="7" width="40.88671875" style="1" customWidth="1"/>
    <col min="8" max="8" width="31.88671875" style="3" customWidth="1"/>
    <col min="9" max="19" width="11.5546875" style="3"/>
    <col min="20" max="28" width="11.5546875" style="1"/>
    <col min="29" max="33" width="11.5546875" style="3"/>
  </cols>
  <sheetData>
    <row r="1" spans="1:41" ht="38.4">
      <c r="A1" s="875" t="s">
        <v>2420</v>
      </c>
      <c r="B1" s="875"/>
      <c r="C1" s="875"/>
      <c r="D1" s="875"/>
      <c r="E1" s="875"/>
      <c r="F1" s="875"/>
      <c r="G1" s="875"/>
    </row>
    <row r="2" spans="1:41">
      <c r="G2" s="3"/>
    </row>
    <row r="3" spans="1:41" s="3" customFormat="1">
      <c r="A3" s="457" t="s">
        <v>2327</v>
      </c>
      <c r="B3" s="46"/>
      <c r="C3" s="46"/>
      <c r="D3" s="46"/>
      <c r="E3" s="46"/>
      <c r="F3" s="46"/>
      <c r="G3" s="46"/>
    </row>
    <row r="4" spans="1:41" s="3" customFormat="1" ht="50.1" customHeight="1">
      <c r="A4" s="853" t="s">
        <v>2421</v>
      </c>
      <c r="B4" s="853"/>
      <c r="C4" s="853"/>
      <c r="D4" s="853"/>
      <c r="E4" s="853"/>
      <c r="F4" s="853"/>
      <c r="G4" s="853"/>
    </row>
    <row r="5" spans="1:41" s="3" customFormat="1" ht="24.9" customHeight="1">
      <c r="A5" s="853" t="s">
        <v>2422</v>
      </c>
      <c r="B5" s="853"/>
      <c r="C5" s="853"/>
      <c r="D5" s="853"/>
      <c r="E5" s="853"/>
      <c r="F5" s="853"/>
      <c r="G5" s="853"/>
    </row>
    <row r="6" spans="1:41" s="3" customFormat="1" ht="24.9" customHeight="1">
      <c r="A6" s="853" t="s">
        <v>2423</v>
      </c>
      <c r="B6" s="853"/>
      <c r="C6" s="853"/>
      <c r="D6" s="853"/>
      <c r="E6" s="853"/>
      <c r="F6" s="853"/>
      <c r="G6" s="853"/>
    </row>
    <row r="7" spans="1:41" s="3" customFormat="1" ht="24.9" customHeight="1">
      <c r="A7" s="874" t="s">
        <v>2332</v>
      </c>
      <c r="B7" s="874"/>
      <c r="C7" s="874"/>
      <c r="D7" s="874"/>
      <c r="E7" s="874"/>
      <c r="F7" s="874"/>
      <c r="G7" s="874"/>
    </row>
    <row r="8" spans="1:41" s="3" customFormat="1" ht="15" thickBot="1">
      <c r="A8" s="46"/>
      <c r="B8" s="46"/>
      <c r="C8" s="46"/>
      <c r="D8" s="46"/>
      <c r="E8" s="46"/>
      <c r="F8" s="46"/>
      <c r="G8" s="46"/>
    </row>
    <row r="9" spans="1:41" ht="15" thickBot="1">
      <c r="A9" s="862" t="s">
        <v>2333</v>
      </c>
      <c r="B9" s="863" t="s">
        <v>2334</v>
      </c>
      <c r="C9" s="863"/>
      <c r="D9" s="461" t="s">
        <v>2335</v>
      </c>
      <c r="E9" s="863" t="s">
        <v>2336</v>
      </c>
      <c r="F9" s="863"/>
      <c r="G9" s="900" t="s">
        <v>595</v>
      </c>
    </row>
    <row r="10" spans="1:41" ht="57" customHeight="1" thickBot="1">
      <c r="A10" s="862"/>
      <c r="B10" s="868" t="s">
        <v>2424</v>
      </c>
      <c r="C10" s="869"/>
      <c r="D10" s="903" t="s">
        <v>2425</v>
      </c>
      <c r="E10" s="903" t="s">
        <v>2426</v>
      </c>
      <c r="F10" s="903" t="s">
        <v>2427</v>
      </c>
      <c r="G10" s="901"/>
    </row>
    <row r="11" spans="1:41" s="1" customFormat="1" ht="15" thickBot="1">
      <c r="A11" s="862"/>
      <c r="B11" s="469" t="s">
        <v>88</v>
      </c>
      <c r="C11" s="469" t="s">
        <v>89</v>
      </c>
      <c r="D11" s="904"/>
      <c r="E11" s="904"/>
      <c r="F11" s="904"/>
      <c r="G11" s="902"/>
      <c r="H11" s="3"/>
      <c r="I11" s="3"/>
      <c r="J11" s="3"/>
      <c r="K11" s="3"/>
      <c r="L11" s="3"/>
      <c r="M11" s="3"/>
      <c r="N11" s="3"/>
      <c r="O11" s="3"/>
      <c r="P11" s="3"/>
      <c r="Q11" s="3"/>
      <c r="R11" s="3"/>
      <c r="S11" s="3"/>
      <c r="AC11" s="3"/>
      <c r="AD11" s="3"/>
      <c r="AE11" s="3"/>
      <c r="AF11" s="3"/>
      <c r="AG11" s="3"/>
      <c r="AH11"/>
      <c r="AI11"/>
      <c r="AJ11"/>
      <c r="AK11"/>
      <c r="AL11"/>
      <c r="AM11"/>
      <c r="AN11"/>
      <c r="AO11"/>
    </row>
    <row r="12" spans="1:41" s="1" customFormat="1" ht="15" thickBot="1">
      <c r="A12" s="478" t="s">
        <v>674</v>
      </c>
      <c r="B12" s="494"/>
      <c r="C12" s="496"/>
      <c r="D12" s="496"/>
      <c r="E12" s="496"/>
      <c r="F12" s="496"/>
      <c r="G12" s="496"/>
      <c r="H12" s="3"/>
      <c r="I12" s="3"/>
      <c r="J12" s="3"/>
      <c r="K12" s="3"/>
      <c r="L12" s="3"/>
      <c r="M12" s="3"/>
      <c r="N12" s="3"/>
      <c r="O12" s="3"/>
      <c r="P12" s="3"/>
      <c r="Q12" s="3"/>
      <c r="R12" s="3"/>
      <c r="S12" s="3"/>
      <c r="AC12" s="3"/>
      <c r="AD12" s="3"/>
      <c r="AE12" s="3"/>
      <c r="AF12" s="3"/>
      <c r="AG12" s="3"/>
      <c r="AH12"/>
      <c r="AI12"/>
      <c r="AJ12"/>
      <c r="AK12"/>
      <c r="AL12"/>
      <c r="AM12"/>
      <c r="AN12"/>
      <c r="AO12"/>
    </row>
    <row r="13" spans="1:41" s="1" customFormat="1" ht="15" thickBot="1">
      <c r="A13" s="478" t="s">
        <v>2428</v>
      </c>
      <c r="B13" s="494"/>
      <c r="C13" s="496"/>
      <c r="D13" s="496"/>
      <c r="E13" s="496"/>
      <c r="F13" s="496"/>
      <c r="G13" s="496"/>
      <c r="H13" s="3"/>
      <c r="I13" s="3"/>
      <c r="J13" s="3"/>
      <c r="K13" s="3"/>
      <c r="L13" s="3"/>
      <c r="M13" s="3"/>
      <c r="N13" s="3"/>
      <c r="O13" s="3"/>
      <c r="P13" s="3"/>
      <c r="Q13" s="3"/>
      <c r="R13" s="3"/>
      <c r="S13" s="3"/>
      <c r="AC13" s="3"/>
      <c r="AD13" s="3"/>
      <c r="AE13" s="3"/>
      <c r="AF13" s="3"/>
      <c r="AG13" s="3"/>
      <c r="AH13"/>
      <c r="AI13"/>
      <c r="AJ13"/>
      <c r="AK13"/>
      <c r="AL13"/>
      <c r="AM13"/>
      <c r="AN13"/>
      <c r="AO13"/>
    </row>
    <row r="14" spans="1:41" s="1" customFormat="1" ht="15" thickBot="1">
      <c r="A14" s="478" t="s">
        <v>666</v>
      </c>
      <c r="B14" s="496"/>
      <c r="C14" s="496"/>
      <c r="D14" s="496"/>
      <c r="E14" s="496"/>
      <c r="F14" s="496"/>
      <c r="G14" s="496"/>
      <c r="H14" s="3"/>
      <c r="I14" s="3"/>
      <c r="J14" s="3"/>
      <c r="K14" s="3"/>
      <c r="L14" s="3"/>
      <c r="M14" s="3"/>
      <c r="N14" s="3"/>
      <c r="O14" s="3"/>
      <c r="P14" s="3"/>
      <c r="Q14" s="3"/>
      <c r="R14" s="3"/>
      <c r="S14" s="3"/>
      <c r="AC14" s="3"/>
      <c r="AD14" s="3"/>
      <c r="AE14" s="3"/>
      <c r="AF14" s="3"/>
      <c r="AG14" s="3"/>
      <c r="AH14"/>
      <c r="AI14"/>
      <c r="AJ14"/>
      <c r="AK14"/>
      <c r="AL14"/>
      <c r="AM14"/>
      <c r="AN14"/>
      <c r="AO14"/>
    </row>
    <row r="15" spans="1:41" s="3" customFormat="1" ht="30" customHeight="1" thickBot="1">
      <c r="A15" s="46"/>
      <c r="B15" s="46"/>
      <c r="C15" s="46"/>
      <c r="D15" s="46"/>
      <c r="E15" s="46"/>
      <c r="F15" s="46"/>
      <c r="G15" s="46"/>
    </row>
    <row r="16" spans="1:41" s="3" customFormat="1" ht="15.75" customHeight="1" thickBot="1">
      <c r="A16" s="865" t="s">
        <v>2429</v>
      </c>
      <c r="B16" s="866"/>
      <c r="C16" s="866"/>
      <c r="D16" s="866"/>
      <c r="E16" s="867"/>
      <c r="F16" s="46"/>
      <c r="G16" s="46"/>
    </row>
    <row r="17" spans="1:33" s="1" customFormat="1" ht="15.75" customHeight="1" thickBot="1">
      <c r="A17" s="469" t="s">
        <v>2348</v>
      </c>
      <c r="B17" s="868" t="s">
        <v>2349</v>
      </c>
      <c r="C17" s="884"/>
      <c r="D17" s="884"/>
      <c r="E17" s="869"/>
      <c r="F17" s="500"/>
      <c r="G17" s="3"/>
      <c r="H17" s="3"/>
      <c r="I17" s="3"/>
      <c r="J17" s="3"/>
      <c r="K17" s="3"/>
      <c r="L17" s="3"/>
      <c r="M17" s="3"/>
      <c r="N17" s="3"/>
      <c r="O17" s="3"/>
      <c r="P17" s="3"/>
      <c r="Q17" s="3"/>
      <c r="R17" s="3"/>
      <c r="S17" s="3"/>
      <c r="AC17" s="3"/>
      <c r="AD17" s="3"/>
      <c r="AE17" s="3"/>
      <c r="AF17" s="3"/>
      <c r="AG17" s="3"/>
    </row>
    <row r="18" spans="1:33" s="1" customFormat="1" ht="15" thickBot="1">
      <c r="A18" s="471" t="s">
        <v>88</v>
      </c>
      <c r="B18" s="849" t="s">
        <v>2430</v>
      </c>
      <c r="C18" s="899"/>
      <c r="D18" s="899"/>
      <c r="E18" s="850"/>
      <c r="F18" s="500"/>
      <c r="G18" s="3"/>
      <c r="H18" s="3"/>
      <c r="I18" s="3"/>
      <c r="J18" s="3"/>
      <c r="K18" s="3"/>
      <c r="L18" s="3"/>
      <c r="M18" s="3"/>
      <c r="N18" s="3"/>
      <c r="O18" s="3"/>
      <c r="P18" s="3"/>
      <c r="Q18" s="3"/>
      <c r="R18" s="3"/>
      <c r="S18" s="3"/>
      <c r="AC18" s="3"/>
      <c r="AD18" s="3"/>
      <c r="AE18" s="3"/>
      <c r="AF18" s="3"/>
      <c r="AG18" s="3"/>
    </row>
    <row r="19" spans="1:33" s="1" customFormat="1" ht="30.75" customHeight="1" thickBot="1">
      <c r="A19" s="501" t="s">
        <v>2431</v>
      </c>
      <c r="B19" s="849" t="s">
        <v>2432</v>
      </c>
      <c r="C19" s="899"/>
      <c r="D19" s="899"/>
      <c r="E19" s="850"/>
      <c r="F19" s="500"/>
      <c r="G19" s="3"/>
      <c r="H19" s="3"/>
      <c r="I19" s="3"/>
      <c r="J19" s="3"/>
      <c r="K19" s="3"/>
      <c r="L19" s="3"/>
      <c r="M19" s="3"/>
      <c r="N19" s="3"/>
      <c r="O19" s="3"/>
      <c r="P19" s="3"/>
      <c r="Q19" s="3"/>
      <c r="R19" s="3"/>
      <c r="S19" s="3"/>
      <c r="AC19" s="3"/>
      <c r="AD19" s="3"/>
      <c r="AE19" s="3"/>
      <c r="AF19" s="3"/>
      <c r="AG19" s="3"/>
    </row>
    <row r="20" spans="1:33" s="1" customFormat="1" ht="15" thickBot="1">
      <c r="A20" s="502" t="s">
        <v>89</v>
      </c>
      <c r="B20" s="849" t="s">
        <v>2433</v>
      </c>
      <c r="C20" s="899"/>
      <c r="D20" s="899"/>
      <c r="E20" s="850"/>
      <c r="F20" s="3"/>
      <c r="G20" s="3"/>
      <c r="H20" s="3"/>
      <c r="I20" s="3"/>
      <c r="J20" s="3"/>
      <c r="K20" s="3"/>
      <c r="L20" s="3"/>
      <c r="M20" s="3"/>
      <c r="N20" s="3"/>
      <c r="O20" s="3"/>
      <c r="P20" s="3"/>
      <c r="Q20" s="3"/>
      <c r="R20" s="3"/>
      <c r="S20" s="3"/>
      <c r="AC20" s="3"/>
      <c r="AD20" s="3"/>
      <c r="AE20" s="3"/>
      <c r="AF20" s="3"/>
      <c r="AG20" s="3"/>
    </row>
    <row r="21" spans="1:33" s="1" customFormat="1" ht="91.5" customHeight="1" thickBot="1">
      <c r="A21" s="849" t="s">
        <v>2434</v>
      </c>
      <c r="B21" s="899"/>
      <c r="C21" s="899"/>
      <c r="D21" s="899"/>
      <c r="E21" s="850"/>
      <c r="F21" s="3"/>
      <c r="G21" s="3"/>
      <c r="H21" s="3"/>
      <c r="I21" s="3"/>
      <c r="J21" s="3"/>
      <c r="K21" s="3"/>
      <c r="L21" s="3"/>
      <c r="M21" s="3"/>
      <c r="N21" s="3"/>
      <c r="O21" s="3"/>
      <c r="P21" s="3"/>
      <c r="Q21" s="3"/>
      <c r="R21" s="3"/>
      <c r="S21" s="3"/>
    </row>
    <row r="22" spans="1:33" s="3" customFormat="1" ht="84" customHeight="1">
      <c r="A22" s="853"/>
      <c r="B22" s="853"/>
      <c r="C22" s="853"/>
      <c r="D22" s="853"/>
    </row>
    <row r="23" spans="1:33" s="3" customFormat="1">
      <c r="A23" s="409"/>
      <c r="B23" s="409"/>
      <c r="C23" s="409"/>
    </row>
    <row r="24" spans="1:33" s="3" customFormat="1" ht="23.25" customHeight="1">
      <c r="A24" s="905"/>
      <c r="B24" s="905"/>
      <c r="C24" s="905"/>
      <c r="D24" s="905"/>
    </row>
    <row r="25" spans="1:33" s="3" customFormat="1">
      <c r="A25" s="409"/>
      <c r="B25" s="409"/>
      <c r="C25" s="409"/>
    </row>
    <row r="26" spans="1:33" s="3" customFormat="1">
      <c r="A26" s="409"/>
      <c r="B26" s="409"/>
      <c r="C26" s="409"/>
    </row>
    <row r="27" spans="1:33" s="3" customFormat="1"/>
    <row r="28" spans="1:33" s="3" customFormat="1"/>
    <row r="29" spans="1:33" s="3" customFormat="1"/>
    <row r="30" spans="1:33" s="1" customFormat="1">
      <c r="H30" s="3"/>
      <c r="I30" s="3"/>
      <c r="J30" s="3"/>
      <c r="K30" s="3"/>
      <c r="L30" s="3"/>
      <c r="M30" s="3"/>
      <c r="N30" s="3"/>
      <c r="O30" s="3"/>
      <c r="P30" s="3"/>
      <c r="Q30" s="3"/>
      <c r="R30" s="3"/>
      <c r="S30" s="3"/>
    </row>
    <row r="31" spans="1:33" s="1" customFormat="1">
      <c r="H31" s="3"/>
      <c r="I31" s="3"/>
      <c r="J31" s="3"/>
      <c r="K31" s="3"/>
      <c r="L31" s="3"/>
      <c r="M31" s="3"/>
      <c r="N31" s="3"/>
      <c r="O31" s="3"/>
      <c r="P31" s="3"/>
      <c r="Q31" s="3"/>
      <c r="R31" s="3"/>
      <c r="S31" s="3"/>
    </row>
    <row r="32" spans="1:33" s="1" customFormat="1">
      <c r="H32" s="3"/>
      <c r="I32" s="3"/>
      <c r="J32" s="3"/>
      <c r="K32" s="3"/>
      <c r="L32" s="3"/>
      <c r="M32" s="3"/>
      <c r="N32" s="3"/>
      <c r="O32" s="3"/>
      <c r="P32" s="3"/>
      <c r="Q32" s="3"/>
      <c r="R32" s="3"/>
      <c r="S32" s="3"/>
    </row>
    <row r="33" spans="8:19" s="1" customFormat="1">
      <c r="H33" s="3"/>
      <c r="I33" s="3"/>
      <c r="J33" s="3"/>
      <c r="K33" s="3"/>
      <c r="L33" s="3"/>
      <c r="M33" s="3"/>
      <c r="N33" s="3"/>
      <c r="O33" s="3"/>
      <c r="P33" s="3"/>
      <c r="Q33" s="3"/>
      <c r="R33" s="3"/>
      <c r="S33" s="3"/>
    </row>
    <row r="34" spans="8:19" s="1" customFormat="1">
      <c r="H34" s="3"/>
      <c r="I34" s="3"/>
      <c r="J34" s="3"/>
      <c r="K34" s="3"/>
      <c r="L34" s="3"/>
      <c r="M34" s="3"/>
      <c r="N34" s="3"/>
      <c r="O34" s="3"/>
      <c r="P34" s="3"/>
      <c r="Q34" s="3"/>
      <c r="R34" s="3"/>
      <c r="S34" s="3"/>
    </row>
    <row r="35" spans="8:19" s="1" customFormat="1">
      <c r="H35" s="3"/>
      <c r="I35" s="3"/>
      <c r="J35" s="3"/>
      <c r="K35" s="3"/>
      <c r="L35" s="3"/>
      <c r="M35" s="3"/>
      <c r="N35" s="3"/>
      <c r="O35" s="3"/>
      <c r="P35" s="3"/>
      <c r="Q35" s="3"/>
      <c r="R35" s="3"/>
      <c r="S35" s="3"/>
    </row>
    <row r="36" spans="8:19" s="1" customFormat="1">
      <c r="H36" s="3"/>
      <c r="I36" s="3"/>
      <c r="J36" s="3"/>
      <c r="K36" s="3"/>
      <c r="L36" s="3"/>
      <c r="M36" s="3"/>
      <c r="N36" s="3"/>
      <c r="O36" s="3"/>
      <c r="P36" s="3"/>
      <c r="Q36" s="3"/>
      <c r="R36" s="3"/>
      <c r="S36" s="3"/>
    </row>
    <row r="37" spans="8:19" s="1" customFormat="1">
      <c r="H37" s="3"/>
      <c r="I37" s="3"/>
      <c r="J37" s="3"/>
      <c r="K37" s="3"/>
      <c r="L37" s="3"/>
      <c r="M37" s="3"/>
      <c r="N37" s="3"/>
      <c r="O37" s="3"/>
      <c r="P37" s="3"/>
      <c r="Q37" s="3"/>
      <c r="R37" s="3"/>
      <c r="S37" s="3"/>
    </row>
    <row r="38" spans="8:19" s="1" customFormat="1">
      <c r="H38" s="3"/>
      <c r="I38" s="3"/>
      <c r="J38" s="3"/>
      <c r="K38" s="3"/>
      <c r="L38" s="3"/>
      <c r="M38" s="3"/>
      <c r="N38" s="3"/>
      <c r="O38" s="3"/>
      <c r="P38" s="3"/>
      <c r="Q38" s="3"/>
      <c r="R38" s="3"/>
      <c r="S38" s="3"/>
    </row>
    <row r="39" spans="8:19" s="1" customFormat="1">
      <c r="H39" s="3"/>
      <c r="I39" s="3"/>
      <c r="J39" s="3"/>
      <c r="K39" s="3"/>
      <c r="L39" s="3"/>
      <c r="M39" s="3"/>
      <c r="N39" s="3"/>
      <c r="O39" s="3"/>
      <c r="P39" s="3"/>
      <c r="Q39" s="3"/>
      <c r="R39" s="3"/>
      <c r="S39" s="3"/>
    </row>
    <row r="40" spans="8:19" s="1" customFormat="1">
      <c r="H40" s="3"/>
      <c r="I40" s="3"/>
      <c r="J40" s="3"/>
      <c r="K40" s="3"/>
      <c r="L40" s="3"/>
      <c r="M40" s="3"/>
      <c r="N40" s="3"/>
      <c r="O40" s="3"/>
      <c r="P40" s="3"/>
      <c r="Q40" s="3"/>
      <c r="R40" s="3"/>
      <c r="S40" s="3"/>
    </row>
    <row r="41" spans="8:19" s="1" customFormat="1">
      <c r="H41" s="3"/>
      <c r="I41" s="3"/>
      <c r="J41" s="3"/>
      <c r="K41" s="3"/>
      <c r="L41" s="3"/>
      <c r="M41" s="3"/>
      <c r="N41" s="3"/>
      <c r="O41" s="3"/>
      <c r="P41" s="3"/>
      <c r="Q41" s="3"/>
      <c r="R41" s="3"/>
      <c r="S41" s="3"/>
    </row>
    <row r="42" spans="8:19" s="1" customFormat="1">
      <c r="H42" s="3"/>
      <c r="I42" s="3"/>
      <c r="J42" s="3"/>
      <c r="K42" s="3"/>
      <c r="L42" s="3"/>
      <c r="M42" s="3"/>
      <c r="N42" s="3"/>
      <c r="O42" s="3"/>
      <c r="P42" s="3"/>
      <c r="Q42" s="3"/>
      <c r="R42" s="3"/>
      <c r="S42" s="3"/>
    </row>
    <row r="43" spans="8:19" s="1" customFormat="1">
      <c r="H43" s="3"/>
      <c r="I43" s="3"/>
      <c r="J43" s="3"/>
      <c r="K43" s="3"/>
      <c r="L43" s="3"/>
      <c r="M43" s="3"/>
      <c r="N43" s="3"/>
      <c r="O43" s="3"/>
      <c r="P43" s="3"/>
      <c r="Q43" s="3"/>
      <c r="R43" s="3"/>
      <c r="S43" s="3"/>
    </row>
    <row r="44" spans="8:19" s="1" customFormat="1">
      <c r="H44" s="3"/>
      <c r="I44" s="3"/>
      <c r="J44" s="3"/>
      <c r="K44" s="3"/>
      <c r="L44" s="3"/>
      <c r="M44" s="3"/>
      <c r="N44" s="3"/>
      <c r="O44" s="3"/>
      <c r="P44" s="3"/>
      <c r="Q44" s="3"/>
      <c r="R44" s="3"/>
      <c r="S44" s="3"/>
    </row>
    <row r="45" spans="8:19" s="1" customFormat="1">
      <c r="H45" s="3"/>
      <c r="I45" s="3"/>
      <c r="J45" s="3"/>
      <c r="K45" s="3"/>
      <c r="L45" s="3"/>
      <c r="M45" s="3"/>
      <c r="N45" s="3"/>
      <c r="O45" s="3"/>
      <c r="P45" s="3"/>
      <c r="Q45" s="3"/>
      <c r="R45" s="3"/>
      <c r="S45" s="3"/>
    </row>
    <row r="46" spans="8:19" s="1" customFormat="1">
      <c r="H46" s="3"/>
      <c r="I46" s="3"/>
      <c r="J46" s="3"/>
      <c r="K46" s="3"/>
      <c r="L46" s="3"/>
      <c r="M46" s="3"/>
      <c r="N46" s="3"/>
      <c r="O46" s="3"/>
      <c r="P46" s="3"/>
      <c r="Q46" s="3"/>
      <c r="R46" s="3"/>
      <c r="S46" s="3"/>
    </row>
    <row r="47" spans="8:19" s="1" customFormat="1">
      <c r="H47" s="3"/>
      <c r="I47" s="3"/>
      <c r="J47" s="3"/>
      <c r="K47" s="3"/>
      <c r="L47" s="3"/>
      <c r="M47" s="3"/>
      <c r="N47" s="3"/>
      <c r="O47" s="3"/>
      <c r="P47" s="3"/>
      <c r="Q47" s="3"/>
      <c r="R47" s="3"/>
      <c r="S47" s="3"/>
    </row>
    <row r="48" spans="8:19" s="1" customFormat="1">
      <c r="H48" s="3"/>
      <c r="I48" s="3"/>
      <c r="J48" s="3"/>
      <c r="K48" s="3"/>
      <c r="L48" s="3"/>
      <c r="M48" s="3"/>
      <c r="N48" s="3"/>
      <c r="O48" s="3"/>
      <c r="P48" s="3"/>
      <c r="Q48" s="3"/>
      <c r="R48" s="3"/>
      <c r="S48" s="3"/>
    </row>
    <row r="49" spans="8:19" s="1" customFormat="1">
      <c r="H49" s="3"/>
      <c r="I49" s="3"/>
      <c r="J49" s="3"/>
      <c r="K49" s="3"/>
      <c r="L49" s="3"/>
      <c r="M49" s="3"/>
      <c r="N49" s="3"/>
      <c r="O49" s="3"/>
      <c r="P49" s="3"/>
      <c r="Q49" s="3"/>
      <c r="R49" s="3"/>
      <c r="S49" s="3"/>
    </row>
    <row r="50" spans="8:19" s="1" customFormat="1">
      <c r="H50" s="3"/>
      <c r="I50" s="3"/>
      <c r="J50" s="3"/>
      <c r="K50" s="3"/>
      <c r="L50" s="3"/>
      <c r="M50" s="3"/>
      <c r="N50" s="3"/>
      <c r="O50" s="3"/>
      <c r="P50" s="3"/>
      <c r="Q50" s="3"/>
      <c r="R50" s="3"/>
      <c r="S50" s="3"/>
    </row>
    <row r="51" spans="8:19" s="1" customFormat="1">
      <c r="H51" s="3"/>
      <c r="I51" s="3"/>
      <c r="J51" s="3"/>
      <c r="K51" s="3"/>
      <c r="L51" s="3"/>
      <c r="M51" s="3"/>
      <c r="N51" s="3"/>
      <c r="O51" s="3"/>
      <c r="P51" s="3"/>
      <c r="Q51" s="3"/>
      <c r="R51" s="3"/>
      <c r="S51" s="3"/>
    </row>
    <row r="52" spans="8:19" s="1" customFormat="1">
      <c r="H52" s="3"/>
      <c r="I52" s="3"/>
      <c r="J52" s="3"/>
      <c r="K52" s="3"/>
      <c r="L52" s="3"/>
      <c r="M52" s="3"/>
      <c r="N52" s="3"/>
      <c r="O52" s="3"/>
      <c r="P52" s="3"/>
      <c r="Q52" s="3"/>
      <c r="R52" s="3"/>
      <c r="S52" s="3"/>
    </row>
    <row r="53" spans="8:19" s="1" customFormat="1">
      <c r="H53" s="3"/>
      <c r="I53" s="3"/>
      <c r="J53" s="3"/>
      <c r="K53" s="3"/>
      <c r="L53" s="3"/>
      <c r="M53" s="3"/>
      <c r="N53" s="3"/>
      <c r="O53" s="3"/>
      <c r="P53" s="3"/>
      <c r="Q53" s="3"/>
      <c r="R53" s="3"/>
      <c r="S53" s="3"/>
    </row>
    <row r="54" spans="8:19" s="1" customFormat="1">
      <c r="H54" s="3"/>
      <c r="I54" s="3"/>
      <c r="J54" s="3"/>
      <c r="K54" s="3"/>
      <c r="L54" s="3"/>
      <c r="M54" s="3"/>
      <c r="N54" s="3"/>
      <c r="O54" s="3"/>
      <c r="P54" s="3"/>
      <c r="Q54" s="3"/>
      <c r="R54" s="3"/>
      <c r="S54" s="3"/>
    </row>
    <row r="55" spans="8:19" s="1" customFormat="1">
      <c r="H55" s="3"/>
      <c r="I55" s="3"/>
      <c r="J55" s="3"/>
      <c r="K55" s="3"/>
      <c r="L55" s="3"/>
      <c r="M55" s="3"/>
      <c r="N55" s="3"/>
      <c r="O55" s="3"/>
      <c r="P55" s="3"/>
      <c r="Q55" s="3"/>
      <c r="R55" s="3"/>
      <c r="S55" s="3"/>
    </row>
    <row r="56" spans="8:19" s="1" customFormat="1">
      <c r="H56" s="3"/>
      <c r="I56" s="3"/>
      <c r="J56" s="3"/>
      <c r="K56" s="3"/>
      <c r="L56" s="3"/>
      <c r="M56" s="3"/>
      <c r="N56" s="3"/>
      <c r="O56" s="3"/>
      <c r="P56" s="3"/>
      <c r="Q56" s="3"/>
      <c r="R56" s="3"/>
      <c r="S56" s="3"/>
    </row>
    <row r="57" spans="8:19" s="1" customFormat="1">
      <c r="H57" s="3"/>
      <c r="I57" s="3"/>
      <c r="J57" s="3"/>
      <c r="K57" s="3"/>
      <c r="L57" s="3"/>
      <c r="M57" s="3"/>
      <c r="N57" s="3"/>
      <c r="O57" s="3"/>
      <c r="P57" s="3"/>
      <c r="Q57" s="3"/>
      <c r="R57" s="3"/>
      <c r="S57" s="3"/>
    </row>
    <row r="58" spans="8:19" s="1" customFormat="1">
      <c r="H58" s="3"/>
      <c r="I58" s="3"/>
      <c r="J58" s="3"/>
      <c r="K58" s="3"/>
      <c r="L58" s="3"/>
      <c r="M58" s="3"/>
      <c r="N58" s="3"/>
      <c r="O58" s="3"/>
      <c r="P58" s="3"/>
      <c r="Q58" s="3"/>
      <c r="R58" s="3"/>
      <c r="S58" s="3"/>
    </row>
    <row r="59" spans="8:19" s="1" customFormat="1">
      <c r="H59" s="3"/>
      <c r="I59" s="3"/>
      <c r="J59" s="3"/>
      <c r="K59" s="3"/>
      <c r="L59" s="3"/>
      <c r="M59" s="3"/>
      <c r="N59" s="3"/>
      <c r="O59" s="3"/>
      <c r="P59" s="3"/>
      <c r="Q59" s="3"/>
      <c r="R59" s="3"/>
      <c r="S59" s="3"/>
    </row>
    <row r="60" spans="8:19" s="1" customFormat="1">
      <c r="H60" s="3"/>
      <c r="I60" s="3"/>
      <c r="J60" s="3"/>
      <c r="K60" s="3"/>
      <c r="L60" s="3"/>
      <c r="M60" s="3"/>
      <c r="N60" s="3"/>
      <c r="O60" s="3"/>
      <c r="P60" s="3"/>
      <c r="Q60" s="3"/>
      <c r="R60" s="3"/>
      <c r="S60" s="3"/>
    </row>
    <row r="61" spans="8:19" s="1" customFormat="1">
      <c r="H61" s="3"/>
      <c r="I61" s="3"/>
      <c r="J61" s="3"/>
      <c r="K61" s="3"/>
      <c r="L61" s="3"/>
      <c r="M61" s="3"/>
      <c r="N61" s="3"/>
      <c r="O61" s="3"/>
      <c r="P61" s="3"/>
      <c r="Q61" s="3"/>
      <c r="R61" s="3"/>
      <c r="S61" s="3"/>
    </row>
    <row r="62" spans="8:19" s="1" customFormat="1">
      <c r="H62" s="3"/>
      <c r="I62" s="3"/>
      <c r="J62" s="3"/>
      <c r="K62" s="3"/>
      <c r="L62" s="3"/>
      <c r="M62" s="3"/>
      <c r="N62" s="3"/>
      <c r="O62" s="3"/>
      <c r="P62" s="3"/>
      <c r="Q62" s="3"/>
      <c r="R62" s="3"/>
      <c r="S62" s="3"/>
    </row>
    <row r="63" spans="8:19" s="1" customFormat="1">
      <c r="H63" s="3"/>
      <c r="I63" s="3"/>
      <c r="J63" s="3"/>
      <c r="K63" s="3"/>
      <c r="L63" s="3"/>
      <c r="M63" s="3"/>
      <c r="N63" s="3"/>
      <c r="O63" s="3"/>
      <c r="P63" s="3"/>
      <c r="Q63" s="3"/>
      <c r="R63" s="3"/>
      <c r="S63" s="3"/>
    </row>
    <row r="64" spans="8:19" s="1" customFormat="1">
      <c r="H64" s="3"/>
      <c r="I64" s="3"/>
      <c r="J64" s="3"/>
      <c r="K64" s="3"/>
      <c r="L64" s="3"/>
      <c r="M64" s="3"/>
      <c r="N64" s="3"/>
      <c r="O64" s="3"/>
      <c r="P64" s="3"/>
      <c r="Q64" s="3"/>
      <c r="R64" s="3"/>
      <c r="S64" s="3"/>
    </row>
    <row r="65" spans="8:19" s="1" customFormat="1">
      <c r="H65" s="3"/>
      <c r="I65" s="3"/>
      <c r="J65" s="3"/>
      <c r="K65" s="3"/>
      <c r="L65" s="3"/>
      <c r="M65" s="3"/>
      <c r="N65" s="3"/>
      <c r="O65" s="3"/>
      <c r="P65" s="3"/>
      <c r="Q65" s="3"/>
      <c r="R65" s="3"/>
      <c r="S65" s="3"/>
    </row>
    <row r="66" spans="8:19" s="1" customFormat="1">
      <c r="H66" s="3"/>
      <c r="I66" s="3"/>
      <c r="J66" s="3"/>
      <c r="K66" s="3"/>
      <c r="L66" s="3"/>
      <c r="M66" s="3"/>
      <c r="N66" s="3"/>
      <c r="O66" s="3"/>
      <c r="P66" s="3"/>
      <c r="Q66" s="3"/>
      <c r="R66" s="3"/>
      <c r="S66" s="3"/>
    </row>
    <row r="67" spans="8:19" s="1" customFormat="1">
      <c r="H67" s="3"/>
      <c r="I67" s="3"/>
      <c r="J67" s="3"/>
      <c r="K67" s="3"/>
      <c r="L67" s="3"/>
      <c r="M67" s="3"/>
      <c r="N67" s="3"/>
      <c r="O67" s="3"/>
      <c r="P67" s="3"/>
      <c r="Q67" s="3"/>
      <c r="R67" s="3"/>
      <c r="S67" s="3"/>
    </row>
    <row r="68" spans="8:19" s="1" customFormat="1">
      <c r="H68" s="3"/>
      <c r="I68" s="3"/>
      <c r="J68" s="3"/>
      <c r="K68" s="3"/>
      <c r="L68" s="3"/>
      <c r="M68" s="3"/>
      <c r="N68" s="3"/>
      <c r="O68" s="3"/>
      <c r="P68" s="3"/>
      <c r="Q68" s="3"/>
      <c r="R68" s="3"/>
      <c r="S68" s="3"/>
    </row>
    <row r="69" spans="8:19" s="1" customFormat="1">
      <c r="H69" s="3"/>
      <c r="I69" s="3"/>
      <c r="J69" s="3"/>
      <c r="K69" s="3"/>
      <c r="L69" s="3"/>
      <c r="M69" s="3"/>
      <c r="N69" s="3"/>
      <c r="O69" s="3"/>
      <c r="P69" s="3"/>
      <c r="Q69" s="3"/>
      <c r="R69" s="3"/>
      <c r="S69" s="3"/>
    </row>
    <row r="70" spans="8:19" s="1" customFormat="1">
      <c r="H70" s="3"/>
      <c r="I70" s="3"/>
      <c r="J70" s="3"/>
      <c r="K70" s="3"/>
      <c r="L70" s="3"/>
      <c r="M70" s="3"/>
      <c r="N70" s="3"/>
      <c r="O70" s="3"/>
      <c r="P70" s="3"/>
      <c r="Q70" s="3"/>
      <c r="R70" s="3"/>
      <c r="S70" s="3"/>
    </row>
    <row r="71" spans="8:19" s="1" customFormat="1">
      <c r="H71" s="3"/>
      <c r="I71" s="3"/>
      <c r="J71" s="3"/>
      <c r="K71" s="3"/>
      <c r="L71" s="3"/>
      <c r="M71" s="3"/>
      <c r="N71" s="3"/>
      <c r="O71" s="3"/>
      <c r="P71" s="3"/>
      <c r="Q71" s="3"/>
      <c r="R71" s="3"/>
      <c r="S71" s="3"/>
    </row>
    <row r="72" spans="8:19" s="1" customFormat="1">
      <c r="H72" s="3"/>
      <c r="I72" s="3"/>
      <c r="J72" s="3"/>
      <c r="K72" s="3"/>
      <c r="L72" s="3"/>
      <c r="M72" s="3"/>
      <c r="N72" s="3"/>
      <c r="O72" s="3"/>
      <c r="P72" s="3"/>
      <c r="Q72" s="3"/>
      <c r="R72" s="3"/>
      <c r="S72" s="3"/>
    </row>
    <row r="73" spans="8:19" s="1" customFormat="1">
      <c r="H73" s="3"/>
      <c r="I73" s="3"/>
      <c r="J73" s="3"/>
      <c r="K73" s="3"/>
      <c r="L73" s="3"/>
      <c r="M73" s="3"/>
      <c r="N73" s="3"/>
      <c r="O73" s="3"/>
      <c r="P73" s="3"/>
      <c r="Q73" s="3"/>
      <c r="R73" s="3"/>
      <c r="S73" s="3"/>
    </row>
    <row r="74" spans="8:19" s="1" customFormat="1">
      <c r="H74" s="3"/>
      <c r="I74" s="3"/>
      <c r="J74" s="3"/>
      <c r="K74" s="3"/>
      <c r="L74" s="3"/>
      <c r="M74" s="3"/>
      <c r="N74" s="3"/>
      <c r="O74" s="3"/>
      <c r="P74" s="3"/>
      <c r="Q74" s="3"/>
      <c r="R74" s="3"/>
      <c r="S74" s="3"/>
    </row>
    <row r="75" spans="8:19" s="1" customFormat="1">
      <c r="H75" s="3"/>
      <c r="I75" s="3"/>
      <c r="J75" s="3"/>
      <c r="K75" s="3"/>
      <c r="L75" s="3"/>
      <c r="M75" s="3"/>
      <c r="N75" s="3"/>
      <c r="O75" s="3"/>
      <c r="P75" s="3"/>
      <c r="Q75" s="3"/>
      <c r="R75" s="3"/>
      <c r="S75" s="3"/>
    </row>
    <row r="76" spans="8:19" s="1" customFormat="1">
      <c r="H76" s="3"/>
      <c r="I76" s="3"/>
      <c r="J76" s="3"/>
      <c r="K76" s="3"/>
      <c r="L76" s="3"/>
      <c r="M76" s="3"/>
      <c r="N76" s="3"/>
      <c r="O76" s="3"/>
      <c r="P76" s="3"/>
      <c r="Q76" s="3"/>
      <c r="R76" s="3"/>
      <c r="S76" s="3"/>
    </row>
    <row r="77" spans="8:19" s="1" customFormat="1">
      <c r="H77" s="3"/>
      <c r="I77" s="3"/>
      <c r="J77" s="3"/>
      <c r="K77" s="3"/>
      <c r="L77" s="3"/>
      <c r="M77" s="3"/>
      <c r="N77" s="3"/>
      <c r="O77" s="3"/>
      <c r="P77" s="3"/>
      <c r="Q77" s="3"/>
      <c r="R77" s="3"/>
      <c r="S77" s="3"/>
    </row>
    <row r="78" spans="8:19" s="1" customFormat="1">
      <c r="H78" s="3"/>
      <c r="I78" s="3"/>
      <c r="J78" s="3"/>
      <c r="K78" s="3"/>
      <c r="L78" s="3"/>
      <c r="M78" s="3"/>
      <c r="N78" s="3"/>
      <c r="O78" s="3"/>
      <c r="P78" s="3"/>
      <c r="Q78" s="3"/>
      <c r="R78" s="3"/>
      <c r="S78" s="3"/>
    </row>
    <row r="79" spans="8:19" s="1" customFormat="1">
      <c r="H79" s="3"/>
      <c r="I79" s="3"/>
      <c r="J79" s="3"/>
      <c r="K79" s="3"/>
      <c r="L79" s="3"/>
      <c r="M79" s="3"/>
      <c r="N79" s="3"/>
      <c r="O79" s="3"/>
      <c r="P79" s="3"/>
      <c r="Q79" s="3"/>
      <c r="R79" s="3"/>
      <c r="S79" s="3"/>
    </row>
    <row r="80" spans="8:19" s="1" customFormat="1">
      <c r="H80" s="3"/>
      <c r="I80" s="3"/>
      <c r="J80" s="3"/>
      <c r="K80" s="3"/>
      <c r="L80" s="3"/>
      <c r="M80" s="3"/>
      <c r="N80" s="3"/>
      <c r="O80" s="3"/>
      <c r="P80" s="3"/>
      <c r="Q80" s="3"/>
      <c r="R80" s="3"/>
      <c r="S80" s="3"/>
    </row>
    <row r="81" spans="8:19" s="1" customFormat="1">
      <c r="H81" s="3"/>
      <c r="I81" s="3"/>
      <c r="J81" s="3"/>
      <c r="K81" s="3"/>
      <c r="L81" s="3"/>
      <c r="M81" s="3"/>
      <c r="N81" s="3"/>
      <c r="O81" s="3"/>
      <c r="P81" s="3"/>
      <c r="Q81" s="3"/>
      <c r="R81" s="3"/>
      <c r="S81" s="3"/>
    </row>
    <row r="82" spans="8:19" s="1" customFormat="1">
      <c r="H82" s="3"/>
      <c r="I82" s="3"/>
      <c r="J82" s="3"/>
      <c r="K82" s="3"/>
      <c r="L82" s="3"/>
      <c r="M82" s="3"/>
      <c r="N82" s="3"/>
      <c r="O82" s="3"/>
      <c r="P82" s="3"/>
      <c r="Q82" s="3"/>
      <c r="R82" s="3"/>
      <c r="S82" s="3"/>
    </row>
    <row r="83" spans="8:19" s="1" customFormat="1">
      <c r="H83" s="3"/>
      <c r="I83" s="3"/>
      <c r="J83" s="3"/>
      <c r="K83" s="3"/>
      <c r="L83" s="3"/>
      <c r="M83" s="3"/>
      <c r="N83" s="3"/>
      <c r="O83" s="3"/>
      <c r="P83" s="3"/>
      <c r="Q83" s="3"/>
      <c r="R83" s="3"/>
      <c r="S83" s="3"/>
    </row>
    <row r="84" spans="8:19" s="1" customFormat="1">
      <c r="H84" s="3"/>
      <c r="I84" s="3"/>
      <c r="J84" s="3"/>
      <c r="K84" s="3"/>
      <c r="L84" s="3"/>
      <c r="M84" s="3"/>
      <c r="N84" s="3"/>
      <c r="O84" s="3"/>
      <c r="P84" s="3"/>
      <c r="Q84" s="3"/>
      <c r="R84" s="3"/>
      <c r="S84" s="3"/>
    </row>
    <row r="85" spans="8:19" s="1" customFormat="1">
      <c r="H85" s="3"/>
      <c r="I85" s="3"/>
      <c r="J85" s="3"/>
      <c r="K85" s="3"/>
      <c r="L85" s="3"/>
      <c r="M85" s="3"/>
      <c r="N85" s="3"/>
      <c r="O85" s="3"/>
      <c r="P85" s="3"/>
      <c r="Q85" s="3"/>
      <c r="R85" s="3"/>
      <c r="S85" s="3"/>
    </row>
    <row r="86" spans="8:19" s="1" customFormat="1">
      <c r="H86" s="3"/>
      <c r="I86" s="3"/>
      <c r="J86" s="3"/>
      <c r="K86" s="3"/>
      <c r="L86" s="3"/>
      <c r="M86" s="3"/>
      <c r="N86" s="3"/>
      <c r="O86" s="3"/>
      <c r="P86" s="3"/>
      <c r="Q86" s="3"/>
      <c r="R86" s="3"/>
      <c r="S86" s="3"/>
    </row>
    <row r="87" spans="8:19" s="1" customFormat="1">
      <c r="H87" s="3"/>
      <c r="I87" s="3"/>
      <c r="J87" s="3"/>
      <c r="K87" s="3"/>
      <c r="L87" s="3"/>
      <c r="M87" s="3"/>
      <c r="N87" s="3"/>
      <c r="O87" s="3"/>
      <c r="P87" s="3"/>
      <c r="Q87" s="3"/>
      <c r="R87" s="3"/>
      <c r="S87" s="3"/>
    </row>
    <row r="88" spans="8:19" s="1" customFormat="1">
      <c r="H88" s="3"/>
      <c r="I88" s="3"/>
      <c r="J88" s="3"/>
      <c r="K88" s="3"/>
      <c r="L88" s="3"/>
      <c r="M88" s="3"/>
      <c r="N88" s="3"/>
      <c r="O88" s="3"/>
      <c r="P88" s="3"/>
      <c r="Q88" s="3"/>
      <c r="R88" s="3"/>
      <c r="S88" s="3"/>
    </row>
    <row r="89" spans="8:19" s="1" customFormat="1">
      <c r="H89" s="3"/>
      <c r="I89" s="3"/>
      <c r="J89" s="3"/>
      <c r="K89" s="3"/>
      <c r="L89" s="3"/>
      <c r="M89" s="3"/>
      <c r="N89" s="3"/>
      <c r="O89" s="3"/>
      <c r="P89" s="3"/>
      <c r="Q89" s="3"/>
      <c r="R89" s="3"/>
      <c r="S89" s="3"/>
    </row>
    <row r="90" spans="8:19" s="1" customFormat="1">
      <c r="H90" s="3"/>
      <c r="I90" s="3"/>
      <c r="J90" s="3"/>
      <c r="K90" s="3"/>
      <c r="L90" s="3"/>
      <c r="M90" s="3"/>
      <c r="N90" s="3"/>
      <c r="O90" s="3"/>
      <c r="P90" s="3"/>
      <c r="Q90" s="3"/>
      <c r="R90" s="3"/>
      <c r="S90" s="3"/>
    </row>
    <row r="91" spans="8:19" s="1" customFormat="1">
      <c r="H91" s="3"/>
      <c r="I91" s="3"/>
      <c r="J91" s="3"/>
      <c r="K91" s="3"/>
      <c r="L91" s="3"/>
      <c r="M91" s="3"/>
      <c r="N91" s="3"/>
      <c r="O91" s="3"/>
      <c r="P91" s="3"/>
      <c r="Q91" s="3"/>
      <c r="R91" s="3"/>
      <c r="S91" s="3"/>
    </row>
    <row r="92" spans="8:19" s="1" customFormat="1">
      <c r="H92" s="3"/>
      <c r="I92" s="3"/>
      <c r="J92" s="3"/>
      <c r="K92" s="3"/>
      <c r="L92" s="3"/>
      <c r="M92" s="3"/>
      <c r="N92" s="3"/>
      <c r="O92" s="3"/>
      <c r="P92" s="3"/>
      <c r="Q92" s="3"/>
      <c r="R92" s="3"/>
      <c r="S92" s="3"/>
    </row>
    <row r="93" spans="8:19" s="1" customFormat="1">
      <c r="H93" s="3"/>
      <c r="I93" s="3"/>
      <c r="J93" s="3"/>
      <c r="K93" s="3"/>
      <c r="L93" s="3"/>
      <c r="M93" s="3"/>
      <c r="N93" s="3"/>
      <c r="O93" s="3"/>
      <c r="P93" s="3"/>
      <c r="Q93" s="3"/>
      <c r="R93" s="3"/>
      <c r="S93" s="3"/>
    </row>
    <row r="94" spans="8:19" s="1" customFormat="1">
      <c r="H94" s="3"/>
      <c r="I94" s="3"/>
      <c r="J94" s="3"/>
      <c r="K94" s="3"/>
      <c r="L94" s="3"/>
      <c r="M94" s="3"/>
      <c r="N94" s="3"/>
      <c r="O94" s="3"/>
      <c r="P94" s="3"/>
      <c r="Q94" s="3"/>
      <c r="R94" s="3"/>
      <c r="S94" s="3"/>
    </row>
    <row r="95" spans="8:19" s="1" customFormat="1">
      <c r="H95" s="3"/>
      <c r="I95" s="3"/>
      <c r="J95" s="3"/>
      <c r="K95" s="3"/>
      <c r="L95" s="3"/>
      <c r="M95" s="3"/>
      <c r="N95" s="3"/>
      <c r="O95" s="3"/>
      <c r="P95" s="3"/>
      <c r="Q95" s="3"/>
      <c r="R95" s="3"/>
      <c r="S95" s="3"/>
    </row>
    <row r="96" spans="8:19" s="1" customFormat="1">
      <c r="H96" s="3"/>
      <c r="I96" s="3"/>
      <c r="J96" s="3"/>
      <c r="K96" s="3"/>
      <c r="L96" s="3"/>
      <c r="M96" s="3"/>
      <c r="N96" s="3"/>
      <c r="O96" s="3"/>
      <c r="P96" s="3"/>
      <c r="Q96" s="3"/>
      <c r="R96" s="3"/>
      <c r="S96" s="3"/>
    </row>
    <row r="97" spans="8:19" s="1" customFormat="1">
      <c r="H97" s="3"/>
      <c r="I97" s="3"/>
      <c r="J97" s="3"/>
      <c r="K97" s="3"/>
      <c r="L97" s="3"/>
      <c r="M97" s="3"/>
      <c r="N97" s="3"/>
      <c r="O97" s="3"/>
      <c r="P97" s="3"/>
      <c r="Q97" s="3"/>
      <c r="R97" s="3"/>
      <c r="S97" s="3"/>
    </row>
    <row r="98" spans="8:19" s="1" customFormat="1">
      <c r="H98" s="3"/>
      <c r="I98" s="3"/>
      <c r="J98" s="3"/>
      <c r="K98" s="3"/>
      <c r="L98" s="3"/>
      <c r="M98" s="3"/>
      <c r="N98" s="3"/>
      <c r="O98" s="3"/>
      <c r="P98" s="3"/>
      <c r="Q98" s="3"/>
      <c r="R98" s="3"/>
      <c r="S98" s="3"/>
    </row>
    <row r="99" spans="8:19" s="1" customFormat="1">
      <c r="H99" s="3"/>
      <c r="I99" s="3"/>
      <c r="J99" s="3"/>
      <c r="K99" s="3"/>
      <c r="L99" s="3"/>
      <c r="M99" s="3"/>
      <c r="N99" s="3"/>
      <c r="O99" s="3"/>
      <c r="P99" s="3"/>
      <c r="Q99" s="3"/>
      <c r="R99" s="3"/>
      <c r="S99" s="3"/>
    </row>
    <row r="100" spans="8:19" s="1" customFormat="1">
      <c r="H100" s="3"/>
      <c r="I100" s="3"/>
      <c r="J100" s="3"/>
      <c r="K100" s="3"/>
      <c r="L100" s="3"/>
      <c r="M100" s="3"/>
      <c r="N100" s="3"/>
      <c r="O100" s="3"/>
      <c r="P100" s="3"/>
      <c r="Q100" s="3"/>
      <c r="R100" s="3"/>
      <c r="S100" s="3"/>
    </row>
    <row r="101" spans="8:19" s="1" customFormat="1">
      <c r="H101" s="3"/>
      <c r="I101" s="3"/>
      <c r="J101" s="3"/>
      <c r="K101" s="3"/>
      <c r="L101" s="3"/>
      <c r="M101" s="3"/>
      <c r="N101" s="3"/>
      <c r="O101" s="3"/>
      <c r="P101" s="3"/>
      <c r="Q101" s="3"/>
      <c r="R101" s="3"/>
      <c r="S101" s="3"/>
    </row>
    <row r="102" spans="8:19" s="1" customFormat="1">
      <c r="H102" s="3"/>
      <c r="I102" s="3"/>
      <c r="J102" s="3"/>
      <c r="K102" s="3"/>
      <c r="L102" s="3"/>
      <c r="M102" s="3"/>
      <c r="N102" s="3"/>
      <c r="O102" s="3"/>
      <c r="P102" s="3"/>
      <c r="Q102" s="3"/>
      <c r="R102" s="3"/>
      <c r="S102" s="3"/>
    </row>
    <row r="103" spans="8:19" s="1" customFormat="1">
      <c r="H103" s="3"/>
      <c r="I103" s="3"/>
      <c r="J103" s="3"/>
      <c r="K103" s="3"/>
      <c r="L103" s="3"/>
      <c r="M103" s="3"/>
      <c r="N103" s="3"/>
      <c r="O103" s="3"/>
      <c r="P103" s="3"/>
      <c r="Q103" s="3"/>
      <c r="R103" s="3"/>
      <c r="S103" s="3"/>
    </row>
    <row r="104" spans="8:19" s="1" customFormat="1">
      <c r="H104" s="3"/>
      <c r="I104" s="3"/>
      <c r="J104" s="3"/>
      <c r="K104" s="3"/>
      <c r="L104" s="3"/>
      <c r="M104" s="3"/>
      <c r="N104" s="3"/>
      <c r="O104" s="3"/>
      <c r="P104" s="3"/>
      <c r="Q104" s="3"/>
      <c r="R104" s="3"/>
      <c r="S104" s="3"/>
    </row>
    <row r="105" spans="8:19" s="1" customFormat="1">
      <c r="H105" s="3"/>
      <c r="I105" s="3"/>
      <c r="J105" s="3"/>
      <c r="K105" s="3"/>
      <c r="L105" s="3"/>
      <c r="M105" s="3"/>
      <c r="N105" s="3"/>
      <c r="O105" s="3"/>
      <c r="P105" s="3"/>
      <c r="Q105" s="3"/>
      <c r="R105" s="3"/>
      <c r="S105" s="3"/>
    </row>
    <row r="106" spans="8:19" s="1" customFormat="1">
      <c r="H106" s="3"/>
      <c r="I106" s="3"/>
      <c r="J106" s="3"/>
      <c r="K106" s="3"/>
      <c r="L106" s="3"/>
      <c r="M106" s="3"/>
      <c r="N106" s="3"/>
      <c r="O106" s="3"/>
      <c r="P106" s="3"/>
      <c r="Q106" s="3"/>
      <c r="R106" s="3"/>
      <c r="S106" s="3"/>
    </row>
    <row r="107" spans="8:19" s="1" customFormat="1">
      <c r="H107" s="3"/>
      <c r="I107" s="3"/>
      <c r="J107" s="3"/>
      <c r="K107" s="3"/>
      <c r="L107" s="3"/>
      <c r="M107" s="3"/>
      <c r="N107" s="3"/>
      <c r="O107" s="3"/>
      <c r="P107" s="3"/>
      <c r="Q107" s="3"/>
      <c r="R107" s="3"/>
      <c r="S107" s="3"/>
    </row>
    <row r="108" spans="8:19" s="1" customFormat="1">
      <c r="H108" s="3"/>
      <c r="I108" s="3"/>
      <c r="J108" s="3"/>
      <c r="K108" s="3"/>
      <c r="L108" s="3"/>
      <c r="M108" s="3"/>
      <c r="N108" s="3"/>
      <c r="O108" s="3"/>
      <c r="P108" s="3"/>
      <c r="Q108" s="3"/>
      <c r="R108" s="3"/>
      <c r="S108" s="3"/>
    </row>
    <row r="109" spans="8:19" s="1" customFormat="1">
      <c r="H109" s="3"/>
      <c r="I109" s="3"/>
      <c r="J109" s="3"/>
      <c r="K109" s="3"/>
      <c r="L109" s="3"/>
      <c r="M109" s="3"/>
      <c r="N109" s="3"/>
      <c r="O109" s="3"/>
      <c r="P109" s="3"/>
      <c r="Q109" s="3"/>
      <c r="R109" s="3"/>
      <c r="S109" s="3"/>
    </row>
    <row r="110" spans="8:19" s="1" customFormat="1">
      <c r="H110" s="3"/>
      <c r="I110" s="3"/>
      <c r="J110" s="3"/>
      <c r="K110" s="3"/>
      <c r="L110" s="3"/>
      <c r="M110" s="3"/>
      <c r="N110" s="3"/>
      <c r="O110" s="3"/>
      <c r="P110" s="3"/>
      <c r="Q110" s="3"/>
      <c r="R110" s="3"/>
      <c r="S110" s="3"/>
    </row>
    <row r="111" spans="8:19" s="1" customFormat="1">
      <c r="H111" s="3"/>
      <c r="I111" s="3"/>
      <c r="J111" s="3"/>
      <c r="K111" s="3"/>
      <c r="L111" s="3"/>
      <c r="M111" s="3"/>
      <c r="N111" s="3"/>
      <c r="O111" s="3"/>
      <c r="P111" s="3"/>
      <c r="Q111" s="3"/>
      <c r="R111" s="3"/>
      <c r="S111" s="3"/>
    </row>
    <row r="112" spans="8:19" s="1" customFormat="1">
      <c r="H112" s="3"/>
      <c r="I112" s="3"/>
      <c r="J112" s="3"/>
      <c r="K112" s="3"/>
      <c r="L112" s="3"/>
      <c r="M112" s="3"/>
      <c r="N112" s="3"/>
      <c r="O112" s="3"/>
      <c r="P112" s="3"/>
      <c r="Q112" s="3"/>
      <c r="R112" s="3"/>
      <c r="S112" s="3"/>
    </row>
    <row r="113" spans="8:19" s="1" customFormat="1">
      <c r="H113" s="3"/>
      <c r="I113" s="3"/>
      <c r="J113" s="3"/>
      <c r="K113" s="3"/>
      <c r="L113" s="3"/>
      <c r="M113" s="3"/>
      <c r="N113" s="3"/>
      <c r="O113" s="3"/>
      <c r="P113" s="3"/>
      <c r="Q113" s="3"/>
      <c r="R113" s="3"/>
      <c r="S113" s="3"/>
    </row>
    <row r="114" spans="8:19" s="1" customFormat="1">
      <c r="H114" s="3"/>
      <c r="I114" s="3"/>
      <c r="J114" s="3"/>
      <c r="K114" s="3"/>
      <c r="L114" s="3"/>
      <c r="M114" s="3"/>
      <c r="N114" s="3"/>
      <c r="O114" s="3"/>
      <c r="P114" s="3"/>
      <c r="Q114" s="3"/>
      <c r="R114" s="3"/>
      <c r="S114" s="3"/>
    </row>
    <row r="115" spans="8:19" s="1" customFormat="1">
      <c r="H115" s="3"/>
      <c r="I115" s="3"/>
      <c r="J115" s="3"/>
      <c r="K115" s="3"/>
      <c r="L115" s="3"/>
      <c r="M115" s="3"/>
      <c r="N115" s="3"/>
      <c r="O115" s="3"/>
      <c r="P115" s="3"/>
      <c r="Q115" s="3"/>
      <c r="R115" s="3"/>
      <c r="S115" s="3"/>
    </row>
    <row r="116" spans="8:19" s="1" customFormat="1">
      <c r="H116" s="3"/>
      <c r="I116" s="3"/>
      <c r="J116" s="3"/>
      <c r="K116" s="3"/>
      <c r="L116" s="3"/>
      <c r="M116" s="3"/>
      <c r="N116" s="3"/>
      <c r="O116" s="3"/>
      <c r="P116" s="3"/>
      <c r="Q116" s="3"/>
      <c r="R116" s="3"/>
      <c r="S116" s="3"/>
    </row>
    <row r="117" spans="8:19" s="1" customFormat="1">
      <c r="H117" s="3"/>
      <c r="I117" s="3"/>
      <c r="J117" s="3"/>
      <c r="K117" s="3"/>
      <c r="L117" s="3"/>
      <c r="M117" s="3"/>
      <c r="N117" s="3"/>
      <c r="O117" s="3"/>
      <c r="P117" s="3"/>
      <c r="Q117" s="3"/>
      <c r="R117" s="3"/>
      <c r="S117" s="3"/>
    </row>
    <row r="118" spans="8:19" s="1" customFormat="1">
      <c r="H118" s="3"/>
      <c r="I118" s="3"/>
      <c r="J118" s="3"/>
      <c r="K118" s="3"/>
      <c r="L118" s="3"/>
      <c r="M118" s="3"/>
      <c r="N118" s="3"/>
      <c r="O118" s="3"/>
      <c r="P118" s="3"/>
      <c r="Q118" s="3"/>
      <c r="R118" s="3"/>
      <c r="S118" s="3"/>
    </row>
    <row r="119" spans="8:19" s="1" customFormat="1">
      <c r="H119" s="3"/>
      <c r="I119" s="3"/>
      <c r="J119" s="3"/>
      <c r="K119" s="3"/>
      <c r="L119" s="3"/>
      <c r="M119" s="3"/>
      <c r="N119" s="3"/>
      <c r="O119" s="3"/>
      <c r="P119" s="3"/>
      <c r="Q119" s="3"/>
      <c r="R119" s="3"/>
      <c r="S119" s="3"/>
    </row>
    <row r="120" spans="8:19" s="1" customFormat="1">
      <c r="H120" s="3"/>
      <c r="I120" s="3"/>
      <c r="J120" s="3"/>
      <c r="K120" s="3"/>
      <c r="L120" s="3"/>
      <c r="M120" s="3"/>
      <c r="N120" s="3"/>
      <c r="O120" s="3"/>
      <c r="P120" s="3"/>
      <c r="Q120" s="3"/>
      <c r="R120" s="3"/>
      <c r="S120" s="3"/>
    </row>
    <row r="121" spans="8:19" s="1" customFormat="1">
      <c r="H121" s="3"/>
      <c r="I121" s="3"/>
      <c r="J121" s="3"/>
      <c r="K121" s="3"/>
      <c r="L121" s="3"/>
      <c r="M121" s="3"/>
      <c r="N121" s="3"/>
      <c r="O121" s="3"/>
      <c r="P121" s="3"/>
      <c r="Q121" s="3"/>
      <c r="R121" s="3"/>
      <c r="S121" s="3"/>
    </row>
    <row r="122" spans="8:19" s="1" customFormat="1">
      <c r="H122" s="3"/>
      <c r="I122" s="3"/>
      <c r="J122" s="3"/>
      <c r="K122" s="3"/>
      <c r="L122" s="3"/>
      <c r="M122" s="3"/>
      <c r="N122" s="3"/>
      <c r="O122" s="3"/>
      <c r="P122" s="3"/>
      <c r="Q122" s="3"/>
      <c r="R122" s="3"/>
      <c r="S122" s="3"/>
    </row>
    <row r="123" spans="8:19" s="1" customFormat="1">
      <c r="H123" s="3"/>
      <c r="I123" s="3"/>
      <c r="J123" s="3"/>
      <c r="K123" s="3"/>
      <c r="L123" s="3"/>
      <c r="M123" s="3"/>
      <c r="N123" s="3"/>
      <c r="O123" s="3"/>
      <c r="P123" s="3"/>
      <c r="Q123" s="3"/>
      <c r="R123" s="3"/>
      <c r="S123" s="3"/>
    </row>
    <row r="124" spans="8:19" s="1" customFormat="1">
      <c r="H124" s="3"/>
      <c r="I124" s="3"/>
      <c r="J124" s="3"/>
      <c r="K124" s="3"/>
      <c r="L124" s="3"/>
      <c r="M124" s="3"/>
      <c r="N124" s="3"/>
      <c r="O124" s="3"/>
      <c r="P124" s="3"/>
      <c r="Q124" s="3"/>
      <c r="R124" s="3"/>
      <c r="S124" s="3"/>
    </row>
    <row r="125" spans="8:19" s="1" customFormat="1">
      <c r="H125" s="3"/>
      <c r="I125" s="3"/>
      <c r="J125" s="3"/>
      <c r="K125" s="3"/>
      <c r="L125" s="3"/>
      <c r="M125" s="3"/>
      <c r="N125" s="3"/>
      <c r="O125" s="3"/>
      <c r="P125" s="3"/>
      <c r="Q125" s="3"/>
      <c r="R125" s="3"/>
      <c r="S125" s="3"/>
    </row>
    <row r="126" spans="8:19" s="1" customFormat="1">
      <c r="H126" s="3"/>
      <c r="I126" s="3"/>
      <c r="J126" s="3"/>
      <c r="K126" s="3"/>
      <c r="L126" s="3"/>
      <c r="M126" s="3"/>
      <c r="N126" s="3"/>
      <c r="O126" s="3"/>
      <c r="P126" s="3"/>
      <c r="Q126" s="3"/>
      <c r="R126" s="3"/>
      <c r="S126" s="3"/>
    </row>
    <row r="127" spans="8:19" s="1" customFormat="1">
      <c r="H127" s="3"/>
      <c r="I127" s="3"/>
      <c r="J127" s="3"/>
      <c r="K127" s="3"/>
      <c r="L127" s="3"/>
      <c r="M127" s="3"/>
      <c r="N127" s="3"/>
      <c r="O127" s="3"/>
      <c r="P127" s="3"/>
      <c r="Q127" s="3"/>
      <c r="R127" s="3"/>
      <c r="S127" s="3"/>
    </row>
    <row r="128" spans="8:19" s="1" customFormat="1">
      <c r="H128" s="3"/>
      <c r="I128" s="3"/>
      <c r="J128" s="3"/>
      <c r="K128" s="3"/>
      <c r="L128" s="3"/>
      <c r="M128" s="3"/>
      <c r="N128" s="3"/>
      <c r="O128" s="3"/>
      <c r="P128" s="3"/>
      <c r="Q128" s="3"/>
      <c r="R128" s="3"/>
      <c r="S128" s="3"/>
    </row>
    <row r="129" spans="8:19" s="1" customFormat="1">
      <c r="H129" s="3"/>
      <c r="I129" s="3"/>
      <c r="J129" s="3"/>
      <c r="K129" s="3"/>
      <c r="L129" s="3"/>
      <c r="M129" s="3"/>
      <c r="N129" s="3"/>
      <c r="O129" s="3"/>
      <c r="P129" s="3"/>
      <c r="Q129" s="3"/>
      <c r="R129" s="3"/>
      <c r="S129" s="3"/>
    </row>
    <row r="130" spans="8:19" s="1" customFormat="1">
      <c r="H130" s="3"/>
      <c r="I130" s="3"/>
      <c r="J130" s="3"/>
      <c r="K130" s="3"/>
      <c r="L130" s="3"/>
      <c r="M130" s="3"/>
      <c r="N130" s="3"/>
      <c r="O130" s="3"/>
      <c r="P130" s="3"/>
      <c r="Q130" s="3"/>
      <c r="R130" s="3"/>
      <c r="S130" s="3"/>
    </row>
    <row r="131" spans="8:19" s="1" customFormat="1">
      <c r="H131" s="3"/>
      <c r="I131" s="3"/>
      <c r="J131" s="3"/>
      <c r="K131" s="3"/>
      <c r="L131" s="3"/>
      <c r="M131" s="3"/>
      <c r="N131" s="3"/>
      <c r="O131" s="3"/>
      <c r="P131" s="3"/>
      <c r="Q131" s="3"/>
      <c r="R131" s="3"/>
      <c r="S131" s="3"/>
    </row>
    <row r="132" spans="8:19" s="1" customFormat="1">
      <c r="H132" s="3"/>
      <c r="I132" s="3"/>
      <c r="J132" s="3"/>
      <c r="K132" s="3"/>
      <c r="L132" s="3"/>
      <c r="M132" s="3"/>
      <c r="N132" s="3"/>
      <c r="O132" s="3"/>
      <c r="P132" s="3"/>
      <c r="Q132" s="3"/>
      <c r="R132" s="3"/>
      <c r="S132" s="3"/>
    </row>
    <row r="133" spans="8:19" s="1" customFormat="1">
      <c r="H133" s="3"/>
      <c r="I133" s="3"/>
      <c r="J133" s="3"/>
      <c r="K133" s="3"/>
      <c r="L133" s="3"/>
      <c r="M133" s="3"/>
      <c r="N133" s="3"/>
      <c r="O133" s="3"/>
      <c r="P133" s="3"/>
      <c r="Q133" s="3"/>
      <c r="R133" s="3"/>
      <c r="S133" s="3"/>
    </row>
    <row r="134" spans="8:19" s="1" customFormat="1">
      <c r="H134" s="3"/>
      <c r="I134" s="3"/>
      <c r="J134" s="3"/>
      <c r="K134" s="3"/>
      <c r="L134" s="3"/>
      <c r="M134" s="3"/>
      <c r="N134" s="3"/>
      <c r="O134" s="3"/>
      <c r="P134" s="3"/>
      <c r="Q134" s="3"/>
      <c r="R134" s="3"/>
      <c r="S134" s="3"/>
    </row>
    <row r="135" spans="8:19" s="1" customFormat="1">
      <c r="H135" s="3"/>
      <c r="I135" s="3"/>
      <c r="J135" s="3"/>
      <c r="K135" s="3"/>
      <c r="L135" s="3"/>
      <c r="M135" s="3"/>
      <c r="N135" s="3"/>
      <c r="O135" s="3"/>
      <c r="P135" s="3"/>
      <c r="Q135" s="3"/>
      <c r="R135" s="3"/>
      <c r="S135" s="3"/>
    </row>
    <row r="136" spans="8:19" s="1" customFormat="1">
      <c r="H136" s="3"/>
      <c r="I136" s="3"/>
      <c r="J136" s="3"/>
      <c r="K136" s="3"/>
      <c r="L136" s="3"/>
      <c r="M136" s="3"/>
      <c r="N136" s="3"/>
      <c r="O136" s="3"/>
      <c r="P136" s="3"/>
      <c r="Q136" s="3"/>
      <c r="R136" s="3"/>
      <c r="S136" s="3"/>
    </row>
    <row r="137" spans="8:19" s="1" customFormat="1">
      <c r="H137" s="3"/>
      <c r="I137" s="3"/>
      <c r="J137" s="3"/>
      <c r="K137" s="3"/>
      <c r="L137" s="3"/>
      <c r="M137" s="3"/>
      <c r="N137" s="3"/>
      <c r="O137" s="3"/>
      <c r="P137" s="3"/>
      <c r="Q137" s="3"/>
      <c r="R137" s="3"/>
      <c r="S137" s="3"/>
    </row>
    <row r="138" spans="8:19" s="1" customFormat="1">
      <c r="H138" s="3"/>
      <c r="I138" s="3"/>
      <c r="J138" s="3"/>
      <c r="K138" s="3"/>
      <c r="L138" s="3"/>
      <c r="M138" s="3"/>
      <c r="N138" s="3"/>
      <c r="O138" s="3"/>
      <c r="P138" s="3"/>
      <c r="Q138" s="3"/>
      <c r="R138" s="3"/>
      <c r="S138" s="3"/>
    </row>
    <row r="139" spans="8:19" s="1" customFormat="1">
      <c r="H139" s="3"/>
      <c r="I139" s="3"/>
      <c r="J139" s="3"/>
      <c r="K139" s="3"/>
      <c r="L139" s="3"/>
      <c r="M139" s="3"/>
      <c r="N139" s="3"/>
      <c r="O139" s="3"/>
      <c r="P139" s="3"/>
      <c r="Q139" s="3"/>
      <c r="R139" s="3"/>
      <c r="S139" s="3"/>
    </row>
    <row r="140" spans="8:19" s="1" customFormat="1">
      <c r="H140" s="3"/>
      <c r="I140" s="3"/>
      <c r="J140" s="3"/>
      <c r="K140" s="3"/>
      <c r="L140" s="3"/>
      <c r="M140" s="3"/>
      <c r="N140" s="3"/>
      <c r="O140" s="3"/>
      <c r="P140" s="3"/>
      <c r="Q140" s="3"/>
      <c r="R140" s="3"/>
      <c r="S140" s="3"/>
    </row>
    <row r="141" spans="8:19" s="1" customFormat="1">
      <c r="H141" s="3"/>
      <c r="I141" s="3"/>
      <c r="J141" s="3"/>
      <c r="K141" s="3"/>
      <c r="L141" s="3"/>
      <c r="M141" s="3"/>
      <c r="N141" s="3"/>
      <c r="O141" s="3"/>
      <c r="P141" s="3"/>
      <c r="Q141" s="3"/>
      <c r="R141" s="3"/>
      <c r="S141" s="3"/>
    </row>
    <row r="142" spans="8:19" s="1" customFormat="1">
      <c r="H142" s="3"/>
      <c r="I142" s="3"/>
      <c r="J142" s="3"/>
      <c r="K142" s="3"/>
      <c r="L142" s="3"/>
      <c r="M142" s="3"/>
      <c r="N142" s="3"/>
      <c r="O142" s="3"/>
      <c r="P142" s="3"/>
      <c r="Q142" s="3"/>
      <c r="R142" s="3"/>
      <c r="S142" s="3"/>
    </row>
    <row r="143" spans="8:19" s="1" customFormat="1">
      <c r="H143" s="3"/>
      <c r="I143" s="3"/>
      <c r="J143" s="3"/>
      <c r="K143" s="3"/>
      <c r="L143" s="3"/>
      <c r="M143" s="3"/>
      <c r="N143" s="3"/>
      <c r="O143" s="3"/>
      <c r="P143" s="3"/>
      <c r="Q143" s="3"/>
      <c r="R143" s="3"/>
      <c r="S143" s="3"/>
    </row>
    <row r="144" spans="8:19" s="1" customFormat="1">
      <c r="H144" s="3"/>
      <c r="I144" s="3"/>
      <c r="J144" s="3"/>
      <c r="K144" s="3"/>
      <c r="L144" s="3"/>
      <c r="M144" s="3"/>
      <c r="N144" s="3"/>
      <c r="O144" s="3"/>
      <c r="P144" s="3"/>
      <c r="Q144" s="3"/>
      <c r="R144" s="3"/>
      <c r="S144" s="3"/>
    </row>
    <row r="145" spans="3:28" s="1" customFormat="1">
      <c r="H145" s="3"/>
      <c r="I145" s="3"/>
      <c r="J145" s="3"/>
      <c r="K145" s="3"/>
      <c r="L145" s="3"/>
      <c r="M145" s="3"/>
      <c r="N145" s="3"/>
      <c r="O145" s="3"/>
      <c r="P145" s="3"/>
      <c r="Q145" s="3"/>
      <c r="R145" s="3"/>
      <c r="S145" s="3"/>
    </row>
    <row r="146" spans="3:28" s="1" customFormat="1">
      <c r="H146" s="3"/>
      <c r="I146" s="3"/>
      <c r="J146" s="3"/>
      <c r="K146" s="3"/>
      <c r="L146" s="3"/>
      <c r="M146" s="3"/>
      <c r="N146" s="3"/>
      <c r="O146" s="3"/>
      <c r="P146" s="3"/>
      <c r="Q146" s="3"/>
      <c r="R146" s="3"/>
      <c r="S146" s="3"/>
    </row>
    <row r="147" spans="3:28" s="1" customFormat="1">
      <c r="H147" s="3"/>
      <c r="I147" s="3"/>
      <c r="J147" s="3"/>
      <c r="K147" s="3"/>
      <c r="L147" s="3"/>
      <c r="M147" s="3"/>
      <c r="N147" s="3"/>
      <c r="O147" s="3"/>
      <c r="P147" s="3"/>
      <c r="Q147" s="3"/>
      <c r="R147" s="3"/>
      <c r="S147" s="3"/>
    </row>
    <row r="148" spans="3:28" s="1" customFormat="1">
      <c r="H148" s="3"/>
      <c r="I148" s="3"/>
      <c r="J148" s="3"/>
      <c r="K148" s="3"/>
      <c r="L148" s="3"/>
      <c r="M148" s="3"/>
      <c r="N148" s="3"/>
      <c r="O148" s="3"/>
      <c r="P148" s="3"/>
      <c r="Q148" s="3"/>
      <c r="R148" s="3"/>
      <c r="S148" s="3"/>
    </row>
    <row r="149" spans="3:28" s="1" customFormat="1">
      <c r="H149" s="3"/>
      <c r="I149" s="3"/>
      <c r="J149" s="3"/>
      <c r="K149" s="3"/>
      <c r="L149" s="3"/>
      <c r="M149" s="3"/>
      <c r="N149" s="3"/>
      <c r="O149" s="3"/>
      <c r="P149" s="3"/>
      <c r="Q149" s="3"/>
      <c r="R149" s="3"/>
      <c r="S149" s="3"/>
    </row>
    <row r="150" spans="3:28" s="1" customFormat="1">
      <c r="H150" s="3"/>
      <c r="I150" s="3"/>
      <c r="J150" s="3"/>
      <c r="K150" s="3"/>
      <c r="L150" s="3"/>
      <c r="M150" s="3"/>
      <c r="N150" s="3"/>
      <c r="O150" s="3"/>
      <c r="P150" s="3"/>
      <c r="Q150" s="3"/>
      <c r="R150" s="3"/>
      <c r="S150" s="3"/>
    </row>
    <row r="151" spans="3:28" s="1" customFormat="1">
      <c r="H151" s="3"/>
      <c r="I151" s="3"/>
      <c r="J151" s="3"/>
      <c r="K151" s="3"/>
      <c r="L151" s="3"/>
      <c r="M151" s="3"/>
      <c r="N151" s="3"/>
      <c r="O151" s="3"/>
      <c r="P151" s="3"/>
      <c r="Q151" s="3"/>
      <c r="R151" s="3"/>
      <c r="S151" s="3"/>
    </row>
    <row r="152" spans="3:28" s="1" customFormat="1">
      <c r="H152" s="3"/>
      <c r="I152" s="3"/>
      <c r="J152" s="3"/>
      <c r="K152" s="3"/>
      <c r="L152" s="3"/>
      <c r="M152" s="3"/>
      <c r="N152" s="3"/>
      <c r="O152" s="3"/>
      <c r="P152" s="3"/>
      <c r="Q152" s="3"/>
      <c r="R152" s="3"/>
      <c r="S152" s="3"/>
    </row>
    <row r="153" spans="3:28" s="1" customFormat="1">
      <c r="H153" s="3"/>
      <c r="I153" s="3"/>
      <c r="J153" s="3"/>
      <c r="K153" s="3"/>
      <c r="L153" s="3"/>
      <c r="M153" s="3"/>
      <c r="N153" s="3"/>
      <c r="O153" s="3"/>
      <c r="P153" s="3"/>
      <c r="Q153" s="3"/>
      <c r="R153" s="3"/>
      <c r="S153" s="3"/>
    </row>
    <row r="154" spans="3:28" s="1" customFormat="1">
      <c r="H154" s="3"/>
      <c r="I154" s="3"/>
      <c r="J154" s="3"/>
      <c r="K154" s="3"/>
      <c r="L154" s="3"/>
      <c r="M154" s="3"/>
      <c r="N154" s="3"/>
      <c r="O154" s="3"/>
      <c r="P154" s="3"/>
      <c r="Q154" s="3"/>
      <c r="R154" s="3"/>
      <c r="S154" s="3"/>
    </row>
    <row r="155" spans="3:28" s="3" customFormat="1">
      <c r="C155" s="1"/>
      <c r="D155" s="1"/>
      <c r="E155" s="1"/>
      <c r="F155" s="1"/>
      <c r="G155" s="1"/>
      <c r="T155" s="1"/>
      <c r="U155" s="1"/>
      <c r="V155" s="1"/>
      <c r="W155" s="1"/>
      <c r="X155" s="1"/>
      <c r="Y155" s="1"/>
      <c r="Z155" s="1"/>
      <c r="AA155" s="1"/>
      <c r="AB155" s="1"/>
    </row>
    <row r="156" spans="3:28" s="3" customFormat="1">
      <c r="C156" s="1"/>
      <c r="D156" s="1"/>
      <c r="E156" s="1"/>
      <c r="F156" s="1"/>
      <c r="G156" s="1"/>
      <c r="T156" s="1"/>
      <c r="U156" s="1"/>
      <c r="V156" s="1"/>
      <c r="W156" s="1"/>
      <c r="X156" s="1"/>
      <c r="Y156" s="1"/>
      <c r="Z156" s="1"/>
      <c r="AA156" s="1"/>
      <c r="AB156" s="1"/>
    </row>
    <row r="157" spans="3:28" s="3" customFormat="1">
      <c r="C157" s="1"/>
      <c r="D157" s="1"/>
      <c r="E157" s="1"/>
      <c r="F157" s="1"/>
      <c r="G157" s="1"/>
      <c r="T157" s="1"/>
      <c r="U157" s="1"/>
      <c r="V157" s="1"/>
      <c r="W157" s="1"/>
      <c r="X157" s="1"/>
      <c r="Y157" s="1"/>
      <c r="Z157" s="1"/>
      <c r="AA157" s="1"/>
      <c r="AB157" s="1"/>
    </row>
    <row r="158" spans="3:28" s="3" customFormat="1">
      <c r="C158" s="1"/>
      <c r="D158" s="1"/>
      <c r="E158" s="1"/>
      <c r="F158" s="1"/>
      <c r="G158" s="1"/>
      <c r="T158" s="1"/>
      <c r="U158" s="1"/>
      <c r="V158" s="1"/>
      <c r="W158" s="1"/>
      <c r="X158" s="1"/>
      <c r="Y158" s="1"/>
      <c r="Z158" s="1"/>
      <c r="AA158" s="1"/>
      <c r="AB158" s="1"/>
    </row>
    <row r="159" spans="3:28" s="3" customFormat="1">
      <c r="C159" s="1"/>
      <c r="D159" s="1"/>
      <c r="E159" s="1"/>
      <c r="F159" s="1"/>
      <c r="G159" s="1"/>
      <c r="T159" s="1"/>
      <c r="U159" s="1"/>
      <c r="V159" s="1"/>
      <c r="W159" s="1"/>
      <c r="X159" s="1"/>
      <c r="Y159" s="1"/>
      <c r="Z159" s="1"/>
      <c r="AA159" s="1"/>
      <c r="AB159" s="1"/>
    </row>
    <row r="160" spans="3:28" s="3" customFormat="1">
      <c r="C160" s="1"/>
      <c r="D160" s="1"/>
      <c r="E160" s="1"/>
      <c r="F160" s="1"/>
      <c r="G160" s="1"/>
      <c r="T160" s="1"/>
      <c r="U160" s="1"/>
      <c r="V160" s="1"/>
      <c r="W160" s="1"/>
      <c r="X160" s="1"/>
      <c r="Y160" s="1"/>
      <c r="Z160" s="1"/>
      <c r="AA160" s="1"/>
      <c r="AB160" s="1"/>
    </row>
    <row r="161" spans="3:28" s="3" customFormat="1">
      <c r="C161" s="1"/>
      <c r="D161" s="1"/>
      <c r="E161" s="1"/>
      <c r="F161" s="1"/>
      <c r="G161" s="1"/>
      <c r="T161" s="1"/>
      <c r="U161" s="1"/>
      <c r="V161" s="1"/>
      <c r="W161" s="1"/>
      <c r="X161" s="1"/>
      <c r="Y161" s="1"/>
      <c r="Z161" s="1"/>
      <c r="AA161" s="1"/>
      <c r="AB161" s="1"/>
    </row>
    <row r="162" spans="3:28" s="3" customFormat="1">
      <c r="C162" s="1"/>
      <c r="D162" s="1"/>
      <c r="E162" s="1"/>
      <c r="F162" s="1"/>
      <c r="G162" s="1"/>
      <c r="T162" s="1"/>
      <c r="U162" s="1"/>
      <c r="V162" s="1"/>
      <c r="W162" s="1"/>
      <c r="X162" s="1"/>
      <c r="Y162" s="1"/>
      <c r="Z162" s="1"/>
      <c r="AA162" s="1"/>
      <c r="AB162" s="1"/>
    </row>
    <row r="163" spans="3:28" s="3" customFormat="1">
      <c r="C163" s="1"/>
      <c r="D163" s="1"/>
      <c r="E163" s="1"/>
      <c r="F163" s="1"/>
      <c r="G163" s="1"/>
      <c r="T163" s="1"/>
      <c r="U163" s="1"/>
      <c r="V163" s="1"/>
      <c r="W163" s="1"/>
      <c r="X163" s="1"/>
      <c r="Y163" s="1"/>
      <c r="Z163" s="1"/>
      <c r="AA163" s="1"/>
      <c r="AB163" s="1"/>
    </row>
    <row r="164" spans="3:28" s="3" customFormat="1">
      <c r="C164" s="1"/>
      <c r="D164" s="1"/>
      <c r="E164" s="1"/>
      <c r="F164" s="1"/>
      <c r="G164" s="1"/>
      <c r="T164" s="1"/>
      <c r="U164" s="1"/>
      <c r="V164" s="1"/>
      <c r="W164" s="1"/>
      <c r="X164" s="1"/>
      <c r="Y164" s="1"/>
      <c r="Z164" s="1"/>
      <c r="AA164" s="1"/>
      <c r="AB164" s="1"/>
    </row>
    <row r="165" spans="3:28" s="3" customFormat="1">
      <c r="C165" s="1"/>
      <c r="D165" s="1"/>
      <c r="E165" s="1"/>
      <c r="F165" s="1"/>
      <c r="G165" s="1"/>
      <c r="T165" s="1"/>
      <c r="U165" s="1"/>
      <c r="V165" s="1"/>
      <c r="W165" s="1"/>
      <c r="X165" s="1"/>
      <c r="Y165" s="1"/>
      <c r="Z165" s="1"/>
      <c r="AA165" s="1"/>
      <c r="AB165" s="1"/>
    </row>
    <row r="166" spans="3:28" s="3" customFormat="1">
      <c r="C166" s="1"/>
      <c r="D166" s="1"/>
      <c r="E166" s="1"/>
      <c r="F166" s="1"/>
      <c r="G166" s="1"/>
      <c r="T166" s="1"/>
      <c r="U166" s="1"/>
      <c r="V166" s="1"/>
      <c r="W166" s="1"/>
      <c r="X166" s="1"/>
      <c r="Y166" s="1"/>
      <c r="Z166" s="1"/>
      <c r="AA166" s="1"/>
      <c r="AB166" s="1"/>
    </row>
    <row r="167" spans="3:28" s="3" customFormat="1">
      <c r="C167" s="1"/>
      <c r="D167" s="1"/>
      <c r="E167" s="1"/>
      <c r="F167" s="1"/>
      <c r="G167" s="1"/>
      <c r="T167" s="1"/>
      <c r="U167" s="1"/>
      <c r="V167" s="1"/>
      <c r="W167" s="1"/>
      <c r="X167" s="1"/>
      <c r="Y167" s="1"/>
      <c r="Z167" s="1"/>
      <c r="AA167" s="1"/>
      <c r="AB167" s="1"/>
    </row>
    <row r="168" spans="3:28" s="3" customFormat="1">
      <c r="C168" s="1"/>
      <c r="D168" s="1"/>
      <c r="E168" s="1"/>
      <c r="F168" s="1"/>
      <c r="G168" s="1"/>
      <c r="T168" s="1"/>
      <c r="U168" s="1"/>
      <c r="V168" s="1"/>
      <c r="W168" s="1"/>
      <c r="X168" s="1"/>
      <c r="Y168" s="1"/>
      <c r="Z168" s="1"/>
      <c r="AA168" s="1"/>
      <c r="AB168" s="1"/>
    </row>
    <row r="169" spans="3:28" s="3" customFormat="1">
      <c r="C169" s="1"/>
      <c r="D169" s="1"/>
      <c r="E169" s="1"/>
      <c r="F169" s="1"/>
      <c r="G169" s="1"/>
      <c r="T169" s="1"/>
      <c r="U169" s="1"/>
      <c r="V169" s="1"/>
      <c r="W169" s="1"/>
      <c r="X169" s="1"/>
      <c r="Y169" s="1"/>
      <c r="Z169" s="1"/>
      <c r="AA169" s="1"/>
      <c r="AB169" s="1"/>
    </row>
    <row r="170" spans="3:28" s="3" customFormat="1">
      <c r="C170" s="1"/>
      <c r="D170" s="1"/>
      <c r="E170" s="1"/>
      <c r="F170" s="1"/>
      <c r="G170" s="1"/>
      <c r="T170" s="1"/>
      <c r="U170" s="1"/>
      <c r="V170" s="1"/>
      <c r="W170" s="1"/>
      <c r="X170" s="1"/>
      <c r="Y170" s="1"/>
      <c r="Z170" s="1"/>
      <c r="AA170" s="1"/>
      <c r="AB170" s="1"/>
    </row>
    <row r="171" spans="3:28" s="3" customFormat="1">
      <c r="C171" s="1"/>
      <c r="D171" s="1"/>
      <c r="E171" s="1"/>
      <c r="F171" s="1"/>
      <c r="G171" s="1"/>
      <c r="T171" s="1"/>
      <c r="U171" s="1"/>
      <c r="V171" s="1"/>
      <c r="W171" s="1"/>
      <c r="X171" s="1"/>
      <c r="Y171" s="1"/>
      <c r="Z171" s="1"/>
      <c r="AA171" s="1"/>
      <c r="AB171" s="1"/>
    </row>
    <row r="172" spans="3:28" s="3" customFormat="1">
      <c r="C172" s="1"/>
      <c r="D172" s="1"/>
      <c r="E172" s="1"/>
      <c r="F172" s="1"/>
      <c r="G172" s="1"/>
      <c r="T172" s="1"/>
      <c r="U172" s="1"/>
      <c r="V172" s="1"/>
      <c r="W172" s="1"/>
      <c r="X172" s="1"/>
      <c r="Y172" s="1"/>
      <c r="Z172" s="1"/>
      <c r="AA172" s="1"/>
      <c r="AB172" s="1"/>
    </row>
    <row r="173" spans="3:28" s="3" customFormat="1">
      <c r="C173" s="1"/>
      <c r="D173" s="1"/>
      <c r="E173" s="1"/>
      <c r="F173" s="1"/>
      <c r="G173" s="1"/>
      <c r="T173" s="1"/>
      <c r="U173" s="1"/>
      <c r="V173" s="1"/>
      <c r="W173" s="1"/>
      <c r="X173" s="1"/>
      <c r="Y173" s="1"/>
      <c r="Z173" s="1"/>
      <c r="AA173" s="1"/>
      <c r="AB173" s="1"/>
    </row>
    <row r="174" spans="3:28" s="3" customFormat="1">
      <c r="C174" s="1"/>
      <c r="D174" s="1"/>
      <c r="E174" s="1"/>
      <c r="F174" s="1"/>
      <c r="G174" s="1"/>
      <c r="T174" s="1"/>
      <c r="U174" s="1"/>
      <c r="V174" s="1"/>
      <c r="W174" s="1"/>
      <c r="X174" s="1"/>
      <c r="Y174" s="1"/>
      <c r="Z174" s="1"/>
      <c r="AA174" s="1"/>
      <c r="AB174" s="1"/>
    </row>
    <row r="175" spans="3:28" s="3" customFormat="1">
      <c r="C175" s="1"/>
      <c r="D175" s="1"/>
      <c r="E175" s="1"/>
      <c r="F175" s="1"/>
      <c r="G175" s="1"/>
      <c r="T175" s="1"/>
      <c r="U175" s="1"/>
      <c r="V175" s="1"/>
      <c r="W175" s="1"/>
      <c r="X175" s="1"/>
      <c r="Y175" s="1"/>
      <c r="Z175" s="1"/>
      <c r="AA175" s="1"/>
      <c r="AB175" s="1"/>
    </row>
    <row r="176" spans="3:28" s="3" customFormat="1">
      <c r="C176" s="1"/>
      <c r="D176" s="1"/>
      <c r="E176" s="1"/>
      <c r="F176" s="1"/>
      <c r="G176" s="1"/>
      <c r="T176" s="1"/>
      <c r="U176" s="1"/>
      <c r="V176" s="1"/>
      <c r="W176" s="1"/>
      <c r="X176" s="1"/>
      <c r="Y176" s="1"/>
      <c r="Z176" s="1"/>
      <c r="AA176" s="1"/>
      <c r="AB176" s="1"/>
    </row>
    <row r="177" spans="3:28" s="3" customFormat="1">
      <c r="C177" s="1"/>
      <c r="D177" s="1"/>
      <c r="E177" s="1"/>
      <c r="F177" s="1"/>
      <c r="G177" s="1"/>
      <c r="T177" s="1"/>
      <c r="U177" s="1"/>
      <c r="V177" s="1"/>
      <c r="W177" s="1"/>
      <c r="X177" s="1"/>
      <c r="Y177" s="1"/>
      <c r="Z177" s="1"/>
      <c r="AA177" s="1"/>
      <c r="AB177" s="1"/>
    </row>
    <row r="178" spans="3:28" s="3" customFormat="1">
      <c r="C178" s="1"/>
      <c r="D178" s="1"/>
      <c r="E178" s="1"/>
      <c r="F178" s="1"/>
      <c r="G178" s="1"/>
      <c r="T178" s="1"/>
      <c r="U178" s="1"/>
      <c r="V178" s="1"/>
      <c r="W178" s="1"/>
      <c r="X178" s="1"/>
      <c r="Y178" s="1"/>
      <c r="Z178" s="1"/>
      <c r="AA178" s="1"/>
      <c r="AB178" s="1"/>
    </row>
    <row r="179" spans="3:28" s="3" customFormat="1">
      <c r="C179" s="1"/>
      <c r="D179" s="1"/>
      <c r="E179" s="1"/>
      <c r="F179" s="1"/>
      <c r="G179" s="1"/>
      <c r="T179" s="1"/>
      <c r="U179" s="1"/>
      <c r="V179" s="1"/>
      <c r="W179" s="1"/>
      <c r="X179" s="1"/>
      <c r="Y179" s="1"/>
      <c r="Z179" s="1"/>
      <c r="AA179" s="1"/>
      <c r="AB179" s="1"/>
    </row>
    <row r="180" spans="3:28" s="3" customFormat="1">
      <c r="C180" s="1"/>
      <c r="D180" s="1"/>
      <c r="E180" s="1"/>
      <c r="F180" s="1"/>
      <c r="G180" s="1"/>
      <c r="T180" s="1"/>
      <c r="U180" s="1"/>
      <c r="V180" s="1"/>
      <c r="W180" s="1"/>
      <c r="X180" s="1"/>
      <c r="Y180" s="1"/>
      <c r="Z180" s="1"/>
      <c r="AA180" s="1"/>
      <c r="AB180" s="1"/>
    </row>
    <row r="181" spans="3:28" s="3" customFormat="1">
      <c r="C181" s="1"/>
      <c r="D181" s="1"/>
      <c r="E181" s="1"/>
      <c r="F181" s="1"/>
      <c r="G181" s="1"/>
      <c r="T181" s="1"/>
      <c r="U181" s="1"/>
      <c r="V181" s="1"/>
      <c r="W181" s="1"/>
      <c r="X181" s="1"/>
      <c r="Y181" s="1"/>
      <c r="Z181" s="1"/>
      <c r="AA181" s="1"/>
      <c r="AB181" s="1"/>
    </row>
    <row r="182" spans="3:28" s="3" customFormat="1">
      <c r="C182" s="1"/>
      <c r="D182" s="1"/>
      <c r="E182" s="1"/>
      <c r="F182" s="1"/>
      <c r="G182" s="1"/>
      <c r="T182" s="1"/>
      <c r="U182" s="1"/>
      <c r="V182" s="1"/>
      <c r="W182" s="1"/>
      <c r="X182" s="1"/>
      <c r="Y182" s="1"/>
      <c r="Z182" s="1"/>
      <c r="AA182" s="1"/>
      <c r="AB182" s="1"/>
    </row>
    <row r="183" spans="3:28" s="3" customFormat="1">
      <c r="C183" s="1"/>
      <c r="D183" s="1"/>
      <c r="E183" s="1"/>
      <c r="F183" s="1"/>
      <c r="G183" s="1"/>
      <c r="T183" s="1"/>
      <c r="U183" s="1"/>
      <c r="V183" s="1"/>
      <c r="W183" s="1"/>
      <c r="X183" s="1"/>
      <c r="Y183" s="1"/>
      <c r="Z183" s="1"/>
      <c r="AA183" s="1"/>
      <c r="AB183" s="1"/>
    </row>
    <row r="184" spans="3:28" s="3" customFormat="1">
      <c r="C184" s="1"/>
      <c r="D184" s="1"/>
      <c r="E184" s="1"/>
      <c r="F184" s="1"/>
      <c r="G184" s="1"/>
      <c r="T184" s="1"/>
      <c r="U184" s="1"/>
      <c r="V184" s="1"/>
      <c r="W184" s="1"/>
      <c r="X184" s="1"/>
      <c r="Y184" s="1"/>
      <c r="Z184" s="1"/>
      <c r="AA184" s="1"/>
      <c r="AB184" s="1"/>
    </row>
    <row r="185" spans="3:28" s="3" customFormat="1">
      <c r="C185" s="1"/>
      <c r="D185" s="1"/>
      <c r="E185" s="1"/>
      <c r="F185" s="1"/>
      <c r="G185" s="1"/>
      <c r="T185" s="1"/>
      <c r="U185" s="1"/>
      <c r="V185" s="1"/>
      <c r="W185" s="1"/>
      <c r="X185" s="1"/>
      <c r="Y185" s="1"/>
      <c r="Z185" s="1"/>
      <c r="AA185" s="1"/>
      <c r="AB185" s="1"/>
    </row>
    <row r="186" spans="3:28" s="3" customFormat="1">
      <c r="C186" s="1"/>
      <c r="D186" s="1"/>
      <c r="E186" s="1"/>
      <c r="F186" s="1"/>
      <c r="G186" s="1"/>
      <c r="T186" s="1"/>
      <c r="U186" s="1"/>
      <c r="V186" s="1"/>
      <c r="W186" s="1"/>
      <c r="X186" s="1"/>
      <c r="Y186" s="1"/>
      <c r="Z186" s="1"/>
      <c r="AA186" s="1"/>
      <c r="AB186" s="1"/>
    </row>
    <row r="187" spans="3:28" s="3" customFormat="1">
      <c r="C187" s="1"/>
      <c r="D187" s="1"/>
      <c r="E187" s="1"/>
      <c r="F187" s="1"/>
      <c r="G187" s="1"/>
      <c r="T187" s="1"/>
      <c r="U187" s="1"/>
      <c r="V187" s="1"/>
      <c r="W187" s="1"/>
      <c r="X187" s="1"/>
      <c r="Y187" s="1"/>
      <c r="Z187" s="1"/>
      <c r="AA187" s="1"/>
      <c r="AB187" s="1"/>
    </row>
    <row r="188" spans="3:28" s="3" customFormat="1">
      <c r="C188" s="1"/>
      <c r="D188" s="1"/>
      <c r="E188" s="1"/>
      <c r="F188" s="1"/>
      <c r="G188" s="1"/>
      <c r="T188" s="1"/>
      <c r="U188" s="1"/>
      <c r="V188" s="1"/>
      <c r="W188" s="1"/>
      <c r="X188" s="1"/>
      <c r="Y188" s="1"/>
      <c r="Z188" s="1"/>
      <c r="AA188" s="1"/>
      <c r="AB188" s="1"/>
    </row>
    <row r="189" spans="3:28" s="3" customFormat="1">
      <c r="C189" s="1"/>
      <c r="D189" s="1"/>
      <c r="E189" s="1"/>
      <c r="F189" s="1"/>
      <c r="G189" s="1"/>
      <c r="T189" s="1"/>
      <c r="U189" s="1"/>
      <c r="V189" s="1"/>
      <c r="W189" s="1"/>
      <c r="X189" s="1"/>
      <c r="Y189" s="1"/>
      <c r="Z189" s="1"/>
      <c r="AA189" s="1"/>
      <c r="AB189" s="1"/>
    </row>
    <row r="190" spans="3:28" s="3" customFormat="1">
      <c r="C190" s="1"/>
      <c r="D190" s="1"/>
      <c r="E190" s="1"/>
      <c r="F190" s="1"/>
      <c r="G190" s="1"/>
      <c r="T190" s="1"/>
      <c r="U190" s="1"/>
      <c r="V190" s="1"/>
      <c r="W190" s="1"/>
      <c r="X190" s="1"/>
      <c r="Y190" s="1"/>
      <c r="Z190" s="1"/>
      <c r="AA190" s="1"/>
      <c r="AB190" s="1"/>
    </row>
    <row r="191" spans="3:28" s="3" customFormat="1">
      <c r="C191" s="1"/>
      <c r="D191" s="1"/>
      <c r="E191" s="1"/>
      <c r="F191" s="1"/>
      <c r="G191" s="1"/>
      <c r="T191" s="1"/>
      <c r="U191" s="1"/>
      <c r="V191" s="1"/>
      <c r="W191" s="1"/>
      <c r="X191" s="1"/>
      <c r="Y191" s="1"/>
      <c r="Z191" s="1"/>
      <c r="AA191" s="1"/>
      <c r="AB191" s="1"/>
    </row>
    <row r="192" spans="3:28" s="3" customFormat="1">
      <c r="C192" s="1"/>
      <c r="D192" s="1"/>
      <c r="E192" s="1"/>
      <c r="F192" s="1"/>
      <c r="G192" s="1"/>
      <c r="T192" s="1"/>
      <c r="U192" s="1"/>
      <c r="V192" s="1"/>
      <c r="W192" s="1"/>
      <c r="X192" s="1"/>
      <c r="Y192" s="1"/>
      <c r="Z192" s="1"/>
      <c r="AA192" s="1"/>
      <c r="AB192" s="1"/>
    </row>
    <row r="193" spans="3:28" s="3" customFormat="1">
      <c r="C193" s="1"/>
      <c r="D193" s="1"/>
      <c r="E193" s="1"/>
      <c r="F193" s="1"/>
      <c r="G193" s="1"/>
      <c r="T193" s="1"/>
      <c r="U193" s="1"/>
      <c r="V193" s="1"/>
      <c r="W193" s="1"/>
      <c r="X193" s="1"/>
      <c r="Y193" s="1"/>
      <c r="Z193" s="1"/>
      <c r="AA193" s="1"/>
      <c r="AB193" s="1"/>
    </row>
    <row r="194" spans="3:28" s="3" customFormat="1">
      <c r="C194" s="1"/>
      <c r="D194" s="1"/>
      <c r="E194" s="1"/>
      <c r="F194" s="1"/>
      <c r="G194" s="1"/>
      <c r="T194" s="1"/>
      <c r="U194" s="1"/>
      <c r="V194" s="1"/>
      <c r="W194" s="1"/>
      <c r="X194" s="1"/>
      <c r="Y194" s="1"/>
      <c r="Z194" s="1"/>
      <c r="AA194" s="1"/>
      <c r="AB194" s="1"/>
    </row>
    <row r="195" spans="3:28" s="3" customFormat="1">
      <c r="C195" s="1"/>
      <c r="D195" s="1"/>
      <c r="E195" s="1"/>
      <c r="F195" s="1"/>
      <c r="G195" s="1"/>
      <c r="T195" s="1"/>
      <c r="U195" s="1"/>
      <c r="V195" s="1"/>
      <c r="W195" s="1"/>
      <c r="X195" s="1"/>
      <c r="Y195" s="1"/>
      <c r="Z195" s="1"/>
      <c r="AA195" s="1"/>
      <c r="AB195" s="1"/>
    </row>
    <row r="196" spans="3:28" s="3" customFormat="1">
      <c r="C196" s="1"/>
      <c r="D196" s="1"/>
      <c r="E196" s="1"/>
      <c r="F196" s="1"/>
      <c r="G196" s="1"/>
      <c r="T196" s="1"/>
      <c r="U196" s="1"/>
      <c r="V196" s="1"/>
      <c r="W196" s="1"/>
      <c r="X196" s="1"/>
      <c r="Y196" s="1"/>
      <c r="Z196" s="1"/>
      <c r="AA196" s="1"/>
      <c r="AB196" s="1"/>
    </row>
    <row r="197" spans="3:28" s="3" customFormat="1">
      <c r="C197" s="1"/>
      <c r="D197" s="1"/>
      <c r="E197" s="1"/>
      <c r="F197" s="1"/>
      <c r="G197" s="1"/>
      <c r="T197" s="1"/>
      <c r="U197" s="1"/>
      <c r="V197" s="1"/>
      <c r="W197" s="1"/>
      <c r="X197" s="1"/>
      <c r="Y197" s="1"/>
      <c r="Z197" s="1"/>
      <c r="AA197" s="1"/>
      <c r="AB197" s="1"/>
    </row>
    <row r="198" spans="3:28" s="3" customFormat="1">
      <c r="C198" s="1"/>
      <c r="D198" s="1"/>
      <c r="E198" s="1"/>
      <c r="F198" s="1"/>
      <c r="G198" s="1"/>
      <c r="T198" s="1"/>
      <c r="U198" s="1"/>
      <c r="V198" s="1"/>
      <c r="W198" s="1"/>
      <c r="X198" s="1"/>
      <c r="Y198" s="1"/>
      <c r="Z198" s="1"/>
      <c r="AA198" s="1"/>
      <c r="AB198" s="1"/>
    </row>
    <row r="199" spans="3:28" s="3" customFormat="1">
      <c r="C199" s="1"/>
      <c r="D199" s="1"/>
      <c r="E199" s="1"/>
      <c r="F199" s="1"/>
      <c r="G199" s="1"/>
      <c r="T199" s="1"/>
      <c r="U199" s="1"/>
      <c r="V199" s="1"/>
      <c r="W199" s="1"/>
      <c r="X199" s="1"/>
      <c r="Y199" s="1"/>
      <c r="Z199" s="1"/>
      <c r="AA199" s="1"/>
      <c r="AB199" s="1"/>
    </row>
    <row r="200" spans="3:28" s="3" customFormat="1">
      <c r="C200" s="1"/>
      <c r="D200" s="1"/>
      <c r="E200" s="1"/>
      <c r="F200" s="1"/>
      <c r="G200" s="1"/>
      <c r="T200" s="1"/>
      <c r="U200" s="1"/>
      <c r="V200" s="1"/>
      <c r="W200" s="1"/>
      <c r="X200" s="1"/>
      <c r="Y200" s="1"/>
      <c r="Z200" s="1"/>
      <c r="AA200" s="1"/>
      <c r="AB200" s="1"/>
    </row>
    <row r="201" spans="3:28" s="3" customFormat="1">
      <c r="C201" s="1"/>
      <c r="D201" s="1"/>
      <c r="E201" s="1"/>
      <c r="F201" s="1"/>
      <c r="G201" s="1"/>
      <c r="T201" s="1"/>
      <c r="U201" s="1"/>
      <c r="V201" s="1"/>
      <c r="W201" s="1"/>
      <c r="X201" s="1"/>
      <c r="Y201" s="1"/>
      <c r="Z201" s="1"/>
      <c r="AA201" s="1"/>
      <c r="AB201" s="1"/>
    </row>
    <row r="202" spans="3:28" s="3" customFormat="1">
      <c r="C202" s="1"/>
      <c r="D202" s="1"/>
      <c r="E202" s="1"/>
      <c r="F202" s="1"/>
      <c r="G202" s="1"/>
      <c r="T202" s="1"/>
      <c r="U202" s="1"/>
      <c r="V202" s="1"/>
      <c r="W202" s="1"/>
      <c r="X202" s="1"/>
      <c r="Y202" s="1"/>
      <c r="Z202" s="1"/>
      <c r="AA202" s="1"/>
      <c r="AB202" s="1"/>
    </row>
    <row r="203" spans="3:28" s="3" customFormat="1">
      <c r="C203" s="1"/>
      <c r="D203" s="1"/>
      <c r="E203" s="1"/>
      <c r="F203" s="1"/>
      <c r="G203" s="1"/>
      <c r="T203" s="1"/>
      <c r="U203" s="1"/>
      <c r="V203" s="1"/>
      <c r="W203" s="1"/>
      <c r="X203" s="1"/>
      <c r="Y203" s="1"/>
      <c r="Z203" s="1"/>
      <c r="AA203" s="1"/>
      <c r="AB203" s="1"/>
    </row>
    <row r="204" spans="3:28" s="3" customFormat="1">
      <c r="C204" s="1"/>
      <c r="D204" s="1"/>
      <c r="E204" s="1"/>
      <c r="F204" s="1"/>
      <c r="G204" s="1"/>
      <c r="T204" s="1"/>
      <c r="U204" s="1"/>
      <c r="V204" s="1"/>
      <c r="W204" s="1"/>
      <c r="X204" s="1"/>
      <c r="Y204" s="1"/>
      <c r="Z204" s="1"/>
      <c r="AA204" s="1"/>
      <c r="AB204" s="1"/>
    </row>
    <row r="205" spans="3:28" s="3" customFormat="1">
      <c r="C205" s="1"/>
      <c r="D205" s="1"/>
      <c r="E205" s="1"/>
      <c r="F205" s="1"/>
      <c r="G205" s="1"/>
      <c r="T205" s="1"/>
      <c r="U205" s="1"/>
      <c r="V205" s="1"/>
      <c r="W205" s="1"/>
      <c r="X205" s="1"/>
      <c r="Y205" s="1"/>
      <c r="Z205" s="1"/>
      <c r="AA205" s="1"/>
      <c r="AB205" s="1"/>
    </row>
    <row r="206" spans="3:28" s="3" customFormat="1">
      <c r="C206" s="1"/>
      <c r="D206" s="1"/>
      <c r="E206" s="1"/>
      <c r="F206" s="1"/>
      <c r="G206" s="1"/>
      <c r="T206" s="1"/>
      <c r="U206" s="1"/>
      <c r="V206" s="1"/>
      <c r="W206" s="1"/>
      <c r="X206" s="1"/>
      <c r="Y206" s="1"/>
      <c r="Z206" s="1"/>
      <c r="AA206" s="1"/>
      <c r="AB206" s="1"/>
    </row>
    <row r="207" spans="3:28" s="3" customFormat="1">
      <c r="C207" s="1"/>
      <c r="D207" s="1"/>
      <c r="E207" s="1"/>
      <c r="F207" s="1"/>
      <c r="G207" s="1"/>
      <c r="T207" s="1"/>
      <c r="U207" s="1"/>
      <c r="V207" s="1"/>
      <c r="W207" s="1"/>
      <c r="X207" s="1"/>
      <c r="Y207" s="1"/>
      <c r="Z207" s="1"/>
      <c r="AA207" s="1"/>
      <c r="AB207" s="1"/>
    </row>
    <row r="208" spans="3:28" s="3" customFormat="1">
      <c r="C208" s="1"/>
      <c r="D208" s="1"/>
      <c r="E208" s="1"/>
      <c r="F208" s="1"/>
      <c r="G208" s="1"/>
      <c r="T208" s="1"/>
      <c r="U208" s="1"/>
      <c r="V208" s="1"/>
      <c r="W208" s="1"/>
      <c r="X208" s="1"/>
      <c r="Y208" s="1"/>
      <c r="Z208" s="1"/>
      <c r="AA208" s="1"/>
      <c r="AB208" s="1"/>
    </row>
    <row r="209" spans="3:28" s="3" customFormat="1">
      <c r="C209" s="1"/>
      <c r="D209" s="1"/>
      <c r="E209" s="1"/>
      <c r="F209" s="1"/>
      <c r="G209" s="1"/>
      <c r="T209" s="1"/>
      <c r="U209" s="1"/>
      <c r="V209" s="1"/>
      <c r="W209" s="1"/>
      <c r="X209" s="1"/>
      <c r="Y209" s="1"/>
      <c r="Z209" s="1"/>
      <c r="AA209" s="1"/>
      <c r="AB209" s="1"/>
    </row>
    <row r="210" spans="3:28" s="3" customFormat="1">
      <c r="C210" s="1"/>
      <c r="D210" s="1"/>
      <c r="E210" s="1"/>
      <c r="F210" s="1"/>
      <c r="G210" s="1"/>
      <c r="T210" s="1"/>
      <c r="U210" s="1"/>
      <c r="V210" s="1"/>
      <c r="W210" s="1"/>
      <c r="X210" s="1"/>
      <c r="Y210" s="1"/>
      <c r="Z210" s="1"/>
      <c r="AA210" s="1"/>
      <c r="AB210" s="1"/>
    </row>
    <row r="211" spans="3:28" s="3" customFormat="1">
      <c r="C211" s="1"/>
      <c r="D211" s="1"/>
      <c r="E211" s="1"/>
      <c r="F211" s="1"/>
      <c r="G211" s="1"/>
      <c r="T211" s="1"/>
      <c r="U211" s="1"/>
      <c r="V211" s="1"/>
      <c r="W211" s="1"/>
      <c r="X211" s="1"/>
      <c r="Y211" s="1"/>
      <c r="Z211" s="1"/>
      <c r="AA211" s="1"/>
      <c r="AB211" s="1"/>
    </row>
    <row r="212" spans="3:28" s="3" customFormat="1">
      <c r="C212" s="1"/>
      <c r="D212" s="1"/>
      <c r="E212" s="1"/>
      <c r="F212" s="1"/>
      <c r="G212" s="1"/>
      <c r="T212" s="1"/>
      <c r="U212" s="1"/>
      <c r="V212" s="1"/>
      <c r="W212" s="1"/>
      <c r="X212" s="1"/>
      <c r="Y212" s="1"/>
      <c r="Z212" s="1"/>
      <c r="AA212" s="1"/>
      <c r="AB212" s="1"/>
    </row>
    <row r="213" spans="3:28" s="3" customFormat="1">
      <c r="C213" s="1"/>
      <c r="D213" s="1"/>
      <c r="E213" s="1"/>
      <c r="F213" s="1"/>
      <c r="G213" s="1"/>
      <c r="T213" s="1"/>
      <c r="U213" s="1"/>
      <c r="V213" s="1"/>
      <c r="W213" s="1"/>
      <c r="X213" s="1"/>
      <c r="Y213" s="1"/>
      <c r="Z213" s="1"/>
      <c r="AA213" s="1"/>
      <c r="AB213" s="1"/>
    </row>
    <row r="214" spans="3:28" s="3" customFormat="1">
      <c r="C214" s="1"/>
      <c r="D214" s="1"/>
      <c r="E214" s="1"/>
      <c r="F214" s="1"/>
      <c r="G214" s="1"/>
      <c r="T214" s="1"/>
      <c r="U214" s="1"/>
      <c r="V214" s="1"/>
      <c r="W214" s="1"/>
      <c r="X214" s="1"/>
      <c r="Y214" s="1"/>
      <c r="Z214" s="1"/>
      <c r="AA214" s="1"/>
      <c r="AB214" s="1"/>
    </row>
    <row r="215" spans="3:28" s="3" customFormat="1">
      <c r="C215" s="1"/>
      <c r="D215" s="1"/>
      <c r="E215" s="1"/>
      <c r="F215" s="1"/>
      <c r="G215" s="1"/>
      <c r="T215" s="1"/>
      <c r="U215" s="1"/>
      <c r="V215" s="1"/>
      <c r="W215" s="1"/>
      <c r="X215" s="1"/>
      <c r="Y215" s="1"/>
      <c r="Z215" s="1"/>
      <c r="AA215" s="1"/>
      <c r="AB215" s="1"/>
    </row>
    <row r="216" spans="3:28" s="3" customFormat="1">
      <c r="C216" s="1"/>
      <c r="D216" s="1"/>
      <c r="E216" s="1"/>
      <c r="F216" s="1"/>
      <c r="G216" s="1"/>
      <c r="T216" s="1"/>
      <c r="U216" s="1"/>
      <c r="V216" s="1"/>
      <c r="W216" s="1"/>
      <c r="X216" s="1"/>
      <c r="Y216" s="1"/>
      <c r="Z216" s="1"/>
      <c r="AA216" s="1"/>
      <c r="AB216" s="1"/>
    </row>
    <row r="217" spans="3:28" s="3" customFormat="1">
      <c r="C217" s="1"/>
      <c r="D217" s="1"/>
      <c r="E217" s="1"/>
      <c r="F217" s="1"/>
      <c r="G217" s="1"/>
      <c r="T217" s="1"/>
      <c r="U217" s="1"/>
      <c r="V217" s="1"/>
      <c r="W217" s="1"/>
      <c r="X217" s="1"/>
      <c r="Y217" s="1"/>
      <c r="Z217" s="1"/>
      <c r="AA217" s="1"/>
      <c r="AB217" s="1"/>
    </row>
    <row r="218" spans="3:28" s="3" customFormat="1">
      <c r="C218" s="1"/>
      <c r="D218" s="1"/>
      <c r="E218" s="1"/>
      <c r="F218" s="1"/>
      <c r="G218" s="1"/>
      <c r="T218" s="1"/>
      <c r="U218" s="1"/>
      <c r="V218" s="1"/>
      <c r="W218" s="1"/>
      <c r="X218" s="1"/>
      <c r="Y218" s="1"/>
      <c r="Z218" s="1"/>
      <c r="AA218" s="1"/>
      <c r="AB218" s="1"/>
    </row>
    <row r="219" spans="3:28" s="3" customFormat="1">
      <c r="C219" s="1"/>
      <c r="D219" s="1"/>
      <c r="E219" s="1"/>
      <c r="F219" s="1"/>
      <c r="G219" s="1"/>
      <c r="T219" s="1"/>
      <c r="U219" s="1"/>
      <c r="V219" s="1"/>
      <c r="W219" s="1"/>
      <c r="X219" s="1"/>
      <c r="Y219" s="1"/>
      <c r="Z219" s="1"/>
      <c r="AA219" s="1"/>
      <c r="AB219" s="1"/>
    </row>
    <row r="220" spans="3:28" s="3" customFormat="1">
      <c r="C220" s="1"/>
      <c r="D220" s="1"/>
      <c r="E220" s="1"/>
      <c r="F220" s="1"/>
      <c r="G220" s="1"/>
      <c r="T220" s="1"/>
      <c r="U220" s="1"/>
      <c r="V220" s="1"/>
      <c r="W220" s="1"/>
      <c r="X220" s="1"/>
      <c r="Y220" s="1"/>
      <c r="Z220" s="1"/>
      <c r="AA220" s="1"/>
      <c r="AB220" s="1"/>
    </row>
    <row r="221" spans="3:28" s="3" customFormat="1">
      <c r="C221" s="1"/>
      <c r="D221" s="1"/>
      <c r="E221" s="1"/>
      <c r="F221" s="1"/>
      <c r="G221" s="1"/>
      <c r="T221" s="1"/>
      <c r="U221" s="1"/>
      <c r="V221" s="1"/>
      <c r="W221" s="1"/>
      <c r="X221" s="1"/>
      <c r="Y221" s="1"/>
      <c r="Z221" s="1"/>
      <c r="AA221" s="1"/>
      <c r="AB221" s="1"/>
    </row>
    <row r="222" spans="3:28" s="3" customFormat="1">
      <c r="C222" s="1"/>
      <c r="D222" s="1"/>
      <c r="E222" s="1"/>
      <c r="F222" s="1"/>
      <c r="G222" s="1"/>
      <c r="T222" s="1"/>
      <c r="U222" s="1"/>
      <c r="V222" s="1"/>
      <c r="W222" s="1"/>
      <c r="X222" s="1"/>
      <c r="Y222" s="1"/>
      <c r="Z222" s="1"/>
      <c r="AA222" s="1"/>
      <c r="AB222" s="1"/>
    </row>
    <row r="223" spans="3:28" s="3" customFormat="1">
      <c r="C223" s="1"/>
      <c r="D223" s="1"/>
      <c r="E223" s="1"/>
      <c r="F223" s="1"/>
      <c r="G223" s="1"/>
      <c r="T223" s="1"/>
      <c r="U223" s="1"/>
      <c r="V223" s="1"/>
      <c r="W223" s="1"/>
      <c r="X223" s="1"/>
      <c r="Y223" s="1"/>
      <c r="Z223" s="1"/>
      <c r="AA223" s="1"/>
      <c r="AB223" s="1"/>
    </row>
    <row r="224" spans="3:28" s="3" customFormat="1">
      <c r="C224" s="1"/>
      <c r="D224" s="1"/>
      <c r="E224" s="1"/>
      <c r="F224" s="1"/>
      <c r="G224" s="1"/>
      <c r="T224" s="1"/>
      <c r="U224" s="1"/>
      <c r="V224" s="1"/>
      <c r="W224" s="1"/>
      <c r="X224" s="1"/>
      <c r="Y224" s="1"/>
      <c r="Z224" s="1"/>
      <c r="AA224" s="1"/>
      <c r="AB224" s="1"/>
    </row>
    <row r="225" spans="3:28" s="3" customFormat="1">
      <c r="C225" s="1"/>
      <c r="D225" s="1"/>
      <c r="E225" s="1"/>
      <c r="F225" s="1"/>
      <c r="G225" s="1"/>
      <c r="T225" s="1"/>
      <c r="U225" s="1"/>
      <c r="V225" s="1"/>
      <c r="W225" s="1"/>
      <c r="X225" s="1"/>
      <c r="Y225" s="1"/>
      <c r="Z225" s="1"/>
      <c r="AA225" s="1"/>
      <c r="AB225" s="1"/>
    </row>
    <row r="226" spans="3:28" s="3" customFormat="1">
      <c r="C226" s="1"/>
      <c r="D226" s="1"/>
      <c r="E226" s="1"/>
      <c r="F226" s="1"/>
      <c r="G226" s="1"/>
      <c r="T226" s="1"/>
      <c r="U226" s="1"/>
      <c r="V226" s="1"/>
      <c r="W226" s="1"/>
      <c r="X226" s="1"/>
      <c r="Y226" s="1"/>
      <c r="Z226" s="1"/>
      <c r="AA226" s="1"/>
      <c r="AB226" s="1"/>
    </row>
    <row r="227" spans="3:28" s="3" customFormat="1">
      <c r="C227" s="1"/>
      <c r="D227" s="1"/>
      <c r="E227" s="1"/>
      <c r="F227" s="1"/>
      <c r="G227" s="1"/>
      <c r="T227" s="1"/>
      <c r="U227" s="1"/>
      <c r="V227" s="1"/>
      <c r="W227" s="1"/>
      <c r="X227" s="1"/>
      <c r="Y227" s="1"/>
      <c r="Z227" s="1"/>
      <c r="AA227" s="1"/>
      <c r="AB227" s="1"/>
    </row>
    <row r="228" spans="3:28" s="3" customFormat="1">
      <c r="C228" s="1"/>
      <c r="D228" s="1"/>
      <c r="E228" s="1"/>
      <c r="F228" s="1"/>
      <c r="G228" s="1"/>
      <c r="T228" s="1"/>
      <c r="U228" s="1"/>
      <c r="V228" s="1"/>
      <c r="W228" s="1"/>
      <c r="X228" s="1"/>
      <c r="Y228" s="1"/>
      <c r="Z228" s="1"/>
      <c r="AA228" s="1"/>
      <c r="AB228" s="1"/>
    </row>
    <row r="229" spans="3:28" s="3" customFormat="1">
      <c r="C229" s="1"/>
      <c r="D229" s="1"/>
      <c r="E229" s="1"/>
      <c r="F229" s="1"/>
      <c r="G229" s="1"/>
      <c r="T229" s="1"/>
      <c r="U229" s="1"/>
      <c r="V229" s="1"/>
      <c r="W229" s="1"/>
      <c r="X229" s="1"/>
      <c r="Y229" s="1"/>
      <c r="Z229" s="1"/>
      <c r="AA229" s="1"/>
      <c r="AB229" s="1"/>
    </row>
    <row r="230" spans="3:28" s="3" customFormat="1">
      <c r="C230" s="1"/>
      <c r="D230" s="1"/>
      <c r="E230" s="1"/>
      <c r="F230" s="1"/>
      <c r="G230" s="1"/>
      <c r="T230" s="1"/>
      <c r="U230" s="1"/>
      <c r="V230" s="1"/>
      <c r="W230" s="1"/>
      <c r="X230" s="1"/>
      <c r="Y230" s="1"/>
      <c r="Z230" s="1"/>
      <c r="AA230" s="1"/>
      <c r="AB230" s="1"/>
    </row>
    <row r="231" spans="3:28" s="3" customFormat="1">
      <c r="C231" s="1"/>
      <c r="D231" s="1"/>
      <c r="E231" s="1"/>
      <c r="F231" s="1"/>
      <c r="G231" s="1"/>
      <c r="T231" s="1"/>
      <c r="U231" s="1"/>
      <c r="V231" s="1"/>
      <c r="W231" s="1"/>
      <c r="X231" s="1"/>
      <c r="Y231" s="1"/>
      <c r="Z231" s="1"/>
      <c r="AA231" s="1"/>
      <c r="AB231" s="1"/>
    </row>
    <row r="232" spans="3:28" s="3" customFormat="1">
      <c r="C232" s="1"/>
      <c r="D232" s="1"/>
      <c r="E232" s="1"/>
      <c r="F232" s="1"/>
      <c r="G232" s="1"/>
      <c r="T232" s="1"/>
      <c r="U232" s="1"/>
      <c r="V232" s="1"/>
      <c r="W232" s="1"/>
      <c r="X232" s="1"/>
      <c r="Y232" s="1"/>
      <c r="Z232" s="1"/>
      <c r="AA232" s="1"/>
      <c r="AB232" s="1"/>
    </row>
    <row r="233" spans="3:28" s="3" customFormat="1">
      <c r="T233" s="1"/>
      <c r="U233" s="1"/>
      <c r="V233" s="1"/>
      <c r="W233" s="1"/>
      <c r="X233" s="1"/>
      <c r="Y233" s="1"/>
      <c r="Z233" s="1"/>
      <c r="AA233" s="1"/>
      <c r="AB233" s="1"/>
    </row>
    <row r="234" spans="3:28" s="3" customFormat="1">
      <c r="T234" s="1"/>
      <c r="U234" s="1"/>
      <c r="V234" s="1"/>
      <c r="W234" s="1"/>
      <c r="X234" s="1"/>
      <c r="Y234" s="1"/>
      <c r="Z234" s="1"/>
      <c r="AA234" s="1"/>
      <c r="AB234" s="1"/>
    </row>
    <row r="235" spans="3:28" s="3" customFormat="1">
      <c r="T235" s="1"/>
      <c r="U235" s="1"/>
      <c r="V235" s="1"/>
      <c r="W235" s="1"/>
      <c r="X235" s="1"/>
      <c r="Y235" s="1"/>
      <c r="Z235" s="1"/>
      <c r="AA235" s="1"/>
      <c r="AB235" s="1"/>
    </row>
    <row r="236" spans="3:28" s="3" customFormat="1">
      <c r="T236" s="1"/>
      <c r="U236" s="1"/>
      <c r="V236" s="1"/>
      <c r="W236" s="1"/>
      <c r="X236" s="1"/>
      <c r="Y236" s="1"/>
      <c r="Z236" s="1"/>
      <c r="AA236" s="1"/>
      <c r="AB236" s="1"/>
    </row>
    <row r="237" spans="3:28" s="3" customFormat="1">
      <c r="T237" s="1"/>
      <c r="U237" s="1"/>
      <c r="V237" s="1"/>
      <c r="W237" s="1"/>
      <c r="X237" s="1"/>
      <c r="Y237" s="1"/>
      <c r="Z237" s="1"/>
      <c r="AA237" s="1"/>
      <c r="AB237" s="1"/>
    </row>
    <row r="238" spans="3:28" s="3" customFormat="1">
      <c r="T238" s="1"/>
      <c r="U238" s="1"/>
      <c r="V238" s="1"/>
      <c r="W238" s="1"/>
      <c r="X238" s="1"/>
      <c r="Y238" s="1"/>
      <c r="Z238" s="1"/>
      <c r="AA238" s="1"/>
      <c r="AB238" s="1"/>
    </row>
    <row r="239" spans="3:28" s="3" customFormat="1">
      <c r="T239" s="1"/>
      <c r="U239" s="1"/>
      <c r="V239" s="1"/>
      <c r="W239" s="1"/>
      <c r="X239" s="1"/>
      <c r="Y239" s="1"/>
      <c r="Z239" s="1"/>
      <c r="AA239" s="1"/>
      <c r="AB239" s="1"/>
    </row>
    <row r="240" spans="3:28" s="3" customFormat="1">
      <c r="T240" s="1"/>
      <c r="U240" s="1"/>
      <c r="V240" s="1"/>
      <c r="W240" s="1"/>
      <c r="X240" s="1"/>
      <c r="Y240" s="1"/>
      <c r="Z240" s="1"/>
      <c r="AA240" s="1"/>
      <c r="AB240" s="1"/>
    </row>
    <row r="241" spans="8:33" s="3" customFormat="1">
      <c r="T241" s="1"/>
      <c r="U241" s="1"/>
      <c r="V241" s="1"/>
      <c r="W241" s="1"/>
      <c r="X241" s="1"/>
      <c r="Y241" s="1"/>
      <c r="Z241" s="1"/>
      <c r="AA241" s="1"/>
      <c r="AB241" s="1"/>
    </row>
    <row r="242" spans="8:33" s="3" customFormat="1">
      <c r="T242" s="1"/>
      <c r="U242" s="1"/>
      <c r="V242" s="1"/>
      <c r="W242" s="1"/>
      <c r="X242" s="1"/>
      <c r="Y242" s="1"/>
      <c r="Z242" s="1"/>
      <c r="AA242" s="1"/>
      <c r="AB242" s="1"/>
    </row>
    <row r="243" spans="8:33" s="3" customFormat="1">
      <c r="T243" s="1"/>
      <c r="U243" s="1"/>
      <c r="V243" s="1"/>
      <c r="W243" s="1"/>
      <c r="X243" s="1"/>
      <c r="Y243" s="1"/>
      <c r="Z243" s="1"/>
      <c r="AA243" s="1"/>
      <c r="AB243" s="1"/>
    </row>
    <row r="244" spans="8:33" s="3" customFormat="1">
      <c r="T244" s="1"/>
      <c r="U244" s="1"/>
      <c r="V244" s="1"/>
      <c r="W244" s="1"/>
      <c r="X244" s="1"/>
      <c r="Y244" s="1"/>
      <c r="Z244" s="1"/>
      <c r="AA244" s="1"/>
      <c r="AB244" s="1"/>
    </row>
    <row r="245" spans="8:33" s="3" customFormat="1">
      <c r="T245" s="1"/>
      <c r="U245" s="1"/>
      <c r="V245" s="1"/>
      <c r="W245" s="1"/>
      <c r="X245" s="1"/>
      <c r="Y245" s="1"/>
      <c r="Z245" s="1"/>
      <c r="AA245" s="1"/>
      <c r="AB245" s="1"/>
    </row>
    <row r="246" spans="8:33" s="3" customFormat="1">
      <c r="T246" s="1"/>
      <c r="U246" s="1"/>
      <c r="V246" s="1"/>
      <c r="W246" s="1"/>
      <c r="X246" s="1"/>
      <c r="Y246" s="1"/>
      <c r="Z246" s="1"/>
      <c r="AA246" s="1"/>
      <c r="AB246" s="1"/>
    </row>
    <row r="247" spans="8:33" s="3" customFormat="1">
      <c r="T247" s="1"/>
      <c r="U247" s="1"/>
      <c r="V247" s="1"/>
      <c r="W247" s="1"/>
      <c r="X247" s="1"/>
      <c r="Y247" s="1"/>
      <c r="Z247" s="1"/>
      <c r="AA247" s="1"/>
      <c r="AB247" s="1"/>
    </row>
    <row r="248" spans="8:33" s="1" customFormat="1">
      <c r="H248" s="3"/>
      <c r="I248" s="3"/>
      <c r="J248" s="3"/>
      <c r="K248" s="3"/>
      <c r="L248" s="3"/>
      <c r="M248" s="3"/>
      <c r="N248" s="3"/>
      <c r="O248" s="3"/>
      <c r="P248" s="3"/>
      <c r="Q248" s="3"/>
      <c r="R248" s="3"/>
      <c r="S248" s="3"/>
      <c r="AC248" s="3"/>
      <c r="AD248" s="3"/>
      <c r="AE248" s="3"/>
      <c r="AF248" s="3"/>
      <c r="AG248" s="3"/>
    </row>
    <row r="249" spans="8:33" s="1" customFormat="1">
      <c r="H249" s="3"/>
      <c r="I249" s="3"/>
      <c r="J249" s="3"/>
      <c r="K249" s="3"/>
      <c r="L249" s="3"/>
      <c r="M249" s="3"/>
      <c r="N249" s="3"/>
      <c r="O249" s="3"/>
      <c r="P249" s="3"/>
      <c r="Q249" s="3"/>
      <c r="R249" s="3"/>
      <c r="S249" s="3"/>
      <c r="AC249" s="3"/>
      <c r="AD249" s="3"/>
      <c r="AE249" s="3"/>
      <c r="AF249" s="3"/>
      <c r="AG249" s="3"/>
    </row>
    <row r="250" spans="8:33" s="1" customFormat="1">
      <c r="H250" s="3"/>
      <c r="I250" s="3"/>
      <c r="J250" s="3"/>
      <c r="K250" s="3"/>
      <c r="L250" s="3"/>
      <c r="M250" s="3"/>
      <c r="N250" s="3"/>
      <c r="O250" s="3"/>
      <c r="P250" s="3"/>
      <c r="Q250" s="3"/>
      <c r="R250" s="3"/>
      <c r="S250" s="3"/>
      <c r="AC250" s="3"/>
      <c r="AD250" s="3"/>
      <c r="AE250" s="3"/>
      <c r="AF250" s="3"/>
      <c r="AG250" s="3"/>
    </row>
    <row r="251" spans="8:33" s="1" customFormat="1">
      <c r="H251" s="3"/>
      <c r="I251" s="3"/>
      <c r="J251" s="3"/>
      <c r="K251" s="3"/>
      <c r="L251" s="3"/>
      <c r="M251" s="3"/>
      <c r="N251" s="3"/>
      <c r="O251" s="3"/>
      <c r="P251" s="3"/>
      <c r="Q251" s="3"/>
      <c r="R251" s="3"/>
      <c r="S251" s="3"/>
      <c r="AC251" s="3"/>
      <c r="AD251" s="3"/>
      <c r="AE251" s="3"/>
      <c r="AF251" s="3"/>
      <c r="AG251" s="3"/>
    </row>
    <row r="252" spans="8:33" s="1" customFormat="1">
      <c r="H252" s="3"/>
      <c r="I252" s="3"/>
      <c r="J252" s="3"/>
      <c r="K252" s="3"/>
      <c r="L252" s="3"/>
      <c r="M252" s="3"/>
      <c r="N252" s="3"/>
      <c r="O252" s="3"/>
      <c r="P252" s="3"/>
      <c r="Q252" s="3"/>
      <c r="R252" s="3"/>
      <c r="S252" s="3"/>
      <c r="AC252" s="3"/>
      <c r="AD252" s="3"/>
      <c r="AE252" s="3"/>
      <c r="AF252" s="3"/>
      <c r="AG252" s="3"/>
    </row>
    <row r="253" spans="8:33" s="1" customFormat="1">
      <c r="H253" s="3"/>
      <c r="I253" s="3"/>
      <c r="J253" s="3"/>
      <c r="K253" s="3"/>
      <c r="L253" s="3"/>
      <c r="M253" s="3"/>
      <c r="N253" s="3"/>
      <c r="O253" s="3"/>
      <c r="P253" s="3"/>
      <c r="Q253" s="3"/>
      <c r="R253" s="3"/>
      <c r="S253" s="3"/>
      <c r="AC253" s="3"/>
      <c r="AD253" s="3"/>
      <c r="AE253" s="3"/>
      <c r="AF253" s="3"/>
      <c r="AG253" s="3"/>
    </row>
    <row r="254" spans="8:33" s="1" customFormat="1">
      <c r="H254" s="3"/>
      <c r="I254" s="3"/>
      <c r="J254" s="3"/>
      <c r="K254" s="3"/>
      <c r="L254" s="3"/>
      <c r="M254" s="3"/>
      <c r="N254" s="3"/>
      <c r="O254" s="3"/>
      <c r="P254" s="3"/>
      <c r="Q254" s="3"/>
      <c r="R254" s="3"/>
      <c r="S254" s="3"/>
      <c r="AC254" s="3"/>
      <c r="AD254" s="3"/>
      <c r="AE254" s="3"/>
      <c r="AF254" s="3"/>
      <c r="AG254" s="3"/>
    </row>
    <row r="255" spans="8:33" s="1" customFormat="1">
      <c r="H255" s="3"/>
      <c r="I255" s="3"/>
      <c r="J255" s="3"/>
      <c r="K255" s="3"/>
      <c r="L255" s="3"/>
      <c r="M255" s="3"/>
      <c r="N255" s="3"/>
      <c r="O255" s="3"/>
      <c r="P255" s="3"/>
      <c r="Q255" s="3"/>
      <c r="R255" s="3"/>
      <c r="S255" s="3"/>
      <c r="AC255" s="3"/>
      <c r="AD255" s="3"/>
      <c r="AE255" s="3"/>
      <c r="AF255" s="3"/>
      <c r="AG255" s="3"/>
    </row>
    <row r="256" spans="8:33" s="1" customFormat="1">
      <c r="H256" s="3"/>
      <c r="I256" s="3"/>
      <c r="J256" s="3"/>
      <c r="K256" s="3"/>
      <c r="L256" s="3"/>
      <c r="M256" s="3"/>
      <c r="N256" s="3"/>
      <c r="O256" s="3"/>
      <c r="P256" s="3"/>
      <c r="Q256" s="3"/>
      <c r="R256" s="3"/>
      <c r="S256" s="3"/>
      <c r="AC256" s="3"/>
      <c r="AD256" s="3"/>
      <c r="AE256" s="3"/>
      <c r="AF256" s="3"/>
      <c r="AG256" s="3"/>
    </row>
    <row r="257" spans="8:33" s="1" customFormat="1">
      <c r="H257" s="3"/>
      <c r="I257" s="3"/>
      <c r="J257" s="3"/>
      <c r="K257" s="3"/>
      <c r="L257" s="3"/>
      <c r="M257" s="3"/>
      <c r="N257" s="3"/>
      <c r="O257" s="3"/>
      <c r="P257" s="3"/>
      <c r="Q257" s="3"/>
      <c r="R257" s="3"/>
      <c r="S257" s="3"/>
      <c r="AC257" s="3"/>
      <c r="AD257" s="3"/>
      <c r="AE257" s="3"/>
      <c r="AF257" s="3"/>
      <c r="AG257" s="3"/>
    </row>
    <row r="258" spans="8:33" s="1" customFormat="1">
      <c r="H258" s="3"/>
      <c r="I258" s="3"/>
      <c r="J258" s="3"/>
      <c r="K258" s="3"/>
      <c r="L258" s="3"/>
      <c r="M258" s="3"/>
      <c r="N258" s="3"/>
      <c r="O258" s="3"/>
      <c r="P258" s="3"/>
      <c r="Q258" s="3"/>
      <c r="R258" s="3"/>
      <c r="S258" s="3"/>
      <c r="AC258" s="3"/>
      <c r="AD258" s="3"/>
      <c r="AE258" s="3"/>
      <c r="AF258" s="3"/>
      <c r="AG258" s="3"/>
    </row>
    <row r="259" spans="8:33" s="1" customFormat="1">
      <c r="H259" s="3"/>
      <c r="I259" s="3"/>
      <c r="J259" s="3"/>
      <c r="K259" s="3"/>
      <c r="L259" s="3"/>
      <c r="M259" s="3"/>
      <c r="N259" s="3"/>
      <c r="O259" s="3"/>
      <c r="P259" s="3"/>
      <c r="Q259" s="3"/>
      <c r="R259" s="3"/>
      <c r="S259" s="3"/>
      <c r="AC259" s="3"/>
      <c r="AD259" s="3"/>
      <c r="AE259" s="3"/>
      <c r="AF259" s="3"/>
      <c r="AG259" s="3"/>
    </row>
    <row r="260" spans="8:33" s="1" customFormat="1">
      <c r="H260" s="3"/>
      <c r="I260" s="3"/>
      <c r="J260" s="3"/>
      <c r="K260" s="3"/>
      <c r="L260" s="3"/>
      <c r="M260" s="3"/>
      <c r="N260" s="3"/>
      <c r="O260" s="3"/>
      <c r="P260" s="3"/>
      <c r="Q260" s="3"/>
      <c r="R260" s="3"/>
      <c r="S260" s="3"/>
      <c r="AC260" s="3"/>
      <c r="AD260" s="3"/>
      <c r="AE260" s="3"/>
      <c r="AF260" s="3"/>
      <c r="AG260" s="3"/>
    </row>
    <row r="261" spans="8:33" s="1" customFormat="1">
      <c r="H261" s="3"/>
      <c r="I261" s="3"/>
      <c r="J261" s="3"/>
      <c r="K261" s="3"/>
      <c r="L261" s="3"/>
      <c r="M261" s="3"/>
      <c r="N261" s="3"/>
      <c r="O261" s="3"/>
      <c r="P261" s="3"/>
      <c r="Q261" s="3"/>
      <c r="R261" s="3"/>
      <c r="S261" s="3"/>
      <c r="AC261" s="3"/>
      <c r="AD261" s="3"/>
      <c r="AE261" s="3"/>
      <c r="AF261" s="3"/>
      <c r="AG261" s="3"/>
    </row>
    <row r="262" spans="8:33" s="1" customFormat="1">
      <c r="H262" s="3"/>
      <c r="I262" s="3"/>
      <c r="J262" s="3"/>
      <c r="K262" s="3"/>
      <c r="L262" s="3"/>
      <c r="M262" s="3"/>
      <c r="N262" s="3"/>
      <c r="O262" s="3"/>
      <c r="P262" s="3"/>
      <c r="Q262" s="3"/>
      <c r="R262" s="3"/>
      <c r="S262" s="3"/>
      <c r="AC262" s="3"/>
      <c r="AD262" s="3"/>
      <c r="AE262" s="3"/>
      <c r="AF262" s="3"/>
      <c r="AG262" s="3"/>
    </row>
    <row r="263" spans="8:33" s="1" customFormat="1">
      <c r="H263" s="3"/>
      <c r="I263" s="3"/>
      <c r="J263" s="3"/>
      <c r="K263" s="3"/>
      <c r="L263" s="3"/>
      <c r="M263" s="3"/>
      <c r="N263" s="3"/>
      <c r="O263" s="3"/>
      <c r="P263" s="3"/>
      <c r="Q263" s="3"/>
      <c r="R263" s="3"/>
      <c r="S263" s="3"/>
      <c r="AC263" s="3"/>
      <c r="AD263" s="3"/>
      <c r="AE263" s="3"/>
      <c r="AF263" s="3"/>
      <c r="AG263" s="3"/>
    </row>
    <row r="264" spans="8:33" s="1" customFormat="1">
      <c r="H264" s="3"/>
      <c r="I264" s="3"/>
      <c r="J264" s="3"/>
      <c r="K264" s="3"/>
      <c r="L264" s="3"/>
      <c r="M264" s="3"/>
      <c r="N264" s="3"/>
      <c r="O264" s="3"/>
      <c r="P264" s="3"/>
      <c r="Q264" s="3"/>
      <c r="R264" s="3"/>
      <c r="S264" s="3"/>
      <c r="AC264" s="3"/>
      <c r="AD264" s="3"/>
      <c r="AE264" s="3"/>
      <c r="AF264" s="3"/>
      <c r="AG264" s="3"/>
    </row>
    <row r="265" spans="8:33" s="1" customFormat="1">
      <c r="H265" s="3"/>
      <c r="I265" s="3"/>
      <c r="J265" s="3"/>
      <c r="K265" s="3"/>
      <c r="L265" s="3"/>
      <c r="M265" s="3"/>
      <c r="N265" s="3"/>
      <c r="O265" s="3"/>
      <c r="P265" s="3"/>
      <c r="Q265" s="3"/>
      <c r="R265" s="3"/>
      <c r="S265" s="3"/>
      <c r="AC265" s="3"/>
      <c r="AD265" s="3"/>
      <c r="AE265" s="3"/>
      <c r="AF265" s="3"/>
      <c r="AG265" s="3"/>
    </row>
    <row r="266" spans="8:33" s="1" customFormat="1">
      <c r="H266" s="3"/>
      <c r="I266" s="3"/>
      <c r="J266" s="3"/>
      <c r="K266" s="3"/>
      <c r="L266" s="3"/>
      <c r="M266" s="3"/>
      <c r="N266" s="3"/>
      <c r="O266" s="3"/>
      <c r="P266" s="3"/>
      <c r="Q266" s="3"/>
      <c r="R266" s="3"/>
      <c r="S266" s="3"/>
      <c r="AC266" s="3"/>
      <c r="AD266" s="3"/>
      <c r="AE266" s="3"/>
      <c r="AF266" s="3"/>
      <c r="AG266" s="3"/>
    </row>
    <row r="267" spans="8:33" s="1" customFormat="1">
      <c r="H267" s="3"/>
      <c r="I267" s="3"/>
      <c r="J267" s="3"/>
      <c r="K267" s="3"/>
      <c r="L267" s="3"/>
      <c r="M267" s="3"/>
      <c r="N267" s="3"/>
      <c r="O267" s="3"/>
      <c r="P267" s="3"/>
      <c r="Q267" s="3"/>
      <c r="R267" s="3"/>
      <c r="S267" s="3"/>
      <c r="AC267" s="3"/>
      <c r="AD267" s="3"/>
      <c r="AE267" s="3"/>
      <c r="AF267" s="3"/>
      <c r="AG267" s="3"/>
    </row>
    <row r="268" spans="8:33" s="1" customFormat="1">
      <c r="H268" s="3"/>
      <c r="I268" s="3"/>
      <c r="J268" s="3"/>
      <c r="K268" s="3"/>
      <c r="L268" s="3"/>
      <c r="M268" s="3"/>
      <c r="N268" s="3"/>
      <c r="O268" s="3"/>
      <c r="P268" s="3"/>
      <c r="Q268" s="3"/>
      <c r="R268" s="3"/>
      <c r="S268" s="3"/>
      <c r="AC268" s="3"/>
      <c r="AD268" s="3"/>
      <c r="AE268" s="3"/>
      <c r="AF268" s="3"/>
      <c r="AG268" s="3"/>
    </row>
    <row r="269" spans="8:33" s="1" customFormat="1">
      <c r="H269" s="3"/>
      <c r="I269" s="3"/>
      <c r="J269" s="3"/>
      <c r="K269" s="3"/>
      <c r="L269" s="3"/>
      <c r="M269" s="3"/>
      <c r="N269" s="3"/>
      <c r="O269" s="3"/>
      <c r="P269" s="3"/>
      <c r="Q269" s="3"/>
      <c r="R269" s="3"/>
      <c r="S269" s="3"/>
      <c r="AC269" s="3"/>
      <c r="AD269" s="3"/>
      <c r="AE269" s="3"/>
      <c r="AF269" s="3"/>
      <c r="AG269" s="3"/>
    </row>
    <row r="270" spans="8:33" s="1" customFormat="1">
      <c r="H270" s="3"/>
      <c r="I270" s="3"/>
      <c r="J270" s="3"/>
      <c r="K270" s="3"/>
      <c r="L270" s="3"/>
      <c r="M270" s="3"/>
      <c r="N270" s="3"/>
      <c r="O270" s="3"/>
      <c r="P270" s="3"/>
      <c r="Q270" s="3"/>
      <c r="R270" s="3"/>
      <c r="S270" s="3"/>
      <c r="AC270" s="3"/>
      <c r="AD270" s="3"/>
      <c r="AE270" s="3"/>
      <c r="AF270" s="3"/>
      <c r="AG270" s="3"/>
    </row>
    <row r="271" spans="8:33" s="1" customFormat="1">
      <c r="H271" s="3"/>
      <c r="I271" s="3"/>
      <c r="J271" s="3"/>
      <c r="K271" s="3"/>
      <c r="L271" s="3"/>
      <c r="M271" s="3"/>
      <c r="N271" s="3"/>
      <c r="O271" s="3"/>
      <c r="P271" s="3"/>
      <c r="Q271" s="3"/>
      <c r="R271" s="3"/>
      <c r="S271" s="3"/>
      <c r="AC271" s="3"/>
      <c r="AD271" s="3"/>
      <c r="AE271" s="3"/>
      <c r="AF271" s="3"/>
      <c r="AG271" s="3"/>
    </row>
    <row r="272" spans="8:33" s="1" customFormat="1">
      <c r="H272" s="3"/>
      <c r="I272" s="3"/>
      <c r="J272" s="3"/>
      <c r="K272" s="3"/>
      <c r="L272" s="3"/>
      <c r="M272" s="3"/>
      <c r="N272" s="3"/>
      <c r="O272" s="3"/>
      <c r="P272" s="3"/>
      <c r="Q272" s="3"/>
      <c r="R272" s="3"/>
      <c r="S272" s="3"/>
      <c r="AC272" s="3"/>
      <c r="AD272" s="3"/>
      <c r="AE272" s="3"/>
      <c r="AF272" s="3"/>
      <c r="AG272" s="3"/>
    </row>
    <row r="273" spans="8:33" s="1" customFormat="1">
      <c r="H273" s="3"/>
      <c r="I273" s="3"/>
      <c r="J273" s="3"/>
      <c r="K273" s="3"/>
      <c r="L273" s="3"/>
      <c r="M273" s="3"/>
      <c r="N273" s="3"/>
      <c r="O273" s="3"/>
      <c r="P273" s="3"/>
      <c r="Q273" s="3"/>
      <c r="R273" s="3"/>
      <c r="S273" s="3"/>
      <c r="AC273" s="3"/>
      <c r="AD273" s="3"/>
      <c r="AE273" s="3"/>
      <c r="AF273" s="3"/>
      <c r="AG273" s="3"/>
    </row>
    <row r="274" spans="8:33" s="1" customFormat="1">
      <c r="H274" s="3"/>
      <c r="I274" s="3"/>
      <c r="J274" s="3"/>
      <c r="K274" s="3"/>
      <c r="L274" s="3"/>
      <c r="M274" s="3"/>
      <c r="N274" s="3"/>
      <c r="O274" s="3"/>
      <c r="P274" s="3"/>
      <c r="Q274" s="3"/>
      <c r="R274" s="3"/>
      <c r="S274" s="3"/>
      <c r="AC274" s="3"/>
      <c r="AD274" s="3"/>
      <c r="AE274" s="3"/>
      <c r="AF274" s="3"/>
      <c r="AG274" s="3"/>
    </row>
    <row r="275" spans="8:33" s="1" customFormat="1">
      <c r="H275" s="3"/>
      <c r="I275" s="3"/>
      <c r="J275" s="3"/>
      <c r="K275" s="3"/>
      <c r="L275" s="3"/>
      <c r="M275" s="3"/>
      <c r="N275" s="3"/>
      <c r="O275" s="3"/>
      <c r="P275" s="3"/>
      <c r="Q275" s="3"/>
      <c r="R275" s="3"/>
      <c r="S275" s="3"/>
      <c r="AC275" s="3"/>
      <c r="AD275" s="3"/>
      <c r="AE275" s="3"/>
      <c r="AF275" s="3"/>
      <c r="AG275" s="3"/>
    </row>
    <row r="276" spans="8:33" s="1" customFormat="1">
      <c r="H276" s="3"/>
      <c r="I276" s="3"/>
      <c r="J276" s="3"/>
      <c r="K276" s="3"/>
      <c r="L276" s="3"/>
      <c r="M276" s="3"/>
      <c r="N276" s="3"/>
      <c r="O276" s="3"/>
      <c r="P276" s="3"/>
      <c r="Q276" s="3"/>
      <c r="R276" s="3"/>
      <c r="S276" s="3"/>
      <c r="AC276" s="3"/>
      <c r="AD276" s="3"/>
      <c r="AE276" s="3"/>
      <c r="AF276" s="3"/>
      <c r="AG276" s="3"/>
    </row>
    <row r="277" spans="8:33" s="1" customFormat="1">
      <c r="H277" s="3"/>
      <c r="I277" s="3"/>
      <c r="J277" s="3"/>
      <c r="K277" s="3"/>
      <c r="L277" s="3"/>
      <c r="M277" s="3"/>
      <c r="N277" s="3"/>
      <c r="O277" s="3"/>
      <c r="P277" s="3"/>
      <c r="Q277" s="3"/>
      <c r="R277" s="3"/>
      <c r="S277" s="3"/>
      <c r="AC277" s="3"/>
      <c r="AD277" s="3"/>
      <c r="AE277" s="3"/>
      <c r="AF277" s="3"/>
      <c r="AG277" s="3"/>
    </row>
    <row r="278" spans="8:33" s="1" customFormat="1">
      <c r="H278" s="3"/>
      <c r="I278" s="3"/>
      <c r="J278" s="3"/>
      <c r="K278" s="3"/>
      <c r="L278" s="3"/>
      <c r="M278" s="3"/>
      <c r="N278" s="3"/>
      <c r="O278" s="3"/>
      <c r="P278" s="3"/>
      <c r="Q278" s="3"/>
      <c r="R278" s="3"/>
      <c r="S278" s="3"/>
      <c r="AC278" s="3"/>
      <c r="AD278" s="3"/>
      <c r="AE278" s="3"/>
      <c r="AF278" s="3"/>
      <c r="AG278" s="3"/>
    </row>
    <row r="279" spans="8:33" s="1" customFormat="1">
      <c r="H279" s="3"/>
      <c r="I279" s="3"/>
      <c r="J279" s="3"/>
      <c r="K279" s="3"/>
      <c r="L279" s="3"/>
      <c r="M279" s="3"/>
      <c r="N279" s="3"/>
      <c r="O279" s="3"/>
      <c r="P279" s="3"/>
      <c r="Q279" s="3"/>
      <c r="R279" s="3"/>
      <c r="S279" s="3"/>
      <c r="AC279" s="3"/>
      <c r="AD279" s="3"/>
      <c r="AE279" s="3"/>
      <c r="AF279" s="3"/>
      <c r="AG279" s="3"/>
    </row>
    <row r="280" spans="8:33" s="1" customFormat="1">
      <c r="H280" s="3"/>
      <c r="I280" s="3"/>
      <c r="J280" s="3"/>
      <c r="K280" s="3"/>
      <c r="L280" s="3"/>
      <c r="M280" s="3"/>
      <c r="N280" s="3"/>
      <c r="O280" s="3"/>
      <c r="P280" s="3"/>
      <c r="Q280" s="3"/>
      <c r="R280" s="3"/>
      <c r="S280" s="3"/>
      <c r="AC280" s="3"/>
      <c r="AD280" s="3"/>
      <c r="AE280" s="3"/>
      <c r="AF280" s="3"/>
      <c r="AG280" s="3"/>
    </row>
    <row r="281" spans="8:33" s="1" customFormat="1">
      <c r="H281" s="3"/>
      <c r="I281" s="3"/>
      <c r="J281" s="3"/>
      <c r="K281" s="3"/>
      <c r="L281" s="3"/>
      <c r="M281" s="3"/>
      <c r="N281" s="3"/>
      <c r="O281" s="3"/>
      <c r="P281" s="3"/>
      <c r="Q281" s="3"/>
      <c r="R281" s="3"/>
      <c r="S281" s="3"/>
      <c r="AC281" s="3"/>
      <c r="AD281" s="3"/>
      <c r="AE281" s="3"/>
      <c r="AF281" s="3"/>
      <c r="AG281" s="3"/>
    </row>
    <row r="282" spans="8:33" s="1" customFormat="1">
      <c r="H282" s="3"/>
      <c r="I282" s="3"/>
      <c r="J282" s="3"/>
      <c r="K282" s="3"/>
      <c r="L282" s="3"/>
      <c r="M282" s="3"/>
      <c r="N282" s="3"/>
      <c r="O282" s="3"/>
      <c r="P282" s="3"/>
      <c r="Q282" s="3"/>
      <c r="R282" s="3"/>
      <c r="S282" s="3"/>
      <c r="AC282" s="3"/>
      <c r="AD282" s="3"/>
      <c r="AE282" s="3"/>
      <c r="AF282" s="3"/>
      <c r="AG282" s="3"/>
    </row>
    <row r="283" spans="8:33" s="1" customFormat="1">
      <c r="H283" s="3"/>
      <c r="I283" s="3"/>
      <c r="J283" s="3"/>
      <c r="K283" s="3"/>
      <c r="L283" s="3"/>
      <c r="M283" s="3"/>
      <c r="N283" s="3"/>
      <c r="O283" s="3"/>
      <c r="P283" s="3"/>
      <c r="Q283" s="3"/>
      <c r="R283" s="3"/>
      <c r="S283" s="3"/>
      <c r="AC283" s="3"/>
      <c r="AD283" s="3"/>
      <c r="AE283" s="3"/>
      <c r="AF283" s="3"/>
      <c r="AG283" s="3"/>
    </row>
    <row r="284" spans="8:33" s="1" customFormat="1">
      <c r="H284" s="3"/>
      <c r="I284" s="3"/>
      <c r="J284" s="3"/>
      <c r="K284" s="3"/>
      <c r="L284" s="3"/>
      <c r="M284" s="3"/>
      <c r="N284" s="3"/>
      <c r="O284" s="3"/>
      <c r="P284" s="3"/>
      <c r="Q284" s="3"/>
      <c r="R284" s="3"/>
      <c r="S284" s="3"/>
      <c r="AC284" s="3"/>
      <c r="AD284" s="3"/>
      <c r="AE284" s="3"/>
      <c r="AF284" s="3"/>
      <c r="AG284" s="3"/>
    </row>
    <row r="285" spans="8:33" s="1" customFormat="1">
      <c r="H285" s="3"/>
      <c r="I285" s="3"/>
      <c r="J285" s="3"/>
      <c r="K285" s="3"/>
      <c r="L285" s="3"/>
      <c r="M285" s="3"/>
      <c r="N285" s="3"/>
      <c r="O285" s="3"/>
      <c r="P285" s="3"/>
      <c r="Q285" s="3"/>
      <c r="R285" s="3"/>
      <c r="S285" s="3"/>
      <c r="AC285" s="3"/>
      <c r="AD285" s="3"/>
      <c r="AE285" s="3"/>
      <c r="AF285" s="3"/>
      <c r="AG285" s="3"/>
    </row>
    <row r="286" spans="8:33" s="1" customFormat="1">
      <c r="H286" s="3"/>
      <c r="I286" s="3"/>
      <c r="J286" s="3"/>
      <c r="K286" s="3"/>
      <c r="L286" s="3"/>
      <c r="M286" s="3"/>
      <c r="N286" s="3"/>
      <c r="O286" s="3"/>
      <c r="P286" s="3"/>
      <c r="Q286" s="3"/>
      <c r="R286" s="3"/>
      <c r="S286" s="3"/>
      <c r="AC286" s="3"/>
      <c r="AD286" s="3"/>
      <c r="AE286" s="3"/>
      <c r="AF286" s="3"/>
      <c r="AG286" s="3"/>
    </row>
    <row r="287" spans="8:33" s="1" customFormat="1">
      <c r="H287" s="3"/>
      <c r="I287" s="3"/>
      <c r="J287" s="3"/>
      <c r="K287" s="3"/>
      <c r="L287" s="3"/>
      <c r="M287" s="3"/>
      <c r="N287" s="3"/>
      <c r="O287" s="3"/>
      <c r="P287" s="3"/>
      <c r="Q287" s="3"/>
      <c r="R287" s="3"/>
      <c r="S287" s="3"/>
      <c r="AC287" s="3"/>
      <c r="AD287" s="3"/>
      <c r="AE287" s="3"/>
      <c r="AF287" s="3"/>
      <c r="AG287" s="3"/>
    </row>
    <row r="288" spans="8:33" s="1" customFormat="1">
      <c r="H288" s="3"/>
      <c r="I288" s="3"/>
      <c r="J288" s="3"/>
      <c r="K288" s="3"/>
      <c r="L288" s="3"/>
      <c r="M288" s="3"/>
      <c r="N288" s="3"/>
      <c r="O288" s="3"/>
      <c r="P288" s="3"/>
      <c r="Q288" s="3"/>
      <c r="R288" s="3"/>
      <c r="S288" s="3"/>
      <c r="AC288" s="3"/>
      <c r="AD288" s="3"/>
      <c r="AE288" s="3"/>
      <c r="AF288" s="3"/>
      <c r="AG288" s="3"/>
    </row>
    <row r="289" spans="8:33" s="1" customFormat="1">
      <c r="H289" s="3"/>
      <c r="I289" s="3"/>
      <c r="J289" s="3"/>
      <c r="K289" s="3"/>
      <c r="L289" s="3"/>
      <c r="M289" s="3"/>
      <c r="N289" s="3"/>
      <c r="O289" s="3"/>
      <c r="P289" s="3"/>
      <c r="Q289" s="3"/>
      <c r="R289" s="3"/>
      <c r="S289" s="3"/>
      <c r="AC289" s="3"/>
      <c r="AD289" s="3"/>
      <c r="AE289" s="3"/>
      <c r="AF289" s="3"/>
      <c r="AG289" s="3"/>
    </row>
    <row r="290" spans="8:33" s="1" customFormat="1">
      <c r="H290" s="3"/>
      <c r="I290" s="3"/>
      <c r="J290" s="3"/>
      <c r="K290" s="3"/>
      <c r="L290" s="3"/>
      <c r="M290" s="3"/>
      <c r="N290" s="3"/>
      <c r="O290" s="3"/>
      <c r="P290" s="3"/>
      <c r="Q290" s="3"/>
      <c r="R290" s="3"/>
      <c r="S290" s="3"/>
      <c r="AC290" s="3"/>
      <c r="AD290" s="3"/>
      <c r="AE290" s="3"/>
      <c r="AF290" s="3"/>
      <c r="AG290" s="3"/>
    </row>
    <row r="291" spans="8:33" s="1" customFormat="1">
      <c r="H291" s="3"/>
      <c r="I291" s="3"/>
      <c r="J291" s="3"/>
      <c r="K291" s="3"/>
      <c r="L291" s="3"/>
      <c r="M291" s="3"/>
      <c r="N291" s="3"/>
      <c r="O291" s="3"/>
      <c r="P291" s="3"/>
      <c r="Q291" s="3"/>
      <c r="R291" s="3"/>
      <c r="S291" s="3"/>
      <c r="AC291" s="3"/>
      <c r="AD291" s="3"/>
      <c r="AE291" s="3"/>
      <c r="AF291" s="3"/>
      <c r="AG291" s="3"/>
    </row>
    <row r="292" spans="8:33" s="1" customFormat="1">
      <c r="H292" s="3"/>
      <c r="I292" s="3"/>
      <c r="J292" s="3"/>
      <c r="K292" s="3"/>
      <c r="L292" s="3"/>
      <c r="M292" s="3"/>
      <c r="N292" s="3"/>
      <c r="O292" s="3"/>
      <c r="P292" s="3"/>
      <c r="Q292" s="3"/>
      <c r="R292" s="3"/>
      <c r="S292" s="3"/>
      <c r="AC292" s="3"/>
      <c r="AD292" s="3"/>
      <c r="AE292" s="3"/>
      <c r="AF292" s="3"/>
      <c r="AG292" s="3"/>
    </row>
    <row r="293" spans="8:33" s="1" customFormat="1">
      <c r="H293" s="3"/>
      <c r="I293" s="3"/>
      <c r="J293" s="3"/>
      <c r="K293" s="3"/>
      <c r="L293" s="3"/>
      <c r="M293" s="3"/>
      <c r="N293" s="3"/>
      <c r="O293" s="3"/>
      <c r="P293" s="3"/>
      <c r="Q293" s="3"/>
      <c r="R293" s="3"/>
      <c r="S293" s="3"/>
      <c r="AC293" s="3"/>
      <c r="AD293" s="3"/>
      <c r="AE293" s="3"/>
      <c r="AF293" s="3"/>
      <c r="AG293" s="3"/>
    </row>
    <row r="294" spans="8:33" s="1" customFormat="1">
      <c r="H294" s="3"/>
      <c r="I294" s="3"/>
      <c r="J294" s="3"/>
      <c r="K294" s="3"/>
      <c r="L294" s="3"/>
      <c r="M294" s="3"/>
      <c r="N294" s="3"/>
      <c r="O294" s="3"/>
      <c r="P294" s="3"/>
      <c r="Q294" s="3"/>
      <c r="R294" s="3"/>
      <c r="S294" s="3"/>
      <c r="AC294" s="3"/>
      <c r="AD294" s="3"/>
      <c r="AE294" s="3"/>
      <c r="AF294" s="3"/>
      <c r="AG294" s="3"/>
    </row>
    <row r="295" spans="8:33" s="1" customFormat="1">
      <c r="H295" s="3"/>
      <c r="I295" s="3"/>
      <c r="J295" s="3"/>
      <c r="K295" s="3"/>
      <c r="L295" s="3"/>
      <c r="M295" s="3"/>
      <c r="N295" s="3"/>
      <c r="O295" s="3"/>
      <c r="P295" s="3"/>
      <c r="Q295" s="3"/>
      <c r="R295" s="3"/>
      <c r="S295" s="3"/>
      <c r="AC295" s="3"/>
      <c r="AD295" s="3"/>
      <c r="AE295" s="3"/>
      <c r="AF295" s="3"/>
      <c r="AG295" s="3"/>
    </row>
    <row r="296" spans="8:33" s="1" customFormat="1">
      <c r="H296" s="3"/>
      <c r="I296" s="3"/>
      <c r="J296" s="3"/>
      <c r="K296" s="3"/>
      <c r="L296" s="3"/>
      <c r="M296" s="3"/>
      <c r="N296" s="3"/>
      <c r="O296" s="3"/>
      <c r="P296" s="3"/>
      <c r="Q296" s="3"/>
      <c r="R296" s="3"/>
      <c r="S296" s="3"/>
      <c r="AC296" s="3"/>
      <c r="AD296" s="3"/>
      <c r="AE296" s="3"/>
      <c r="AF296" s="3"/>
      <c r="AG296" s="3"/>
    </row>
    <row r="297" spans="8:33" s="1" customFormat="1">
      <c r="H297" s="3"/>
      <c r="I297" s="3"/>
      <c r="J297" s="3"/>
      <c r="K297" s="3"/>
      <c r="L297" s="3"/>
      <c r="M297" s="3"/>
      <c r="N297" s="3"/>
      <c r="O297" s="3"/>
      <c r="P297" s="3"/>
      <c r="Q297" s="3"/>
      <c r="R297" s="3"/>
      <c r="S297" s="3"/>
      <c r="AC297" s="3"/>
      <c r="AD297" s="3"/>
      <c r="AE297" s="3"/>
      <c r="AF297" s="3"/>
      <c r="AG297" s="3"/>
    </row>
    <row r="298" spans="8:33" s="1" customFormat="1">
      <c r="H298" s="3"/>
      <c r="I298" s="3"/>
      <c r="J298" s="3"/>
      <c r="K298" s="3"/>
      <c r="L298" s="3"/>
      <c r="M298" s="3"/>
      <c r="N298" s="3"/>
      <c r="O298" s="3"/>
      <c r="P298" s="3"/>
      <c r="Q298" s="3"/>
      <c r="R298" s="3"/>
      <c r="S298" s="3"/>
      <c r="AC298" s="3"/>
      <c r="AD298" s="3"/>
      <c r="AE298" s="3"/>
      <c r="AF298" s="3"/>
      <c r="AG298" s="3"/>
    </row>
    <row r="299" spans="8:33" s="1" customFormat="1">
      <c r="H299" s="3"/>
      <c r="I299" s="3"/>
      <c r="J299" s="3"/>
      <c r="K299" s="3"/>
      <c r="L299" s="3"/>
      <c r="M299" s="3"/>
      <c r="N299" s="3"/>
      <c r="O299" s="3"/>
      <c r="P299" s="3"/>
      <c r="Q299" s="3"/>
      <c r="R299" s="3"/>
      <c r="S299" s="3"/>
      <c r="AC299" s="3"/>
      <c r="AD299" s="3"/>
      <c r="AE299" s="3"/>
      <c r="AF299" s="3"/>
      <c r="AG299" s="3"/>
    </row>
    <row r="300" spans="8:33" s="1" customFormat="1">
      <c r="H300" s="3"/>
      <c r="I300" s="3"/>
      <c r="J300" s="3"/>
      <c r="K300" s="3"/>
      <c r="L300" s="3"/>
      <c r="M300" s="3"/>
      <c r="N300" s="3"/>
      <c r="O300" s="3"/>
      <c r="P300" s="3"/>
      <c r="Q300" s="3"/>
      <c r="R300" s="3"/>
      <c r="S300" s="3"/>
      <c r="AC300" s="3"/>
      <c r="AD300" s="3"/>
      <c r="AE300" s="3"/>
      <c r="AF300" s="3"/>
      <c r="AG300" s="3"/>
    </row>
    <row r="301" spans="8:33" s="1" customFormat="1">
      <c r="H301" s="3"/>
      <c r="I301" s="3"/>
      <c r="J301" s="3"/>
      <c r="K301" s="3"/>
      <c r="L301" s="3"/>
      <c r="M301" s="3"/>
      <c r="N301" s="3"/>
      <c r="O301" s="3"/>
      <c r="P301" s="3"/>
      <c r="Q301" s="3"/>
      <c r="R301" s="3"/>
      <c r="S301" s="3"/>
      <c r="AC301" s="3"/>
      <c r="AD301" s="3"/>
      <c r="AE301" s="3"/>
      <c r="AF301" s="3"/>
      <c r="AG301" s="3"/>
    </row>
    <row r="302" spans="8:33" s="1" customFormat="1">
      <c r="H302" s="3"/>
      <c r="I302" s="3"/>
      <c r="J302" s="3"/>
      <c r="K302" s="3"/>
      <c r="L302" s="3"/>
      <c r="M302" s="3"/>
      <c r="N302" s="3"/>
      <c r="O302" s="3"/>
      <c r="P302" s="3"/>
      <c r="Q302" s="3"/>
      <c r="R302" s="3"/>
      <c r="S302" s="3"/>
      <c r="AC302" s="3"/>
      <c r="AD302" s="3"/>
      <c r="AE302" s="3"/>
      <c r="AF302" s="3"/>
      <c r="AG302" s="3"/>
    </row>
    <row r="303" spans="8:33" s="1" customFormat="1">
      <c r="H303" s="3"/>
      <c r="I303" s="3"/>
      <c r="J303" s="3"/>
      <c r="K303" s="3"/>
      <c r="L303" s="3"/>
      <c r="M303" s="3"/>
      <c r="N303" s="3"/>
      <c r="O303" s="3"/>
      <c r="P303" s="3"/>
      <c r="Q303" s="3"/>
      <c r="R303" s="3"/>
      <c r="S303" s="3"/>
      <c r="AC303" s="3"/>
      <c r="AD303" s="3"/>
      <c r="AE303" s="3"/>
      <c r="AF303" s="3"/>
      <c r="AG303" s="3"/>
    </row>
  </sheetData>
  <mergeCells count="21">
    <mergeCell ref="B19:E19"/>
    <mergeCell ref="B20:E20"/>
    <mergeCell ref="A21:E21"/>
    <mergeCell ref="A22:D22"/>
    <mergeCell ref="A24:D24"/>
    <mergeCell ref="B18:E18"/>
    <mergeCell ref="A1:G1"/>
    <mergeCell ref="A4:G4"/>
    <mergeCell ref="A5:G5"/>
    <mergeCell ref="A6:G6"/>
    <mergeCell ref="A7:G7"/>
    <mergeCell ref="A9:A11"/>
    <mergeCell ref="B9:C9"/>
    <mergeCell ref="E9:F9"/>
    <mergeCell ref="G9:G11"/>
    <mergeCell ref="B10:C10"/>
    <mergeCell ref="D10:D11"/>
    <mergeCell ref="E10:E11"/>
    <mergeCell ref="F10:F11"/>
    <mergeCell ref="A16:E16"/>
    <mergeCell ref="B17:E17"/>
  </mergeCells>
  <pageMargins left="0.70866141732283472" right="0.70866141732283472" top="0.74803149606299213" bottom="0.74803149606299213" header="0.31496062992125984" footer="0.31496062992125984"/>
  <pageSetup paperSize="9" scale="15" orientation="portrait" r:id="rId1"/>
  <headerFooter>
    <oddFooter>&amp;C&amp;"Arial,Negrita"14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07"/>
  <sheetViews>
    <sheetView zoomScaleNormal="100" workbookViewId="0">
      <selection activeCell="C15" sqref="C15"/>
    </sheetView>
  </sheetViews>
  <sheetFormatPr baseColWidth="10" defaultRowHeight="14.4"/>
  <cols>
    <col min="1" max="1" width="23.33203125" style="3" customWidth="1"/>
    <col min="2" max="2" width="54.88671875" style="3" customWidth="1"/>
    <col min="3" max="3" width="26.33203125" style="3" customWidth="1"/>
    <col min="4" max="4" width="17.44140625" style="3" customWidth="1"/>
    <col min="5" max="5" width="15.88671875" style="3" customWidth="1"/>
    <col min="6" max="6" width="28" style="1" customWidth="1"/>
    <col min="7" max="21" width="11.5546875" style="3"/>
  </cols>
  <sheetData>
    <row r="1" spans="1:29" ht="38.4">
      <c r="A1" s="875" t="s">
        <v>2435</v>
      </c>
      <c r="B1" s="875"/>
      <c r="C1" s="875"/>
      <c r="D1" s="875"/>
      <c r="E1" s="875"/>
      <c r="F1" s="875"/>
    </row>
    <row r="2" spans="1:29">
      <c r="F2" s="503"/>
    </row>
    <row r="3" spans="1:29" s="3" customFormat="1">
      <c r="A3" s="457" t="s">
        <v>2327</v>
      </c>
      <c r="B3" s="457"/>
      <c r="C3" s="46"/>
      <c r="D3" s="503"/>
      <c r="E3" s="503"/>
      <c r="F3" s="503"/>
    </row>
    <row r="4" spans="1:29" s="3" customFormat="1" ht="60" customHeight="1">
      <c r="A4" s="853" t="s">
        <v>2436</v>
      </c>
      <c r="B4" s="853"/>
      <c r="C4" s="853"/>
      <c r="D4" s="853"/>
      <c r="E4" s="853"/>
      <c r="F4" s="853"/>
    </row>
    <row r="5" spans="1:29" s="3" customFormat="1" ht="15" customHeight="1">
      <c r="A5" s="853" t="s">
        <v>2437</v>
      </c>
      <c r="B5" s="853"/>
      <c r="C5" s="853"/>
      <c r="D5" s="503"/>
      <c r="E5" s="503"/>
      <c r="F5" s="503"/>
    </row>
    <row r="6" spans="1:29" s="3" customFormat="1" ht="15" customHeight="1">
      <c r="A6" s="853" t="s">
        <v>2423</v>
      </c>
      <c r="B6" s="853"/>
      <c r="C6" s="853"/>
      <c r="D6" s="504"/>
      <c r="E6" s="503"/>
      <c r="F6" s="503"/>
    </row>
    <row r="7" spans="1:29" s="3" customFormat="1" ht="15" customHeight="1">
      <c r="A7" s="874" t="s">
        <v>2332</v>
      </c>
      <c r="B7" s="874"/>
      <c r="C7" s="874"/>
      <c r="D7" s="505"/>
      <c r="E7" s="505"/>
      <c r="F7" s="505"/>
    </row>
    <row r="8" spans="1:29" s="3" customFormat="1" ht="15" thickBot="1">
      <c r="A8" s="46"/>
      <c r="B8" s="46"/>
      <c r="C8" s="46"/>
      <c r="D8" s="46"/>
      <c r="E8" s="46"/>
      <c r="F8" s="46"/>
    </row>
    <row r="9" spans="1:29" ht="15" thickBot="1">
      <c r="A9" s="862" t="s">
        <v>2333</v>
      </c>
      <c r="B9" s="461" t="s">
        <v>2334</v>
      </c>
      <c r="C9" s="461" t="s">
        <v>2335</v>
      </c>
      <c r="D9" s="896" t="s">
        <v>2438</v>
      </c>
      <c r="E9" s="898"/>
      <c r="F9" s="862" t="s">
        <v>595</v>
      </c>
    </row>
    <row r="10" spans="1:29" s="1" customFormat="1" ht="72.599999999999994" thickBot="1">
      <c r="A10" s="862"/>
      <c r="B10" s="469" t="s">
        <v>2439</v>
      </c>
      <c r="C10" s="469" t="s">
        <v>2425</v>
      </c>
      <c r="D10" s="469" t="s">
        <v>2426</v>
      </c>
      <c r="E10" s="469" t="s">
        <v>2427</v>
      </c>
      <c r="F10" s="862"/>
      <c r="G10" s="3"/>
      <c r="H10" s="3"/>
      <c r="I10" s="3"/>
      <c r="J10" s="3"/>
      <c r="K10" s="3"/>
      <c r="L10" s="3"/>
      <c r="M10" s="3"/>
      <c r="N10" s="3"/>
      <c r="O10" s="3"/>
      <c r="P10" s="3"/>
      <c r="Q10" s="3"/>
      <c r="R10" s="3"/>
      <c r="S10" s="3"/>
      <c r="T10" s="3"/>
      <c r="U10" s="3"/>
      <c r="V10"/>
      <c r="W10"/>
      <c r="X10"/>
      <c r="Y10"/>
      <c r="Z10"/>
      <c r="AA10"/>
      <c r="AB10"/>
      <c r="AC10"/>
    </row>
    <row r="11" spans="1:29" s="1" customFormat="1" ht="15" thickBot="1">
      <c r="A11" s="909" t="s">
        <v>674</v>
      </c>
      <c r="B11" s="494"/>
      <c r="C11" s="464"/>
      <c r="D11" s="464"/>
      <c r="E11" s="464"/>
      <c r="F11" s="496"/>
      <c r="G11" s="3"/>
      <c r="H11" s="3"/>
      <c r="I11" s="3"/>
      <c r="J11" s="3"/>
      <c r="K11" s="3"/>
      <c r="L11" s="3"/>
      <c r="M11" s="3"/>
      <c r="N11" s="3"/>
      <c r="O11" s="3"/>
      <c r="P11" s="3"/>
      <c r="Q11" s="3"/>
      <c r="R11" s="3"/>
      <c r="S11" s="3"/>
      <c r="T11" s="3"/>
      <c r="U11" s="3"/>
      <c r="V11"/>
      <c r="W11"/>
      <c r="X11"/>
      <c r="Y11"/>
      <c r="Z11"/>
      <c r="AA11"/>
      <c r="AB11"/>
      <c r="AC11"/>
    </row>
    <row r="12" spans="1:29" s="1" customFormat="1" ht="15" thickBot="1">
      <c r="A12" s="909"/>
      <c r="B12" s="494"/>
      <c r="C12" s="464"/>
      <c r="D12" s="464"/>
      <c r="E12" s="464"/>
      <c r="F12" s="496"/>
      <c r="G12" s="3"/>
      <c r="H12" s="3"/>
      <c r="I12" s="3"/>
      <c r="J12" s="3"/>
      <c r="K12" s="3"/>
      <c r="L12" s="3"/>
      <c r="M12" s="3"/>
      <c r="N12" s="3"/>
      <c r="O12" s="3"/>
      <c r="P12" s="3"/>
      <c r="Q12" s="3"/>
      <c r="R12" s="3"/>
      <c r="S12" s="3"/>
      <c r="T12" s="3"/>
      <c r="U12" s="3"/>
      <c r="V12"/>
      <c r="W12"/>
      <c r="X12"/>
      <c r="Y12"/>
      <c r="Z12"/>
      <c r="AA12"/>
      <c r="AB12"/>
      <c r="AC12"/>
    </row>
    <row r="13" spans="1:29" s="1" customFormat="1" ht="15" thickBot="1">
      <c r="A13" s="909" t="s">
        <v>2440</v>
      </c>
      <c r="B13" s="464"/>
      <c r="C13" s="464"/>
      <c r="D13" s="464"/>
      <c r="E13" s="464"/>
      <c r="F13" s="496"/>
      <c r="G13" s="3"/>
      <c r="H13" s="3"/>
      <c r="I13" s="3"/>
      <c r="J13" s="3"/>
      <c r="K13" s="3"/>
      <c r="L13" s="3"/>
      <c r="M13" s="3"/>
      <c r="N13" s="3"/>
      <c r="O13" s="3"/>
      <c r="P13" s="3"/>
      <c r="Q13" s="3"/>
      <c r="R13" s="3"/>
      <c r="S13" s="3"/>
      <c r="T13" s="3"/>
      <c r="U13" s="3"/>
      <c r="V13"/>
      <c r="W13"/>
      <c r="X13"/>
      <c r="Y13"/>
      <c r="Z13"/>
      <c r="AA13"/>
      <c r="AB13"/>
      <c r="AC13"/>
    </row>
    <row r="14" spans="1:29" s="3" customFormat="1" ht="15" thickBot="1">
      <c r="A14" s="909"/>
      <c r="B14" s="496"/>
      <c r="C14" s="496"/>
      <c r="D14" s="496"/>
      <c r="E14" s="496"/>
      <c r="F14" s="496"/>
    </row>
    <row r="15" spans="1:29" s="3" customFormat="1" ht="15" thickBot="1">
      <c r="A15" s="909" t="s">
        <v>666</v>
      </c>
      <c r="B15" s="496"/>
      <c r="C15" s="496"/>
      <c r="D15" s="496"/>
      <c r="E15" s="496"/>
      <c r="F15" s="496"/>
    </row>
    <row r="16" spans="1:29" s="3" customFormat="1" ht="15" thickBot="1">
      <c r="A16" s="909"/>
      <c r="B16" s="496"/>
      <c r="C16" s="496"/>
      <c r="D16" s="496"/>
      <c r="E16" s="496"/>
      <c r="F16" s="496"/>
    </row>
    <row r="17" spans="1:21" s="1" customFormat="1" ht="15" thickBot="1">
      <c r="A17" s="910" t="s">
        <v>2441</v>
      </c>
      <c r="B17" s="464"/>
      <c r="C17" s="464"/>
      <c r="D17" s="464"/>
      <c r="E17" s="464"/>
      <c r="F17" s="496"/>
      <c r="G17" s="3"/>
      <c r="H17" s="3"/>
      <c r="I17" s="3"/>
      <c r="J17" s="3"/>
      <c r="K17" s="3"/>
      <c r="L17" s="3"/>
      <c r="M17" s="3"/>
      <c r="N17" s="3"/>
      <c r="O17" s="3"/>
      <c r="P17" s="3"/>
      <c r="Q17" s="3"/>
      <c r="R17" s="3"/>
      <c r="S17" s="3"/>
      <c r="T17" s="3"/>
      <c r="U17" s="3"/>
    </row>
    <row r="18" spans="1:21" s="1" customFormat="1" ht="15" thickBot="1">
      <c r="A18" s="911"/>
      <c r="B18" s="464"/>
      <c r="C18" s="464"/>
      <c r="D18" s="464"/>
      <c r="E18" s="464"/>
      <c r="F18" s="496"/>
      <c r="G18" s="3"/>
      <c r="H18" s="3"/>
      <c r="I18" s="3"/>
      <c r="J18" s="3"/>
      <c r="K18" s="3"/>
      <c r="L18" s="3"/>
      <c r="M18" s="3"/>
      <c r="N18" s="3"/>
      <c r="O18" s="3"/>
      <c r="P18" s="3"/>
      <c r="Q18" s="3"/>
      <c r="R18" s="3"/>
      <c r="S18" s="3"/>
      <c r="T18" s="3"/>
      <c r="U18" s="3"/>
    </row>
    <row r="19" spans="1:21" s="3" customFormat="1" ht="52.5" customHeight="1" thickBot="1">
      <c r="A19" s="46"/>
      <c r="B19" s="506"/>
      <c r="C19" s="46"/>
      <c r="D19" s="46"/>
      <c r="E19" s="46"/>
      <c r="F19" s="46"/>
    </row>
    <row r="20" spans="1:21" s="1" customFormat="1" ht="15" thickBot="1">
      <c r="A20" s="3"/>
      <c r="B20" s="507" t="s">
        <v>2442</v>
      </c>
      <c r="C20" s="3"/>
      <c r="D20" s="3"/>
      <c r="E20" s="3"/>
      <c r="F20" s="3"/>
      <c r="G20" s="3"/>
      <c r="H20" s="3"/>
      <c r="I20" s="3"/>
      <c r="J20" s="3"/>
      <c r="K20" s="3"/>
      <c r="L20" s="3"/>
      <c r="M20" s="3"/>
      <c r="N20" s="3"/>
      <c r="O20" s="3"/>
      <c r="P20" s="3"/>
      <c r="Q20" s="3"/>
      <c r="R20" s="3"/>
      <c r="S20" s="3"/>
    </row>
    <row r="21" spans="1:21" s="1" customFormat="1" ht="15" thickBot="1">
      <c r="A21" s="3"/>
      <c r="B21" s="467" t="s">
        <v>2443</v>
      </c>
      <c r="C21" s="3"/>
      <c r="D21" s="3"/>
      <c r="E21" s="3"/>
      <c r="F21" s="3"/>
      <c r="G21" s="3"/>
      <c r="H21" s="3"/>
      <c r="I21" s="3"/>
      <c r="J21" s="3"/>
      <c r="K21" s="3"/>
      <c r="L21" s="3"/>
      <c r="M21" s="3"/>
      <c r="N21" s="3"/>
      <c r="O21" s="3"/>
      <c r="P21" s="3"/>
      <c r="Q21" s="3"/>
      <c r="R21" s="3"/>
      <c r="S21" s="3"/>
    </row>
    <row r="22" spans="1:21" s="1" customFormat="1" ht="15" thickBot="1">
      <c r="A22" s="3"/>
      <c r="B22" s="467" t="s">
        <v>2444</v>
      </c>
      <c r="C22" s="3"/>
      <c r="D22" s="3"/>
      <c r="E22" s="3"/>
      <c r="F22" s="3"/>
      <c r="G22" s="3"/>
      <c r="H22" s="3"/>
      <c r="I22" s="3"/>
      <c r="J22" s="3"/>
      <c r="K22" s="3"/>
      <c r="L22" s="3"/>
      <c r="M22" s="3"/>
      <c r="N22" s="3"/>
      <c r="O22" s="3"/>
      <c r="P22" s="3"/>
      <c r="Q22" s="3"/>
      <c r="R22" s="3"/>
      <c r="S22" s="3"/>
    </row>
    <row r="23" spans="1:21" s="1" customFormat="1" ht="15" thickBot="1">
      <c r="A23" s="3"/>
      <c r="B23" s="467" t="s">
        <v>2445</v>
      </c>
      <c r="C23" s="3"/>
      <c r="D23" s="3"/>
      <c r="E23" s="3"/>
      <c r="F23" s="3"/>
      <c r="G23" s="3"/>
      <c r="H23" s="3"/>
      <c r="I23" s="3"/>
      <c r="J23" s="3"/>
      <c r="K23" s="3"/>
      <c r="L23" s="3"/>
      <c r="M23" s="3"/>
      <c r="N23" s="3"/>
      <c r="O23" s="3"/>
      <c r="P23" s="3"/>
      <c r="Q23" s="3"/>
      <c r="R23" s="3"/>
      <c r="S23" s="3"/>
    </row>
    <row r="24" spans="1:21" s="1" customFormat="1" ht="15" thickBot="1">
      <c r="A24" s="3"/>
      <c r="B24" s="467" t="s">
        <v>1755</v>
      </c>
      <c r="C24" s="3"/>
      <c r="D24" s="3"/>
      <c r="E24" s="3"/>
      <c r="F24" s="3"/>
      <c r="G24" s="3"/>
      <c r="H24" s="3"/>
      <c r="I24" s="3"/>
      <c r="J24" s="3"/>
      <c r="K24" s="3"/>
      <c r="L24" s="3"/>
      <c r="M24" s="3"/>
      <c r="N24" s="3"/>
      <c r="O24" s="3"/>
      <c r="P24" s="3"/>
      <c r="Q24" s="3"/>
      <c r="R24" s="3"/>
      <c r="S24" s="3"/>
    </row>
    <row r="25" spans="1:21" s="1" customFormat="1" ht="29.4" thickBot="1">
      <c r="A25" s="3"/>
      <c r="B25" s="467" t="s">
        <v>2446</v>
      </c>
      <c r="C25" s="3"/>
      <c r="D25" s="3"/>
      <c r="E25" s="3"/>
      <c r="F25" s="3"/>
      <c r="G25" s="3"/>
      <c r="H25" s="3"/>
      <c r="I25" s="3"/>
      <c r="J25" s="3"/>
      <c r="K25" s="3"/>
      <c r="L25" s="3"/>
      <c r="M25" s="3"/>
      <c r="N25" s="3"/>
      <c r="O25" s="3"/>
      <c r="P25" s="3"/>
      <c r="Q25" s="3"/>
      <c r="R25" s="3"/>
      <c r="S25" s="3"/>
    </row>
    <row r="26" spans="1:21" s="1" customFormat="1" ht="15" thickBot="1">
      <c r="A26" s="3"/>
      <c r="B26" s="467" t="s">
        <v>2447</v>
      </c>
      <c r="C26" s="3"/>
      <c r="D26" s="3"/>
      <c r="E26" s="3"/>
      <c r="F26" s="3"/>
      <c r="G26" s="3"/>
      <c r="H26" s="3"/>
      <c r="I26" s="3"/>
      <c r="J26" s="3"/>
      <c r="K26" s="3"/>
      <c r="L26" s="3"/>
      <c r="M26" s="3"/>
      <c r="N26" s="3"/>
      <c r="O26" s="3"/>
      <c r="P26" s="3"/>
      <c r="Q26" s="3"/>
      <c r="R26" s="3"/>
      <c r="S26" s="3"/>
    </row>
    <row r="27" spans="1:21" s="1" customFormat="1" ht="15" thickBot="1">
      <c r="A27" s="3"/>
      <c r="B27" s="467" t="s">
        <v>2448</v>
      </c>
      <c r="C27" s="3"/>
      <c r="D27" s="3"/>
      <c r="E27" s="3"/>
      <c r="F27" s="3"/>
      <c r="G27" s="3"/>
      <c r="H27" s="3"/>
      <c r="I27" s="3"/>
      <c r="J27" s="3"/>
      <c r="K27" s="3"/>
      <c r="L27" s="3"/>
      <c r="M27" s="3"/>
      <c r="N27" s="3"/>
      <c r="O27" s="3"/>
      <c r="P27" s="3"/>
      <c r="Q27" s="3"/>
      <c r="R27" s="3"/>
      <c r="S27" s="3"/>
    </row>
    <row r="28" spans="1:21" s="1" customFormat="1" ht="15" thickBot="1">
      <c r="A28" s="3"/>
      <c r="B28" s="467" t="s">
        <v>2449</v>
      </c>
      <c r="C28" s="3"/>
      <c r="D28" s="3"/>
      <c r="E28" s="3"/>
      <c r="F28" s="3"/>
      <c r="G28" s="3"/>
      <c r="H28" s="3"/>
      <c r="I28" s="3"/>
      <c r="J28" s="3"/>
      <c r="K28" s="3"/>
      <c r="L28" s="3"/>
      <c r="M28" s="3"/>
      <c r="N28" s="3"/>
      <c r="O28" s="3"/>
      <c r="P28" s="3"/>
      <c r="Q28" s="3"/>
      <c r="R28" s="3"/>
      <c r="S28" s="3"/>
    </row>
    <row r="29" spans="1:21" s="1" customFormat="1" ht="15" thickBot="1">
      <c r="A29" s="3"/>
      <c r="B29" s="467" t="s">
        <v>2450</v>
      </c>
      <c r="C29" s="3"/>
      <c r="D29" s="3"/>
      <c r="E29" s="3"/>
      <c r="F29" s="3"/>
      <c r="G29" s="3"/>
      <c r="H29" s="3"/>
      <c r="I29" s="3"/>
      <c r="J29" s="3"/>
      <c r="K29" s="3"/>
      <c r="L29" s="3"/>
      <c r="M29" s="3"/>
      <c r="N29" s="3"/>
      <c r="O29" s="3"/>
      <c r="P29" s="3"/>
      <c r="Q29" s="3"/>
      <c r="R29" s="3"/>
      <c r="S29" s="3"/>
    </row>
    <row r="30" spans="1:21" s="1" customFormat="1" ht="15" thickBot="1">
      <c r="A30" s="3"/>
      <c r="B30" s="467" t="s">
        <v>2451</v>
      </c>
      <c r="C30" s="3"/>
      <c r="D30" s="3"/>
      <c r="E30" s="3"/>
      <c r="F30" s="3"/>
      <c r="G30" s="3"/>
      <c r="H30" s="3"/>
      <c r="I30" s="3"/>
      <c r="J30" s="3"/>
      <c r="K30" s="3"/>
      <c r="L30" s="3"/>
      <c r="M30" s="3"/>
      <c r="N30" s="3"/>
      <c r="O30" s="3"/>
      <c r="P30" s="3"/>
      <c r="Q30" s="3"/>
      <c r="R30" s="3"/>
      <c r="S30" s="3"/>
    </row>
    <row r="31" spans="1:21" s="1" customFormat="1" ht="15" thickBot="1">
      <c r="A31" s="3"/>
      <c r="B31" s="467" t="s">
        <v>2452</v>
      </c>
      <c r="C31" s="3"/>
      <c r="D31" s="3"/>
      <c r="E31" s="3"/>
      <c r="F31" s="3"/>
      <c r="G31" s="3"/>
      <c r="H31" s="3"/>
      <c r="I31" s="3"/>
      <c r="J31" s="3"/>
      <c r="K31" s="3"/>
      <c r="L31" s="3"/>
      <c r="M31" s="3"/>
      <c r="N31" s="3"/>
      <c r="O31" s="3"/>
      <c r="P31" s="3"/>
      <c r="Q31" s="3"/>
      <c r="R31" s="3"/>
      <c r="S31" s="3"/>
    </row>
    <row r="32" spans="1:21" s="1" customFormat="1" ht="15" thickBot="1">
      <c r="A32" s="3"/>
      <c r="B32" s="467" t="s">
        <v>2453</v>
      </c>
      <c r="C32" s="3"/>
      <c r="D32" s="3"/>
      <c r="E32" s="3"/>
      <c r="F32" s="3"/>
      <c r="G32" s="3"/>
      <c r="H32" s="3"/>
      <c r="I32" s="3"/>
      <c r="J32" s="3"/>
      <c r="K32" s="3"/>
      <c r="L32" s="3"/>
      <c r="M32" s="3"/>
      <c r="N32" s="3"/>
      <c r="O32" s="3"/>
      <c r="P32" s="3"/>
      <c r="Q32" s="3"/>
      <c r="R32" s="3"/>
      <c r="S32" s="3"/>
    </row>
    <row r="33" spans="1:19" s="1" customFormat="1" ht="15" thickBot="1">
      <c r="A33" s="3"/>
      <c r="B33" s="467" t="s">
        <v>2454</v>
      </c>
      <c r="C33" s="3"/>
      <c r="D33" s="3"/>
      <c r="E33" s="3"/>
      <c r="F33" s="3"/>
      <c r="G33" s="3"/>
      <c r="H33" s="3"/>
      <c r="I33" s="3"/>
      <c r="J33" s="3"/>
      <c r="K33" s="3"/>
      <c r="L33" s="3"/>
      <c r="M33" s="3"/>
      <c r="N33" s="3"/>
      <c r="O33" s="3"/>
      <c r="P33" s="3"/>
      <c r="Q33" s="3"/>
      <c r="R33" s="3"/>
      <c r="S33" s="3"/>
    </row>
    <row r="34" spans="1:19" s="1" customFormat="1" ht="15" thickBot="1">
      <c r="A34" s="3"/>
      <c r="B34" s="467" t="s">
        <v>109</v>
      </c>
      <c r="C34" s="3"/>
      <c r="D34" s="3"/>
      <c r="E34" s="3"/>
      <c r="F34" s="3"/>
      <c r="G34" s="3"/>
      <c r="H34" s="3"/>
      <c r="I34" s="3"/>
      <c r="J34" s="3"/>
      <c r="K34" s="3"/>
      <c r="L34" s="3"/>
      <c r="M34" s="3"/>
      <c r="N34" s="3"/>
      <c r="O34" s="3"/>
      <c r="P34" s="3"/>
      <c r="Q34" s="3"/>
      <c r="R34" s="3"/>
      <c r="S34" s="3"/>
    </row>
    <row r="35" spans="1:19" s="1" customFormat="1" ht="15" thickBot="1">
      <c r="A35" s="3"/>
      <c r="B35" s="467" t="s">
        <v>2455</v>
      </c>
      <c r="C35" s="3"/>
      <c r="D35" s="3"/>
      <c r="E35" s="3"/>
      <c r="F35" s="3"/>
      <c r="G35" s="3"/>
      <c r="H35" s="3"/>
      <c r="I35" s="3"/>
      <c r="J35" s="3"/>
      <c r="K35" s="3"/>
      <c r="L35" s="3"/>
      <c r="M35" s="3"/>
      <c r="N35" s="3"/>
      <c r="O35" s="3"/>
      <c r="P35" s="3"/>
      <c r="Q35" s="3"/>
      <c r="R35" s="3"/>
      <c r="S35" s="3"/>
    </row>
    <row r="36" spans="1:19" s="3" customFormat="1" ht="15" thickBot="1">
      <c r="A36" s="46"/>
      <c r="B36" s="46"/>
      <c r="C36" s="46"/>
    </row>
    <row r="37" spans="1:19" s="3" customFormat="1" ht="15.75" customHeight="1" thickBot="1">
      <c r="A37" s="912" t="s">
        <v>2456</v>
      </c>
      <c r="B37" s="913"/>
      <c r="C37" s="46"/>
    </row>
    <row r="38" spans="1:19" s="1" customFormat="1" ht="15" thickBot="1">
      <c r="A38" s="469" t="s">
        <v>2348</v>
      </c>
      <c r="B38" s="469" t="s">
        <v>2349</v>
      </c>
      <c r="C38" s="3"/>
      <c r="D38" s="3"/>
      <c r="E38" s="3"/>
      <c r="F38" s="3"/>
      <c r="G38" s="3"/>
      <c r="H38" s="3"/>
      <c r="I38" s="3"/>
      <c r="J38" s="3"/>
      <c r="K38" s="3"/>
      <c r="L38" s="3"/>
      <c r="M38" s="3"/>
      <c r="N38" s="3"/>
      <c r="O38" s="3"/>
      <c r="P38" s="3"/>
      <c r="Q38" s="3"/>
      <c r="R38" s="3"/>
      <c r="S38" s="3"/>
    </row>
    <row r="39" spans="1:19" s="1" customFormat="1" ht="29.4" thickBot="1">
      <c r="A39" s="471" t="s">
        <v>88</v>
      </c>
      <c r="B39" s="508" t="s">
        <v>2457</v>
      </c>
      <c r="C39" s="3"/>
      <c r="D39" s="3"/>
      <c r="E39" s="3"/>
      <c r="F39" s="3"/>
      <c r="G39" s="3"/>
      <c r="H39" s="3"/>
      <c r="I39" s="3"/>
      <c r="J39" s="3"/>
      <c r="K39" s="3"/>
      <c r="L39" s="3"/>
      <c r="M39" s="3"/>
      <c r="N39" s="3"/>
      <c r="O39" s="3"/>
      <c r="P39" s="3"/>
      <c r="Q39" s="3"/>
      <c r="R39" s="3"/>
      <c r="S39" s="3"/>
    </row>
    <row r="40" spans="1:19" s="1" customFormat="1" ht="51" customHeight="1" thickBot="1">
      <c r="A40" s="501" t="s">
        <v>2458</v>
      </c>
      <c r="B40" s="508" t="s">
        <v>2459</v>
      </c>
      <c r="C40" s="3"/>
      <c r="D40" s="3"/>
      <c r="E40" s="3"/>
      <c r="F40" s="3"/>
      <c r="G40" s="3"/>
      <c r="H40" s="3"/>
      <c r="I40" s="3"/>
      <c r="J40" s="3"/>
      <c r="K40" s="3"/>
      <c r="L40" s="3"/>
      <c r="M40" s="3"/>
      <c r="N40" s="3"/>
      <c r="O40" s="3"/>
      <c r="P40" s="3"/>
      <c r="Q40" s="3"/>
      <c r="R40" s="3"/>
      <c r="S40" s="3"/>
    </row>
    <row r="41" spans="1:19" s="1" customFormat="1" ht="30" customHeight="1" thickBot="1">
      <c r="A41" s="502" t="s">
        <v>89</v>
      </c>
      <c r="B41" s="508" t="s">
        <v>2460</v>
      </c>
      <c r="C41" s="3"/>
      <c r="D41" s="3"/>
      <c r="E41" s="3"/>
      <c r="F41" s="3"/>
      <c r="G41" s="3"/>
      <c r="H41" s="3"/>
      <c r="I41" s="3"/>
      <c r="J41" s="3"/>
      <c r="K41" s="3"/>
      <c r="L41" s="3"/>
      <c r="M41" s="3"/>
      <c r="N41" s="3"/>
      <c r="O41" s="3"/>
      <c r="P41" s="3"/>
      <c r="Q41" s="3"/>
      <c r="R41" s="3"/>
      <c r="S41" s="3"/>
    </row>
    <row r="42" spans="1:19" s="1" customFormat="1" ht="92.25" customHeight="1" thickBot="1">
      <c r="A42" s="914" t="s">
        <v>2461</v>
      </c>
      <c r="B42" s="915"/>
      <c r="C42" s="3"/>
      <c r="D42" s="509"/>
      <c r="E42" s="509"/>
      <c r="F42" s="510"/>
      <c r="G42" s="46"/>
      <c r="H42" s="3"/>
      <c r="I42" s="3"/>
      <c r="J42" s="3"/>
      <c r="K42" s="3"/>
      <c r="L42" s="3"/>
      <c r="M42" s="3"/>
      <c r="N42" s="3"/>
      <c r="O42" s="3"/>
      <c r="P42" s="3"/>
      <c r="Q42" s="3"/>
      <c r="R42" s="3"/>
      <c r="S42" s="3"/>
    </row>
    <row r="43" spans="1:19" s="1" customFormat="1" ht="18" customHeight="1" thickBot="1">
      <c r="A43" s="916"/>
      <c r="B43" s="917"/>
      <c r="C43" s="3"/>
      <c r="D43" s="511"/>
      <c r="E43" s="512"/>
      <c r="F43" s="513"/>
      <c r="G43" s="46"/>
      <c r="H43" s="3"/>
      <c r="I43" s="3"/>
      <c r="J43" s="3"/>
      <c r="K43" s="3"/>
      <c r="L43" s="3"/>
      <c r="M43" s="3"/>
      <c r="N43" s="3"/>
      <c r="O43" s="3"/>
      <c r="P43" s="3"/>
      <c r="Q43" s="3"/>
      <c r="R43" s="3"/>
      <c r="S43" s="3"/>
    </row>
    <row r="44" spans="1:19" s="3" customFormat="1">
      <c r="A44" s="458"/>
      <c r="B44" s="458"/>
      <c r="C44" s="458"/>
      <c r="D44" s="511"/>
      <c r="E44" s="512"/>
      <c r="F44" s="513"/>
      <c r="G44" s="46"/>
    </row>
    <row r="45" spans="1:19" s="3" customFormat="1" ht="15" thickBot="1">
      <c r="D45" s="511"/>
      <c r="E45" s="512"/>
      <c r="F45" s="513"/>
      <c r="G45" s="46"/>
    </row>
    <row r="46" spans="1:19" s="3" customFormat="1" ht="57" customHeight="1" thickBot="1">
      <c r="A46" s="507" t="s">
        <v>2462</v>
      </c>
      <c r="B46" s="507" t="s">
        <v>2463</v>
      </c>
      <c r="C46" s="507" t="s">
        <v>2464</v>
      </c>
      <c r="D46" s="511"/>
      <c r="E46" s="512"/>
      <c r="F46" s="513"/>
      <c r="G46" s="46"/>
    </row>
    <row r="47" spans="1:19" s="3" customFormat="1" ht="15" thickBot="1">
      <c r="A47" s="906" t="s">
        <v>665</v>
      </c>
      <c r="B47" s="467" t="s">
        <v>2465</v>
      </c>
      <c r="C47" s="906">
        <v>7</v>
      </c>
      <c r="D47" s="511"/>
      <c r="E47" s="512"/>
      <c r="F47" s="513"/>
      <c r="G47" s="46"/>
    </row>
    <row r="48" spans="1:19" s="3" customFormat="1" ht="15" thickBot="1">
      <c r="A48" s="907"/>
      <c r="B48" s="467" t="s">
        <v>2466</v>
      </c>
      <c r="C48" s="907"/>
      <c r="D48" s="511"/>
      <c r="E48" s="512"/>
      <c r="F48" s="513"/>
      <c r="G48" s="46"/>
    </row>
    <row r="49" spans="1:7" s="3" customFormat="1" ht="15" thickBot="1">
      <c r="A49" s="907"/>
      <c r="B49" s="467" t="s">
        <v>2452</v>
      </c>
      <c r="C49" s="907"/>
      <c r="D49" s="511"/>
      <c r="E49" s="512"/>
      <c r="F49" s="513"/>
      <c r="G49" s="46"/>
    </row>
    <row r="50" spans="1:7" s="3" customFormat="1" ht="15" thickBot="1">
      <c r="A50" s="907"/>
      <c r="B50" s="467" t="s">
        <v>2450</v>
      </c>
      <c r="C50" s="907"/>
      <c r="D50" s="511"/>
      <c r="E50" s="512"/>
      <c r="F50" s="513"/>
      <c r="G50" s="46"/>
    </row>
    <row r="51" spans="1:7" s="3" customFormat="1" ht="15" thickBot="1">
      <c r="A51" s="907"/>
      <c r="B51" s="467" t="s">
        <v>2467</v>
      </c>
      <c r="C51" s="907"/>
      <c r="D51" s="511"/>
      <c r="E51" s="512"/>
      <c r="F51" s="513"/>
      <c r="G51" s="46"/>
    </row>
    <row r="52" spans="1:7" s="3" customFormat="1" ht="15" thickBot="1">
      <c r="A52" s="907"/>
      <c r="B52" s="467" t="s">
        <v>2468</v>
      </c>
      <c r="C52" s="907"/>
      <c r="D52" s="511"/>
      <c r="E52" s="512"/>
      <c r="F52" s="513"/>
      <c r="G52" s="46"/>
    </row>
    <row r="53" spans="1:7" s="3" customFormat="1" ht="15" thickBot="1">
      <c r="A53" s="908"/>
      <c r="B53" s="467" t="s">
        <v>2469</v>
      </c>
      <c r="C53" s="908"/>
      <c r="D53" s="511"/>
      <c r="E53" s="512"/>
      <c r="F53" s="513"/>
      <c r="G53" s="46"/>
    </row>
    <row r="54" spans="1:7" s="3" customFormat="1" ht="15" thickBot="1">
      <c r="A54" s="906" t="s">
        <v>706</v>
      </c>
      <c r="B54" s="467" t="s">
        <v>2470</v>
      </c>
      <c r="C54" s="906">
        <v>9</v>
      </c>
      <c r="D54" s="511"/>
      <c r="E54" s="512"/>
      <c r="F54" s="513"/>
      <c r="G54" s="46"/>
    </row>
    <row r="55" spans="1:7" s="3" customFormat="1" ht="15" thickBot="1">
      <c r="A55" s="907"/>
      <c r="B55" s="467" t="s">
        <v>2471</v>
      </c>
      <c r="C55" s="907"/>
      <c r="D55" s="511"/>
      <c r="E55" s="512"/>
      <c r="F55" s="513"/>
      <c r="G55" s="46"/>
    </row>
    <row r="56" spans="1:7" s="3" customFormat="1" ht="15" thickBot="1">
      <c r="A56" s="907"/>
      <c r="B56" s="467" t="s">
        <v>2472</v>
      </c>
      <c r="C56" s="907"/>
      <c r="D56" s="511"/>
      <c r="E56" s="512"/>
      <c r="F56" s="513"/>
      <c r="G56" s="46"/>
    </row>
    <row r="57" spans="1:7" s="3" customFormat="1" ht="15" thickBot="1">
      <c r="A57" s="907"/>
      <c r="B57" s="467" t="s">
        <v>2473</v>
      </c>
      <c r="C57" s="907"/>
      <c r="D57" s="511"/>
      <c r="E57" s="512"/>
      <c r="F57" s="513"/>
      <c r="G57" s="46"/>
    </row>
    <row r="58" spans="1:7" s="3" customFormat="1" ht="15" thickBot="1">
      <c r="A58" s="907"/>
      <c r="B58" s="467" t="s">
        <v>2466</v>
      </c>
      <c r="C58" s="907"/>
      <c r="D58" s="511"/>
      <c r="E58" s="512"/>
      <c r="F58" s="513"/>
      <c r="G58" s="46"/>
    </row>
    <row r="59" spans="1:7" s="3" customFormat="1" ht="15" thickBot="1">
      <c r="A59" s="907"/>
      <c r="B59" s="467" t="s">
        <v>2467</v>
      </c>
      <c r="C59" s="907"/>
      <c r="D59" s="511"/>
      <c r="E59" s="512"/>
      <c r="F59" s="513"/>
      <c r="G59" s="46"/>
    </row>
    <row r="60" spans="1:7" s="3" customFormat="1" ht="15" thickBot="1">
      <c r="A60" s="907"/>
      <c r="B60" s="467" t="s">
        <v>2453</v>
      </c>
      <c r="C60" s="907"/>
      <c r="D60" s="511"/>
      <c r="E60" s="512"/>
      <c r="F60" s="513"/>
      <c r="G60" s="46"/>
    </row>
    <row r="61" spans="1:7" s="3" customFormat="1" ht="15" thickBot="1">
      <c r="A61" s="907"/>
      <c r="B61" s="467" t="s">
        <v>2465</v>
      </c>
      <c r="C61" s="907"/>
      <c r="D61" s="511"/>
      <c r="E61" s="512"/>
      <c r="F61" s="513"/>
      <c r="G61" s="46"/>
    </row>
    <row r="62" spans="1:7" s="3" customFormat="1" ht="15" thickBot="1">
      <c r="A62" s="908"/>
      <c r="B62" s="467" t="s">
        <v>2474</v>
      </c>
      <c r="C62" s="908"/>
      <c r="D62" s="511"/>
      <c r="E62" s="512"/>
      <c r="F62" s="513"/>
      <c r="G62" s="46"/>
    </row>
    <row r="63" spans="1:7" s="3" customFormat="1" ht="15" thickBot="1">
      <c r="A63" s="906" t="s">
        <v>2475</v>
      </c>
      <c r="B63" s="467" t="s">
        <v>2450</v>
      </c>
      <c r="C63" s="906">
        <v>6</v>
      </c>
      <c r="D63" s="511"/>
      <c r="E63" s="512"/>
      <c r="F63" s="513"/>
      <c r="G63" s="46"/>
    </row>
    <row r="64" spans="1:7" s="3" customFormat="1" ht="15" thickBot="1">
      <c r="A64" s="907"/>
      <c r="B64" s="467" t="s">
        <v>2466</v>
      </c>
      <c r="C64" s="907"/>
      <c r="D64" s="511"/>
      <c r="E64" s="512"/>
      <c r="F64" s="513"/>
      <c r="G64" s="46"/>
    </row>
    <row r="65" spans="1:7" s="3" customFormat="1" ht="15" thickBot="1">
      <c r="A65" s="907"/>
      <c r="B65" s="467" t="s">
        <v>2473</v>
      </c>
      <c r="C65" s="907"/>
      <c r="D65" s="511"/>
      <c r="E65" s="512"/>
      <c r="F65" s="513"/>
      <c r="G65" s="46"/>
    </row>
    <row r="66" spans="1:7" s="3" customFormat="1" ht="15" thickBot="1">
      <c r="A66" s="907"/>
      <c r="B66" s="467" t="s">
        <v>2469</v>
      </c>
      <c r="C66" s="907"/>
      <c r="D66" s="511"/>
      <c r="E66" s="512"/>
      <c r="F66" s="513"/>
      <c r="G66" s="46"/>
    </row>
    <row r="67" spans="1:7" s="3" customFormat="1" ht="15" thickBot="1">
      <c r="A67" s="907"/>
      <c r="B67" s="467" t="s">
        <v>2468</v>
      </c>
      <c r="C67" s="907"/>
      <c r="D67" s="511"/>
      <c r="E67" s="512"/>
      <c r="F67" s="513"/>
      <c r="G67" s="46"/>
    </row>
    <row r="68" spans="1:7" s="3" customFormat="1" ht="15" thickBot="1">
      <c r="A68" s="908"/>
      <c r="B68" s="467" t="s">
        <v>2465</v>
      </c>
      <c r="C68" s="908"/>
      <c r="D68" s="511"/>
      <c r="E68" s="512"/>
      <c r="F68" s="513"/>
      <c r="G68" s="46"/>
    </row>
    <row r="69" spans="1:7" s="3" customFormat="1" ht="15" thickBot="1">
      <c r="A69" s="906" t="s">
        <v>803</v>
      </c>
      <c r="B69" s="467" t="s">
        <v>2467</v>
      </c>
      <c r="C69" s="906">
        <v>6</v>
      </c>
      <c r="D69" s="511"/>
      <c r="E69" s="512"/>
      <c r="F69" s="513"/>
      <c r="G69" s="46"/>
    </row>
    <row r="70" spans="1:7" s="3" customFormat="1" ht="15" thickBot="1">
      <c r="A70" s="907"/>
      <c r="B70" s="467" t="s">
        <v>2476</v>
      </c>
      <c r="C70" s="907"/>
      <c r="D70" s="511"/>
      <c r="E70" s="512"/>
      <c r="F70" s="513"/>
      <c r="G70" s="46"/>
    </row>
    <row r="71" spans="1:7" s="3" customFormat="1" ht="15" thickBot="1">
      <c r="A71" s="907"/>
      <c r="B71" s="467" t="s">
        <v>2472</v>
      </c>
      <c r="C71" s="907"/>
      <c r="D71" s="511"/>
      <c r="E71" s="512"/>
      <c r="F71" s="512"/>
      <c r="G71" s="46"/>
    </row>
    <row r="72" spans="1:7" s="3" customFormat="1" ht="15" thickBot="1">
      <c r="A72" s="907"/>
      <c r="B72" s="467" t="s">
        <v>2477</v>
      </c>
      <c r="C72" s="907"/>
      <c r="D72" s="511"/>
      <c r="E72" s="512"/>
      <c r="F72" s="512"/>
      <c r="G72" s="46"/>
    </row>
    <row r="73" spans="1:7" s="3" customFormat="1" ht="15" thickBot="1">
      <c r="A73" s="907"/>
      <c r="B73" s="467" t="s">
        <v>2466</v>
      </c>
      <c r="C73" s="907"/>
      <c r="D73" s="511"/>
      <c r="E73" s="512"/>
      <c r="F73" s="513"/>
      <c r="G73" s="46"/>
    </row>
    <row r="74" spans="1:7" s="3" customFormat="1" ht="15" thickBot="1">
      <c r="A74" s="908"/>
      <c r="B74" s="467" t="s">
        <v>2478</v>
      </c>
      <c r="C74" s="908"/>
      <c r="D74" s="511"/>
      <c r="E74" s="512"/>
      <c r="F74" s="513"/>
      <c r="G74" s="46"/>
    </row>
    <row r="75" spans="1:7" s="3" customFormat="1" ht="15" thickBot="1">
      <c r="A75" s="906" t="s">
        <v>677</v>
      </c>
      <c r="B75" s="467" t="s">
        <v>2479</v>
      </c>
      <c r="C75" s="906">
        <v>2</v>
      </c>
      <c r="D75" s="511"/>
      <c r="E75" s="512"/>
      <c r="F75" s="513"/>
      <c r="G75" s="46"/>
    </row>
    <row r="76" spans="1:7" s="3" customFormat="1" ht="15" thickBot="1">
      <c r="A76" s="908"/>
      <c r="B76" s="467" t="s">
        <v>2480</v>
      </c>
      <c r="C76" s="908"/>
      <c r="D76" s="511"/>
      <c r="E76" s="512"/>
      <c r="F76" s="513"/>
      <c r="G76" s="46"/>
    </row>
    <row r="77" spans="1:7" s="3" customFormat="1" ht="15" thickBot="1">
      <c r="A77" s="906" t="s">
        <v>2481</v>
      </c>
      <c r="B77" s="467" t="s">
        <v>2450</v>
      </c>
      <c r="C77" s="906">
        <v>5</v>
      </c>
      <c r="D77" s="511"/>
      <c r="E77" s="512"/>
      <c r="F77" s="513"/>
      <c r="G77" s="46"/>
    </row>
    <row r="78" spans="1:7" s="3" customFormat="1" ht="15" thickBot="1">
      <c r="A78" s="907"/>
      <c r="B78" s="467" t="s">
        <v>2482</v>
      </c>
      <c r="C78" s="907"/>
      <c r="D78" s="511"/>
      <c r="E78" s="512"/>
      <c r="F78" s="513"/>
      <c r="G78" s="46"/>
    </row>
    <row r="79" spans="1:7" s="3" customFormat="1" ht="15" thickBot="1">
      <c r="A79" s="907"/>
      <c r="B79" s="467" t="s">
        <v>2483</v>
      </c>
      <c r="C79" s="907"/>
      <c r="D79" s="511"/>
      <c r="E79" s="512"/>
      <c r="F79" s="513"/>
      <c r="G79" s="46"/>
    </row>
    <row r="80" spans="1:7" s="3" customFormat="1" ht="15" thickBot="1">
      <c r="A80" s="907"/>
      <c r="B80" s="467" t="s">
        <v>2484</v>
      </c>
      <c r="C80" s="907"/>
      <c r="D80" s="511"/>
      <c r="E80" s="512"/>
      <c r="F80" s="513"/>
      <c r="G80" s="46"/>
    </row>
    <row r="81" spans="1:7" s="3" customFormat="1" ht="15" thickBot="1">
      <c r="A81" s="908"/>
      <c r="B81" s="467" t="s">
        <v>2485</v>
      </c>
      <c r="C81" s="908"/>
      <c r="D81" s="511"/>
      <c r="E81" s="512"/>
      <c r="F81" s="513"/>
      <c r="G81" s="46"/>
    </row>
    <row r="82" spans="1:7" s="3" customFormat="1" ht="15" thickBot="1">
      <c r="A82" s="906" t="s">
        <v>687</v>
      </c>
      <c r="B82" s="467" t="s">
        <v>2465</v>
      </c>
      <c r="C82" s="906">
        <v>8</v>
      </c>
      <c r="D82" s="511"/>
      <c r="E82" s="512"/>
      <c r="F82" s="513"/>
      <c r="G82" s="46"/>
    </row>
    <row r="83" spans="1:7" s="3" customFormat="1" ht="15" thickBot="1">
      <c r="A83" s="907"/>
      <c r="B83" s="467" t="s">
        <v>2469</v>
      </c>
      <c r="C83" s="907"/>
      <c r="D83" s="511"/>
      <c r="E83" s="512"/>
      <c r="F83" s="513"/>
      <c r="G83" s="46"/>
    </row>
    <row r="84" spans="1:7" s="3" customFormat="1" ht="15" thickBot="1">
      <c r="A84" s="907"/>
      <c r="B84" s="467" t="s">
        <v>2466</v>
      </c>
      <c r="C84" s="907"/>
      <c r="D84" s="511"/>
      <c r="E84" s="512"/>
      <c r="F84" s="513"/>
      <c r="G84" s="46"/>
    </row>
    <row r="85" spans="1:7" s="3" customFormat="1" ht="15" thickBot="1">
      <c r="A85" s="907"/>
      <c r="B85" s="467" t="s">
        <v>2473</v>
      </c>
      <c r="C85" s="907"/>
      <c r="D85" s="511"/>
      <c r="E85" s="512"/>
      <c r="F85" s="513"/>
      <c r="G85" s="46"/>
    </row>
    <row r="86" spans="1:7" s="3" customFormat="1" ht="15" thickBot="1">
      <c r="A86" s="907"/>
      <c r="B86" s="467" t="s">
        <v>1755</v>
      </c>
      <c r="C86" s="907"/>
      <c r="D86" s="46"/>
      <c r="E86" s="514"/>
      <c r="F86" s="515"/>
      <c r="G86" s="46"/>
    </row>
    <row r="87" spans="1:7" s="3" customFormat="1" ht="15" thickBot="1">
      <c r="A87" s="907"/>
      <c r="B87" s="467" t="s">
        <v>745</v>
      </c>
      <c r="C87" s="907"/>
      <c r="D87" s="46"/>
      <c r="E87" s="516"/>
      <c r="F87" s="515"/>
      <c r="G87" s="46"/>
    </row>
    <row r="88" spans="1:7" s="3" customFormat="1" ht="15" thickBot="1">
      <c r="A88" s="907"/>
      <c r="B88" s="467" t="s">
        <v>2486</v>
      </c>
      <c r="C88" s="907"/>
      <c r="D88" s="46"/>
      <c r="E88" s="46"/>
      <c r="F88" s="46"/>
      <c r="G88" s="46"/>
    </row>
    <row r="89" spans="1:7" s="3" customFormat="1" ht="15" thickBot="1">
      <c r="A89" s="908"/>
      <c r="B89" s="467" t="s">
        <v>2487</v>
      </c>
      <c r="C89" s="908"/>
      <c r="D89" s="46"/>
      <c r="E89" s="46"/>
      <c r="F89" s="46"/>
      <c r="G89" s="46"/>
    </row>
    <row r="90" spans="1:7" s="3" customFormat="1" ht="15" thickBot="1">
      <c r="A90" s="920" t="s">
        <v>2488</v>
      </c>
      <c r="B90" s="467" t="s">
        <v>740</v>
      </c>
      <c r="C90" s="906">
        <v>8</v>
      </c>
      <c r="D90" s="46"/>
      <c r="E90" s="46"/>
      <c r="F90" s="46"/>
      <c r="G90" s="46"/>
    </row>
    <row r="91" spans="1:7" s="3" customFormat="1" ht="15" thickBot="1">
      <c r="A91" s="921"/>
      <c r="B91" s="467" t="s">
        <v>2489</v>
      </c>
      <c r="C91" s="907"/>
      <c r="D91" s="46"/>
      <c r="E91" s="46"/>
      <c r="F91" s="46"/>
      <c r="G91" s="46"/>
    </row>
    <row r="92" spans="1:7" s="3" customFormat="1" ht="15" thickBot="1">
      <c r="A92" s="921"/>
      <c r="B92" s="467" t="s">
        <v>729</v>
      </c>
      <c r="C92" s="907"/>
      <c r="D92" s="46"/>
      <c r="E92" s="46"/>
      <c r="F92" s="46"/>
      <c r="G92" s="46"/>
    </row>
    <row r="93" spans="1:7" s="3" customFormat="1" ht="15" thickBot="1">
      <c r="A93" s="921"/>
      <c r="B93" s="467" t="s">
        <v>2480</v>
      </c>
      <c r="C93" s="907"/>
      <c r="D93" s="46"/>
      <c r="E93" s="46"/>
      <c r="F93" s="46"/>
      <c r="G93" s="46"/>
    </row>
    <row r="94" spans="1:7" s="3" customFormat="1" ht="15" thickBot="1">
      <c r="A94" s="921"/>
      <c r="B94" s="467" t="s">
        <v>745</v>
      </c>
      <c r="C94" s="907"/>
      <c r="D94" s="46"/>
      <c r="E94" s="46"/>
      <c r="F94" s="46"/>
      <c r="G94" s="46"/>
    </row>
    <row r="95" spans="1:7" s="3" customFormat="1" ht="15" thickBot="1">
      <c r="A95" s="921"/>
      <c r="B95" s="467" t="s">
        <v>2486</v>
      </c>
      <c r="C95" s="907"/>
      <c r="D95" s="46"/>
      <c r="E95" s="46"/>
      <c r="F95" s="46"/>
      <c r="G95" s="46"/>
    </row>
    <row r="96" spans="1:7" s="3" customFormat="1" ht="15" thickBot="1">
      <c r="A96" s="921"/>
      <c r="B96" s="467" t="s">
        <v>728</v>
      </c>
      <c r="C96" s="907"/>
      <c r="D96" s="46"/>
      <c r="E96" s="46"/>
      <c r="F96" s="46"/>
      <c r="G96" s="46"/>
    </row>
    <row r="97" spans="1:7" s="3" customFormat="1" ht="15" thickBot="1">
      <c r="A97" s="922"/>
      <c r="B97" s="467" t="s">
        <v>2490</v>
      </c>
      <c r="C97" s="908"/>
      <c r="D97" s="46"/>
      <c r="E97" s="46"/>
      <c r="F97" s="46"/>
      <c r="G97" s="46"/>
    </row>
    <row r="98" spans="1:7" s="3" customFormat="1" ht="15" thickBot="1">
      <c r="A98" s="918" t="s">
        <v>927</v>
      </c>
      <c r="B98" s="919"/>
      <c r="C98" s="517">
        <f>AVERAGE(C47:C97)</f>
        <v>6.375</v>
      </c>
      <c r="D98" s="46"/>
      <c r="E98" s="46"/>
      <c r="F98" s="46"/>
      <c r="G98" s="46"/>
    </row>
    <row r="99" spans="1:7" s="3" customFormat="1" ht="15" thickBot="1">
      <c r="A99" s="918" t="s">
        <v>2491</v>
      </c>
      <c r="B99" s="919"/>
      <c r="C99" s="517">
        <f>STDEV(C47:C97)</f>
        <v>2.1998376563477846</v>
      </c>
      <c r="D99" s="46"/>
      <c r="E99" s="46"/>
      <c r="F99" s="46"/>
      <c r="G99" s="46"/>
    </row>
    <row r="100" spans="1:7" s="3" customFormat="1">
      <c r="D100" s="46"/>
      <c r="E100" s="46"/>
      <c r="F100" s="46"/>
      <c r="G100" s="46"/>
    </row>
    <row r="101" spans="1:7" s="3" customFormat="1" ht="15" thickBot="1">
      <c r="D101" s="46"/>
      <c r="E101" s="46"/>
      <c r="F101" s="46"/>
      <c r="G101" s="46"/>
    </row>
    <row r="102" spans="1:7" s="3" customFormat="1" ht="15" thickBot="1">
      <c r="A102" s="518" t="s">
        <v>2492</v>
      </c>
      <c r="B102" s="519">
        <v>9</v>
      </c>
      <c r="D102" s="46"/>
      <c r="E102" s="46"/>
      <c r="F102" s="46"/>
      <c r="G102" s="46"/>
    </row>
    <row r="103" spans="1:7" s="3" customFormat="1" ht="15" thickBot="1">
      <c r="A103" s="520" t="s">
        <v>2493</v>
      </c>
      <c r="B103" s="521">
        <v>6</v>
      </c>
      <c r="D103" s="46"/>
      <c r="E103" s="46"/>
      <c r="F103" s="46"/>
      <c r="G103" s="46"/>
    </row>
    <row r="104" spans="1:7" s="3" customFormat="1" ht="15" thickBot="1">
      <c r="A104" s="522" t="s">
        <v>2467</v>
      </c>
      <c r="B104" s="523">
        <v>6</v>
      </c>
      <c r="D104" s="46"/>
      <c r="E104" s="46"/>
      <c r="F104" s="46"/>
      <c r="G104" s="46"/>
    </row>
    <row r="105" spans="1:7" s="3" customFormat="1" ht="15" thickBot="1">
      <c r="A105" s="524" t="s">
        <v>2494</v>
      </c>
      <c r="B105" s="525">
        <v>5</v>
      </c>
      <c r="D105" s="46"/>
      <c r="E105" s="46"/>
      <c r="F105" s="46"/>
      <c r="G105" s="46"/>
    </row>
    <row r="106" spans="1:7" s="3" customFormat="1" ht="15" thickBot="1">
      <c r="A106" s="464" t="s">
        <v>2450</v>
      </c>
      <c r="B106" s="526">
        <v>5</v>
      </c>
      <c r="D106" s="46"/>
      <c r="E106" s="46"/>
      <c r="F106" s="46"/>
      <c r="G106" s="46"/>
    </row>
    <row r="107" spans="1:7" s="3" customFormat="1" ht="15" thickBot="1">
      <c r="A107" s="464" t="s">
        <v>2495</v>
      </c>
      <c r="B107" s="526">
        <v>4</v>
      </c>
      <c r="D107" s="46"/>
      <c r="E107" s="46"/>
      <c r="F107" s="46"/>
      <c r="G107" s="46"/>
    </row>
    <row r="108" spans="1:7" s="3" customFormat="1" ht="15" thickBot="1">
      <c r="A108" s="464" t="s">
        <v>2496</v>
      </c>
      <c r="B108" s="526">
        <v>4</v>
      </c>
      <c r="D108" s="46"/>
      <c r="E108" s="46"/>
      <c r="F108" s="46"/>
      <c r="G108" s="46"/>
    </row>
    <row r="109" spans="1:7" s="3" customFormat="1" ht="15" thickBot="1">
      <c r="A109" s="464" t="s">
        <v>2453</v>
      </c>
      <c r="B109" s="526">
        <v>3</v>
      </c>
      <c r="D109" s="46"/>
      <c r="E109" s="46"/>
      <c r="F109" s="46"/>
      <c r="G109" s="46"/>
    </row>
    <row r="110" spans="1:7" s="3" customFormat="1" ht="15" thickBot="1">
      <c r="A110" s="464" t="s">
        <v>2486</v>
      </c>
      <c r="B110" s="526">
        <v>3</v>
      </c>
      <c r="D110" s="46"/>
      <c r="E110" s="46"/>
      <c r="F110" s="46"/>
      <c r="G110" s="46"/>
    </row>
    <row r="111" spans="1:7" s="3" customFormat="1" ht="15" thickBot="1">
      <c r="A111" s="464" t="s">
        <v>2471</v>
      </c>
      <c r="B111" s="526">
        <v>2</v>
      </c>
      <c r="D111" s="46"/>
      <c r="E111" s="46"/>
      <c r="F111" s="46"/>
      <c r="G111" s="46"/>
    </row>
    <row r="112" spans="1:7" s="3" customFormat="1" ht="15" thickBot="1">
      <c r="A112" s="464" t="s">
        <v>745</v>
      </c>
      <c r="B112" s="526">
        <v>2</v>
      </c>
      <c r="D112" s="46"/>
      <c r="E112" s="46"/>
      <c r="F112" s="46"/>
      <c r="G112" s="46"/>
    </row>
    <row r="113" spans="1:19" s="3" customFormat="1" ht="15" thickBot="1">
      <c r="A113" s="464" t="s">
        <v>2484</v>
      </c>
      <c r="B113" s="526">
        <v>1</v>
      </c>
      <c r="D113" s="46"/>
      <c r="E113" s="46"/>
      <c r="F113" s="46"/>
      <c r="G113" s="46"/>
    </row>
    <row r="114" spans="1:19" s="3" customFormat="1" ht="15" thickBot="1">
      <c r="A114" s="464" t="s">
        <v>1755</v>
      </c>
      <c r="B114" s="526">
        <v>1</v>
      </c>
      <c r="D114" s="46"/>
      <c r="E114" s="46"/>
      <c r="F114" s="46"/>
      <c r="G114" s="46"/>
    </row>
    <row r="115" spans="1:19" s="3" customFormat="1" ht="15" thickBot="1">
      <c r="A115" s="464" t="s">
        <v>2489</v>
      </c>
      <c r="B115" s="526">
        <v>1</v>
      </c>
      <c r="D115" s="46"/>
      <c r="E115" s="46"/>
      <c r="F115" s="46"/>
      <c r="G115" s="46"/>
    </row>
    <row r="116" spans="1:19" s="3" customFormat="1">
      <c r="D116" s="46"/>
      <c r="E116" s="46"/>
      <c r="F116" s="46"/>
      <c r="G116" s="46"/>
    </row>
    <row r="117" spans="1:19" s="3" customFormat="1">
      <c r="D117" s="46"/>
      <c r="E117" s="46"/>
      <c r="F117" s="46"/>
      <c r="G117" s="46"/>
    </row>
    <row r="118" spans="1:19" s="1" customFormat="1">
      <c r="D118" s="46"/>
      <c r="E118" s="46"/>
      <c r="F118" s="46"/>
      <c r="G118" s="46"/>
      <c r="H118" s="3"/>
      <c r="I118" s="3"/>
      <c r="J118" s="3"/>
      <c r="K118" s="3"/>
      <c r="L118" s="3"/>
      <c r="M118" s="3"/>
      <c r="N118" s="3"/>
      <c r="O118" s="3"/>
      <c r="P118" s="3"/>
      <c r="Q118" s="3"/>
      <c r="R118" s="3"/>
      <c r="S118" s="3"/>
    </row>
    <row r="119" spans="1:19" s="1" customFormat="1">
      <c r="D119" s="46"/>
      <c r="E119" s="46"/>
      <c r="F119" s="46"/>
      <c r="G119" s="46"/>
      <c r="H119" s="3"/>
      <c r="I119" s="3"/>
      <c r="J119" s="3"/>
      <c r="K119" s="3"/>
      <c r="L119" s="3"/>
      <c r="M119" s="3"/>
      <c r="N119" s="3"/>
      <c r="O119" s="3"/>
      <c r="P119" s="3"/>
      <c r="Q119" s="3"/>
      <c r="R119" s="3"/>
      <c r="S119" s="3"/>
    </row>
    <row r="120" spans="1:19" s="1" customFormat="1">
      <c r="G120" s="3"/>
      <c r="H120" s="3"/>
      <c r="I120" s="3"/>
      <c r="J120" s="3"/>
      <c r="K120" s="3"/>
      <c r="L120" s="3"/>
      <c r="M120" s="3"/>
      <c r="N120" s="3"/>
      <c r="O120" s="3"/>
      <c r="P120" s="3"/>
      <c r="Q120" s="3"/>
      <c r="R120" s="3"/>
      <c r="S120" s="3"/>
    </row>
    <row r="121" spans="1:19" s="1" customFormat="1">
      <c r="G121" s="3"/>
      <c r="H121" s="3"/>
      <c r="I121" s="3"/>
      <c r="J121" s="3"/>
      <c r="K121" s="3"/>
      <c r="L121" s="3"/>
      <c r="M121" s="3"/>
      <c r="N121" s="3"/>
      <c r="O121" s="3"/>
      <c r="P121" s="3"/>
      <c r="Q121" s="3"/>
      <c r="R121" s="3"/>
      <c r="S121" s="3"/>
    </row>
    <row r="122" spans="1:19" s="1" customFormat="1">
      <c r="G122" s="3"/>
      <c r="H122" s="3"/>
      <c r="I122" s="3"/>
      <c r="J122" s="3"/>
      <c r="K122" s="3"/>
      <c r="L122" s="3"/>
      <c r="M122" s="3"/>
      <c r="N122" s="3"/>
      <c r="O122" s="3"/>
      <c r="P122" s="3"/>
      <c r="Q122" s="3"/>
      <c r="R122" s="3"/>
      <c r="S122" s="3"/>
    </row>
    <row r="123" spans="1:19" s="1" customFormat="1">
      <c r="G123" s="3"/>
      <c r="H123" s="3"/>
      <c r="I123" s="3"/>
      <c r="J123" s="3"/>
      <c r="K123" s="3"/>
      <c r="L123" s="3"/>
      <c r="M123" s="3"/>
      <c r="N123" s="3"/>
      <c r="O123" s="3"/>
      <c r="P123" s="3"/>
      <c r="Q123" s="3"/>
      <c r="R123" s="3"/>
      <c r="S123" s="3"/>
    </row>
    <row r="124" spans="1:19" s="1" customFormat="1">
      <c r="G124" s="3"/>
      <c r="H124" s="3"/>
      <c r="I124" s="3"/>
      <c r="J124" s="3"/>
      <c r="K124" s="3"/>
      <c r="L124" s="3"/>
      <c r="M124" s="3"/>
      <c r="N124" s="3"/>
      <c r="O124" s="3"/>
      <c r="P124" s="3"/>
      <c r="Q124" s="3"/>
      <c r="R124" s="3"/>
      <c r="S124" s="3"/>
    </row>
    <row r="125" spans="1:19" s="1" customFormat="1">
      <c r="G125" s="3"/>
      <c r="H125" s="3"/>
      <c r="I125" s="3"/>
      <c r="J125" s="3"/>
      <c r="K125" s="3"/>
      <c r="L125" s="3"/>
      <c r="M125" s="3"/>
      <c r="N125" s="3"/>
      <c r="O125" s="3"/>
      <c r="P125" s="3"/>
      <c r="Q125" s="3"/>
      <c r="R125" s="3"/>
      <c r="S125" s="3"/>
    </row>
    <row r="126" spans="1:19" s="1" customFormat="1">
      <c r="G126" s="3"/>
      <c r="H126" s="3"/>
      <c r="I126" s="3"/>
      <c r="J126" s="3"/>
      <c r="K126" s="3"/>
      <c r="L126" s="3"/>
      <c r="M126" s="3"/>
      <c r="N126" s="3"/>
      <c r="O126" s="3"/>
      <c r="P126" s="3"/>
      <c r="Q126" s="3"/>
      <c r="R126" s="3"/>
      <c r="S126" s="3"/>
    </row>
    <row r="127" spans="1:19" s="1" customFormat="1">
      <c r="G127" s="3"/>
      <c r="H127" s="3"/>
      <c r="I127" s="3"/>
      <c r="J127" s="3"/>
      <c r="K127" s="3"/>
      <c r="L127" s="3"/>
      <c r="M127" s="3"/>
      <c r="N127" s="3"/>
      <c r="O127" s="3"/>
      <c r="P127" s="3"/>
      <c r="Q127" s="3"/>
      <c r="R127" s="3"/>
      <c r="S127" s="3"/>
    </row>
    <row r="128" spans="1:19" s="1" customFormat="1">
      <c r="G128" s="3"/>
      <c r="H128" s="3"/>
      <c r="I128" s="3"/>
      <c r="J128" s="3"/>
      <c r="K128" s="3"/>
      <c r="L128" s="3"/>
      <c r="M128" s="3"/>
      <c r="N128" s="3"/>
      <c r="O128" s="3"/>
      <c r="P128" s="3"/>
      <c r="Q128" s="3"/>
      <c r="R128" s="3"/>
      <c r="S128" s="3"/>
    </row>
    <row r="129" spans="7:19" s="1" customFormat="1">
      <c r="G129" s="3"/>
      <c r="H129" s="3"/>
      <c r="I129" s="3"/>
      <c r="J129" s="3"/>
      <c r="K129" s="3"/>
      <c r="L129" s="3"/>
      <c r="M129" s="3"/>
      <c r="N129" s="3"/>
      <c r="O129" s="3"/>
      <c r="P129" s="3"/>
      <c r="Q129" s="3"/>
      <c r="R129" s="3"/>
      <c r="S129" s="3"/>
    </row>
    <row r="130" spans="7:19" s="1" customFormat="1">
      <c r="G130" s="3"/>
      <c r="H130" s="3"/>
      <c r="I130" s="3"/>
      <c r="J130" s="3"/>
      <c r="K130" s="3"/>
      <c r="L130" s="3"/>
      <c r="M130" s="3"/>
      <c r="N130" s="3"/>
      <c r="O130" s="3"/>
      <c r="P130" s="3"/>
      <c r="Q130" s="3"/>
      <c r="R130" s="3"/>
      <c r="S130" s="3"/>
    </row>
    <row r="131" spans="7:19" s="1" customFormat="1">
      <c r="G131" s="3"/>
      <c r="H131" s="3"/>
      <c r="I131" s="3"/>
      <c r="J131" s="3"/>
      <c r="K131" s="3"/>
      <c r="L131" s="3"/>
      <c r="M131" s="3"/>
      <c r="N131" s="3"/>
      <c r="O131" s="3"/>
      <c r="P131" s="3"/>
      <c r="Q131" s="3"/>
      <c r="R131" s="3"/>
      <c r="S131" s="3"/>
    </row>
    <row r="132" spans="7:19" s="1" customFormat="1">
      <c r="G132" s="3"/>
      <c r="H132" s="3"/>
      <c r="I132" s="3"/>
      <c r="J132" s="3"/>
      <c r="K132" s="3"/>
      <c r="L132" s="3"/>
      <c r="M132" s="3"/>
      <c r="N132" s="3"/>
      <c r="O132" s="3"/>
      <c r="P132" s="3"/>
      <c r="Q132" s="3"/>
      <c r="R132" s="3"/>
      <c r="S132" s="3"/>
    </row>
    <row r="133" spans="7:19" s="1" customFormat="1">
      <c r="G133" s="3"/>
      <c r="H133" s="3"/>
      <c r="I133" s="3"/>
      <c r="J133" s="3"/>
      <c r="K133" s="3"/>
      <c r="L133" s="3"/>
      <c r="M133" s="3"/>
      <c r="N133" s="3"/>
      <c r="O133" s="3"/>
      <c r="P133" s="3"/>
      <c r="Q133" s="3"/>
      <c r="R133" s="3"/>
      <c r="S133" s="3"/>
    </row>
    <row r="134" spans="7:19" s="1" customFormat="1">
      <c r="G134" s="3"/>
      <c r="H134" s="3"/>
      <c r="I134" s="3"/>
      <c r="J134" s="3"/>
      <c r="K134" s="3"/>
      <c r="L134" s="3"/>
      <c r="M134" s="3"/>
      <c r="N134" s="3"/>
      <c r="O134" s="3"/>
      <c r="P134" s="3"/>
      <c r="Q134" s="3"/>
      <c r="R134" s="3"/>
      <c r="S134" s="3"/>
    </row>
    <row r="135" spans="7:19" s="1" customFormat="1">
      <c r="G135" s="3"/>
      <c r="H135" s="3"/>
      <c r="I135" s="3"/>
      <c r="J135" s="3"/>
      <c r="K135" s="3"/>
      <c r="L135" s="3"/>
      <c r="M135" s="3"/>
      <c r="N135" s="3"/>
      <c r="O135" s="3"/>
      <c r="P135" s="3"/>
      <c r="Q135" s="3"/>
      <c r="R135" s="3"/>
      <c r="S135" s="3"/>
    </row>
    <row r="136" spans="7:19" s="1" customFormat="1">
      <c r="G136" s="3"/>
      <c r="H136" s="3"/>
      <c r="I136" s="3"/>
      <c r="J136" s="3"/>
      <c r="K136" s="3"/>
      <c r="L136" s="3"/>
      <c r="M136" s="3"/>
      <c r="N136" s="3"/>
      <c r="O136" s="3"/>
      <c r="P136" s="3"/>
      <c r="Q136" s="3"/>
      <c r="R136" s="3"/>
      <c r="S136" s="3"/>
    </row>
    <row r="137" spans="7:19" s="1" customFormat="1">
      <c r="G137" s="3"/>
      <c r="H137" s="3"/>
      <c r="I137" s="3"/>
      <c r="J137" s="3"/>
      <c r="K137" s="3"/>
      <c r="L137" s="3"/>
      <c r="M137" s="3"/>
      <c r="N137" s="3"/>
      <c r="O137" s="3"/>
      <c r="P137" s="3"/>
      <c r="Q137" s="3"/>
      <c r="R137" s="3"/>
      <c r="S137" s="3"/>
    </row>
    <row r="138" spans="7:19" s="1" customFormat="1">
      <c r="G138" s="3"/>
      <c r="H138" s="3"/>
      <c r="I138" s="3"/>
      <c r="J138" s="3"/>
      <c r="K138" s="3"/>
      <c r="L138" s="3"/>
      <c r="M138" s="3"/>
      <c r="N138" s="3"/>
      <c r="O138" s="3"/>
      <c r="P138" s="3"/>
      <c r="Q138" s="3"/>
      <c r="R138" s="3"/>
      <c r="S138" s="3"/>
    </row>
    <row r="139" spans="7:19" s="1" customFormat="1">
      <c r="G139" s="3"/>
      <c r="H139" s="3"/>
      <c r="I139" s="3"/>
      <c r="J139" s="3"/>
      <c r="K139" s="3"/>
      <c r="L139" s="3"/>
      <c r="M139" s="3"/>
      <c r="N139" s="3"/>
      <c r="O139" s="3"/>
      <c r="P139" s="3"/>
      <c r="Q139" s="3"/>
      <c r="R139" s="3"/>
      <c r="S139" s="3"/>
    </row>
    <row r="140" spans="7:19" s="1" customFormat="1">
      <c r="G140" s="3"/>
      <c r="H140" s="3"/>
      <c r="I140" s="3"/>
      <c r="J140" s="3"/>
      <c r="K140" s="3"/>
      <c r="L140" s="3"/>
      <c r="M140" s="3"/>
      <c r="N140" s="3"/>
      <c r="O140" s="3"/>
      <c r="P140" s="3"/>
      <c r="Q140" s="3"/>
      <c r="R140" s="3"/>
      <c r="S140" s="3"/>
    </row>
    <row r="141" spans="7:19" s="1" customFormat="1">
      <c r="G141" s="3"/>
      <c r="H141" s="3"/>
      <c r="I141" s="3"/>
      <c r="J141" s="3"/>
      <c r="K141" s="3"/>
      <c r="L141" s="3"/>
      <c r="M141" s="3"/>
      <c r="N141" s="3"/>
      <c r="O141" s="3"/>
      <c r="P141" s="3"/>
      <c r="Q141" s="3"/>
      <c r="R141" s="3"/>
      <c r="S141" s="3"/>
    </row>
    <row r="142" spans="7:19" s="1" customFormat="1">
      <c r="G142" s="3"/>
      <c r="H142" s="3"/>
      <c r="I142" s="3"/>
      <c r="J142" s="3"/>
      <c r="K142" s="3"/>
      <c r="L142" s="3"/>
      <c r="M142" s="3"/>
      <c r="N142" s="3"/>
      <c r="O142" s="3"/>
      <c r="P142" s="3"/>
      <c r="Q142" s="3"/>
      <c r="R142" s="3"/>
      <c r="S142" s="3"/>
    </row>
    <row r="143" spans="7:19" s="1" customFormat="1">
      <c r="G143" s="3"/>
      <c r="H143" s="3"/>
      <c r="I143" s="3"/>
      <c r="J143" s="3"/>
      <c r="K143" s="3"/>
      <c r="L143" s="3"/>
      <c r="M143" s="3"/>
      <c r="N143" s="3"/>
      <c r="O143" s="3"/>
      <c r="P143" s="3"/>
      <c r="Q143" s="3"/>
      <c r="R143" s="3"/>
      <c r="S143" s="3"/>
    </row>
    <row r="144" spans="7:19" s="1" customFormat="1">
      <c r="G144" s="3"/>
      <c r="H144" s="3"/>
      <c r="I144" s="3"/>
      <c r="J144" s="3"/>
      <c r="K144" s="3"/>
      <c r="L144" s="3"/>
      <c r="M144" s="3"/>
      <c r="N144" s="3"/>
      <c r="O144" s="3"/>
      <c r="P144" s="3"/>
      <c r="Q144" s="3"/>
      <c r="R144" s="3"/>
      <c r="S144" s="3"/>
    </row>
    <row r="145" spans="4:19" s="1" customFormat="1">
      <c r="G145" s="3"/>
      <c r="H145" s="3"/>
      <c r="I145" s="3"/>
      <c r="J145" s="3"/>
      <c r="K145" s="3"/>
      <c r="L145" s="3"/>
      <c r="M145" s="3"/>
      <c r="N145" s="3"/>
      <c r="O145" s="3"/>
      <c r="P145" s="3"/>
      <c r="Q145" s="3"/>
      <c r="R145" s="3"/>
      <c r="S145" s="3"/>
    </row>
    <row r="146" spans="4:19" s="1" customFormat="1">
      <c r="G146" s="3"/>
      <c r="H146" s="3"/>
      <c r="I146" s="3"/>
      <c r="J146" s="3"/>
      <c r="K146" s="3"/>
      <c r="L146" s="3"/>
      <c r="M146" s="3"/>
      <c r="N146" s="3"/>
      <c r="O146" s="3"/>
      <c r="P146" s="3"/>
      <c r="Q146" s="3"/>
      <c r="R146" s="3"/>
      <c r="S146" s="3"/>
    </row>
    <row r="147" spans="4:19" s="1" customFormat="1">
      <c r="G147" s="3"/>
      <c r="H147" s="3"/>
      <c r="I147" s="3"/>
      <c r="J147" s="3"/>
      <c r="K147" s="3"/>
      <c r="L147" s="3"/>
      <c r="M147" s="3"/>
      <c r="N147" s="3"/>
      <c r="O147" s="3"/>
      <c r="P147" s="3"/>
      <c r="Q147" s="3"/>
      <c r="R147" s="3"/>
      <c r="S147" s="3"/>
    </row>
    <row r="148" spans="4:19" s="1" customFormat="1">
      <c r="G148" s="3"/>
      <c r="H148" s="3"/>
      <c r="I148" s="3"/>
      <c r="J148" s="3"/>
      <c r="K148" s="3"/>
      <c r="L148" s="3"/>
      <c r="M148" s="3"/>
      <c r="N148" s="3"/>
      <c r="O148" s="3"/>
      <c r="P148" s="3"/>
      <c r="Q148" s="3"/>
      <c r="R148" s="3"/>
      <c r="S148" s="3"/>
    </row>
    <row r="149" spans="4:19" s="3" customFormat="1">
      <c r="D149" s="1"/>
      <c r="E149" s="1"/>
      <c r="F149" s="1"/>
    </row>
    <row r="150" spans="4:19" s="3" customFormat="1">
      <c r="D150" s="1"/>
      <c r="E150" s="1"/>
      <c r="F150" s="1"/>
    </row>
    <row r="151" spans="4:19" s="3" customFormat="1">
      <c r="D151" s="1"/>
      <c r="E151" s="1"/>
      <c r="F151" s="1"/>
    </row>
    <row r="152" spans="4:19" s="3" customFormat="1">
      <c r="D152" s="1"/>
      <c r="E152" s="1"/>
      <c r="F152" s="1"/>
    </row>
    <row r="153" spans="4:19" s="3" customFormat="1">
      <c r="D153" s="1"/>
      <c r="E153" s="1"/>
      <c r="F153" s="1"/>
    </row>
    <row r="154" spans="4:19" s="3" customFormat="1">
      <c r="D154" s="1"/>
      <c r="E154" s="1"/>
      <c r="F154" s="1"/>
    </row>
    <row r="155" spans="4:19" s="3" customFormat="1">
      <c r="D155" s="1"/>
      <c r="E155" s="1"/>
      <c r="F155" s="1"/>
    </row>
    <row r="156" spans="4:19" s="3" customFormat="1">
      <c r="D156" s="1"/>
      <c r="E156" s="1"/>
      <c r="F156" s="1"/>
    </row>
    <row r="157" spans="4:19" s="3" customFormat="1">
      <c r="D157" s="1"/>
      <c r="E157" s="1"/>
      <c r="F157" s="1"/>
    </row>
    <row r="158" spans="4:19" s="3" customFormat="1">
      <c r="D158" s="1"/>
      <c r="E158" s="1"/>
      <c r="F158" s="1"/>
    </row>
    <row r="159" spans="4:19" s="3" customFormat="1">
      <c r="D159" s="1"/>
      <c r="E159" s="1"/>
      <c r="F159" s="1"/>
    </row>
    <row r="160" spans="4:19" s="3" customFormat="1">
      <c r="D160" s="1"/>
      <c r="E160" s="1"/>
      <c r="F160" s="1"/>
    </row>
    <row r="161" spans="4:6" s="3" customFormat="1">
      <c r="D161" s="1"/>
      <c r="E161" s="1"/>
      <c r="F161" s="1"/>
    </row>
    <row r="162" spans="4:6" s="3" customFormat="1"/>
    <row r="163" spans="4:6" s="3" customFormat="1"/>
    <row r="164" spans="4:6" s="3" customFormat="1"/>
    <row r="165" spans="4:6" s="3" customFormat="1"/>
    <row r="166" spans="4:6" s="3" customFormat="1"/>
    <row r="167" spans="4:6" s="3" customFormat="1"/>
    <row r="168" spans="4:6" s="3" customFormat="1"/>
    <row r="169" spans="4:6" s="3" customFormat="1"/>
    <row r="170" spans="4:6" s="3" customFormat="1"/>
    <row r="171" spans="4:6" s="3" customFormat="1"/>
    <row r="172" spans="4:6" s="3" customFormat="1"/>
    <row r="173" spans="4:6" s="3" customFormat="1"/>
    <row r="174" spans="4:6" s="3" customFormat="1"/>
    <row r="175" spans="4:6" s="3" customFormat="1"/>
    <row r="176" spans="4: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pans="7:21" s="3" customFormat="1"/>
    <row r="242" spans="7:21" s="3" customFormat="1"/>
    <row r="243" spans="7:21" s="3" customFormat="1"/>
    <row r="244" spans="7:21" s="3" customFormat="1"/>
    <row r="245" spans="7:21" s="3" customFormat="1"/>
    <row r="246" spans="7:21" s="3" customFormat="1"/>
    <row r="247" spans="7:21" s="3" customFormat="1"/>
    <row r="248" spans="7:21" s="3" customFormat="1"/>
    <row r="249" spans="7:21" s="3" customFormat="1"/>
    <row r="250" spans="7:21" s="3" customFormat="1"/>
    <row r="251" spans="7:21" s="3" customFormat="1"/>
    <row r="252" spans="7:21" s="1" customFormat="1">
      <c r="G252" s="3"/>
      <c r="H252" s="3"/>
      <c r="I252" s="3"/>
      <c r="J252" s="3"/>
      <c r="K252" s="3"/>
      <c r="L252" s="3"/>
      <c r="M252" s="3"/>
      <c r="N252" s="3"/>
      <c r="O252" s="3"/>
      <c r="P252" s="3"/>
      <c r="Q252" s="3"/>
      <c r="R252" s="3"/>
      <c r="S252" s="3"/>
      <c r="T252" s="3"/>
      <c r="U252" s="3"/>
    </row>
    <row r="253" spans="7:21" s="1" customFormat="1">
      <c r="G253" s="3"/>
      <c r="H253" s="3"/>
      <c r="I253" s="3"/>
      <c r="J253" s="3"/>
      <c r="K253" s="3"/>
      <c r="L253" s="3"/>
      <c r="M253" s="3"/>
      <c r="N253" s="3"/>
      <c r="O253" s="3"/>
      <c r="P253" s="3"/>
      <c r="Q253" s="3"/>
      <c r="R253" s="3"/>
      <c r="S253" s="3"/>
      <c r="T253" s="3"/>
      <c r="U253" s="3"/>
    </row>
    <row r="254" spans="7:21" s="1" customFormat="1">
      <c r="G254" s="3"/>
      <c r="H254" s="3"/>
      <c r="I254" s="3"/>
      <c r="J254" s="3"/>
      <c r="K254" s="3"/>
      <c r="L254" s="3"/>
      <c r="M254" s="3"/>
      <c r="N254" s="3"/>
      <c r="O254" s="3"/>
      <c r="P254" s="3"/>
      <c r="Q254" s="3"/>
      <c r="R254" s="3"/>
      <c r="S254" s="3"/>
      <c r="T254" s="3"/>
      <c r="U254" s="3"/>
    </row>
    <row r="255" spans="7:21" s="1" customFormat="1">
      <c r="G255" s="3"/>
      <c r="H255" s="3"/>
      <c r="I255" s="3"/>
      <c r="J255" s="3"/>
      <c r="K255" s="3"/>
      <c r="L255" s="3"/>
      <c r="M255" s="3"/>
      <c r="N255" s="3"/>
      <c r="O255" s="3"/>
      <c r="P255" s="3"/>
      <c r="Q255" s="3"/>
      <c r="R255" s="3"/>
      <c r="S255" s="3"/>
      <c r="T255" s="3"/>
      <c r="U255" s="3"/>
    </row>
    <row r="256" spans="7:21" s="1" customFormat="1">
      <c r="G256" s="3"/>
      <c r="H256" s="3"/>
      <c r="I256" s="3"/>
      <c r="J256" s="3"/>
      <c r="K256" s="3"/>
      <c r="L256" s="3"/>
      <c r="M256" s="3"/>
      <c r="N256" s="3"/>
      <c r="O256" s="3"/>
      <c r="P256" s="3"/>
      <c r="Q256" s="3"/>
      <c r="R256" s="3"/>
      <c r="S256" s="3"/>
      <c r="T256" s="3"/>
      <c r="U256" s="3"/>
    </row>
    <row r="257" spans="7:21" s="1" customFormat="1">
      <c r="G257" s="3"/>
      <c r="H257" s="3"/>
      <c r="I257" s="3"/>
      <c r="J257" s="3"/>
      <c r="K257" s="3"/>
      <c r="L257" s="3"/>
      <c r="M257" s="3"/>
      <c r="N257" s="3"/>
      <c r="O257" s="3"/>
      <c r="P257" s="3"/>
      <c r="Q257" s="3"/>
      <c r="R257" s="3"/>
      <c r="S257" s="3"/>
      <c r="T257" s="3"/>
      <c r="U257" s="3"/>
    </row>
    <row r="258" spans="7:21" s="1" customFormat="1">
      <c r="G258" s="3"/>
      <c r="H258" s="3"/>
      <c r="I258" s="3"/>
      <c r="J258" s="3"/>
      <c r="K258" s="3"/>
      <c r="L258" s="3"/>
      <c r="M258" s="3"/>
      <c r="N258" s="3"/>
      <c r="O258" s="3"/>
      <c r="P258" s="3"/>
      <c r="Q258" s="3"/>
      <c r="R258" s="3"/>
      <c r="S258" s="3"/>
      <c r="T258" s="3"/>
      <c r="U258" s="3"/>
    </row>
    <row r="259" spans="7:21" s="1" customFormat="1">
      <c r="G259" s="3"/>
      <c r="H259" s="3"/>
      <c r="I259" s="3"/>
      <c r="J259" s="3"/>
      <c r="K259" s="3"/>
      <c r="L259" s="3"/>
      <c r="M259" s="3"/>
      <c r="N259" s="3"/>
      <c r="O259" s="3"/>
      <c r="P259" s="3"/>
      <c r="Q259" s="3"/>
      <c r="R259" s="3"/>
      <c r="S259" s="3"/>
      <c r="T259" s="3"/>
      <c r="U259" s="3"/>
    </row>
    <row r="260" spans="7:21" s="1" customFormat="1">
      <c r="G260" s="3"/>
      <c r="H260" s="3"/>
      <c r="I260" s="3"/>
      <c r="J260" s="3"/>
      <c r="K260" s="3"/>
      <c r="L260" s="3"/>
      <c r="M260" s="3"/>
      <c r="N260" s="3"/>
      <c r="O260" s="3"/>
      <c r="P260" s="3"/>
      <c r="Q260" s="3"/>
      <c r="R260" s="3"/>
      <c r="S260" s="3"/>
      <c r="T260" s="3"/>
      <c r="U260" s="3"/>
    </row>
    <row r="261" spans="7:21" s="1" customFormat="1">
      <c r="G261" s="3"/>
      <c r="H261" s="3"/>
      <c r="I261" s="3"/>
      <c r="J261" s="3"/>
      <c r="K261" s="3"/>
      <c r="L261" s="3"/>
      <c r="M261" s="3"/>
      <c r="N261" s="3"/>
      <c r="O261" s="3"/>
      <c r="P261" s="3"/>
      <c r="Q261" s="3"/>
      <c r="R261" s="3"/>
      <c r="S261" s="3"/>
      <c r="T261" s="3"/>
      <c r="U261" s="3"/>
    </row>
    <row r="262" spans="7:21" s="1" customFormat="1">
      <c r="G262" s="3"/>
      <c r="H262" s="3"/>
      <c r="I262" s="3"/>
      <c r="J262" s="3"/>
      <c r="K262" s="3"/>
      <c r="L262" s="3"/>
      <c r="M262" s="3"/>
      <c r="N262" s="3"/>
      <c r="O262" s="3"/>
      <c r="P262" s="3"/>
      <c r="Q262" s="3"/>
      <c r="R262" s="3"/>
      <c r="S262" s="3"/>
      <c r="T262" s="3"/>
      <c r="U262" s="3"/>
    </row>
    <row r="263" spans="7:21" s="1" customFormat="1">
      <c r="G263" s="3"/>
      <c r="H263" s="3"/>
      <c r="I263" s="3"/>
      <c r="J263" s="3"/>
      <c r="K263" s="3"/>
      <c r="L263" s="3"/>
      <c r="M263" s="3"/>
      <c r="N263" s="3"/>
      <c r="O263" s="3"/>
      <c r="P263" s="3"/>
      <c r="Q263" s="3"/>
      <c r="R263" s="3"/>
      <c r="S263" s="3"/>
      <c r="T263" s="3"/>
      <c r="U263" s="3"/>
    </row>
    <row r="264" spans="7:21" s="1" customFormat="1">
      <c r="G264" s="3"/>
      <c r="H264" s="3"/>
      <c r="I264" s="3"/>
      <c r="J264" s="3"/>
      <c r="K264" s="3"/>
      <c r="L264" s="3"/>
      <c r="M264" s="3"/>
      <c r="N264" s="3"/>
      <c r="O264" s="3"/>
      <c r="P264" s="3"/>
      <c r="Q264" s="3"/>
      <c r="R264" s="3"/>
      <c r="S264" s="3"/>
      <c r="T264" s="3"/>
      <c r="U264" s="3"/>
    </row>
    <row r="265" spans="7:21" s="1" customFormat="1">
      <c r="G265" s="3"/>
      <c r="H265" s="3"/>
      <c r="I265" s="3"/>
      <c r="J265" s="3"/>
      <c r="K265" s="3"/>
      <c r="L265" s="3"/>
      <c r="M265" s="3"/>
      <c r="N265" s="3"/>
      <c r="O265" s="3"/>
      <c r="P265" s="3"/>
      <c r="Q265" s="3"/>
      <c r="R265" s="3"/>
      <c r="S265" s="3"/>
      <c r="T265" s="3"/>
      <c r="U265" s="3"/>
    </row>
    <row r="266" spans="7:21" s="1" customFormat="1">
      <c r="G266" s="3"/>
      <c r="H266" s="3"/>
      <c r="I266" s="3"/>
      <c r="J266" s="3"/>
      <c r="K266" s="3"/>
      <c r="L266" s="3"/>
      <c r="M266" s="3"/>
      <c r="N266" s="3"/>
      <c r="O266" s="3"/>
      <c r="P266" s="3"/>
      <c r="Q266" s="3"/>
      <c r="R266" s="3"/>
      <c r="S266" s="3"/>
      <c r="T266" s="3"/>
      <c r="U266" s="3"/>
    </row>
    <row r="267" spans="7:21" s="1" customFormat="1">
      <c r="G267" s="3"/>
      <c r="H267" s="3"/>
      <c r="I267" s="3"/>
      <c r="J267" s="3"/>
      <c r="K267" s="3"/>
      <c r="L267" s="3"/>
      <c r="M267" s="3"/>
      <c r="N267" s="3"/>
      <c r="O267" s="3"/>
      <c r="P267" s="3"/>
      <c r="Q267" s="3"/>
      <c r="R267" s="3"/>
      <c r="S267" s="3"/>
      <c r="T267" s="3"/>
      <c r="U267" s="3"/>
    </row>
    <row r="268" spans="7:21" s="1" customFormat="1">
      <c r="G268" s="3"/>
      <c r="H268" s="3"/>
      <c r="I268" s="3"/>
      <c r="J268" s="3"/>
      <c r="K268" s="3"/>
      <c r="L268" s="3"/>
      <c r="M268" s="3"/>
      <c r="N268" s="3"/>
      <c r="O268" s="3"/>
      <c r="P268" s="3"/>
      <c r="Q268" s="3"/>
      <c r="R268" s="3"/>
      <c r="S268" s="3"/>
      <c r="T268" s="3"/>
      <c r="U268" s="3"/>
    </row>
    <row r="269" spans="7:21" s="1" customFormat="1">
      <c r="G269" s="3"/>
      <c r="H269" s="3"/>
      <c r="I269" s="3"/>
      <c r="J269" s="3"/>
      <c r="K269" s="3"/>
      <c r="L269" s="3"/>
      <c r="M269" s="3"/>
      <c r="N269" s="3"/>
      <c r="O269" s="3"/>
      <c r="P269" s="3"/>
      <c r="Q269" s="3"/>
      <c r="R269" s="3"/>
      <c r="S269" s="3"/>
      <c r="T269" s="3"/>
      <c r="U269" s="3"/>
    </row>
    <row r="270" spans="7:21" s="1" customFormat="1">
      <c r="G270" s="3"/>
      <c r="H270" s="3"/>
      <c r="I270" s="3"/>
      <c r="J270" s="3"/>
      <c r="K270" s="3"/>
      <c r="L270" s="3"/>
      <c r="M270" s="3"/>
      <c r="N270" s="3"/>
      <c r="O270" s="3"/>
      <c r="P270" s="3"/>
      <c r="Q270" s="3"/>
      <c r="R270" s="3"/>
      <c r="S270" s="3"/>
      <c r="T270" s="3"/>
      <c r="U270" s="3"/>
    </row>
    <row r="271" spans="7:21" s="1" customFormat="1">
      <c r="G271" s="3"/>
      <c r="H271" s="3"/>
      <c r="I271" s="3"/>
      <c r="J271" s="3"/>
      <c r="K271" s="3"/>
      <c r="L271" s="3"/>
      <c r="M271" s="3"/>
      <c r="N271" s="3"/>
      <c r="O271" s="3"/>
      <c r="P271" s="3"/>
      <c r="Q271" s="3"/>
      <c r="R271" s="3"/>
      <c r="S271" s="3"/>
      <c r="T271" s="3"/>
      <c r="U271" s="3"/>
    </row>
    <row r="272" spans="7:21" s="1" customFormat="1">
      <c r="G272" s="3"/>
      <c r="H272" s="3"/>
      <c r="I272" s="3"/>
      <c r="J272" s="3"/>
      <c r="K272" s="3"/>
      <c r="L272" s="3"/>
      <c r="M272" s="3"/>
      <c r="N272" s="3"/>
      <c r="O272" s="3"/>
      <c r="P272" s="3"/>
      <c r="Q272" s="3"/>
      <c r="R272" s="3"/>
      <c r="S272" s="3"/>
      <c r="T272" s="3"/>
      <c r="U272" s="3"/>
    </row>
    <row r="273" spans="7:21" s="1" customFormat="1">
      <c r="G273" s="3"/>
      <c r="H273" s="3"/>
      <c r="I273" s="3"/>
      <c r="J273" s="3"/>
      <c r="K273" s="3"/>
      <c r="L273" s="3"/>
      <c r="M273" s="3"/>
      <c r="N273" s="3"/>
      <c r="O273" s="3"/>
      <c r="P273" s="3"/>
      <c r="Q273" s="3"/>
      <c r="R273" s="3"/>
      <c r="S273" s="3"/>
      <c r="T273" s="3"/>
      <c r="U273" s="3"/>
    </row>
    <row r="274" spans="7:21" s="1" customFormat="1">
      <c r="G274" s="3"/>
      <c r="H274" s="3"/>
      <c r="I274" s="3"/>
      <c r="J274" s="3"/>
      <c r="K274" s="3"/>
      <c r="L274" s="3"/>
      <c r="M274" s="3"/>
      <c r="N274" s="3"/>
      <c r="O274" s="3"/>
      <c r="P274" s="3"/>
      <c r="Q274" s="3"/>
      <c r="R274" s="3"/>
      <c r="S274" s="3"/>
      <c r="T274" s="3"/>
      <c r="U274" s="3"/>
    </row>
    <row r="275" spans="7:21" s="1" customFormat="1">
      <c r="G275" s="3"/>
      <c r="H275" s="3"/>
      <c r="I275" s="3"/>
      <c r="J275" s="3"/>
      <c r="K275" s="3"/>
      <c r="L275" s="3"/>
      <c r="M275" s="3"/>
      <c r="N275" s="3"/>
      <c r="O275" s="3"/>
      <c r="P275" s="3"/>
      <c r="Q275" s="3"/>
      <c r="R275" s="3"/>
      <c r="S275" s="3"/>
      <c r="T275" s="3"/>
      <c r="U275" s="3"/>
    </row>
    <row r="276" spans="7:21" s="1" customFormat="1">
      <c r="G276" s="3"/>
      <c r="H276" s="3"/>
      <c r="I276" s="3"/>
      <c r="J276" s="3"/>
      <c r="K276" s="3"/>
      <c r="L276" s="3"/>
      <c r="M276" s="3"/>
      <c r="N276" s="3"/>
      <c r="O276" s="3"/>
      <c r="P276" s="3"/>
      <c r="Q276" s="3"/>
      <c r="R276" s="3"/>
      <c r="S276" s="3"/>
      <c r="T276" s="3"/>
      <c r="U276" s="3"/>
    </row>
    <row r="277" spans="7:21" s="1" customFormat="1">
      <c r="G277" s="3"/>
      <c r="H277" s="3"/>
      <c r="I277" s="3"/>
      <c r="J277" s="3"/>
      <c r="K277" s="3"/>
      <c r="L277" s="3"/>
      <c r="M277" s="3"/>
      <c r="N277" s="3"/>
      <c r="O277" s="3"/>
      <c r="P277" s="3"/>
      <c r="Q277" s="3"/>
      <c r="R277" s="3"/>
      <c r="S277" s="3"/>
      <c r="T277" s="3"/>
      <c r="U277" s="3"/>
    </row>
    <row r="278" spans="7:21" s="1" customFormat="1">
      <c r="G278" s="3"/>
      <c r="H278" s="3"/>
      <c r="I278" s="3"/>
      <c r="J278" s="3"/>
      <c r="K278" s="3"/>
      <c r="L278" s="3"/>
      <c r="M278" s="3"/>
      <c r="N278" s="3"/>
      <c r="O278" s="3"/>
      <c r="P278" s="3"/>
      <c r="Q278" s="3"/>
      <c r="R278" s="3"/>
      <c r="S278" s="3"/>
      <c r="T278" s="3"/>
      <c r="U278" s="3"/>
    </row>
    <row r="279" spans="7:21" s="1" customFormat="1">
      <c r="G279" s="3"/>
      <c r="H279" s="3"/>
      <c r="I279" s="3"/>
      <c r="J279" s="3"/>
      <c r="K279" s="3"/>
      <c r="L279" s="3"/>
      <c r="M279" s="3"/>
      <c r="N279" s="3"/>
      <c r="O279" s="3"/>
      <c r="P279" s="3"/>
      <c r="Q279" s="3"/>
      <c r="R279" s="3"/>
      <c r="S279" s="3"/>
      <c r="T279" s="3"/>
      <c r="U279" s="3"/>
    </row>
    <row r="280" spans="7:21" s="1" customFormat="1">
      <c r="G280" s="3"/>
      <c r="H280" s="3"/>
      <c r="I280" s="3"/>
      <c r="J280" s="3"/>
      <c r="K280" s="3"/>
      <c r="L280" s="3"/>
      <c r="M280" s="3"/>
      <c r="N280" s="3"/>
      <c r="O280" s="3"/>
      <c r="P280" s="3"/>
      <c r="Q280" s="3"/>
      <c r="R280" s="3"/>
      <c r="S280" s="3"/>
      <c r="T280" s="3"/>
      <c r="U280" s="3"/>
    </row>
    <row r="281" spans="7:21" s="1" customFormat="1">
      <c r="G281" s="3"/>
      <c r="H281" s="3"/>
      <c r="I281" s="3"/>
      <c r="J281" s="3"/>
      <c r="K281" s="3"/>
      <c r="L281" s="3"/>
      <c r="M281" s="3"/>
      <c r="N281" s="3"/>
      <c r="O281" s="3"/>
      <c r="P281" s="3"/>
      <c r="Q281" s="3"/>
      <c r="R281" s="3"/>
      <c r="S281" s="3"/>
      <c r="T281" s="3"/>
      <c r="U281" s="3"/>
    </row>
    <row r="282" spans="7:21" s="1" customFormat="1">
      <c r="G282" s="3"/>
      <c r="H282" s="3"/>
      <c r="I282" s="3"/>
      <c r="J282" s="3"/>
      <c r="K282" s="3"/>
      <c r="L282" s="3"/>
      <c r="M282" s="3"/>
      <c r="N282" s="3"/>
      <c r="O282" s="3"/>
      <c r="P282" s="3"/>
      <c r="Q282" s="3"/>
      <c r="R282" s="3"/>
      <c r="S282" s="3"/>
      <c r="T282" s="3"/>
      <c r="U282" s="3"/>
    </row>
    <row r="283" spans="7:21" s="1" customFormat="1">
      <c r="G283" s="3"/>
      <c r="H283" s="3"/>
      <c r="I283" s="3"/>
      <c r="J283" s="3"/>
      <c r="K283" s="3"/>
      <c r="L283" s="3"/>
      <c r="M283" s="3"/>
      <c r="N283" s="3"/>
      <c r="O283" s="3"/>
      <c r="P283" s="3"/>
      <c r="Q283" s="3"/>
      <c r="R283" s="3"/>
      <c r="S283" s="3"/>
      <c r="T283" s="3"/>
      <c r="U283" s="3"/>
    </row>
    <row r="284" spans="7:21" s="1" customFormat="1">
      <c r="G284" s="3"/>
      <c r="H284" s="3"/>
      <c r="I284" s="3"/>
      <c r="J284" s="3"/>
      <c r="K284" s="3"/>
      <c r="L284" s="3"/>
      <c r="M284" s="3"/>
      <c r="N284" s="3"/>
      <c r="O284" s="3"/>
      <c r="P284" s="3"/>
      <c r="Q284" s="3"/>
      <c r="R284" s="3"/>
      <c r="S284" s="3"/>
      <c r="T284" s="3"/>
      <c r="U284" s="3"/>
    </row>
    <row r="285" spans="7:21" s="1" customFormat="1">
      <c r="G285" s="3"/>
      <c r="H285" s="3"/>
      <c r="I285" s="3"/>
      <c r="J285" s="3"/>
      <c r="K285" s="3"/>
      <c r="L285" s="3"/>
      <c r="M285" s="3"/>
      <c r="N285" s="3"/>
      <c r="O285" s="3"/>
      <c r="P285" s="3"/>
      <c r="Q285" s="3"/>
      <c r="R285" s="3"/>
      <c r="S285" s="3"/>
      <c r="T285" s="3"/>
      <c r="U285" s="3"/>
    </row>
    <row r="286" spans="7:21" s="1" customFormat="1">
      <c r="G286" s="3"/>
      <c r="H286" s="3"/>
      <c r="I286" s="3"/>
      <c r="J286" s="3"/>
      <c r="K286" s="3"/>
      <c r="L286" s="3"/>
      <c r="M286" s="3"/>
      <c r="N286" s="3"/>
      <c r="O286" s="3"/>
      <c r="P286" s="3"/>
      <c r="Q286" s="3"/>
      <c r="R286" s="3"/>
      <c r="S286" s="3"/>
      <c r="T286" s="3"/>
      <c r="U286" s="3"/>
    </row>
    <row r="287" spans="7:21" s="1" customFormat="1">
      <c r="G287" s="3"/>
      <c r="H287" s="3"/>
      <c r="I287" s="3"/>
      <c r="J287" s="3"/>
      <c r="K287" s="3"/>
      <c r="L287" s="3"/>
      <c r="M287" s="3"/>
      <c r="N287" s="3"/>
      <c r="O287" s="3"/>
      <c r="P287" s="3"/>
      <c r="Q287" s="3"/>
      <c r="R287" s="3"/>
      <c r="S287" s="3"/>
      <c r="T287" s="3"/>
      <c r="U287" s="3"/>
    </row>
    <row r="288" spans="7:21" s="1" customFormat="1">
      <c r="G288" s="3"/>
      <c r="H288" s="3"/>
      <c r="I288" s="3"/>
      <c r="J288" s="3"/>
      <c r="K288" s="3"/>
      <c r="L288" s="3"/>
      <c r="M288" s="3"/>
      <c r="N288" s="3"/>
      <c r="O288" s="3"/>
      <c r="P288" s="3"/>
      <c r="Q288" s="3"/>
      <c r="R288" s="3"/>
      <c r="S288" s="3"/>
      <c r="T288" s="3"/>
      <c r="U288" s="3"/>
    </row>
    <row r="289" spans="7:21" s="1" customFormat="1">
      <c r="G289" s="3"/>
      <c r="H289" s="3"/>
      <c r="I289" s="3"/>
      <c r="J289" s="3"/>
      <c r="K289" s="3"/>
      <c r="L289" s="3"/>
      <c r="M289" s="3"/>
      <c r="N289" s="3"/>
      <c r="O289" s="3"/>
      <c r="P289" s="3"/>
      <c r="Q289" s="3"/>
      <c r="R289" s="3"/>
      <c r="S289" s="3"/>
      <c r="T289" s="3"/>
      <c r="U289" s="3"/>
    </row>
    <row r="290" spans="7:21" s="1" customFormat="1">
      <c r="G290" s="3"/>
      <c r="H290" s="3"/>
      <c r="I290" s="3"/>
      <c r="J290" s="3"/>
      <c r="K290" s="3"/>
      <c r="L290" s="3"/>
      <c r="M290" s="3"/>
      <c r="N290" s="3"/>
      <c r="O290" s="3"/>
      <c r="P290" s="3"/>
      <c r="Q290" s="3"/>
      <c r="R290" s="3"/>
      <c r="S290" s="3"/>
      <c r="T290" s="3"/>
      <c r="U290" s="3"/>
    </row>
    <row r="291" spans="7:21" s="1" customFormat="1">
      <c r="G291" s="3"/>
      <c r="H291" s="3"/>
      <c r="I291" s="3"/>
      <c r="J291" s="3"/>
      <c r="K291" s="3"/>
      <c r="L291" s="3"/>
      <c r="M291" s="3"/>
      <c r="N291" s="3"/>
      <c r="O291" s="3"/>
      <c r="P291" s="3"/>
      <c r="Q291" s="3"/>
      <c r="R291" s="3"/>
      <c r="S291" s="3"/>
      <c r="T291" s="3"/>
      <c r="U291" s="3"/>
    </row>
    <row r="292" spans="7:21" s="1" customFormat="1">
      <c r="G292" s="3"/>
      <c r="H292" s="3"/>
      <c r="I292" s="3"/>
      <c r="J292" s="3"/>
      <c r="K292" s="3"/>
      <c r="L292" s="3"/>
      <c r="M292" s="3"/>
      <c r="N292" s="3"/>
      <c r="O292" s="3"/>
      <c r="P292" s="3"/>
      <c r="Q292" s="3"/>
      <c r="R292" s="3"/>
      <c r="S292" s="3"/>
      <c r="T292" s="3"/>
      <c r="U292" s="3"/>
    </row>
    <row r="293" spans="7:21" s="1" customFormat="1">
      <c r="G293" s="3"/>
      <c r="H293" s="3"/>
      <c r="I293" s="3"/>
      <c r="J293" s="3"/>
      <c r="K293" s="3"/>
      <c r="L293" s="3"/>
      <c r="M293" s="3"/>
      <c r="N293" s="3"/>
      <c r="O293" s="3"/>
      <c r="P293" s="3"/>
      <c r="Q293" s="3"/>
      <c r="R293" s="3"/>
      <c r="S293" s="3"/>
      <c r="T293" s="3"/>
      <c r="U293" s="3"/>
    </row>
    <row r="294" spans="7:21" s="1" customFormat="1">
      <c r="G294" s="3"/>
      <c r="H294" s="3"/>
      <c r="I294" s="3"/>
      <c r="J294" s="3"/>
      <c r="K294" s="3"/>
      <c r="L294" s="3"/>
      <c r="M294" s="3"/>
      <c r="N294" s="3"/>
      <c r="O294" s="3"/>
      <c r="P294" s="3"/>
      <c r="Q294" s="3"/>
      <c r="R294" s="3"/>
      <c r="S294" s="3"/>
      <c r="T294" s="3"/>
      <c r="U294" s="3"/>
    </row>
    <row r="295" spans="7:21" s="1" customFormat="1">
      <c r="G295" s="3"/>
      <c r="H295" s="3"/>
      <c r="I295" s="3"/>
      <c r="J295" s="3"/>
      <c r="K295" s="3"/>
      <c r="L295" s="3"/>
      <c r="M295" s="3"/>
      <c r="N295" s="3"/>
      <c r="O295" s="3"/>
      <c r="P295" s="3"/>
      <c r="Q295" s="3"/>
      <c r="R295" s="3"/>
      <c r="S295" s="3"/>
      <c r="T295" s="3"/>
      <c r="U295" s="3"/>
    </row>
    <row r="296" spans="7:21" s="1" customFormat="1">
      <c r="G296" s="3"/>
      <c r="H296" s="3"/>
      <c r="I296" s="3"/>
      <c r="J296" s="3"/>
      <c r="K296" s="3"/>
      <c r="L296" s="3"/>
      <c r="M296" s="3"/>
      <c r="N296" s="3"/>
      <c r="O296" s="3"/>
      <c r="P296" s="3"/>
      <c r="Q296" s="3"/>
      <c r="R296" s="3"/>
      <c r="S296" s="3"/>
      <c r="T296" s="3"/>
      <c r="U296" s="3"/>
    </row>
    <row r="297" spans="7:21" s="1" customFormat="1">
      <c r="G297" s="3"/>
      <c r="H297" s="3"/>
      <c r="I297" s="3"/>
      <c r="J297" s="3"/>
      <c r="K297" s="3"/>
      <c r="L297" s="3"/>
      <c r="M297" s="3"/>
      <c r="N297" s="3"/>
      <c r="O297" s="3"/>
      <c r="P297" s="3"/>
      <c r="Q297" s="3"/>
      <c r="R297" s="3"/>
      <c r="S297" s="3"/>
      <c r="T297" s="3"/>
      <c r="U297" s="3"/>
    </row>
    <row r="298" spans="7:21" s="1" customFormat="1">
      <c r="G298" s="3"/>
      <c r="H298" s="3"/>
      <c r="I298" s="3"/>
      <c r="J298" s="3"/>
      <c r="K298" s="3"/>
      <c r="L298" s="3"/>
      <c r="M298" s="3"/>
      <c r="N298" s="3"/>
      <c r="O298" s="3"/>
      <c r="P298" s="3"/>
      <c r="Q298" s="3"/>
      <c r="R298" s="3"/>
      <c r="S298" s="3"/>
      <c r="T298" s="3"/>
      <c r="U298" s="3"/>
    </row>
    <row r="299" spans="7:21" s="1" customFormat="1">
      <c r="G299" s="3"/>
      <c r="H299" s="3"/>
      <c r="I299" s="3"/>
      <c r="J299" s="3"/>
      <c r="K299" s="3"/>
      <c r="L299" s="3"/>
      <c r="M299" s="3"/>
      <c r="N299" s="3"/>
      <c r="O299" s="3"/>
      <c r="P299" s="3"/>
      <c r="Q299" s="3"/>
      <c r="R299" s="3"/>
      <c r="S299" s="3"/>
      <c r="T299" s="3"/>
      <c r="U299" s="3"/>
    </row>
    <row r="300" spans="7:21" s="1" customFormat="1">
      <c r="G300" s="3"/>
      <c r="H300" s="3"/>
      <c r="I300" s="3"/>
      <c r="J300" s="3"/>
      <c r="K300" s="3"/>
      <c r="L300" s="3"/>
      <c r="M300" s="3"/>
      <c r="N300" s="3"/>
      <c r="O300" s="3"/>
      <c r="P300" s="3"/>
      <c r="Q300" s="3"/>
      <c r="R300" s="3"/>
      <c r="S300" s="3"/>
      <c r="T300" s="3"/>
      <c r="U300" s="3"/>
    </row>
    <row r="301" spans="7:21" s="1" customFormat="1">
      <c r="G301" s="3"/>
      <c r="H301" s="3"/>
      <c r="I301" s="3"/>
      <c r="J301" s="3"/>
      <c r="K301" s="3"/>
      <c r="L301" s="3"/>
      <c r="M301" s="3"/>
      <c r="N301" s="3"/>
      <c r="O301" s="3"/>
      <c r="P301" s="3"/>
      <c r="Q301" s="3"/>
      <c r="R301" s="3"/>
      <c r="S301" s="3"/>
      <c r="T301" s="3"/>
      <c r="U301" s="3"/>
    </row>
    <row r="302" spans="7:21" s="1" customFormat="1">
      <c r="G302" s="3"/>
      <c r="H302" s="3"/>
      <c r="I302" s="3"/>
      <c r="J302" s="3"/>
      <c r="K302" s="3"/>
      <c r="L302" s="3"/>
      <c r="M302" s="3"/>
      <c r="N302" s="3"/>
      <c r="O302" s="3"/>
      <c r="P302" s="3"/>
      <c r="Q302" s="3"/>
      <c r="R302" s="3"/>
      <c r="S302" s="3"/>
      <c r="T302" s="3"/>
      <c r="U302" s="3"/>
    </row>
    <row r="303" spans="7:21" s="1" customFormat="1">
      <c r="G303" s="3"/>
      <c r="H303" s="3"/>
      <c r="I303" s="3"/>
      <c r="J303" s="3"/>
      <c r="K303" s="3"/>
      <c r="L303" s="3"/>
      <c r="M303" s="3"/>
      <c r="N303" s="3"/>
      <c r="O303" s="3"/>
      <c r="P303" s="3"/>
      <c r="Q303" s="3"/>
      <c r="R303" s="3"/>
      <c r="S303" s="3"/>
      <c r="T303" s="3"/>
      <c r="U303" s="3"/>
    </row>
    <row r="304" spans="7:21" s="1" customFormat="1">
      <c r="G304" s="3"/>
      <c r="H304" s="3"/>
      <c r="I304" s="3"/>
      <c r="J304" s="3"/>
      <c r="K304" s="3"/>
      <c r="L304" s="3"/>
      <c r="M304" s="3"/>
      <c r="N304" s="3"/>
      <c r="O304" s="3"/>
      <c r="P304" s="3"/>
      <c r="Q304" s="3"/>
      <c r="R304" s="3"/>
      <c r="S304" s="3"/>
      <c r="T304" s="3"/>
      <c r="U304" s="3"/>
    </row>
    <row r="305" spans="7:21" s="1" customFormat="1">
      <c r="G305" s="3"/>
      <c r="H305" s="3"/>
      <c r="I305" s="3"/>
      <c r="J305" s="3"/>
      <c r="K305" s="3"/>
      <c r="L305" s="3"/>
      <c r="M305" s="3"/>
      <c r="N305" s="3"/>
      <c r="O305" s="3"/>
      <c r="P305" s="3"/>
      <c r="Q305" s="3"/>
      <c r="R305" s="3"/>
      <c r="S305" s="3"/>
      <c r="T305" s="3"/>
      <c r="U305" s="3"/>
    </row>
    <row r="306" spans="7:21" s="1" customFormat="1">
      <c r="G306" s="3"/>
      <c r="H306" s="3"/>
      <c r="I306" s="3"/>
      <c r="J306" s="3"/>
      <c r="K306" s="3"/>
      <c r="L306" s="3"/>
      <c r="M306" s="3"/>
      <c r="N306" s="3"/>
      <c r="O306" s="3"/>
      <c r="P306" s="3"/>
      <c r="Q306" s="3"/>
      <c r="R306" s="3"/>
      <c r="S306" s="3"/>
      <c r="T306" s="3"/>
      <c r="U306" s="3"/>
    </row>
    <row r="307" spans="7:21" s="1" customFormat="1">
      <c r="G307" s="3"/>
      <c r="H307" s="3"/>
      <c r="I307" s="3"/>
      <c r="J307" s="3"/>
      <c r="K307" s="3"/>
      <c r="L307" s="3"/>
      <c r="M307" s="3"/>
      <c r="N307" s="3"/>
      <c r="O307" s="3"/>
      <c r="P307" s="3"/>
      <c r="Q307" s="3"/>
      <c r="R307" s="3"/>
      <c r="S307" s="3"/>
      <c r="T307" s="3"/>
      <c r="U307" s="3"/>
    </row>
  </sheetData>
  <mergeCells count="33">
    <mergeCell ref="A99:B99"/>
    <mergeCell ref="A69:A74"/>
    <mergeCell ref="C69:C74"/>
    <mergeCell ref="A75:A76"/>
    <mergeCell ref="C75:C76"/>
    <mergeCell ref="A77:A81"/>
    <mergeCell ref="C77:C81"/>
    <mergeCell ref="A82:A89"/>
    <mergeCell ref="C82:C89"/>
    <mergeCell ref="A90:A97"/>
    <mergeCell ref="C90:C97"/>
    <mergeCell ref="A98:B98"/>
    <mergeCell ref="A63:A68"/>
    <mergeCell ref="C63:C68"/>
    <mergeCell ref="A11:A12"/>
    <mergeCell ref="A13:A14"/>
    <mergeCell ref="A15:A16"/>
    <mergeCell ref="A17:A18"/>
    <mergeCell ref="A37:B37"/>
    <mergeCell ref="A42:B42"/>
    <mergeCell ref="A43:B43"/>
    <mergeCell ref="A47:A53"/>
    <mergeCell ref="C47:C53"/>
    <mergeCell ref="A54:A62"/>
    <mergeCell ref="C54:C62"/>
    <mergeCell ref="A9:A10"/>
    <mergeCell ref="D9:E9"/>
    <mergeCell ref="F9:F10"/>
    <mergeCell ref="A1:F1"/>
    <mergeCell ref="A4:F4"/>
    <mergeCell ref="A5:C5"/>
    <mergeCell ref="A6:C6"/>
    <mergeCell ref="A7:C7"/>
  </mergeCells>
  <pageMargins left="0.70866141732283472" right="0.70866141732283472" top="0.74803149606299213" bottom="0.74803149606299213" header="0.31496062992125984" footer="0.31496062992125984"/>
  <pageSetup paperSize="9" scale="15" orientation="portrait" r:id="rId1"/>
  <headerFooter>
    <oddFooter>&amp;C&amp;"Arial,Negrita"16</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03"/>
  <sheetViews>
    <sheetView zoomScaleNormal="100" workbookViewId="0">
      <selection activeCell="A4" sqref="A4:H4"/>
    </sheetView>
  </sheetViews>
  <sheetFormatPr baseColWidth="10" defaultRowHeight="14.4"/>
  <cols>
    <col min="1" max="1" width="39" style="3" customWidth="1"/>
    <col min="2" max="2" width="43.33203125" style="3" customWidth="1"/>
    <col min="3" max="5" width="5.6640625" style="3" customWidth="1"/>
    <col min="6" max="6" width="6.88671875" style="3" customWidth="1"/>
    <col min="7" max="7" width="14.5546875" style="3" customWidth="1"/>
    <col min="8" max="8" width="40.88671875" style="1" customWidth="1"/>
    <col min="9" max="9" width="30.88671875" style="3" customWidth="1"/>
    <col min="10" max="10" width="25.109375" style="3" customWidth="1"/>
    <col min="11" max="11" width="31.88671875" style="3" customWidth="1"/>
    <col min="12" max="22" width="11.5546875" style="3"/>
    <col min="23" max="36" width="11.5546875" style="1"/>
  </cols>
  <sheetData>
    <row r="1" spans="1:44" ht="38.4">
      <c r="A1" s="875" t="s">
        <v>2516</v>
      </c>
      <c r="B1" s="875"/>
      <c r="C1" s="875"/>
      <c r="D1" s="875"/>
      <c r="E1" s="875"/>
      <c r="F1" s="875"/>
      <c r="G1" s="875"/>
      <c r="H1" s="875"/>
    </row>
    <row r="2" spans="1:44">
      <c r="H2" s="3"/>
    </row>
    <row r="3" spans="1:44" s="3" customFormat="1">
      <c r="A3" s="457" t="s">
        <v>2327</v>
      </c>
      <c r="B3" s="457"/>
      <c r="C3" s="46"/>
      <c r="D3" s="46"/>
      <c r="E3" s="46"/>
      <c r="F3" s="46"/>
      <c r="G3" s="46"/>
      <c r="H3" s="46"/>
    </row>
    <row r="4" spans="1:44" s="3" customFormat="1" ht="25.5" customHeight="1">
      <c r="A4" s="853" t="s">
        <v>2515</v>
      </c>
      <c r="B4" s="853"/>
      <c r="C4" s="853"/>
      <c r="D4" s="853"/>
      <c r="E4" s="853"/>
      <c r="F4" s="853"/>
      <c r="G4" s="853"/>
      <c r="H4" s="853"/>
    </row>
    <row r="5" spans="1:44" s="3" customFormat="1" ht="50.1" customHeight="1">
      <c r="A5" s="853" t="s">
        <v>2514</v>
      </c>
      <c r="B5" s="853"/>
      <c r="C5" s="853"/>
      <c r="D5" s="853"/>
      <c r="E5" s="853"/>
      <c r="F5" s="853"/>
      <c r="G5" s="853"/>
    </row>
    <row r="6" spans="1:44" s="3" customFormat="1">
      <c r="A6" s="458"/>
      <c r="B6" s="458"/>
      <c r="C6" s="458"/>
      <c r="D6" s="458"/>
      <c r="E6" s="458"/>
      <c r="F6" s="458"/>
      <c r="G6" s="458"/>
    </row>
    <row r="7" spans="1:44" s="3" customFormat="1">
      <c r="A7" s="474" t="s">
        <v>2363</v>
      </c>
      <c r="B7" s="877" t="s">
        <v>2364</v>
      </c>
      <c r="C7" s="877"/>
      <c r="D7" s="877"/>
      <c r="E7" s="877"/>
      <c r="F7" s="877"/>
      <c r="G7" s="877"/>
    </row>
    <row r="8" spans="1:44" s="3" customFormat="1" ht="24.9" customHeight="1">
      <c r="A8" s="475" t="s">
        <v>2365</v>
      </c>
      <c r="B8" s="878" t="s">
        <v>2366</v>
      </c>
      <c r="C8" s="878"/>
      <c r="D8" s="878"/>
      <c r="E8" s="878"/>
      <c r="F8" s="878"/>
      <c r="G8" s="878"/>
    </row>
    <row r="9" spans="1:44" s="3" customFormat="1" ht="37.5" customHeight="1">
      <c r="A9" s="476" t="s">
        <v>2367</v>
      </c>
      <c r="B9" s="876" t="s">
        <v>2513</v>
      </c>
      <c r="C9" s="876"/>
      <c r="D9" s="876"/>
      <c r="E9" s="876"/>
      <c r="F9" s="876"/>
      <c r="G9" s="876"/>
      <c r="H9" s="876"/>
    </row>
    <row r="10" spans="1:44" s="3" customFormat="1" ht="60" customHeight="1">
      <c r="A10" s="476" t="s">
        <v>2369</v>
      </c>
      <c r="B10" s="876" t="s">
        <v>2512</v>
      </c>
      <c r="C10" s="876"/>
      <c r="D10" s="876"/>
      <c r="E10" s="876"/>
      <c r="F10" s="876"/>
      <c r="G10" s="876"/>
      <c r="H10" s="876"/>
    </row>
    <row r="11" spans="1:44" s="3" customFormat="1" ht="63.75" customHeight="1">
      <c r="A11" s="475" t="s">
        <v>2371</v>
      </c>
      <c r="B11" s="876" t="s">
        <v>2511</v>
      </c>
      <c r="C11" s="876"/>
      <c r="D11" s="876"/>
      <c r="E11" s="876"/>
      <c r="F11" s="876"/>
      <c r="G11" s="876"/>
      <c r="H11" s="876"/>
    </row>
    <row r="12" spans="1:44" s="3" customFormat="1" ht="50.1" customHeight="1">
      <c r="A12" s="853" t="s">
        <v>2510</v>
      </c>
      <c r="B12" s="853"/>
      <c r="C12" s="853"/>
      <c r="D12" s="853"/>
      <c r="E12" s="853"/>
      <c r="F12" s="853"/>
      <c r="G12" s="853"/>
      <c r="H12" s="853"/>
    </row>
    <row r="13" spans="1:44" s="3" customFormat="1" ht="28.5" customHeight="1">
      <c r="A13" s="853" t="s">
        <v>2373</v>
      </c>
      <c r="B13" s="853"/>
      <c r="C13" s="853"/>
      <c r="D13" s="853"/>
      <c r="E13" s="853"/>
      <c r="F13" s="853"/>
      <c r="G13" s="853"/>
      <c r="H13" s="853"/>
    </row>
    <row r="14" spans="1:44" s="3" customFormat="1" ht="24.9" customHeight="1">
      <c r="A14" s="874" t="s">
        <v>2332</v>
      </c>
      <c r="B14" s="874"/>
      <c r="C14" s="874"/>
      <c r="D14" s="874"/>
      <c r="E14" s="874"/>
      <c r="F14" s="874"/>
      <c r="G14" s="874"/>
    </row>
    <row r="15" spans="1:44" s="3" customFormat="1" ht="15" thickBot="1">
      <c r="A15" s="46"/>
      <c r="B15" s="46"/>
      <c r="C15" s="46"/>
      <c r="D15" s="46"/>
      <c r="E15" s="46"/>
      <c r="F15" s="46"/>
      <c r="G15" s="46"/>
      <c r="H15" s="46"/>
    </row>
    <row r="16" spans="1:44" s="1" customFormat="1" ht="15" thickBot="1">
      <c r="A16" s="924" t="s">
        <v>2334</v>
      </c>
      <c r="B16" s="925"/>
      <c r="C16" s="923" t="s">
        <v>2335</v>
      </c>
      <c r="D16" s="923"/>
      <c r="E16" s="923"/>
      <c r="F16" s="923"/>
      <c r="G16" s="507" t="s">
        <v>2509</v>
      </c>
      <c r="H16" s="923" t="s">
        <v>595</v>
      </c>
      <c r="I16" s="3"/>
      <c r="J16" s="3"/>
      <c r="K16" s="3"/>
      <c r="L16" s="3"/>
      <c r="M16" s="3"/>
      <c r="N16" s="3"/>
      <c r="O16" s="3"/>
      <c r="P16" s="3"/>
      <c r="Q16" s="3"/>
      <c r="R16" s="3"/>
      <c r="S16" s="3"/>
      <c r="T16" s="3"/>
      <c r="U16" s="3"/>
      <c r="V16" s="3"/>
      <c r="AK16"/>
      <c r="AL16"/>
      <c r="AM16"/>
      <c r="AN16"/>
      <c r="AO16"/>
      <c r="AP16"/>
      <c r="AQ16"/>
      <c r="AR16"/>
    </row>
    <row r="17" spans="1:44" s="1" customFormat="1" ht="15.75" customHeight="1" thickBot="1">
      <c r="A17" s="903" t="s">
        <v>2508</v>
      </c>
      <c r="B17" s="903" t="s">
        <v>31</v>
      </c>
      <c r="C17" s="868" t="s">
        <v>2363</v>
      </c>
      <c r="D17" s="884"/>
      <c r="E17" s="884"/>
      <c r="F17" s="869"/>
      <c r="G17" s="903" t="s">
        <v>2507</v>
      </c>
      <c r="H17" s="923"/>
      <c r="I17" s="3"/>
      <c r="J17" s="3"/>
      <c r="K17" s="3"/>
      <c r="L17" s="3"/>
      <c r="M17" s="3"/>
      <c r="N17" s="3"/>
      <c r="O17" s="3"/>
      <c r="P17" s="3"/>
      <c r="Q17" s="3"/>
      <c r="R17" s="3"/>
      <c r="S17" s="3"/>
      <c r="T17" s="3"/>
      <c r="U17" s="3"/>
      <c r="V17" s="3"/>
      <c r="AK17"/>
      <c r="AL17"/>
      <c r="AM17"/>
      <c r="AN17"/>
      <c r="AO17"/>
      <c r="AP17"/>
      <c r="AQ17"/>
      <c r="AR17"/>
    </row>
    <row r="18" spans="1:44" s="3" customFormat="1" ht="69.75" customHeight="1" thickBot="1">
      <c r="A18" s="904"/>
      <c r="B18" s="904"/>
      <c r="C18" s="477" t="s">
        <v>2374</v>
      </c>
      <c r="D18" s="477" t="s">
        <v>2375</v>
      </c>
      <c r="E18" s="477" t="s">
        <v>493</v>
      </c>
      <c r="F18" s="477" t="s">
        <v>2506</v>
      </c>
      <c r="G18" s="904"/>
      <c r="H18" s="923"/>
      <c r="W18" s="1"/>
      <c r="X18" s="1"/>
      <c r="Y18" s="1"/>
      <c r="Z18" s="1"/>
      <c r="AA18" s="1"/>
      <c r="AB18" s="1"/>
      <c r="AC18" s="1"/>
      <c r="AD18" s="1"/>
      <c r="AE18" s="1"/>
      <c r="AF18" s="1"/>
      <c r="AG18" s="1"/>
      <c r="AH18" s="1"/>
      <c r="AI18" s="1"/>
      <c r="AJ18" s="1"/>
    </row>
    <row r="19" spans="1:44" s="1" customFormat="1" ht="29.4" thickBot="1">
      <c r="A19" s="467" t="s">
        <v>2505</v>
      </c>
      <c r="B19" s="464"/>
      <c r="C19" s="494"/>
      <c r="D19" s="496"/>
      <c r="E19" s="496"/>
      <c r="F19" s="496"/>
      <c r="G19" s="496"/>
      <c r="H19" s="496"/>
      <c r="I19" s="3"/>
      <c r="J19" s="3"/>
      <c r="K19" s="3"/>
      <c r="L19" s="3"/>
      <c r="M19" s="3"/>
      <c r="N19" s="3"/>
      <c r="O19" s="3"/>
      <c r="P19" s="3"/>
      <c r="Q19" s="3"/>
      <c r="R19" s="3"/>
      <c r="S19" s="3"/>
      <c r="T19" s="3"/>
      <c r="U19" s="3"/>
      <c r="V19" s="3"/>
    </row>
    <row r="20" spans="1:44" s="1" customFormat="1" ht="15" thickBot="1">
      <c r="A20" s="464" t="s">
        <v>2504</v>
      </c>
      <c r="B20" s="464"/>
      <c r="C20" s="527"/>
      <c r="D20" s="496"/>
      <c r="E20" s="496"/>
      <c r="F20" s="496"/>
      <c r="G20" s="496"/>
      <c r="H20" s="496"/>
      <c r="I20" s="3"/>
      <c r="J20" s="3"/>
      <c r="K20" s="3"/>
      <c r="L20" s="3"/>
      <c r="M20" s="3"/>
      <c r="N20" s="3"/>
      <c r="O20" s="3"/>
      <c r="P20" s="3"/>
      <c r="Q20" s="3"/>
      <c r="R20" s="3"/>
      <c r="S20" s="3"/>
      <c r="T20" s="3"/>
      <c r="U20" s="3"/>
      <c r="V20" s="3"/>
    </row>
    <row r="21" spans="1:44" s="1" customFormat="1" ht="15" thickBot="1">
      <c r="A21" s="464" t="s">
        <v>2503</v>
      </c>
      <c r="B21" s="464"/>
      <c r="C21" s="527"/>
      <c r="D21" s="496"/>
      <c r="E21" s="496"/>
      <c r="F21" s="496"/>
      <c r="G21" s="496"/>
      <c r="H21" s="496"/>
      <c r="I21" s="3"/>
      <c r="J21" s="3"/>
      <c r="K21" s="3"/>
      <c r="L21" s="3"/>
      <c r="M21" s="3"/>
      <c r="N21" s="3"/>
      <c r="O21" s="3"/>
      <c r="P21" s="3"/>
      <c r="Q21" s="3"/>
      <c r="R21" s="3"/>
      <c r="S21" s="3"/>
      <c r="T21" s="3"/>
      <c r="U21" s="3"/>
      <c r="V21" s="3"/>
    </row>
    <row r="22" spans="1:44" s="1" customFormat="1" ht="15" thickBot="1">
      <c r="A22" s="464" t="s">
        <v>2502</v>
      </c>
      <c r="B22" s="464"/>
      <c r="C22" s="527"/>
      <c r="D22" s="496"/>
      <c r="E22" s="496"/>
      <c r="F22" s="496"/>
      <c r="G22" s="496"/>
      <c r="H22" s="496"/>
      <c r="I22" s="3"/>
      <c r="J22" s="3"/>
      <c r="K22" s="3"/>
      <c r="L22" s="3"/>
      <c r="M22" s="3"/>
      <c r="N22" s="3"/>
      <c r="O22" s="3"/>
      <c r="P22" s="3"/>
      <c r="Q22" s="3"/>
      <c r="R22" s="3"/>
      <c r="S22" s="3"/>
      <c r="T22" s="3"/>
      <c r="U22" s="3"/>
      <c r="V22" s="3"/>
    </row>
    <row r="23" spans="1:44" s="1" customFormat="1" ht="15" thickBot="1">
      <c r="A23" s="464" t="s">
        <v>2501</v>
      </c>
      <c r="B23" s="464"/>
      <c r="C23" s="527"/>
      <c r="D23" s="496"/>
      <c r="E23" s="496"/>
      <c r="F23" s="496"/>
      <c r="G23" s="496"/>
      <c r="H23" s="496"/>
      <c r="I23" s="3"/>
      <c r="J23" s="3"/>
      <c r="K23" s="3"/>
      <c r="L23" s="3"/>
      <c r="M23" s="3"/>
      <c r="N23" s="3"/>
      <c r="O23" s="3"/>
      <c r="P23" s="3"/>
      <c r="Q23" s="3"/>
      <c r="R23" s="3"/>
      <c r="S23" s="3"/>
      <c r="T23" s="3"/>
      <c r="U23" s="3"/>
      <c r="V23" s="3"/>
    </row>
    <row r="24" spans="1:44" s="3" customFormat="1" ht="15" customHeight="1" thickBot="1">
      <c r="A24" s="46"/>
      <c r="B24" s="46"/>
      <c r="C24" s="46"/>
      <c r="D24" s="46"/>
      <c r="E24" s="46"/>
      <c r="F24" s="46"/>
      <c r="G24" s="46"/>
      <c r="H24" s="46"/>
    </row>
    <row r="25" spans="1:44" s="3" customFormat="1" ht="15" thickBot="1">
      <c r="A25" s="912" t="s">
        <v>2500</v>
      </c>
      <c r="B25" s="926"/>
      <c r="C25" s="926"/>
      <c r="D25" s="926"/>
      <c r="E25" s="926"/>
      <c r="F25" s="926"/>
      <c r="G25" s="926"/>
    </row>
    <row r="26" spans="1:44" s="1" customFormat="1" ht="15" thickBot="1">
      <c r="A26" s="469" t="s">
        <v>2348</v>
      </c>
      <c r="B26" s="868" t="s">
        <v>2349</v>
      </c>
      <c r="C26" s="884"/>
      <c r="D26" s="884"/>
      <c r="E26" s="884"/>
      <c r="F26" s="884"/>
      <c r="G26" s="869"/>
      <c r="H26" s="3"/>
      <c r="I26" s="3"/>
      <c r="J26" s="3"/>
      <c r="K26" s="3"/>
      <c r="L26" s="3"/>
      <c r="M26" s="3"/>
      <c r="N26" s="3"/>
      <c r="O26" s="3"/>
      <c r="P26" s="3"/>
      <c r="Q26" s="3"/>
      <c r="R26" s="3"/>
      <c r="S26" s="3"/>
      <c r="T26" s="3"/>
      <c r="U26" s="3"/>
      <c r="V26" s="3"/>
    </row>
    <row r="27" spans="1:44" s="1" customFormat="1" ht="29.4" thickBot="1">
      <c r="A27" s="472" t="s">
        <v>1204</v>
      </c>
      <c r="B27" s="849" t="s">
        <v>2499</v>
      </c>
      <c r="C27" s="899"/>
      <c r="D27" s="899"/>
      <c r="E27" s="899"/>
      <c r="F27" s="899"/>
      <c r="G27" s="850"/>
      <c r="H27" s="3"/>
      <c r="I27" s="3"/>
      <c r="J27" s="3"/>
      <c r="K27" s="3"/>
      <c r="L27" s="3"/>
      <c r="M27" s="3"/>
      <c r="N27" s="3"/>
      <c r="O27" s="3"/>
      <c r="P27" s="3"/>
      <c r="Q27" s="3"/>
      <c r="R27" s="3"/>
      <c r="S27" s="3"/>
      <c r="T27" s="3"/>
      <c r="U27" s="3"/>
      <c r="V27" s="3"/>
    </row>
    <row r="28" spans="1:44" s="1" customFormat="1" ht="30.75" customHeight="1" thickBot="1">
      <c r="A28" s="471" t="s">
        <v>493</v>
      </c>
      <c r="B28" s="849" t="s">
        <v>2498</v>
      </c>
      <c r="C28" s="899"/>
      <c r="D28" s="899"/>
      <c r="E28" s="899"/>
      <c r="F28" s="899"/>
      <c r="G28" s="850"/>
      <c r="H28" s="3"/>
      <c r="I28" s="3"/>
      <c r="J28" s="3"/>
      <c r="K28" s="3"/>
      <c r="L28" s="3"/>
      <c r="M28" s="3"/>
      <c r="N28" s="3"/>
      <c r="O28" s="3"/>
      <c r="P28" s="3"/>
      <c r="Q28" s="3"/>
      <c r="R28" s="3"/>
      <c r="S28" s="3"/>
      <c r="T28" s="3"/>
      <c r="U28" s="3"/>
      <c r="V28" s="3"/>
    </row>
    <row r="29" spans="1:44" s="1" customFormat="1" ht="15" thickBot="1">
      <c r="A29" s="471" t="s">
        <v>1205</v>
      </c>
      <c r="B29" s="849" t="s">
        <v>2497</v>
      </c>
      <c r="C29" s="899"/>
      <c r="D29" s="899"/>
      <c r="E29" s="899"/>
      <c r="F29" s="899"/>
      <c r="G29" s="850"/>
      <c r="H29" s="3"/>
      <c r="I29" s="3"/>
      <c r="J29" s="3"/>
      <c r="K29" s="3"/>
      <c r="L29" s="3"/>
      <c r="M29" s="3"/>
      <c r="N29" s="3"/>
      <c r="O29" s="3"/>
      <c r="P29" s="3"/>
      <c r="Q29" s="3"/>
      <c r="R29" s="3"/>
      <c r="S29" s="3"/>
      <c r="T29" s="3"/>
      <c r="U29" s="3"/>
      <c r="V29" s="3"/>
    </row>
    <row r="30" spans="1:44" s="3" customFormat="1">
      <c r="A30" s="46"/>
      <c r="B30" s="46"/>
      <c r="C30" s="46"/>
      <c r="D30" s="46"/>
      <c r="E30" s="46"/>
      <c r="F30" s="46"/>
      <c r="G30" s="46"/>
    </row>
    <row r="31" spans="1:44" s="3" customFormat="1">
      <c r="A31" s="46"/>
      <c r="B31" s="46"/>
      <c r="C31" s="46"/>
      <c r="D31" s="46"/>
      <c r="E31" s="46"/>
      <c r="F31" s="46"/>
      <c r="G31" s="46"/>
    </row>
    <row r="32" spans="1:44" s="3" customFormat="1">
      <c r="A32" s="46"/>
      <c r="B32" s="46"/>
      <c r="C32" s="46"/>
      <c r="D32" s="46"/>
      <c r="E32" s="46"/>
      <c r="F32" s="46"/>
      <c r="G32" s="46"/>
    </row>
    <row r="33" spans="1:7" s="3" customFormat="1">
      <c r="A33" s="46"/>
      <c r="B33" s="46"/>
      <c r="C33" s="46"/>
      <c r="D33" s="46"/>
      <c r="E33" s="46"/>
      <c r="F33" s="46"/>
      <c r="G33" s="46"/>
    </row>
    <row r="34" spans="1:7" s="3" customFormat="1"/>
    <row r="35" spans="1:7" s="3" customFormat="1"/>
    <row r="36" spans="1:7" s="3" customFormat="1"/>
    <row r="37" spans="1:7" s="3" customFormat="1"/>
    <row r="38" spans="1:7" s="3" customFormat="1"/>
    <row r="39" spans="1:7" s="3" customFormat="1"/>
    <row r="40" spans="1:7" s="3" customFormat="1"/>
    <row r="41" spans="1:7" s="3" customFormat="1"/>
    <row r="42" spans="1:7" s="3" customFormat="1"/>
    <row r="43" spans="1:7" s="3" customFormat="1"/>
    <row r="44" spans="1:7" s="3" customFormat="1"/>
    <row r="45" spans="1:7" s="3" customFormat="1"/>
    <row r="46" spans="1:7" s="3" customFormat="1"/>
    <row r="47" spans="1:7" s="3" customFormat="1"/>
    <row r="48" spans="1:7" s="3" customFormat="1"/>
    <row r="49" spans="9:22" s="3" customFormat="1"/>
    <row r="50" spans="9:22" s="3" customFormat="1"/>
    <row r="51" spans="9:22" s="3" customFormat="1"/>
    <row r="52" spans="9:22" s="3" customFormat="1"/>
    <row r="53" spans="9:22" s="3" customFormat="1"/>
    <row r="54" spans="9:22" s="3" customFormat="1"/>
    <row r="55" spans="9:22" s="1" customFormat="1">
      <c r="I55" s="3"/>
      <c r="J55" s="3"/>
      <c r="K55" s="3"/>
      <c r="L55" s="3"/>
      <c r="M55" s="3"/>
      <c r="N55" s="3"/>
      <c r="O55" s="3"/>
      <c r="P55" s="3"/>
      <c r="Q55" s="3"/>
      <c r="R55" s="3"/>
      <c r="S55" s="3"/>
      <c r="T55" s="3"/>
      <c r="U55" s="3"/>
      <c r="V55" s="3"/>
    </row>
    <row r="56" spans="9:22" s="1" customFormat="1">
      <c r="I56" s="3"/>
      <c r="J56" s="3"/>
      <c r="K56" s="3"/>
      <c r="L56" s="3"/>
      <c r="M56" s="3"/>
      <c r="N56" s="3"/>
      <c r="O56" s="3"/>
      <c r="P56" s="3"/>
      <c r="Q56" s="3"/>
      <c r="R56" s="3"/>
      <c r="S56" s="3"/>
      <c r="T56" s="3"/>
      <c r="U56" s="3"/>
      <c r="V56" s="3"/>
    </row>
    <row r="57" spans="9:22" s="1" customFormat="1">
      <c r="I57" s="3"/>
      <c r="J57" s="3"/>
      <c r="K57" s="3"/>
      <c r="L57" s="3"/>
      <c r="M57" s="3"/>
      <c r="N57" s="3"/>
      <c r="O57" s="3"/>
      <c r="P57" s="3"/>
      <c r="Q57" s="3"/>
      <c r="R57" s="3"/>
      <c r="S57" s="3"/>
      <c r="T57" s="3"/>
      <c r="U57" s="3"/>
      <c r="V57" s="3"/>
    </row>
    <row r="58" spans="9:22" s="1" customFormat="1">
      <c r="I58" s="3"/>
      <c r="J58" s="3"/>
      <c r="K58" s="3"/>
      <c r="L58" s="3"/>
      <c r="M58" s="3"/>
      <c r="N58" s="3"/>
      <c r="O58" s="3"/>
      <c r="P58" s="3"/>
      <c r="Q58" s="3"/>
      <c r="R58" s="3"/>
      <c r="S58" s="3"/>
      <c r="T58" s="3"/>
      <c r="U58" s="3"/>
      <c r="V58" s="3"/>
    </row>
    <row r="59" spans="9:22" s="1" customFormat="1">
      <c r="I59" s="3"/>
      <c r="J59" s="3"/>
      <c r="K59" s="3"/>
      <c r="L59" s="3"/>
      <c r="M59" s="3"/>
      <c r="N59" s="3"/>
      <c r="O59" s="3"/>
      <c r="P59" s="3"/>
      <c r="Q59" s="3"/>
      <c r="R59" s="3"/>
      <c r="S59" s="3"/>
      <c r="T59" s="3"/>
      <c r="U59" s="3"/>
      <c r="V59" s="3"/>
    </row>
    <row r="60" spans="9:22" s="1" customFormat="1">
      <c r="I60" s="3"/>
      <c r="J60" s="3"/>
      <c r="K60" s="3"/>
      <c r="L60" s="3"/>
      <c r="M60" s="3"/>
      <c r="N60" s="3"/>
      <c r="O60" s="3"/>
      <c r="P60" s="3"/>
      <c r="Q60" s="3"/>
      <c r="R60" s="3"/>
      <c r="S60" s="3"/>
      <c r="T60" s="3"/>
      <c r="U60" s="3"/>
      <c r="V60" s="3"/>
    </row>
    <row r="61" spans="9:22" s="1" customFormat="1">
      <c r="I61" s="3"/>
      <c r="J61" s="3"/>
      <c r="K61" s="3"/>
      <c r="L61" s="3"/>
      <c r="M61" s="3"/>
      <c r="N61" s="3"/>
      <c r="O61" s="3"/>
      <c r="P61" s="3"/>
      <c r="Q61" s="3"/>
      <c r="R61" s="3"/>
      <c r="S61" s="3"/>
      <c r="T61" s="3"/>
      <c r="U61" s="3"/>
      <c r="V61" s="3"/>
    </row>
    <row r="62" spans="9:22" s="1" customFormat="1">
      <c r="I62" s="3"/>
      <c r="J62" s="3"/>
      <c r="K62" s="3"/>
      <c r="L62" s="3"/>
      <c r="M62" s="3"/>
      <c r="N62" s="3"/>
      <c r="O62" s="3"/>
      <c r="P62" s="3"/>
      <c r="Q62" s="3"/>
      <c r="R62" s="3"/>
      <c r="S62" s="3"/>
      <c r="T62" s="3"/>
      <c r="U62" s="3"/>
      <c r="V62" s="3"/>
    </row>
    <row r="63" spans="9:22" s="1" customFormat="1">
      <c r="I63" s="3"/>
      <c r="J63" s="3"/>
      <c r="K63" s="3"/>
      <c r="L63" s="3"/>
      <c r="M63" s="3"/>
      <c r="N63" s="3"/>
      <c r="O63" s="3"/>
      <c r="P63" s="3"/>
      <c r="Q63" s="3"/>
      <c r="R63" s="3"/>
      <c r="S63" s="3"/>
      <c r="T63" s="3"/>
      <c r="U63" s="3"/>
      <c r="V63" s="3"/>
    </row>
    <row r="64" spans="9:22" s="1" customFormat="1">
      <c r="I64" s="3"/>
      <c r="J64" s="3"/>
      <c r="K64" s="3"/>
      <c r="L64" s="3"/>
      <c r="M64" s="3"/>
      <c r="N64" s="3"/>
      <c r="O64" s="3"/>
      <c r="P64" s="3"/>
      <c r="Q64" s="3"/>
      <c r="R64" s="3"/>
      <c r="S64" s="3"/>
      <c r="T64" s="3"/>
      <c r="U64" s="3"/>
      <c r="V64" s="3"/>
    </row>
    <row r="65" spans="9:22" s="1" customFormat="1">
      <c r="I65" s="3"/>
      <c r="J65" s="3"/>
      <c r="K65" s="3"/>
      <c r="L65" s="3"/>
      <c r="M65" s="3"/>
      <c r="N65" s="3"/>
      <c r="O65" s="3"/>
      <c r="P65" s="3"/>
      <c r="Q65" s="3"/>
      <c r="R65" s="3"/>
      <c r="S65" s="3"/>
      <c r="T65" s="3"/>
      <c r="U65" s="3"/>
      <c r="V65" s="3"/>
    </row>
    <row r="66" spans="9:22" s="1" customFormat="1">
      <c r="I66" s="3"/>
      <c r="J66" s="3"/>
      <c r="K66" s="3"/>
      <c r="L66" s="3"/>
      <c r="M66" s="3"/>
      <c r="N66" s="3"/>
      <c r="O66" s="3"/>
      <c r="P66" s="3"/>
      <c r="Q66" s="3"/>
      <c r="R66" s="3"/>
      <c r="S66" s="3"/>
      <c r="T66" s="3"/>
      <c r="U66" s="3"/>
      <c r="V66" s="3"/>
    </row>
    <row r="67" spans="9:22" s="1" customFormat="1">
      <c r="I67" s="3"/>
      <c r="J67" s="3"/>
      <c r="K67" s="3"/>
      <c r="L67" s="3"/>
      <c r="M67" s="3"/>
      <c r="N67" s="3"/>
      <c r="O67" s="3"/>
      <c r="P67" s="3"/>
      <c r="Q67" s="3"/>
      <c r="R67" s="3"/>
      <c r="S67" s="3"/>
      <c r="T67" s="3"/>
      <c r="U67" s="3"/>
      <c r="V67" s="3"/>
    </row>
    <row r="68" spans="9:22" s="1" customFormat="1">
      <c r="I68" s="3"/>
      <c r="J68" s="3"/>
      <c r="K68" s="3"/>
      <c r="L68" s="3"/>
      <c r="M68" s="3"/>
      <c r="N68" s="3"/>
      <c r="O68" s="3"/>
      <c r="P68" s="3"/>
      <c r="Q68" s="3"/>
      <c r="R68" s="3"/>
      <c r="S68" s="3"/>
      <c r="T68" s="3"/>
      <c r="U68" s="3"/>
      <c r="V68" s="3"/>
    </row>
    <row r="69" spans="9:22" s="1" customFormat="1">
      <c r="I69" s="3"/>
      <c r="J69" s="3"/>
      <c r="K69" s="3"/>
      <c r="L69" s="3"/>
      <c r="M69" s="3"/>
      <c r="N69" s="3"/>
      <c r="O69" s="3"/>
      <c r="P69" s="3"/>
      <c r="Q69" s="3"/>
      <c r="R69" s="3"/>
      <c r="S69" s="3"/>
      <c r="T69" s="3"/>
      <c r="U69" s="3"/>
      <c r="V69" s="3"/>
    </row>
    <row r="70" spans="9:22" s="1" customFormat="1">
      <c r="I70" s="3"/>
      <c r="J70" s="3"/>
      <c r="K70" s="3"/>
      <c r="L70" s="3"/>
      <c r="M70" s="3"/>
      <c r="N70" s="3"/>
      <c r="O70" s="3"/>
      <c r="P70" s="3"/>
      <c r="Q70" s="3"/>
      <c r="R70" s="3"/>
      <c r="S70" s="3"/>
      <c r="T70" s="3"/>
      <c r="U70" s="3"/>
      <c r="V70" s="3"/>
    </row>
    <row r="71" spans="9:22" s="1" customFormat="1">
      <c r="I71" s="3"/>
      <c r="J71" s="3"/>
      <c r="K71" s="3"/>
      <c r="L71" s="3"/>
      <c r="M71" s="3"/>
      <c r="N71" s="3"/>
      <c r="O71" s="3"/>
      <c r="P71" s="3"/>
      <c r="Q71" s="3"/>
      <c r="R71" s="3"/>
      <c r="S71" s="3"/>
      <c r="T71" s="3"/>
      <c r="U71" s="3"/>
      <c r="V71" s="3"/>
    </row>
    <row r="72" spans="9:22" s="1" customFormat="1">
      <c r="I72" s="3"/>
      <c r="J72" s="3"/>
      <c r="K72" s="3"/>
      <c r="L72" s="3"/>
      <c r="M72" s="3"/>
      <c r="N72" s="3"/>
      <c r="O72" s="3"/>
      <c r="P72" s="3"/>
      <c r="Q72" s="3"/>
      <c r="R72" s="3"/>
      <c r="S72" s="3"/>
      <c r="T72" s="3"/>
      <c r="U72" s="3"/>
      <c r="V72" s="3"/>
    </row>
    <row r="73" spans="9:22" s="1" customFormat="1">
      <c r="I73" s="3"/>
      <c r="J73" s="3"/>
      <c r="K73" s="3"/>
      <c r="L73" s="3"/>
      <c r="M73" s="3"/>
      <c r="N73" s="3"/>
      <c r="O73" s="3"/>
      <c r="P73" s="3"/>
      <c r="Q73" s="3"/>
      <c r="R73" s="3"/>
      <c r="S73" s="3"/>
      <c r="T73" s="3"/>
      <c r="U73" s="3"/>
      <c r="V73" s="3"/>
    </row>
    <row r="74" spans="9:22" s="1" customFormat="1">
      <c r="I74" s="3"/>
      <c r="J74" s="3"/>
      <c r="K74" s="3"/>
      <c r="L74" s="3"/>
      <c r="M74" s="3"/>
      <c r="N74" s="3"/>
      <c r="O74" s="3"/>
      <c r="P74" s="3"/>
      <c r="Q74" s="3"/>
      <c r="R74" s="3"/>
      <c r="S74" s="3"/>
      <c r="T74" s="3"/>
      <c r="U74" s="3"/>
      <c r="V74" s="3"/>
    </row>
    <row r="75" spans="9:22" s="1" customFormat="1">
      <c r="I75" s="3"/>
      <c r="J75" s="3"/>
      <c r="K75" s="3"/>
      <c r="L75" s="3"/>
      <c r="M75" s="3"/>
      <c r="N75" s="3"/>
      <c r="O75" s="3"/>
      <c r="P75" s="3"/>
      <c r="Q75" s="3"/>
      <c r="R75" s="3"/>
      <c r="S75" s="3"/>
      <c r="T75" s="3"/>
      <c r="U75" s="3"/>
      <c r="V75" s="3"/>
    </row>
    <row r="76" spans="9:22" s="1" customFormat="1">
      <c r="I76" s="3"/>
      <c r="J76" s="3"/>
      <c r="K76" s="3"/>
      <c r="L76" s="3"/>
      <c r="M76" s="3"/>
      <c r="N76" s="3"/>
      <c r="O76" s="3"/>
      <c r="P76" s="3"/>
      <c r="Q76" s="3"/>
      <c r="R76" s="3"/>
      <c r="S76" s="3"/>
      <c r="T76" s="3"/>
      <c r="U76" s="3"/>
      <c r="V76" s="3"/>
    </row>
    <row r="77" spans="9:22" s="1" customFormat="1">
      <c r="I77" s="3"/>
      <c r="J77" s="3"/>
      <c r="K77" s="3"/>
      <c r="L77" s="3"/>
      <c r="M77" s="3"/>
      <c r="N77" s="3"/>
      <c r="O77" s="3"/>
      <c r="P77" s="3"/>
      <c r="Q77" s="3"/>
      <c r="R77" s="3"/>
      <c r="S77" s="3"/>
      <c r="T77" s="3"/>
      <c r="U77" s="3"/>
      <c r="V77" s="3"/>
    </row>
    <row r="78" spans="9:22" s="1" customFormat="1">
      <c r="I78" s="3"/>
      <c r="J78" s="3"/>
      <c r="K78" s="3"/>
      <c r="L78" s="3"/>
      <c r="M78" s="3"/>
      <c r="N78" s="3"/>
      <c r="O78" s="3"/>
      <c r="P78" s="3"/>
      <c r="Q78" s="3"/>
      <c r="R78" s="3"/>
      <c r="S78" s="3"/>
      <c r="T78" s="3"/>
      <c r="U78" s="3"/>
      <c r="V78" s="3"/>
    </row>
    <row r="79" spans="9:22" s="1" customFormat="1">
      <c r="I79" s="3"/>
      <c r="J79" s="3"/>
      <c r="K79" s="3"/>
      <c r="L79" s="3"/>
      <c r="M79" s="3"/>
      <c r="N79" s="3"/>
      <c r="O79" s="3"/>
      <c r="P79" s="3"/>
      <c r="Q79" s="3"/>
      <c r="R79" s="3"/>
      <c r="S79" s="3"/>
      <c r="T79" s="3"/>
      <c r="U79" s="3"/>
      <c r="V79" s="3"/>
    </row>
    <row r="80" spans="9:22" s="1" customFormat="1">
      <c r="I80" s="3"/>
      <c r="J80" s="3"/>
      <c r="K80" s="3"/>
      <c r="L80" s="3"/>
      <c r="M80" s="3"/>
      <c r="N80" s="3"/>
      <c r="O80" s="3"/>
      <c r="P80" s="3"/>
      <c r="Q80" s="3"/>
      <c r="R80" s="3"/>
      <c r="S80" s="3"/>
      <c r="T80" s="3"/>
      <c r="U80" s="3"/>
      <c r="V80" s="3"/>
    </row>
    <row r="81" spans="9:22" s="1" customFormat="1">
      <c r="I81" s="3"/>
      <c r="J81" s="3"/>
      <c r="K81" s="3"/>
      <c r="L81" s="3"/>
      <c r="M81" s="3"/>
      <c r="N81" s="3"/>
      <c r="O81" s="3"/>
      <c r="P81" s="3"/>
      <c r="Q81" s="3"/>
      <c r="R81" s="3"/>
      <c r="S81" s="3"/>
      <c r="T81" s="3"/>
      <c r="U81" s="3"/>
      <c r="V81" s="3"/>
    </row>
    <row r="82" spans="9:22" s="1" customFormat="1">
      <c r="I82" s="3"/>
      <c r="J82" s="3"/>
      <c r="K82" s="3"/>
      <c r="L82" s="3"/>
      <c r="M82" s="3"/>
      <c r="N82" s="3"/>
      <c r="O82" s="3"/>
      <c r="P82" s="3"/>
      <c r="Q82" s="3"/>
      <c r="R82" s="3"/>
      <c r="S82" s="3"/>
      <c r="T82" s="3"/>
      <c r="U82" s="3"/>
      <c r="V82" s="3"/>
    </row>
    <row r="83" spans="9:22" s="1" customFormat="1">
      <c r="I83" s="3"/>
      <c r="J83" s="3"/>
      <c r="K83" s="3"/>
      <c r="L83" s="3"/>
      <c r="M83" s="3"/>
      <c r="N83" s="3"/>
      <c r="O83" s="3"/>
      <c r="P83" s="3"/>
      <c r="Q83" s="3"/>
      <c r="R83" s="3"/>
      <c r="S83" s="3"/>
      <c r="T83" s="3"/>
      <c r="U83" s="3"/>
      <c r="V83" s="3"/>
    </row>
    <row r="84" spans="9:22" s="1" customFormat="1">
      <c r="I84" s="3"/>
      <c r="J84" s="3"/>
      <c r="K84" s="3"/>
      <c r="L84" s="3"/>
      <c r="M84" s="3"/>
      <c r="N84" s="3"/>
      <c r="O84" s="3"/>
      <c r="P84" s="3"/>
      <c r="Q84" s="3"/>
      <c r="R84" s="3"/>
      <c r="S84" s="3"/>
      <c r="T84" s="3"/>
      <c r="U84" s="3"/>
      <c r="V84" s="3"/>
    </row>
    <row r="85" spans="9:22" s="1" customFormat="1">
      <c r="I85" s="3"/>
      <c r="J85" s="3"/>
      <c r="K85" s="3"/>
      <c r="L85" s="3"/>
      <c r="M85" s="3"/>
      <c r="N85" s="3"/>
      <c r="O85" s="3"/>
      <c r="P85" s="3"/>
      <c r="Q85" s="3"/>
      <c r="R85" s="3"/>
      <c r="S85" s="3"/>
      <c r="T85" s="3"/>
      <c r="U85" s="3"/>
      <c r="V85" s="3"/>
    </row>
    <row r="86" spans="9:22" s="1" customFormat="1">
      <c r="I86" s="3"/>
      <c r="J86" s="3"/>
      <c r="K86" s="3"/>
      <c r="L86" s="3"/>
      <c r="M86" s="3"/>
      <c r="N86" s="3"/>
      <c r="O86" s="3"/>
      <c r="P86" s="3"/>
      <c r="Q86" s="3"/>
      <c r="R86" s="3"/>
      <c r="S86" s="3"/>
      <c r="T86" s="3"/>
      <c r="U86" s="3"/>
      <c r="V86" s="3"/>
    </row>
    <row r="87" spans="9:22" s="1" customFormat="1">
      <c r="I87" s="3"/>
      <c r="J87" s="3"/>
      <c r="K87" s="3"/>
      <c r="L87" s="3"/>
      <c r="M87" s="3"/>
      <c r="N87" s="3"/>
      <c r="O87" s="3"/>
      <c r="P87" s="3"/>
      <c r="Q87" s="3"/>
      <c r="R87" s="3"/>
      <c r="S87" s="3"/>
      <c r="T87" s="3"/>
      <c r="U87" s="3"/>
      <c r="V87" s="3"/>
    </row>
    <row r="88" spans="9:22" s="1" customFormat="1">
      <c r="I88" s="3"/>
      <c r="J88" s="3"/>
      <c r="K88" s="3"/>
      <c r="L88" s="3"/>
      <c r="M88" s="3"/>
      <c r="N88" s="3"/>
      <c r="O88" s="3"/>
      <c r="P88" s="3"/>
      <c r="Q88" s="3"/>
      <c r="R88" s="3"/>
      <c r="S88" s="3"/>
      <c r="T88" s="3"/>
      <c r="U88" s="3"/>
      <c r="V88" s="3"/>
    </row>
    <row r="89" spans="9:22" s="1" customFormat="1">
      <c r="I89" s="3"/>
      <c r="J89" s="3"/>
      <c r="K89" s="3"/>
      <c r="L89" s="3"/>
      <c r="M89" s="3"/>
      <c r="N89" s="3"/>
      <c r="O89" s="3"/>
      <c r="P89" s="3"/>
      <c r="Q89" s="3"/>
      <c r="R89" s="3"/>
      <c r="S89" s="3"/>
      <c r="T89" s="3"/>
      <c r="U89" s="3"/>
      <c r="V89" s="3"/>
    </row>
    <row r="90" spans="9:22" s="1" customFormat="1">
      <c r="I90" s="3"/>
      <c r="J90" s="3"/>
      <c r="K90" s="3"/>
      <c r="L90" s="3"/>
      <c r="M90" s="3"/>
      <c r="N90" s="3"/>
      <c r="O90" s="3"/>
      <c r="P90" s="3"/>
      <c r="Q90" s="3"/>
      <c r="R90" s="3"/>
      <c r="S90" s="3"/>
      <c r="T90" s="3"/>
      <c r="U90" s="3"/>
      <c r="V90" s="3"/>
    </row>
    <row r="91" spans="9:22" s="1" customFormat="1">
      <c r="I91" s="3"/>
      <c r="J91" s="3"/>
      <c r="K91" s="3"/>
      <c r="L91" s="3"/>
      <c r="M91" s="3"/>
      <c r="N91" s="3"/>
      <c r="O91" s="3"/>
      <c r="P91" s="3"/>
      <c r="Q91" s="3"/>
      <c r="R91" s="3"/>
      <c r="S91" s="3"/>
      <c r="T91" s="3"/>
      <c r="U91" s="3"/>
      <c r="V91" s="3"/>
    </row>
    <row r="92" spans="9:22" s="1" customFormat="1">
      <c r="I92" s="3"/>
      <c r="J92" s="3"/>
      <c r="K92" s="3"/>
      <c r="L92" s="3"/>
      <c r="M92" s="3"/>
      <c r="N92" s="3"/>
      <c r="O92" s="3"/>
      <c r="P92" s="3"/>
      <c r="Q92" s="3"/>
      <c r="R92" s="3"/>
      <c r="S92" s="3"/>
      <c r="T92" s="3"/>
      <c r="U92" s="3"/>
      <c r="V92" s="3"/>
    </row>
    <row r="93" spans="9:22" s="1" customFormat="1">
      <c r="I93" s="3"/>
      <c r="J93" s="3"/>
      <c r="K93" s="3"/>
      <c r="L93" s="3"/>
      <c r="M93" s="3"/>
      <c r="N93" s="3"/>
      <c r="O93" s="3"/>
      <c r="P93" s="3"/>
      <c r="Q93" s="3"/>
      <c r="R93" s="3"/>
      <c r="S93" s="3"/>
      <c r="T93" s="3"/>
      <c r="U93" s="3"/>
      <c r="V93" s="3"/>
    </row>
    <row r="94" spans="9:22" s="1" customFormat="1">
      <c r="I94" s="3"/>
      <c r="J94" s="3"/>
      <c r="K94" s="3"/>
      <c r="L94" s="3"/>
      <c r="M94" s="3"/>
      <c r="N94" s="3"/>
      <c r="O94" s="3"/>
      <c r="P94" s="3"/>
      <c r="Q94" s="3"/>
      <c r="R94" s="3"/>
      <c r="S94" s="3"/>
      <c r="T94" s="3"/>
      <c r="U94" s="3"/>
      <c r="V94" s="3"/>
    </row>
    <row r="95" spans="9:22" s="1" customFormat="1">
      <c r="I95" s="3"/>
      <c r="J95" s="3"/>
      <c r="K95" s="3"/>
      <c r="L95" s="3"/>
      <c r="M95" s="3"/>
      <c r="N95" s="3"/>
      <c r="O95" s="3"/>
      <c r="P95" s="3"/>
      <c r="Q95" s="3"/>
      <c r="R95" s="3"/>
      <c r="S95" s="3"/>
      <c r="T95" s="3"/>
      <c r="U95" s="3"/>
      <c r="V95" s="3"/>
    </row>
    <row r="96" spans="9:22" s="1" customFormat="1">
      <c r="I96" s="3"/>
      <c r="J96" s="3"/>
      <c r="K96" s="3"/>
      <c r="L96" s="3"/>
      <c r="M96" s="3"/>
      <c r="N96" s="3"/>
      <c r="O96" s="3"/>
      <c r="P96" s="3"/>
      <c r="Q96" s="3"/>
      <c r="R96" s="3"/>
      <c r="S96" s="3"/>
      <c r="T96" s="3"/>
      <c r="U96" s="3"/>
      <c r="V96" s="3"/>
    </row>
    <row r="97" spans="9:22" s="1" customFormat="1">
      <c r="I97" s="3"/>
      <c r="J97" s="3"/>
      <c r="K97" s="3"/>
      <c r="L97" s="3"/>
      <c r="M97" s="3"/>
      <c r="N97" s="3"/>
      <c r="O97" s="3"/>
      <c r="P97" s="3"/>
      <c r="Q97" s="3"/>
      <c r="R97" s="3"/>
      <c r="S97" s="3"/>
      <c r="T97" s="3"/>
      <c r="U97" s="3"/>
      <c r="V97" s="3"/>
    </row>
    <row r="98" spans="9:22" s="1" customFormat="1">
      <c r="I98" s="3"/>
      <c r="J98" s="3"/>
      <c r="K98" s="3"/>
      <c r="L98" s="3"/>
      <c r="M98" s="3"/>
      <c r="N98" s="3"/>
      <c r="O98" s="3"/>
      <c r="P98" s="3"/>
      <c r="Q98" s="3"/>
      <c r="R98" s="3"/>
      <c r="S98" s="3"/>
      <c r="T98" s="3"/>
      <c r="U98" s="3"/>
      <c r="V98" s="3"/>
    </row>
    <row r="99" spans="9:22" s="1" customFormat="1">
      <c r="I99" s="3"/>
      <c r="J99" s="3"/>
      <c r="K99" s="3"/>
      <c r="L99" s="3"/>
      <c r="M99" s="3"/>
      <c r="N99" s="3"/>
      <c r="O99" s="3"/>
      <c r="P99" s="3"/>
      <c r="Q99" s="3"/>
      <c r="R99" s="3"/>
      <c r="S99" s="3"/>
      <c r="T99" s="3"/>
      <c r="U99" s="3"/>
      <c r="V99" s="3"/>
    </row>
    <row r="100" spans="9:22" s="1" customFormat="1">
      <c r="I100" s="3"/>
      <c r="J100" s="3"/>
      <c r="K100" s="3"/>
      <c r="L100" s="3"/>
      <c r="M100" s="3"/>
      <c r="N100" s="3"/>
      <c r="O100" s="3"/>
      <c r="P100" s="3"/>
      <c r="Q100" s="3"/>
      <c r="R100" s="3"/>
      <c r="S100" s="3"/>
      <c r="T100" s="3"/>
      <c r="U100" s="3"/>
      <c r="V100" s="3"/>
    </row>
    <row r="101" spans="9:22" s="1" customFormat="1">
      <c r="I101" s="3"/>
      <c r="J101" s="3"/>
      <c r="K101" s="3"/>
      <c r="L101" s="3"/>
      <c r="M101" s="3"/>
      <c r="N101" s="3"/>
      <c r="O101" s="3"/>
      <c r="P101" s="3"/>
      <c r="Q101" s="3"/>
      <c r="R101" s="3"/>
      <c r="S101" s="3"/>
      <c r="T101" s="3"/>
      <c r="U101" s="3"/>
      <c r="V101" s="3"/>
    </row>
    <row r="102" spans="9:22" s="1" customFormat="1">
      <c r="I102" s="3"/>
      <c r="J102" s="3"/>
      <c r="K102" s="3"/>
      <c r="L102" s="3"/>
      <c r="M102" s="3"/>
      <c r="N102" s="3"/>
      <c r="O102" s="3"/>
      <c r="P102" s="3"/>
      <c r="Q102" s="3"/>
      <c r="R102" s="3"/>
      <c r="S102" s="3"/>
      <c r="T102" s="3"/>
      <c r="U102" s="3"/>
      <c r="V102" s="3"/>
    </row>
    <row r="103" spans="9:22" s="1" customFormat="1">
      <c r="I103" s="3"/>
      <c r="J103" s="3"/>
      <c r="K103" s="3"/>
      <c r="L103" s="3"/>
      <c r="M103" s="3"/>
      <c r="N103" s="3"/>
      <c r="O103" s="3"/>
      <c r="P103" s="3"/>
      <c r="Q103" s="3"/>
      <c r="R103" s="3"/>
      <c r="S103" s="3"/>
      <c r="T103" s="3"/>
      <c r="U103" s="3"/>
      <c r="V103" s="3"/>
    </row>
    <row r="104" spans="9:22" s="1" customFormat="1">
      <c r="I104" s="3"/>
      <c r="J104" s="3"/>
      <c r="K104" s="3"/>
      <c r="L104" s="3"/>
      <c r="M104" s="3"/>
      <c r="N104" s="3"/>
      <c r="O104" s="3"/>
      <c r="P104" s="3"/>
      <c r="Q104" s="3"/>
      <c r="R104" s="3"/>
      <c r="S104" s="3"/>
      <c r="T104" s="3"/>
      <c r="U104" s="3"/>
      <c r="V104" s="3"/>
    </row>
    <row r="105" spans="9:22" s="1" customFormat="1">
      <c r="I105" s="3"/>
      <c r="J105" s="3"/>
      <c r="K105" s="3"/>
      <c r="L105" s="3"/>
      <c r="M105" s="3"/>
      <c r="N105" s="3"/>
      <c r="O105" s="3"/>
      <c r="P105" s="3"/>
      <c r="Q105" s="3"/>
      <c r="R105" s="3"/>
      <c r="S105" s="3"/>
      <c r="T105" s="3"/>
      <c r="U105" s="3"/>
      <c r="V105" s="3"/>
    </row>
    <row r="106" spans="9:22" s="1" customFormat="1">
      <c r="I106" s="3"/>
      <c r="J106" s="3"/>
      <c r="K106" s="3"/>
      <c r="L106" s="3"/>
      <c r="M106" s="3"/>
      <c r="N106" s="3"/>
      <c r="O106" s="3"/>
      <c r="P106" s="3"/>
      <c r="Q106" s="3"/>
      <c r="R106" s="3"/>
      <c r="S106" s="3"/>
      <c r="T106" s="3"/>
      <c r="U106" s="3"/>
      <c r="V106" s="3"/>
    </row>
    <row r="107" spans="9:22" s="1" customFormat="1">
      <c r="I107" s="3"/>
      <c r="J107" s="3"/>
      <c r="K107" s="3"/>
      <c r="L107" s="3"/>
      <c r="M107" s="3"/>
      <c r="N107" s="3"/>
      <c r="O107" s="3"/>
      <c r="P107" s="3"/>
      <c r="Q107" s="3"/>
      <c r="R107" s="3"/>
      <c r="S107" s="3"/>
      <c r="T107" s="3"/>
      <c r="U107" s="3"/>
      <c r="V107" s="3"/>
    </row>
    <row r="108" spans="9:22" s="1" customFormat="1">
      <c r="I108" s="3"/>
      <c r="J108" s="3"/>
      <c r="K108" s="3"/>
      <c r="L108" s="3"/>
      <c r="M108" s="3"/>
      <c r="N108" s="3"/>
      <c r="O108" s="3"/>
      <c r="P108" s="3"/>
      <c r="Q108" s="3"/>
      <c r="R108" s="3"/>
      <c r="S108" s="3"/>
      <c r="T108" s="3"/>
      <c r="U108" s="3"/>
      <c r="V108" s="3"/>
    </row>
    <row r="109" spans="9:22" s="1" customFormat="1">
      <c r="I109" s="3"/>
      <c r="J109" s="3"/>
      <c r="K109" s="3"/>
      <c r="L109" s="3"/>
      <c r="M109" s="3"/>
      <c r="N109" s="3"/>
      <c r="O109" s="3"/>
      <c r="P109" s="3"/>
      <c r="Q109" s="3"/>
      <c r="R109" s="3"/>
      <c r="S109" s="3"/>
      <c r="T109" s="3"/>
      <c r="U109" s="3"/>
      <c r="V109" s="3"/>
    </row>
    <row r="110" spans="9:22" s="1" customFormat="1">
      <c r="I110" s="3"/>
      <c r="J110" s="3"/>
      <c r="K110" s="3"/>
      <c r="L110" s="3"/>
      <c r="M110" s="3"/>
      <c r="N110" s="3"/>
      <c r="O110" s="3"/>
      <c r="P110" s="3"/>
      <c r="Q110" s="3"/>
      <c r="R110" s="3"/>
      <c r="S110" s="3"/>
      <c r="T110" s="3"/>
      <c r="U110" s="3"/>
      <c r="V110" s="3"/>
    </row>
    <row r="111" spans="9:22" s="1" customFormat="1">
      <c r="I111" s="3"/>
      <c r="J111" s="3"/>
      <c r="K111" s="3"/>
      <c r="L111" s="3"/>
      <c r="M111" s="3"/>
      <c r="N111" s="3"/>
      <c r="O111" s="3"/>
      <c r="P111" s="3"/>
      <c r="Q111" s="3"/>
      <c r="R111" s="3"/>
      <c r="S111" s="3"/>
      <c r="T111" s="3"/>
      <c r="U111" s="3"/>
      <c r="V111" s="3"/>
    </row>
    <row r="112" spans="9:22" s="1" customFormat="1">
      <c r="I112" s="3"/>
      <c r="J112" s="3"/>
      <c r="K112" s="3"/>
      <c r="L112" s="3"/>
      <c r="M112" s="3"/>
      <c r="N112" s="3"/>
      <c r="O112" s="3"/>
      <c r="P112" s="3"/>
      <c r="Q112" s="3"/>
      <c r="R112" s="3"/>
      <c r="S112" s="3"/>
      <c r="T112" s="3"/>
      <c r="U112" s="3"/>
      <c r="V112" s="3"/>
    </row>
    <row r="113" spans="9:22" s="1" customFormat="1">
      <c r="I113" s="3"/>
      <c r="J113" s="3"/>
      <c r="K113" s="3"/>
      <c r="L113" s="3"/>
      <c r="M113" s="3"/>
      <c r="N113" s="3"/>
      <c r="O113" s="3"/>
      <c r="P113" s="3"/>
      <c r="Q113" s="3"/>
      <c r="R113" s="3"/>
      <c r="S113" s="3"/>
      <c r="T113" s="3"/>
      <c r="U113" s="3"/>
      <c r="V113" s="3"/>
    </row>
    <row r="114" spans="9:22" s="1" customFormat="1">
      <c r="I114" s="3"/>
      <c r="J114" s="3"/>
      <c r="K114" s="3"/>
      <c r="L114" s="3"/>
      <c r="M114" s="3"/>
      <c r="N114" s="3"/>
      <c r="O114" s="3"/>
      <c r="P114" s="3"/>
      <c r="Q114" s="3"/>
      <c r="R114" s="3"/>
      <c r="S114" s="3"/>
      <c r="T114" s="3"/>
      <c r="U114" s="3"/>
      <c r="V114" s="3"/>
    </row>
    <row r="115" spans="9:22" s="1" customFormat="1">
      <c r="I115" s="3"/>
      <c r="J115" s="3"/>
      <c r="K115" s="3"/>
      <c r="L115" s="3"/>
      <c r="M115" s="3"/>
      <c r="N115" s="3"/>
      <c r="O115" s="3"/>
      <c r="P115" s="3"/>
      <c r="Q115" s="3"/>
      <c r="R115" s="3"/>
      <c r="S115" s="3"/>
      <c r="T115" s="3"/>
      <c r="U115" s="3"/>
      <c r="V115" s="3"/>
    </row>
    <row r="116" spans="9:22" s="1" customFormat="1">
      <c r="I116" s="3"/>
      <c r="J116" s="3"/>
      <c r="K116" s="3"/>
      <c r="L116" s="3"/>
      <c r="M116" s="3"/>
      <c r="N116" s="3"/>
      <c r="O116" s="3"/>
      <c r="P116" s="3"/>
      <c r="Q116" s="3"/>
      <c r="R116" s="3"/>
      <c r="S116" s="3"/>
      <c r="T116" s="3"/>
      <c r="U116" s="3"/>
      <c r="V116" s="3"/>
    </row>
    <row r="117" spans="9:22" s="1" customFormat="1">
      <c r="I117" s="3"/>
      <c r="J117" s="3"/>
      <c r="K117" s="3"/>
      <c r="L117" s="3"/>
      <c r="M117" s="3"/>
      <c r="N117" s="3"/>
      <c r="O117" s="3"/>
      <c r="P117" s="3"/>
      <c r="Q117" s="3"/>
      <c r="R117" s="3"/>
      <c r="S117" s="3"/>
      <c r="T117" s="3"/>
      <c r="U117" s="3"/>
      <c r="V117" s="3"/>
    </row>
    <row r="118" spans="9:22" s="1" customFormat="1">
      <c r="I118" s="3"/>
      <c r="J118" s="3"/>
      <c r="K118" s="3"/>
      <c r="L118" s="3"/>
      <c r="M118" s="3"/>
      <c r="N118" s="3"/>
      <c r="O118" s="3"/>
      <c r="P118" s="3"/>
      <c r="Q118" s="3"/>
      <c r="R118" s="3"/>
      <c r="S118" s="3"/>
      <c r="T118" s="3"/>
      <c r="U118" s="3"/>
      <c r="V118" s="3"/>
    </row>
    <row r="119" spans="9:22" s="1" customFormat="1">
      <c r="I119" s="3"/>
      <c r="J119" s="3"/>
      <c r="K119" s="3"/>
      <c r="L119" s="3"/>
      <c r="M119" s="3"/>
      <c r="N119" s="3"/>
      <c r="O119" s="3"/>
      <c r="P119" s="3"/>
      <c r="Q119" s="3"/>
      <c r="R119" s="3"/>
      <c r="S119" s="3"/>
      <c r="T119" s="3"/>
      <c r="U119" s="3"/>
      <c r="V119" s="3"/>
    </row>
    <row r="120" spans="9:22" s="1" customFormat="1">
      <c r="I120" s="3"/>
      <c r="J120" s="3"/>
      <c r="K120" s="3"/>
      <c r="L120" s="3"/>
      <c r="M120" s="3"/>
      <c r="N120" s="3"/>
      <c r="O120" s="3"/>
      <c r="P120" s="3"/>
      <c r="Q120" s="3"/>
      <c r="R120" s="3"/>
      <c r="S120" s="3"/>
      <c r="T120" s="3"/>
      <c r="U120" s="3"/>
      <c r="V120" s="3"/>
    </row>
    <row r="121" spans="9:22" s="1" customFormat="1">
      <c r="I121" s="3"/>
      <c r="J121" s="3"/>
      <c r="K121" s="3"/>
      <c r="L121" s="3"/>
      <c r="M121" s="3"/>
      <c r="N121" s="3"/>
      <c r="O121" s="3"/>
      <c r="P121" s="3"/>
      <c r="Q121" s="3"/>
      <c r="R121" s="3"/>
      <c r="S121" s="3"/>
      <c r="T121" s="3"/>
      <c r="U121" s="3"/>
      <c r="V121" s="3"/>
    </row>
    <row r="122" spans="9:22" s="1" customFormat="1">
      <c r="I122" s="3"/>
      <c r="J122" s="3"/>
      <c r="K122" s="3"/>
      <c r="L122" s="3"/>
      <c r="M122" s="3"/>
      <c r="N122" s="3"/>
      <c r="O122" s="3"/>
      <c r="P122" s="3"/>
      <c r="Q122" s="3"/>
      <c r="R122" s="3"/>
      <c r="S122" s="3"/>
      <c r="T122" s="3"/>
      <c r="U122" s="3"/>
      <c r="V122" s="3"/>
    </row>
    <row r="123" spans="9:22" s="1" customFormat="1">
      <c r="I123" s="3"/>
      <c r="J123" s="3"/>
      <c r="K123" s="3"/>
      <c r="L123" s="3"/>
      <c r="M123" s="3"/>
      <c r="N123" s="3"/>
      <c r="O123" s="3"/>
      <c r="P123" s="3"/>
      <c r="Q123" s="3"/>
      <c r="R123" s="3"/>
      <c r="S123" s="3"/>
      <c r="T123" s="3"/>
      <c r="U123" s="3"/>
      <c r="V123" s="3"/>
    </row>
    <row r="124" spans="9:22" s="1" customFormat="1">
      <c r="I124" s="3"/>
      <c r="J124" s="3"/>
      <c r="K124" s="3"/>
      <c r="L124" s="3"/>
      <c r="M124" s="3"/>
      <c r="N124" s="3"/>
      <c r="O124" s="3"/>
      <c r="P124" s="3"/>
      <c r="Q124" s="3"/>
      <c r="R124" s="3"/>
      <c r="S124" s="3"/>
      <c r="T124" s="3"/>
      <c r="U124" s="3"/>
      <c r="V124" s="3"/>
    </row>
    <row r="125" spans="9:22" s="1" customFormat="1">
      <c r="I125" s="3"/>
      <c r="J125" s="3"/>
      <c r="K125" s="3"/>
      <c r="L125" s="3"/>
      <c r="M125" s="3"/>
      <c r="N125" s="3"/>
      <c r="O125" s="3"/>
      <c r="P125" s="3"/>
      <c r="Q125" s="3"/>
      <c r="R125" s="3"/>
      <c r="S125" s="3"/>
      <c r="T125" s="3"/>
      <c r="U125" s="3"/>
      <c r="V125" s="3"/>
    </row>
    <row r="126" spans="9:22" s="1" customFormat="1">
      <c r="I126" s="3"/>
      <c r="J126" s="3"/>
      <c r="K126" s="3"/>
      <c r="L126" s="3"/>
      <c r="M126" s="3"/>
      <c r="N126" s="3"/>
      <c r="O126" s="3"/>
      <c r="P126" s="3"/>
      <c r="Q126" s="3"/>
      <c r="R126" s="3"/>
      <c r="S126" s="3"/>
      <c r="T126" s="3"/>
      <c r="U126" s="3"/>
      <c r="V126" s="3"/>
    </row>
    <row r="127" spans="9:22" s="1" customFormat="1">
      <c r="I127" s="3"/>
      <c r="J127" s="3"/>
      <c r="K127" s="3"/>
      <c r="L127" s="3"/>
      <c r="M127" s="3"/>
      <c r="N127" s="3"/>
      <c r="O127" s="3"/>
      <c r="P127" s="3"/>
      <c r="Q127" s="3"/>
      <c r="R127" s="3"/>
      <c r="S127" s="3"/>
      <c r="T127" s="3"/>
      <c r="U127" s="3"/>
      <c r="V127" s="3"/>
    </row>
    <row r="128" spans="9:22" s="1" customFormat="1">
      <c r="I128" s="3"/>
      <c r="J128" s="3"/>
      <c r="K128" s="3"/>
      <c r="L128" s="3"/>
      <c r="M128" s="3"/>
      <c r="N128" s="3"/>
      <c r="O128" s="3"/>
      <c r="P128" s="3"/>
      <c r="Q128" s="3"/>
      <c r="R128" s="3"/>
      <c r="S128" s="3"/>
      <c r="T128" s="3"/>
      <c r="U128" s="3"/>
      <c r="V128" s="3"/>
    </row>
    <row r="129" spans="9:22" s="1" customFormat="1">
      <c r="I129" s="3"/>
      <c r="J129" s="3"/>
      <c r="K129" s="3"/>
      <c r="L129" s="3"/>
      <c r="M129" s="3"/>
      <c r="N129" s="3"/>
      <c r="O129" s="3"/>
      <c r="P129" s="3"/>
      <c r="Q129" s="3"/>
      <c r="R129" s="3"/>
      <c r="S129" s="3"/>
      <c r="T129" s="3"/>
      <c r="U129" s="3"/>
      <c r="V129" s="3"/>
    </row>
    <row r="130" spans="9:22" s="1" customFormat="1">
      <c r="I130" s="3"/>
      <c r="J130" s="3"/>
      <c r="K130" s="3"/>
      <c r="L130" s="3"/>
      <c r="M130" s="3"/>
      <c r="N130" s="3"/>
      <c r="O130" s="3"/>
      <c r="P130" s="3"/>
      <c r="Q130" s="3"/>
      <c r="R130" s="3"/>
      <c r="S130" s="3"/>
      <c r="T130" s="3"/>
      <c r="U130" s="3"/>
      <c r="V130" s="3"/>
    </row>
    <row r="131" spans="9:22" s="1" customFormat="1">
      <c r="I131" s="3"/>
      <c r="J131" s="3"/>
      <c r="K131" s="3"/>
      <c r="L131" s="3"/>
      <c r="M131" s="3"/>
      <c r="N131" s="3"/>
      <c r="O131" s="3"/>
      <c r="P131" s="3"/>
      <c r="Q131" s="3"/>
      <c r="R131" s="3"/>
      <c r="S131" s="3"/>
      <c r="T131" s="3"/>
      <c r="U131" s="3"/>
      <c r="V131" s="3"/>
    </row>
    <row r="132" spans="9:22" s="1" customFormat="1">
      <c r="I132" s="3"/>
      <c r="J132" s="3"/>
      <c r="K132" s="3"/>
      <c r="L132" s="3"/>
      <c r="M132" s="3"/>
      <c r="N132" s="3"/>
      <c r="O132" s="3"/>
      <c r="P132" s="3"/>
      <c r="Q132" s="3"/>
      <c r="R132" s="3"/>
      <c r="S132" s="3"/>
      <c r="T132" s="3"/>
      <c r="U132" s="3"/>
      <c r="V132" s="3"/>
    </row>
    <row r="133" spans="9:22" s="1" customFormat="1">
      <c r="I133" s="3"/>
      <c r="J133" s="3"/>
      <c r="K133" s="3"/>
      <c r="L133" s="3"/>
      <c r="M133" s="3"/>
      <c r="N133" s="3"/>
      <c r="O133" s="3"/>
      <c r="P133" s="3"/>
      <c r="Q133" s="3"/>
      <c r="R133" s="3"/>
      <c r="S133" s="3"/>
      <c r="T133" s="3"/>
      <c r="U133" s="3"/>
      <c r="V133" s="3"/>
    </row>
    <row r="134" spans="9:22" s="1" customFormat="1">
      <c r="I134" s="3"/>
      <c r="J134" s="3"/>
      <c r="K134" s="3"/>
      <c r="L134" s="3"/>
      <c r="M134" s="3"/>
      <c r="N134" s="3"/>
      <c r="O134" s="3"/>
      <c r="P134" s="3"/>
      <c r="Q134" s="3"/>
      <c r="R134" s="3"/>
      <c r="S134" s="3"/>
      <c r="T134" s="3"/>
      <c r="U134" s="3"/>
      <c r="V134" s="3"/>
    </row>
    <row r="135" spans="9:22" s="1" customFormat="1">
      <c r="I135" s="3"/>
      <c r="J135" s="3"/>
      <c r="K135" s="3"/>
      <c r="L135" s="3"/>
      <c r="M135" s="3"/>
      <c r="N135" s="3"/>
      <c r="O135" s="3"/>
      <c r="P135" s="3"/>
      <c r="Q135" s="3"/>
      <c r="R135" s="3"/>
      <c r="S135" s="3"/>
      <c r="T135" s="3"/>
      <c r="U135" s="3"/>
      <c r="V135" s="3"/>
    </row>
    <row r="136" spans="9:22" s="1" customFormat="1">
      <c r="I136" s="3"/>
      <c r="J136" s="3"/>
      <c r="K136" s="3"/>
      <c r="L136" s="3"/>
      <c r="M136" s="3"/>
      <c r="N136" s="3"/>
      <c r="O136" s="3"/>
      <c r="P136" s="3"/>
      <c r="Q136" s="3"/>
      <c r="R136" s="3"/>
      <c r="S136" s="3"/>
      <c r="T136" s="3"/>
      <c r="U136" s="3"/>
      <c r="V136" s="3"/>
    </row>
    <row r="137" spans="9:22" s="1" customFormat="1">
      <c r="I137" s="3"/>
      <c r="J137" s="3"/>
      <c r="K137" s="3"/>
      <c r="L137" s="3"/>
      <c r="M137" s="3"/>
      <c r="N137" s="3"/>
      <c r="O137" s="3"/>
      <c r="P137" s="3"/>
      <c r="Q137" s="3"/>
      <c r="R137" s="3"/>
      <c r="S137" s="3"/>
      <c r="T137" s="3"/>
      <c r="U137" s="3"/>
      <c r="V137" s="3"/>
    </row>
    <row r="138" spans="9:22" s="1" customFormat="1">
      <c r="I138" s="3"/>
      <c r="J138" s="3"/>
      <c r="K138" s="3"/>
      <c r="L138" s="3"/>
      <c r="M138" s="3"/>
      <c r="N138" s="3"/>
      <c r="O138" s="3"/>
      <c r="P138" s="3"/>
      <c r="Q138" s="3"/>
      <c r="R138" s="3"/>
      <c r="S138" s="3"/>
      <c r="T138" s="3"/>
      <c r="U138" s="3"/>
      <c r="V138" s="3"/>
    </row>
    <row r="139" spans="9:22" s="1" customFormat="1">
      <c r="I139" s="3"/>
      <c r="J139" s="3"/>
      <c r="K139" s="3"/>
      <c r="L139" s="3"/>
      <c r="M139" s="3"/>
      <c r="N139" s="3"/>
      <c r="O139" s="3"/>
      <c r="P139" s="3"/>
      <c r="Q139" s="3"/>
      <c r="R139" s="3"/>
      <c r="S139" s="3"/>
      <c r="T139" s="3"/>
      <c r="U139" s="3"/>
      <c r="V139" s="3"/>
    </row>
    <row r="140" spans="9:22" s="1" customFormat="1">
      <c r="I140" s="3"/>
      <c r="J140" s="3"/>
      <c r="K140" s="3"/>
      <c r="L140" s="3"/>
      <c r="M140" s="3"/>
      <c r="N140" s="3"/>
      <c r="O140" s="3"/>
      <c r="P140" s="3"/>
      <c r="Q140" s="3"/>
      <c r="R140" s="3"/>
      <c r="S140" s="3"/>
      <c r="T140" s="3"/>
      <c r="U140" s="3"/>
      <c r="V140" s="3"/>
    </row>
    <row r="141" spans="9:22" s="1" customFormat="1">
      <c r="I141" s="3"/>
      <c r="J141" s="3"/>
      <c r="K141" s="3"/>
      <c r="L141" s="3"/>
      <c r="M141" s="3"/>
      <c r="N141" s="3"/>
      <c r="O141" s="3"/>
      <c r="P141" s="3"/>
      <c r="Q141" s="3"/>
      <c r="R141" s="3"/>
      <c r="S141" s="3"/>
      <c r="T141" s="3"/>
      <c r="U141" s="3"/>
      <c r="V141" s="3"/>
    </row>
    <row r="142" spans="9:22" s="1" customFormat="1">
      <c r="I142" s="3"/>
      <c r="J142" s="3"/>
      <c r="K142" s="3"/>
      <c r="L142" s="3"/>
      <c r="M142" s="3"/>
      <c r="N142" s="3"/>
      <c r="O142" s="3"/>
      <c r="P142" s="3"/>
      <c r="Q142" s="3"/>
      <c r="R142" s="3"/>
      <c r="S142" s="3"/>
      <c r="T142" s="3"/>
      <c r="U142" s="3"/>
      <c r="V142" s="3"/>
    </row>
    <row r="143" spans="9:22" s="1" customFormat="1">
      <c r="I143" s="3"/>
      <c r="J143" s="3"/>
      <c r="K143" s="3"/>
      <c r="L143" s="3"/>
      <c r="M143" s="3"/>
      <c r="N143" s="3"/>
      <c r="O143" s="3"/>
      <c r="P143" s="3"/>
      <c r="Q143" s="3"/>
      <c r="R143" s="3"/>
      <c r="S143" s="3"/>
      <c r="T143" s="3"/>
      <c r="U143" s="3"/>
      <c r="V143" s="3"/>
    </row>
    <row r="144" spans="9:22" s="1" customFormat="1">
      <c r="I144" s="3"/>
      <c r="J144" s="3"/>
      <c r="K144" s="3"/>
      <c r="L144" s="3"/>
      <c r="M144" s="3"/>
      <c r="N144" s="3"/>
      <c r="O144" s="3"/>
      <c r="P144" s="3"/>
      <c r="Q144" s="3"/>
      <c r="R144" s="3"/>
      <c r="S144" s="3"/>
      <c r="T144" s="3"/>
      <c r="U144" s="3"/>
      <c r="V144" s="3"/>
    </row>
    <row r="145" spans="9:22" s="1" customFormat="1">
      <c r="I145" s="3"/>
      <c r="J145" s="3"/>
      <c r="K145" s="3"/>
      <c r="L145" s="3"/>
      <c r="M145" s="3"/>
      <c r="N145" s="3"/>
      <c r="O145" s="3"/>
      <c r="P145" s="3"/>
      <c r="Q145" s="3"/>
      <c r="R145" s="3"/>
      <c r="S145" s="3"/>
      <c r="T145" s="3"/>
      <c r="U145" s="3"/>
      <c r="V145" s="3"/>
    </row>
    <row r="146" spans="9:22" s="1" customFormat="1">
      <c r="I146" s="3"/>
      <c r="J146" s="3"/>
      <c r="K146" s="3"/>
      <c r="L146" s="3"/>
      <c r="M146" s="3"/>
      <c r="N146" s="3"/>
      <c r="O146" s="3"/>
      <c r="P146" s="3"/>
      <c r="Q146" s="3"/>
      <c r="R146" s="3"/>
      <c r="S146" s="3"/>
      <c r="T146" s="3"/>
      <c r="U146" s="3"/>
      <c r="V146" s="3"/>
    </row>
    <row r="147" spans="9:22" s="1" customFormat="1">
      <c r="I147" s="3"/>
      <c r="J147" s="3"/>
      <c r="K147" s="3"/>
      <c r="L147" s="3"/>
      <c r="M147" s="3"/>
      <c r="N147" s="3"/>
      <c r="O147" s="3"/>
      <c r="P147" s="3"/>
      <c r="Q147" s="3"/>
      <c r="R147" s="3"/>
      <c r="S147" s="3"/>
      <c r="T147" s="3"/>
      <c r="U147" s="3"/>
      <c r="V147" s="3"/>
    </row>
    <row r="148" spans="9:22" s="1" customFormat="1">
      <c r="I148" s="3"/>
      <c r="J148" s="3"/>
      <c r="K148" s="3"/>
      <c r="L148" s="3"/>
      <c r="M148" s="3"/>
      <c r="N148" s="3"/>
      <c r="O148" s="3"/>
      <c r="P148" s="3"/>
      <c r="Q148" s="3"/>
      <c r="R148" s="3"/>
      <c r="S148" s="3"/>
      <c r="T148" s="3"/>
      <c r="U148" s="3"/>
      <c r="V148" s="3"/>
    </row>
    <row r="149" spans="9:22" s="1" customFormat="1">
      <c r="I149" s="3"/>
      <c r="J149" s="3"/>
      <c r="K149" s="3"/>
      <c r="L149" s="3"/>
      <c r="M149" s="3"/>
      <c r="N149" s="3"/>
      <c r="O149" s="3"/>
      <c r="P149" s="3"/>
      <c r="Q149" s="3"/>
      <c r="R149" s="3"/>
      <c r="S149" s="3"/>
      <c r="T149" s="3"/>
      <c r="U149" s="3"/>
      <c r="V149" s="3"/>
    </row>
    <row r="150" spans="9:22" s="1" customFormat="1">
      <c r="I150" s="3"/>
      <c r="J150" s="3"/>
      <c r="K150" s="3"/>
      <c r="L150" s="3"/>
      <c r="M150" s="3"/>
      <c r="N150" s="3"/>
      <c r="O150" s="3"/>
      <c r="P150" s="3"/>
      <c r="Q150" s="3"/>
      <c r="R150" s="3"/>
      <c r="S150" s="3"/>
      <c r="T150" s="3"/>
      <c r="U150" s="3"/>
      <c r="V150" s="3"/>
    </row>
    <row r="151" spans="9:22" s="1" customFormat="1">
      <c r="I151" s="3"/>
      <c r="J151" s="3"/>
      <c r="K151" s="3"/>
      <c r="L151" s="3"/>
      <c r="M151" s="3"/>
      <c r="N151" s="3"/>
      <c r="O151" s="3"/>
      <c r="P151" s="3"/>
      <c r="Q151" s="3"/>
      <c r="R151" s="3"/>
      <c r="S151" s="3"/>
      <c r="T151" s="3"/>
      <c r="U151" s="3"/>
      <c r="V151" s="3"/>
    </row>
    <row r="152" spans="9:22" s="1" customFormat="1">
      <c r="I152" s="3"/>
      <c r="J152" s="3"/>
      <c r="K152" s="3"/>
      <c r="L152" s="3"/>
      <c r="M152" s="3"/>
      <c r="N152" s="3"/>
      <c r="O152" s="3"/>
      <c r="P152" s="3"/>
      <c r="Q152" s="3"/>
      <c r="R152" s="3"/>
      <c r="S152" s="3"/>
      <c r="T152" s="3"/>
      <c r="U152" s="3"/>
      <c r="V152" s="3"/>
    </row>
    <row r="153" spans="9:22" s="1" customFormat="1">
      <c r="I153" s="3"/>
      <c r="J153" s="3"/>
      <c r="K153" s="3"/>
      <c r="L153" s="3"/>
      <c r="M153" s="3"/>
      <c r="N153" s="3"/>
      <c r="O153" s="3"/>
      <c r="P153" s="3"/>
      <c r="Q153" s="3"/>
      <c r="R153" s="3"/>
      <c r="S153" s="3"/>
      <c r="T153" s="3"/>
      <c r="U153" s="3"/>
      <c r="V153" s="3"/>
    </row>
    <row r="154" spans="9:22" s="1" customFormat="1">
      <c r="I154" s="3"/>
      <c r="J154" s="3"/>
      <c r="K154" s="3"/>
      <c r="L154" s="3"/>
      <c r="M154" s="3"/>
      <c r="N154" s="3"/>
      <c r="O154" s="3"/>
      <c r="P154" s="3"/>
      <c r="Q154" s="3"/>
      <c r="R154" s="3"/>
      <c r="S154" s="3"/>
      <c r="T154" s="3"/>
      <c r="U154" s="3"/>
      <c r="V154" s="3"/>
    </row>
    <row r="155" spans="9:22" s="1" customFormat="1">
      <c r="I155" s="3"/>
      <c r="J155" s="3"/>
      <c r="K155" s="3"/>
      <c r="L155" s="3"/>
      <c r="M155" s="3"/>
      <c r="N155" s="3"/>
      <c r="O155" s="3"/>
      <c r="P155" s="3"/>
      <c r="Q155" s="3"/>
      <c r="R155" s="3"/>
      <c r="S155" s="3"/>
      <c r="T155" s="3"/>
      <c r="U155" s="3"/>
      <c r="V155" s="3"/>
    </row>
    <row r="156" spans="9:22" s="1" customFormat="1">
      <c r="I156" s="3"/>
      <c r="J156" s="3"/>
      <c r="K156" s="3"/>
      <c r="L156" s="3"/>
      <c r="M156" s="3"/>
      <c r="N156" s="3"/>
      <c r="O156" s="3"/>
      <c r="P156" s="3"/>
      <c r="Q156" s="3"/>
      <c r="R156" s="3"/>
      <c r="S156" s="3"/>
      <c r="T156" s="3"/>
      <c r="U156" s="3"/>
      <c r="V156" s="3"/>
    </row>
    <row r="157" spans="9:22" s="1" customFormat="1">
      <c r="I157" s="3"/>
      <c r="J157" s="3"/>
      <c r="K157" s="3"/>
      <c r="L157" s="3"/>
      <c r="M157" s="3"/>
      <c r="N157" s="3"/>
      <c r="O157" s="3"/>
      <c r="P157" s="3"/>
      <c r="Q157" s="3"/>
      <c r="R157" s="3"/>
      <c r="S157" s="3"/>
      <c r="T157" s="3"/>
      <c r="U157" s="3"/>
      <c r="V157" s="3"/>
    </row>
    <row r="158" spans="9:22" s="1" customFormat="1">
      <c r="I158" s="3"/>
      <c r="J158" s="3"/>
      <c r="K158" s="3"/>
      <c r="L158" s="3"/>
      <c r="M158" s="3"/>
      <c r="N158" s="3"/>
      <c r="O158" s="3"/>
      <c r="P158" s="3"/>
      <c r="Q158" s="3"/>
      <c r="R158" s="3"/>
      <c r="S158" s="3"/>
      <c r="T158" s="3"/>
      <c r="U158" s="3"/>
      <c r="V158" s="3"/>
    </row>
    <row r="159" spans="9:22" s="1" customFormat="1">
      <c r="I159" s="3"/>
      <c r="J159" s="3"/>
      <c r="K159" s="3"/>
      <c r="L159" s="3"/>
      <c r="M159" s="3"/>
      <c r="N159" s="3"/>
      <c r="O159" s="3"/>
      <c r="P159" s="3"/>
      <c r="Q159" s="3"/>
      <c r="R159" s="3"/>
      <c r="S159" s="3"/>
      <c r="T159" s="3"/>
      <c r="U159" s="3"/>
      <c r="V159" s="3"/>
    </row>
    <row r="160" spans="9:22" s="1" customFormat="1">
      <c r="I160" s="3"/>
      <c r="J160" s="3"/>
      <c r="K160" s="3"/>
      <c r="L160" s="3"/>
      <c r="M160" s="3"/>
      <c r="N160" s="3"/>
      <c r="O160" s="3"/>
      <c r="P160" s="3"/>
      <c r="Q160" s="3"/>
      <c r="R160" s="3"/>
      <c r="S160" s="3"/>
      <c r="T160" s="3"/>
      <c r="U160" s="3"/>
      <c r="V160" s="3"/>
    </row>
    <row r="161" spans="9:22" s="1" customFormat="1">
      <c r="I161" s="3"/>
      <c r="J161" s="3"/>
      <c r="K161" s="3"/>
      <c r="L161" s="3"/>
      <c r="M161" s="3"/>
      <c r="N161" s="3"/>
      <c r="O161" s="3"/>
      <c r="P161" s="3"/>
      <c r="Q161" s="3"/>
      <c r="R161" s="3"/>
      <c r="S161" s="3"/>
      <c r="T161" s="3"/>
      <c r="U161" s="3"/>
      <c r="V161" s="3"/>
    </row>
    <row r="162" spans="9:22" s="1" customFormat="1">
      <c r="I162" s="3"/>
      <c r="J162" s="3"/>
      <c r="K162" s="3"/>
      <c r="L162" s="3"/>
      <c r="M162" s="3"/>
      <c r="N162" s="3"/>
      <c r="O162" s="3"/>
      <c r="P162" s="3"/>
      <c r="Q162" s="3"/>
      <c r="R162" s="3"/>
      <c r="S162" s="3"/>
      <c r="T162" s="3"/>
      <c r="U162" s="3"/>
      <c r="V162" s="3"/>
    </row>
    <row r="163" spans="9:22" s="1" customFormat="1">
      <c r="I163" s="3"/>
      <c r="J163" s="3"/>
      <c r="K163" s="3"/>
      <c r="L163" s="3"/>
      <c r="M163" s="3"/>
      <c r="N163" s="3"/>
      <c r="O163" s="3"/>
      <c r="P163" s="3"/>
      <c r="Q163" s="3"/>
      <c r="R163" s="3"/>
      <c r="S163" s="3"/>
      <c r="T163" s="3"/>
      <c r="U163" s="3"/>
      <c r="V163" s="3"/>
    </row>
    <row r="164" spans="9:22" s="1" customFormat="1">
      <c r="I164" s="3"/>
      <c r="J164" s="3"/>
      <c r="K164" s="3"/>
      <c r="L164" s="3"/>
      <c r="M164" s="3"/>
      <c r="N164" s="3"/>
      <c r="O164" s="3"/>
      <c r="P164" s="3"/>
      <c r="Q164" s="3"/>
      <c r="R164" s="3"/>
      <c r="S164" s="3"/>
      <c r="T164" s="3"/>
      <c r="U164" s="3"/>
      <c r="V164" s="3"/>
    </row>
    <row r="165" spans="9:22" s="1" customFormat="1">
      <c r="I165" s="3"/>
      <c r="J165" s="3"/>
      <c r="K165" s="3"/>
      <c r="L165" s="3"/>
      <c r="M165" s="3"/>
      <c r="N165" s="3"/>
      <c r="O165" s="3"/>
      <c r="P165" s="3"/>
      <c r="Q165" s="3"/>
      <c r="R165" s="3"/>
      <c r="S165" s="3"/>
      <c r="T165" s="3"/>
      <c r="U165" s="3"/>
      <c r="V165" s="3"/>
    </row>
    <row r="166" spans="9:22" s="1" customFormat="1">
      <c r="I166" s="3"/>
      <c r="J166" s="3"/>
      <c r="K166" s="3"/>
      <c r="L166" s="3"/>
      <c r="M166" s="3"/>
      <c r="N166" s="3"/>
      <c r="O166" s="3"/>
      <c r="P166" s="3"/>
      <c r="Q166" s="3"/>
      <c r="R166" s="3"/>
      <c r="S166" s="3"/>
      <c r="T166" s="3"/>
      <c r="U166" s="3"/>
      <c r="V166" s="3"/>
    </row>
    <row r="167" spans="9:22" s="1" customFormat="1">
      <c r="I167" s="3"/>
      <c r="J167" s="3"/>
      <c r="K167" s="3"/>
      <c r="L167" s="3"/>
      <c r="M167" s="3"/>
      <c r="N167" s="3"/>
      <c r="O167" s="3"/>
      <c r="P167" s="3"/>
      <c r="Q167" s="3"/>
      <c r="R167" s="3"/>
      <c r="S167" s="3"/>
      <c r="T167" s="3"/>
      <c r="U167" s="3"/>
      <c r="V167" s="3"/>
    </row>
    <row r="168" spans="9:22" s="1" customFormat="1">
      <c r="I168" s="3"/>
      <c r="J168" s="3"/>
      <c r="K168" s="3"/>
      <c r="L168" s="3"/>
      <c r="M168" s="3"/>
      <c r="N168" s="3"/>
      <c r="O168" s="3"/>
      <c r="P168" s="3"/>
      <c r="Q168" s="3"/>
      <c r="R168" s="3"/>
      <c r="S168" s="3"/>
      <c r="T168" s="3"/>
      <c r="U168" s="3"/>
      <c r="V168" s="3"/>
    </row>
    <row r="169" spans="9:22" s="1" customFormat="1">
      <c r="I169" s="3"/>
      <c r="J169" s="3"/>
      <c r="K169" s="3"/>
      <c r="L169" s="3"/>
      <c r="M169" s="3"/>
      <c r="N169" s="3"/>
      <c r="O169" s="3"/>
      <c r="P169" s="3"/>
      <c r="Q169" s="3"/>
      <c r="R169" s="3"/>
      <c r="S169" s="3"/>
      <c r="T169" s="3"/>
      <c r="U169" s="3"/>
      <c r="V169" s="3"/>
    </row>
    <row r="170" spans="9:22" s="1" customFormat="1">
      <c r="I170" s="3"/>
      <c r="J170" s="3"/>
      <c r="K170" s="3"/>
      <c r="L170" s="3"/>
      <c r="M170" s="3"/>
      <c r="N170" s="3"/>
      <c r="O170" s="3"/>
      <c r="P170" s="3"/>
      <c r="Q170" s="3"/>
      <c r="R170" s="3"/>
      <c r="S170" s="3"/>
      <c r="T170" s="3"/>
      <c r="U170" s="3"/>
      <c r="V170" s="3"/>
    </row>
    <row r="171" spans="9:22" s="1" customFormat="1">
      <c r="I171" s="3"/>
      <c r="J171" s="3"/>
      <c r="K171" s="3"/>
      <c r="L171" s="3"/>
      <c r="M171" s="3"/>
      <c r="N171" s="3"/>
      <c r="O171" s="3"/>
      <c r="P171" s="3"/>
      <c r="Q171" s="3"/>
      <c r="R171" s="3"/>
      <c r="S171" s="3"/>
      <c r="T171" s="3"/>
      <c r="U171" s="3"/>
      <c r="V171" s="3"/>
    </row>
    <row r="172" spans="9:22" s="1" customFormat="1">
      <c r="I172" s="3"/>
      <c r="J172" s="3"/>
      <c r="K172" s="3"/>
      <c r="L172" s="3"/>
      <c r="M172" s="3"/>
      <c r="N172" s="3"/>
      <c r="O172" s="3"/>
      <c r="P172" s="3"/>
      <c r="Q172" s="3"/>
      <c r="R172" s="3"/>
      <c r="S172" s="3"/>
      <c r="T172" s="3"/>
      <c r="U172" s="3"/>
      <c r="V172" s="3"/>
    </row>
    <row r="173" spans="9:22" s="1" customFormat="1">
      <c r="I173" s="3"/>
      <c r="J173" s="3"/>
      <c r="K173" s="3"/>
      <c r="L173" s="3"/>
      <c r="M173" s="3"/>
      <c r="N173" s="3"/>
      <c r="O173" s="3"/>
      <c r="P173" s="3"/>
      <c r="Q173" s="3"/>
      <c r="R173" s="3"/>
      <c r="S173" s="3"/>
      <c r="T173" s="3"/>
      <c r="U173" s="3"/>
      <c r="V173" s="3"/>
    </row>
    <row r="174" spans="9:22" s="1" customFormat="1">
      <c r="I174" s="3"/>
      <c r="J174" s="3"/>
      <c r="K174" s="3"/>
      <c r="L174" s="3"/>
      <c r="M174" s="3"/>
      <c r="N174" s="3"/>
      <c r="O174" s="3"/>
      <c r="P174" s="3"/>
      <c r="Q174" s="3"/>
      <c r="R174" s="3"/>
      <c r="S174" s="3"/>
      <c r="T174" s="3"/>
      <c r="U174" s="3"/>
      <c r="V174" s="3"/>
    </row>
    <row r="175" spans="9:22" s="1" customFormat="1">
      <c r="I175" s="3"/>
      <c r="J175" s="3"/>
      <c r="K175" s="3"/>
      <c r="L175" s="3"/>
      <c r="M175" s="3"/>
      <c r="N175" s="3"/>
      <c r="O175" s="3"/>
      <c r="P175" s="3"/>
      <c r="Q175" s="3"/>
      <c r="R175" s="3"/>
      <c r="S175" s="3"/>
      <c r="T175" s="3"/>
      <c r="U175" s="3"/>
      <c r="V175" s="3"/>
    </row>
    <row r="176" spans="9:22" s="1" customFormat="1">
      <c r="I176" s="3"/>
      <c r="J176" s="3"/>
      <c r="K176" s="3"/>
      <c r="L176" s="3"/>
      <c r="M176" s="3"/>
      <c r="N176" s="3"/>
      <c r="O176" s="3"/>
      <c r="P176" s="3"/>
      <c r="Q176" s="3"/>
      <c r="R176" s="3"/>
      <c r="S176" s="3"/>
      <c r="T176" s="3"/>
      <c r="U176" s="3"/>
      <c r="V176" s="3"/>
    </row>
    <row r="177" spans="9:22" s="1" customFormat="1">
      <c r="I177" s="3"/>
      <c r="J177" s="3"/>
      <c r="K177" s="3"/>
      <c r="L177" s="3"/>
      <c r="M177" s="3"/>
      <c r="N177" s="3"/>
      <c r="O177" s="3"/>
      <c r="P177" s="3"/>
      <c r="Q177" s="3"/>
      <c r="R177" s="3"/>
      <c r="S177" s="3"/>
      <c r="T177" s="3"/>
      <c r="U177" s="3"/>
      <c r="V177" s="3"/>
    </row>
    <row r="178" spans="9:22" s="1" customFormat="1">
      <c r="I178" s="3"/>
      <c r="J178" s="3"/>
      <c r="K178" s="3"/>
      <c r="L178" s="3"/>
      <c r="M178" s="3"/>
      <c r="N178" s="3"/>
      <c r="O178" s="3"/>
      <c r="P178" s="3"/>
      <c r="Q178" s="3"/>
      <c r="R178" s="3"/>
      <c r="S178" s="3"/>
      <c r="T178" s="3"/>
      <c r="U178" s="3"/>
      <c r="V178" s="3"/>
    </row>
    <row r="179" spans="9:22" s="1" customFormat="1">
      <c r="I179" s="3"/>
      <c r="J179" s="3"/>
      <c r="K179" s="3"/>
      <c r="L179" s="3"/>
      <c r="M179" s="3"/>
      <c r="N179" s="3"/>
      <c r="O179" s="3"/>
      <c r="P179" s="3"/>
      <c r="Q179" s="3"/>
      <c r="R179" s="3"/>
      <c r="S179" s="3"/>
      <c r="T179" s="3"/>
      <c r="U179" s="3"/>
      <c r="V179" s="3"/>
    </row>
    <row r="180" spans="9:22" s="1" customFormat="1">
      <c r="I180" s="3"/>
      <c r="J180" s="3"/>
      <c r="K180" s="3"/>
      <c r="L180" s="3"/>
      <c r="M180" s="3"/>
      <c r="N180" s="3"/>
      <c r="O180" s="3"/>
      <c r="P180" s="3"/>
      <c r="Q180" s="3"/>
      <c r="R180" s="3"/>
      <c r="S180" s="3"/>
      <c r="T180" s="3"/>
      <c r="U180" s="3"/>
      <c r="V180" s="3"/>
    </row>
    <row r="181" spans="9:22" s="1" customFormat="1">
      <c r="I181" s="3"/>
      <c r="J181" s="3"/>
      <c r="K181" s="3"/>
      <c r="L181" s="3"/>
      <c r="M181" s="3"/>
      <c r="N181" s="3"/>
      <c r="O181" s="3"/>
      <c r="P181" s="3"/>
      <c r="Q181" s="3"/>
      <c r="R181" s="3"/>
      <c r="S181" s="3"/>
      <c r="T181" s="3"/>
      <c r="U181" s="3"/>
      <c r="V181" s="3"/>
    </row>
    <row r="182" spans="9:22" s="1" customFormat="1">
      <c r="I182" s="3"/>
      <c r="J182" s="3"/>
      <c r="K182" s="3"/>
      <c r="L182" s="3"/>
      <c r="M182" s="3"/>
      <c r="N182" s="3"/>
      <c r="O182" s="3"/>
      <c r="P182" s="3"/>
      <c r="Q182" s="3"/>
      <c r="R182" s="3"/>
      <c r="S182" s="3"/>
      <c r="T182" s="3"/>
      <c r="U182" s="3"/>
      <c r="V182" s="3"/>
    </row>
    <row r="183" spans="9:22" s="1" customFormat="1">
      <c r="I183" s="3"/>
      <c r="J183" s="3"/>
      <c r="K183" s="3"/>
      <c r="L183" s="3"/>
      <c r="M183" s="3"/>
      <c r="N183" s="3"/>
      <c r="O183" s="3"/>
      <c r="P183" s="3"/>
      <c r="Q183" s="3"/>
      <c r="R183" s="3"/>
      <c r="S183" s="3"/>
      <c r="T183" s="3"/>
      <c r="U183" s="3"/>
      <c r="V183" s="3"/>
    </row>
    <row r="184" spans="9:22" s="1" customFormat="1">
      <c r="I184" s="3"/>
      <c r="J184" s="3"/>
      <c r="K184" s="3"/>
      <c r="L184" s="3"/>
      <c r="M184" s="3"/>
      <c r="N184" s="3"/>
      <c r="O184" s="3"/>
      <c r="P184" s="3"/>
      <c r="Q184" s="3"/>
      <c r="R184" s="3"/>
      <c r="S184" s="3"/>
      <c r="T184" s="3"/>
      <c r="U184" s="3"/>
      <c r="V184" s="3"/>
    </row>
    <row r="185" spans="9:22" s="1" customFormat="1">
      <c r="I185" s="3"/>
      <c r="J185" s="3"/>
      <c r="K185" s="3"/>
      <c r="L185" s="3"/>
      <c r="M185" s="3"/>
      <c r="N185" s="3"/>
      <c r="O185" s="3"/>
      <c r="P185" s="3"/>
      <c r="Q185" s="3"/>
      <c r="R185" s="3"/>
      <c r="S185" s="3"/>
      <c r="T185" s="3"/>
      <c r="U185" s="3"/>
      <c r="V185" s="3"/>
    </row>
    <row r="186" spans="9:22" s="1" customFormat="1">
      <c r="I186" s="3"/>
      <c r="J186" s="3"/>
      <c r="K186" s="3"/>
      <c r="L186" s="3"/>
      <c r="M186" s="3"/>
      <c r="N186" s="3"/>
      <c r="O186" s="3"/>
      <c r="P186" s="3"/>
      <c r="Q186" s="3"/>
      <c r="R186" s="3"/>
      <c r="S186" s="3"/>
      <c r="T186" s="3"/>
      <c r="U186" s="3"/>
      <c r="V186" s="3"/>
    </row>
    <row r="187" spans="9:22" s="1" customFormat="1">
      <c r="I187" s="3"/>
      <c r="J187" s="3"/>
      <c r="K187" s="3"/>
      <c r="L187" s="3"/>
      <c r="M187" s="3"/>
      <c r="N187" s="3"/>
      <c r="O187" s="3"/>
      <c r="P187" s="3"/>
      <c r="Q187" s="3"/>
      <c r="R187" s="3"/>
      <c r="S187" s="3"/>
      <c r="T187" s="3"/>
      <c r="U187" s="3"/>
      <c r="V187" s="3"/>
    </row>
    <row r="188" spans="9:22" s="1" customFormat="1">
      <c r="I188" s="3"/>
      <c r="J188" s="3"/>
      <c r="K188" s="3"/>
      <c r="L188" s="3"/>
      <c r="M188" s="3"/>
      <c r="N188" s="3"/>
      <c r="O188" s="3"/>
      <c r="P188" s="3"/>
      <c r="Q188" s="3"/>
      <c r="R188" s="3"/>
      <c r="S188" s="3"/>
      <c r="T188" s="3"/>
      <c r="U188" s="3"/>
      <c r="V188" s="3"/>
    </row>
    <row r="189" spans="9:22" s="1" customFormat="1">
      <c r="I189" s="3"/>
      <c r="J189" s="3"/>
      <c r="K189" s="3"/>
      <c r="L189" s="3"/>
      <c r="M189" s="3"/>
      <c r="N189" s="3"/>
      <c r="O189" s="3"/>
      <c r="P189" s="3"/>
      <c r="Q189" s="3"/>
      <c r="R189" s="3"/>
      <c r="S189" s="3"/>
      <c r="T189" s="3"/>
      <c r="U189" s="3"/>
      <c r="V189" s="3"/>
    </row>
    <row r="190" spans="9:22" s="1" customFormat="1">
      <c r="I190" s="3"/>
      <c r="J190" s="3"/>
      <c r="K190" s="3"/>
      <c r="L190" s="3"/>
      <c r="M190" s="3"/>
      <c r="N190" s="3"/>
      <c r="O190" s="3"/>
      <c r="P190" s="3"/>
      <c r="Q190" s="3"/>
      <c r="R190" s="3"/>
      <c r="S190" s="3"/>
      <c r="T190" s="3"/>
      <c r="U190" s="3"/>
      <c r="V190" s="3"/>
    </row>
    <row r="191" spans="9:22" s="1" customFormat="1">
      <c r="I191" s="3"/>
      <c r="J191" s="3"/>
      <c r="K191" s="3"/>
      <c r="L191" s="3"/>
      <c r="M191" s="3"/>
      <c r="N191" s="3"/>
      <c r="O191" s="3"/>
      <c r="P191" s="3"/>
      <c r="Q191" s="3"/>
      <c r="R191" s="3"/>
      <c r="S191" s="3"/>
      <c r="T191" s="3"/>
      <c r="U191" s="3"/>
      <c r="V191" s="3"/>
    </row>
    <row r="192" spans="9:22" s="1" customFormat="1">
      <c r="I192" s="3"/>
      <c r="J192" s="3"/>
      <c r="K192" s="3"/>
      <c r="L192" s="3"/>
      <c r="M192" s="3"/>
      <c r="N192" s="3"/>
      <c r="O192" s="3"/>
      <c r="P192" s="3"/>
      <c r="Q192" s="3"/>
      <c r="R192" s="3"/>
      <c r="S192" s="3"/>
      <c r="T192" s="3"/>
      <c r="U192" s="3"/>
      <c r="V192" s="3"/>
    </row>
    <row r="193" spans="1:36" s="1" customFormat="1">
      <c r="I193" s="3"/>
      <c r="J193" s="3"/>
      <c r="K193" s="3"/>
      <c r="L193" s="3"/>
      <c r="M193" s="3"/>
      <c r="N193" s="3"/>
      <c r="O193" s="3"/>
      <c r="P193" s="3"/>
      <c r="Q193" s="3"/>
      <c r="R193" s="3"/>
      <c r="S193" s="3"/>
      <c r="T193" s="3"/>
      <c r="U193" s="3"/>
      <c r="V193" s="3"/>
    </row>
    <row r="194" spans="1:36" s="1" customFormat="1">
      <c r="I194" s="3"/>
      <c r="J194" s="3"/>
      <c r="K194" s="3"/>
      <c r="L194" s="3"/>
      <c r="M194" s="3"/>
      <c r="N194" s="3"/>
      <c r="O194" s="3"/>
      <c r="P194" s="3"/>
      <c r="Q194" s="3"/>
      <c r="R194" s="3"/>
      <c r="S194" s="3"/>
      <c r="T194" s="3"/>
      <c r="U194" s="3"/>
      <c r="V194" s="3"/>
    </row>
    <row r="195" spans="1:36" s="1" customFormat="1">
      <c r="I195" s="3"/>
      <c r="J195" s="3"/>
      <c r="K195" s="3"/>
      <c r="L195" s="3"/>
      <c r="M195" s="3"/>
      <c r="N195" s="3"/>
      <c r="O195" s="3"/>
      <c r="P195" s="3"/>
      <c r="Q195" s="3"/>
      <c r="R195" s="3"/>
      <c r="S195" s="3"/>
      <c r="T195" s="3"/>
      <c r="U195" s="3"/>
      <c r="V195" s="3"/>
    </row>
    <row r="196" spans="1:36" s="3" customFormat="1">
      <c r="A196" s="1"/>
      <c r="B196" s="1"/>
      <c r="C196" s="1"/>
      <c r="D196" s="1"/>
      <c r="E196" s="1"/>
      <c r="W196" s="1"/>
      <c r="X196" s="1"/>
      <c r="Y196" s="1"/>
      <c r="Z196" s="1"/>
      <c r="AA196" s="1"/>
      <c r="AB196" s="1"/>
      <c r="AC196" s="1"/>
      <c r="AD196" s="1"/>
      <c r="AE196" s="1"/>
      <c r="AF196" s="1"/>
      <c r="AG196" s="1"/>
      <c r="AH196" s="1"/>
      <c r="AI196" s="1"/>
      <c r="AJ196" s="1"/>
    </row>
    <row r="197" spans="1:36" s="3" customFormat="1">
      <c r="A197" s="1"/>
      <c r="B197" s="1"/>
      <c r="C197" s="1"/>
      <c r="D197" s="1"/>
      <c r="E197" s="1"/>
      <c r="W197" s="1"/>
      <c r="X197" s="1"/>
      <c r="Y197" s="1"/>
      <c r="Z197" s="1"/>
      <c r="AA197" s="1"/>
      <c r="AB197" s="1"/>
      <c r="AC197" s="1"/>
      <c r="AD197" s="1"/>
      <c r="AE197" s="1"/>
      <c r="AF197" s="1"/>
      <c r="AG197" s="1"/>
      <c r="AH197" s="1"/>
      <c r="AI197" s="1"/>
      <c r="AJ197" s="1"/>
    </row>
    <row r="198" spans="1:36" s="3" customFormat="1">
      <c r="A198" s="1"/>
      <c r="B198" s="1"/>
      <c r="C198" s="1"/>
      <c r="D198" s="1"/>
      <c r="E198" s="1"/>
      <c r="W198" s="1"/>
      <c r="X198" s="1"/>
      <c r="Y198" s="1"/>
      <c r="Z198" s="1"/>
      <c r="AA198" s="1"/>
      <c r="AB198" s="1"/>
      <c r="AC198" s="1"/>
      <c r="AD198" s="1"/>
      <c r="AE198" s="1"/>
      <c r="AF198" s="1"/>
      <c r="AG198" s="1"/>
      <c r="AH198" s="1"/>
      <c r="AI198" s="1"/>
      <c r="AJ198" s="1"/>
    </row>
    <row r="199" spans="1:36" s="3" customFormat="1">
      <c r="A199" s="1"/>
      <c r="B199" s="1"/>
      <c r="C199" s="1"/>
      <c r="D199" s="1"/>
      <c r="E199" s="1"/>
      <c r="W199" s="1"/>
      <c r="X199" s="1"/>
      <c r="Y199" s="1"/>
      <c r="Z199" s="1"/>
      <c r="AA199" s="1"/>
      <c r="AB199" s="1"/>
      <c r="AC199" s="1"/>
      <c r="AD199" s="1"/>
      <c r="AE199" s="1"/>
      <c r="AF199" s="1"/>
      <c r="AG199" s="1"/>
      <c r="AH199" s="1"/>
      <c r="AI199" s="1"/>
      <c r="AJ199" s="1"/>
    </row>
    <row r="200" spans="1:36" s="3" customFormat="1">
      <c r="W200" s="1"/>
      <c r="X200" s="1"/>
      <c r="Y200" s="1"/>
      <c r="Z200" s="1"/>
      <c r="AA200" s="1"/>
      <c r="AB200" s="1"/>
      <c r="AC200" s="1"/>
      <c r="AD200" s="1"/>
      <c r="AE200" s="1"/>
      <c r="AF200" s="1"/>
      <c r="AG200" s="1"/>
      <c r="AH200" s="1"/>
      <c r="AI200" s="1"/>
      <c r="AJ200" s="1"/>
    </row>
    <row r="201" spans="1:36" s="3" customFormat="1">
      <c r="W201" s="1"/>
      <c r="X201" s="1"/>
      <c r="Y201" s="1"/>
      <c r="Z201" s="1"/>
      <c r="AA201" s="1"/>
      <c r="AB201" s="1"/>
      <c r="AC201" s="1"/>
      <c r="AD201" s="1"/>
      <c r="AE201" s="1"/>
      <c r="AF201" s="1"/>
      <c r="AG201" s="1"/>
      <c r="AH201" s="1"/>
      <c r="AI201" s="1"/>
      <c r="AJ201" s="1"/>
    </row>
    <row r="202" spans="1:36" s="3" customFormat="1">
      <c r="W202" s="1"/>
      <c r="X202" s="1"/>
      <c r="Y202" s="1"/>
      <c r="Z202" s="1"/>
      <c r="AA202" s="1"/>
      <c r="AB202" s="1"/>
      <c r="AC202" s="1"/>
      <c r="AD202" s="1"/>
      <c r="AE202" s="1"/>
      <c r="AF202" s="1"/>
      <c r="AG202" s="1"/>
      <c r="AH202" s="1"/>
      <c r="AI202" s="1"/>
      <c r="AJ202" s="1"/>
    </row>
    <row r="203" spans="1:36" s="3" customFormat="1">
      <c r="W203" s="1"/>
      <c r="X203" s="1"/>
      <c r="Y203" s="1"/>
      <c r="Z203" s="1"/>
      <c r="AA203" s="1"/>
      <c r="AB203" s="1"/>
      <c r="AC203" s="1"/>
      <c r="AD203" s="1"/>
      <c r="AE203" s="1"/>
      <c r="AF203" s="1"/>
      <c r="AG203" s="1"/>
      <c r="AH203" s="1"/>
      <c r="AI203" s="1"/>
      <c r="AJ203" s="1"/>
    </row>
    <row r="204" spans="1:36" s="3" customFormat="1">
      <c r="W204" s="1"/>
      <c r="X204" s="1"/>
      <c r="Y204" s="1"/>
      <c r="Z204" s="1"/>
      <c r="AA204" s="1"/>
      <c r="AB204" s="1"/>
      <c r="AC204" s="1"/>
      <c r="AD204" s="1"/>
      <c r="AE204" s="1"/>
      <c r="AF204" s="1"/>
      <c r="AG204" s="1"/>
      <c r="AH204" s="1"/>
      <c r="AI204" s="1"/>
      <c r="AJ204" s="1"/>
    </row>
    <row r="205" spans="1:36" s="3" customFormat="1">
      <c r="W205" s="1"/>
      <c r="X205" s="1"/>
      <c r="Y205" s="1"/>
      <c r="Z205" s="1"/>
      <c r="AA205" s="1"/>
      <c r="AB205" s="1"/>
      <c r="AC205" s="1"/>
      <c r="AD205" s="1"/>
      <c r="AE205" s="1"/>
      <c r="AF205" s="1"/>
      <c r="AG205" s="1"/>
      <c r="AH205" s="1"/>
      <c r="AI205" s="1"/>
      <c r="AJ205" s="1"/>
    </row>
    <row r="206" spans="1:36" s="3" customFormat="1">
      <c r="W206" s="1"/>
      <c r="X206" s="1"/>
      <c r="Y206" s="1"/>
      <c r="Z206" s="1"/>
      <c r="AA206" s="1"/>
      <c r="AB206" s="1"/>
      <c r="AC206" s="1"/>
      <c r="AD206" s="1"/>
      <c r="AE206" s="1"/>
      <c r="AF206" s="1"/>
      <c r="AG206" s="1"/>
      <c r="AH206" s="1"/>
      <c r="AI206" s="1"/>
      <c r="AJ206" s="1"/>
    </row>
    <row r="207" spans="1:36" s="3" customFormat="1">
      <c r="W207" s="1"/>
      <c r="X207" s="1"/>
      <c r="Y207" s="1"/>
      <c r="Z207" s="1"/>
      <c r="AA207" s="1"/>
      <c r="AB207" s="1"/>
      <c r="AC207" s="1"/>
      <c r="AD207" s="1"/>
      <c r="AE207" s="1"/>
      <c r="AF207" s="1"/>
      <c r="AG207" s="1"/>
      <c r="AH207" s="1"/>
      <c r="AI207" s="1"/>
      <c r="AJ207" s="1"/>
    </row>
    <row r="208" spans="1:36" s="3" customFormat="1">
      <c r="W208" s="1"/>
      <c r="X208" s="1"/>
      <c r="Y208" s="1"/>
      <c r="Z208" s="1"/>
      <c r="AA208" s="1"/>
      <c r="AB208" s="1"/>
      <c r="AC208" s="1"/>
      <c r="AD208" s="1"/>
      <c r="AE208" s="1"/>
      <c r="AF208" s="1"/>
      <c r="AG208" s="1"/>
      <c r="AH208" s="1"/>
      <c r="AI208" s="1"/>
      <c r="AJ208" s="1"/>
    </row>
    <row r="209" spans="23:36" s="3" customFormat="1">
      <c r="W209" s="1"/>
      <c r="X209" s="1"/>
      <c r="Y209" s="1"/>
      <c r="Z209" s="1"/>
      <c r="AA209" s="1"/>
      <c r="AB209" s="1"/>
      <c r="AC209" s="1"/>
      <c r="AD209" s="1"/>
      <c r="AE209" s="1"/>
      <c r="AF209" s="1"/>
      <c r="AG209" s="1"/>
      <c r="AH209" s="1"/>
      <c r="AI209" s="1"/>
      <c r="AJ209" s="1"/>
    </row>
    <row r="210" spans="23:36" s="3" customFormat="1">
      <c r="W210" s="1"/>
      <c r="X210" s="1"/>
      <c r="Y210" s="1"/>
      <c r="Z210" s="1"/>
      <c r="AA210" s="1"/>
      <c r="AB210" s="1"/>
      <c r="AC210" s="1"/>
      <c r="AD210" s="1"/>
      <c r="AE210" s="1"/>
      <c r="AF210" s="1"/>
      <c r="AG210" s="1"/>
      <c r="AH210" s="1"/>
      <c r="AI210" s="1"/>
      <c r="AJ210" s="1"/>
    </row>
    <row r="211" spans="23:36" s="3" customFormat="1">
      <c r="W211" s="1"/>
      <c r="X211" s="1"/>
      <c r="Y211" s="1"/>
      <c r="Z211" s="1"/>
      <c r="AA211" s="1"/>
      <c r="AB211" s="1"/>
      <c r="AC211" s="1"/>
      <c r="AD211" s="1"/>
      <c r="AE211" s="1"/>
      <c r="AF211" s="1"/>
      <c r="AG211" s="1"/>
      <c r="AH211" s="1"/>
      <c r="AI211" s="1"/>
      <c r="AJ211" s="1"/>
    </row>
    <row r="212" spans="23:36" s="3" customFormat="1">
      <c r="W212" s="1"/>
      <c r="X212" s="1"/>
      <c r="Y212" s="1"/>
      <c r="Z212" s="1"/>
      <c r="AA212" s="1"/>
      <c r="AB212" s="1"/>
      <c r="AC212" s="1"/>
      <c r="AD212" s="1"/>
      <c r="AE212" s="1"/>
      <c r="AF212" s="1"/>
      <c r="AG212" s="1"/>
      <c r="AH212" s="1"/>
      <c r="AI212" s="1"/>
      <c r="AJ212" s="1"/>
    </row>
    <row r="213" spans="23:36" s="3" customFormat="1">
      <c r="W213" s="1"/>
      <c r="X213" s="1"/>
      <c r="Y213" s="1"/>
      <c r="Z213" s="1"/>
      <c r="AA213" s="1"/>
      <c r="AB213" s="1"/>
      <c r="AC213" s="1"/>
      <c r="AD213" s="1"/>
      <c r="AE213" s="1"/>
      <c r="AF213" s="1"/>
      <c r="AG213" s="1"/>
      <c r="AH213" s="1"/>
      <c r="AI213" s="1"/>
      <c r="AJ213" s="1"/>
    </row>
    <row r="214" spans="23:36" s="3" customFormat="1">
      <c r="W214" s="1"/>
      <c r="X214" s="1"/>
      <c r="Y214" s="1"/>
      <c r="Z214" s="1"/>
      <c r="AA214" s="1"/>
      <c r="AB214" s="1"/>
      <c r="AC214" s="1"/>
      <c r="AD214" s="1"/>
      <c r="AE214" s="1"/>
      <c r="AF214" s="1"/>
      <c r="AG214" s="1"/>
      <c r="AH214" s="1"/>
      <c r="AI214" s="1"/>
      <c r="AJ214" s="1"/>
    </row>
    <row r="215" spans="23:36" s="3" customFormat="1">
      <c r="W215" s="1"/>
      <c r="X215" s="1"/>
      <c r="Y215" s="1"/>
      <c r="Z215" s="1"/>
      <c r="AA215" s="1"/>
      <c r="AB215" s="1"/>
      <c r="AC215" s="1"/>
      <c r="AD215" s="1"/>
      <c r="AE215" s="1"/>
      <c r="AF215" s="1"/>
      <c r="AG215" s="1"/>
      <c r="AH215" s="1"/>
      <c r="AI215" s="1"/>
      <c r="AJ215" s="1"/>
    </row>
    <row r="216" spans="23:36" s="3" customFormat="1">
      <c r="W216" s="1"/>
      <c r="X216" s="1"/>
      <c r="Y216" s="1"/>
      <c r="Z216" s="1"/>
      <c r="AA216" s="1"/>
      <c r="AB216" s="1"/>
      <c r="AC216" s="1"/>
      <c r="AD216" s="1"/>
      <c r="AE216" s="1"/>
      <c r="AF216" s="1"/>
      <c r="AG216" s="1"/>
      <c r="AH216" s="1"/>
      <c r="AI216" s="1"/>
      <c r="AJ216" s="1"/>
    </row>
    <row r="217" spans="23:36" s="3" customFormat="1">
      <c r="W217" s="1"/>
      <c r="X217" s="1"/>
      <c r="Y217" s="1"/>
      <c r="Z217" s="1"/>
      <c r="AA217" s="1"/>
      <c r="AB217" s="1"/>
      <c r="AC217" s="1"/>
      <c r="AD217" s="1"/>
      <c r="AE217" s="1"/>
      <c r="AF217" s="1"/>
      <c r="AG217" s="1"/>
      <c r="AH217" s="1"/>
      <c r="AI217" s="1"/>
      <c r="AJ217" s="1"/>
    </row>
    <row r="218" spans="23:36" s="3" customFormat="1">
      <c r="W218" s="1"/>
      <c r="X218" s="1"/>
      <c r="Y218" s="1"/>
      <c r="Z218" s="1"/>
      <c r="AA218" s="1"/>
      <c r="AB218" s="1"/>
      <c r="AC218" s="1"/>
      <c r="AD218" s="1"/>
      <c r="AE218" s="1"/>
      <c r="AF218" s="1"/>
      <c r="AG218" s="1"/>
      <c r="AH218" s="1"/>
      <c r="AI218" s="1"/>
      <c r="AJ218" s="1"/>
    </row>
    <row r="219" spans="23:36" s="3" customFormat="1">
      <c r="W219" s="1"/>
      <c r="X219" s="1"/>
      <c r="Y219" s="1"/>
      <c r="Z219" s="1"/>
      <c r="AA219" s="1"/>
      <c r="AB219" s="1"/>
      <c r="AC219" s="1"/>
      <c r="AD219" s="1"/>
      <c r="AE219" s="1"/>
      <c r="AF219" s="1"/>
      <c r="AG219" s="1"/>
      <c r="AH219" s="1"/>
      <c r="AI219" s="1"/>
      <c r="AJ219" s="1"/>
    </row>
    <row r="220" spans="23:36" s="3" customFormat="1">
      <c r="W220" s="1"/>
      <c r="X220" s="1"/>
      <c r="Y220" s="1"/>
      <c r="Z220" s="1"/>
      <c r="AA220" s="1"/>
      <c r="AB220" s="1"/>
      <c r="AC220" s="1"/>
      <c r="AD220" s="1"/>
      <c r="AE220" s="1"/>
      <c r="AF220" s="1"/>
      <c r="AG220" s="1"/>
      <c r="AH220" s="1"/>
      <c r="AI220" s="1"/>
      <c r="AJ220" s="1"/>
    </row>
    <row r="221" spans="23:36" s="3" customFormat="1">
      <c r="W221" s="1"/>
      <c r="X221" s="1"/>
      <c r="Y221" s="1"/>
      <c r="Z221" s="1"/>
      <c r="AA221" s="1"/>
      <c r="AB221" s="1"/>
      <c r="AC221" s="1"/>
      <c r="AD221" s="1"/>
      <c r="AE221" s="1"/>
      <c r="AF221" s="1"/>
      <c r="AG221" s="1"/>
      <c r="AH221" s="1"/>
      <c r="AI221" s="1"/>
      <c r="AJ221" s="1"/>
    </row>
    <row r="222" spans="23:36" s="3" customFormat="1">
      <c r="W222" s="1"/>
      <c r="X222" s="1"/>
      <c r="Y222" s="1"/>
      <c r="Z222" s="1"/>
      <c r="AA222" s="1"/>
      <c r="AB222" s="1"/>
      <c r="AC222" s="1"/>
      <c r="AD222" s="1"/>
      <c r="AE222" s="1"/>
      <c r="AF222" s="1"/>
      <c r="AG222" s="1"/>
      <c r="AH222" s="1"/>
      <c r="AI222" s="1"/>
      <c r="AJ222" s="1"/>
    </row>
    <row r="223" spans="23:36" s="3" customFormat="1">
      <c r="W223" s="1"/>
      <c r="X223" s="1"/>
      <c r="Y223" s="1"/>
      <c r="Z223" s="1"/>
      <c r="AA223" s="1"/>
      <c r="AB223" s="1"/>
      <c r="AC223" s="1"/>
      <c r="AD223" s="1"/>
      <c r="AE223" s="1"/>
      <c r="AF223" s="1"/>
      <c r="AG223" s="1"/>
      <c r="AH223" s="1"/>
      <c r="AI223" s="1"/>
      <c r="AJ223" s="1"/>
    </row>
    <row r="224" spans="23:36" s="3" customFormat="1">
      <c r="W224" s="1"/>
      <c r="X224" s="1"/>
      <c r="Y224" s="1"/>
      <c r="Z224" s="1"/>
      <c r="AA224" s="1"/>
      <c r="AB224" s="1"/>
      <c r="AC224" s="1"/>
      <c r="AD224" s="1"/>
      <c r="AE224" s="1"/>
      <c r="AF224" s="1"/>
      <c r="AG224" s="1"/>
      <c r="AH224" s="1"/>
      <c r="AI224" s="1"/>
      <c r="AJ224" s="1"/>
    </row>
    <row r="225" spans="23:36" s="3" customFormat="1">
      <c r="W225" s="1"/>
      <c r="X225" s="1"/>
      <c r="Y225" s="1"/>
      <c r="Z225" s="1"/>
      <c r="AA225" s="1"/>
      <c r="AB225" s="1"/>
      <c r="AC225" s="1"/>
      <c r="AD225" s="1"/>
      <c r="AE225" s="1"/>
      <c r="AF225" s="1"/>
      <c r="AG225" s="1"/>
      <c r="AH225" s="1"/>
      <c r="AI225" s="1"/>
      <c r="AJ225" s="1"/>
    </row>
    <row r="226" spans="23:36" s="3" customFormat="1">
      <c r="W226" s="1"/>
      <c r="X226" s="1"/>
      <c r="Y226" s="1"/>
      <c r="Z226" s="1"/>
      <c r="AA226" s="1"/>
      <c r="AB226" s="1"/>
      <c r="AC226" s="1"/>
      <c r="AD226" s="1"/>
      <c r="AE226" s="1"/>
      <c r="AF226" s="1"/>
      <c r="AG226" s="1"/>
      <c r="AH226" s="1"/>
      <c r="AI226" s="1"/>
      <c r="AJ226" s="1"/>
    </row>
    <row r="227" spans="23:36" s="3" customFormat="1">
      <c r="W227" s="1"/>
      <c r="X227" s="1"/>
      <c r="Y227" s="1"/>
      <c r="Z227" s="1"/>
      <c r="AA227" s="1"/>
      <c r="AB227" s="1"/>
      <c r="AC227" s="1"/>
      <c r="AD227" s="1"/>
      <c r="AE227" s="1"/>
      <c r="AF227" s="1"/>
      <c r="AG227" s="1"/>
      <c r="AH227" s="1"/>
      <c r="AI227" s="1"/>
      <c r="AJ227" s="1"/>
    </row>
    <row r="228" spans="23:36" s="3" customFormat="1">
      <c r="W228" s="1"/>
      <c r="X228" s="1"/>
      <c r="Y228" s="1"/>
      <c r="Z228" s="1"/>
      <c r="AA228" s="1"/>
      <c r="AB228" s="1"/>
      <c r="AC228" s="1"/>
      <c r="AD228" s="1"/>
      <c r="AE228" s="1"/>
      <c r="AF228" s="1"/>
      <c r="AG228" s="1"/>
      <c r="AH228" s="1"/>
      <c r="AI228" s="1"/>
      <c r="AJ228" s="1"/>
    </row>
    <row r="229" spans="23:36" s="3" customFormat="1">
      <c r="W229" s="1"/>
      <c r="X229" s="1"/>
      <c r="Y229" s="1"/>
      <c r="Z229" s="1"/>
      <c r="AA229" s="1"/>
      <c r="AB229" s="1"/>
      <c r="AC229" s="1"/>
      <c r="AD229" s="1"/>
      <c r="AE229" s="1"/>
      <c r="AF229" s="1"/>
      <c r="AG229" s="1"/>
      <c r="AH229" s="1"/>
      <c r="AI229" s="1"/>
      <c r="AJ229" s="1"/>
    </row>
    <row r="230" spans="23:36" s="3" customFormat="1">
      <c r="W230" s="1"/>
      <c r="X230" s="1"/>
      <c r="Y230" s="1"/>
      <c r="Z230" s="1"/>
      <c r="AA230" s="1"/>
      <c r="AB230" s="1"/>
      <c r="AC230" s="1"/>
      <c r="AD230" s="1"/>
      <c r="AE230" s="1"/>
      <c r="AF230" s="1"/>
      <c r="AG230" s="1"/>
      <c r="AH230" s="1"/>
      <c r="AI230" s="1"/>
      <c r="AJ230" s="1"/>
    </row>
    <row r="231" spans="23:36" s="3" customFormat="1">
      <c r="W231" s="1"/>
      <c r="X231" s="1"/>
      <c r="Y231" s="1"/>
      <c r="Z231" s="1"/>
      <c r="AA231" s="1"/>
      <c r="AB231" s="1"/>
      <c r="AC231" s="1"/>
      <c r="AD231" s="1"/>
      <c r="AE231" s="1"/>
      <c r="AF231" s="1"/>
      <c r="AG231" s="1"/>
      <c r="AH231" s="1"/>
      <c r="AI231" s="1"/>
      <c r="AJ231" s="1"/>
    </row>
    <row r="232" spans="23:36" s="3" customFormat="1">
      <c r="W232" s="1"/>
      <c r="X232" s="1"/>
      <c r="Y232" s="1"/>
      <c r="Z232" s="1"/>
      <c r="AA232" s="1"/>
      <c r="AB232" s="1"/>
      <c r="AC232" s="1"/>
      <c r="AD232" s="1"/>
      <c r="AE232" s="1"/>
      <c r="AF232" s="1"/>
      <c r="AG232" s="1"/>
      <c r="AH232" s="1"/>
      <c r="AI232" s="1"/>
      <c r="AJ232" s="1"/>
    </row>
    <row r="233" spans="23:36" s="3" customFormat="1">
      <c r="W233" s="1"/>
      <c r="X233" s="1"/>
      <c r="Y233" s="1"/>
      <c r="Z233" s="1"/>
      <c r="AA233" s="1"/>
      <c r="AB233" s="1"/>
      <c r="AC233" s="1"/>
      <c r="AD233" s="1"/>
      <c r="AE233" s="1"/>
      <c r="AF233" s="1"/>
      <c r="AG233" s="1"/>
      <c r="AH233" s="1"/>
      <c r="AI233" s="1"/>
      <c r="AJ233" s="1"/>
    </row>
    <row r="234" spans="23:36" s="3" customFormat="1">
      <c r="W234" s="1"/>
      <c r="X234" s="1"/>
      <c r="Y234" s="1"/>
      <c r="Z234" s="1"/>
      <c r="AA234" s="1"/>
      <c r="AB234" s="1"/>
      <c r="AC234" s="1"/>
      <c r="AD234" s="1"/>
      <c r="AE234" s="1"/>
      <c r="AF234" s="1"/>
      <c r="AG234" s="1"/>
      <c r="AH234" s="1"/>
      <c r="AI234" s="1"/>
      <c r="AJ234" s="1"/>
    </row>
    <row r="235" spans="23:36" s="3" customFormat="1">
      <c r="W235" s="1"/>
      <c r="X235" s="1"/>
      <c r="Y235" s="1"/>
      <c r="Z235" s="1"/>
      <c r="AA235" s="1"/>
      <c r="AB235" s="1"/>
      <c r="AC235" s="1"/>
      <c r="AD235" s="1"/>
      <c r="AE235" s="1"/>
      <c r="AF235" s="1"/>
      <c r="AG235" s="1"/>
      <c r="AH235" s="1"/>
      <c r="AI235" s="1"/>
      <c r="AJ235" s="1"/>
    </row>
    <row r="236" spans="23:36" s="3" customFormat="1">
      <c r="W236" s="1"/>
      <c r="X236" s="1"/>
      <c r="Y236" s="1"/>
      <c r="Z236" s="1"/>
      <c r="AA236" s="1"/>
      <c r="AB236" s="1"/>
      <c r="AC236" s="1"/>
      <c r="AD236" s="1"/>
      <c r="AE236" s="1"/>
      <c r="AF236" s="1"/>
      <c r="AG236" s="1"/>
      <c r="AH236" s="1"/>
      <c r="AI236" s="1"/>
      <c r="AJ236" s="1"/>
    </row>
    <row r="237" spans="23:36" s="3" customFormat="1">
      <c r="W237" s="1"/>
      <c r="X237" s="1"/>
      <c r="Y237" s="1"/>
      <c r="Z237" s="1"/>
      <c r="AA237" s="1"/>
      <c r="AB237" s="1"/>
      <c r="AC237" s="1"/>
      <c r="AD237" s="1"/>
      <c r="AE237" s="1"/>
      <c r="AF237" s="1"/>
      <c r="AG237" s="1"/>
      <c r="AH237" s="1"/>
      <c r="AI237" s="1"/>
      <c r="AJ237" s="1"/>
    </row>
    <row r="238" spans="23:36" s="3" customFormat="1">
      <c r="W238" s="1"/>
      <c r="X238" s="1"/>
      <c r="Y238" s="1"/>
      <c r="Z238" s="1"/>
      <c r="AA238" s="1"/>
      <c r="AB238" s="1"/>
      <c r="AC238" s="1"/>
      <c r="AD238" s="1"/>
      <c r="AE238" s="1"/>
      <c r="AF238" s="1"/>
      <c r="AG238" s="1"/>
      <c r="AH238" s="1"/>
      <c r="AI238" s="1"/>
      <c r="AJ238" s="1"/>
    </row>
    <row r="239" spans="23:36" s="3" customFormat="1">
      <c r="W239" s="1"/>
      <c r="X239" s="1"/>
      <c r="Y239" s="1"/>
      <c r="Z239" s="1"/>
      <c r="AA239" s="1"/>
      <c r="AB239" s="1"/>
      <c r="AC239" s="1"/>
      <c r="AD239" s="1"/>
      <c r="AE239" s="1"/>
      <c r="AF239" s="1"/>
      <c r="AG239" s="1"/>
      <c r="AH239" s="1"/>
      <c r="AI239" s="1"/>
      <c r="AJ239" s="1"/>
    </row>
    <row r="240" spans="23:36" s="3" customFormat="1">
      <c r="W240" s="1"/>
      <c r="X240" s="1"/>
      <c r="Y240" s="1"/>
      <c r="Z240" s="1"/>
      <c r="AA240" s="1"/>
      <c r="AB240" s="1"/>
      <c r="AC240" s="1"/>
      <c r="AD240" s="1"/>
      <c r="AE240" s="1"/>
      <c r="AF240" s="1"/>
      <c r="AG240" s="1"/>
      <c r="AH240" s="1"/>
      <c r="AI240" s="1"/>
      <c r="AJ240" s="1"/>
    </row>
    <row r="241" spans="1:36" s="3" customFormat="1">
      <c r="W241" s="1"/>
      <c r="X241" s="1"/>
      <c r="Y241" s="1"/>
      <c r="Z241" s="1"/>
      <c r="AA241" s="1"/>
      <c r="AB241" s="1"/>
      <c r="AC241" s="1"/>
      <c r="AD241" s="1"/>
      <c r="AE241" s="1"/>
      <c r="AF241" s="1"/>
      <c r="AG241" s="1"/>
      <c r="AH241" s="1"/>
      <c r="AI241" s="1"/>
      <c r="AJ241" s="1"/>
    </row>
    <row r="242" spans="1:36" s="3" customFormat="1">
      <c r="W242" s="1"/>
      <c r="X242" s="1"/>
      <c r="Y242" s="1"/>
      <c r="Z242" s="1"/>
      <c r="AA242" s="1"/>
      <c r="AB242" s="1"/>
      <c r="AC242" s="1"/>
      <c r="AD242" s="1"/>
      <c r="AE242" s="1"/>
      <c r="AF242" s="1"/>
      <c r="AG242" s="1"/>
      <c r="AH242" s="1"/>
      <c r="AI242" s="1"/>
      <c r="AJ242" s="1"/>
    </row>
    <row r="243" spans="1:36" s="3" customFormat="1">
      <c r="W243" s="1"/>
      <c r="X243" s="1"/>
      <c r="Y243" s="1"/>
      <c r="Z243" s="1"/>
      <c r="AA243" s="1"/>
      <c r="AB243" s="1"/>
      <c r="AC243" s="1"/>
      <c r="AD243" s="1"/>
      <c r="AE243" s="1"/>
      <c r="AF243" s="1"/>
      <c r="AG243" s="1"/>
      <c r="AH243" s="1"/>
      <c r="AI243" s="1"/>
      <c r="AJ243" s="1"/>
    </row>
    <row r="244" spans="1:36" s="1" customFormat="1">
      <c r="A244" s="3"/>
      <c r="B244" s="3"/>
      <c r="C244" s="3"/>
      <c r="D244" s="3"/>
      <c r="E244" s="3"/>
      <c r="I244" s="3"/>
      <c r="J244" s="3"/>
      <c r="K244" s="3"/>
      <c r="L244" s="3"/>
      <c r="M244" s="3"/>
      <c r="N244" s="3"/>
      <c r="O244" s="3"/>
      <c r="P244" s="3"/>
      <c r="Q244" s="3"/>
      <c r="R244" s="3"/>
      <c r="S244" s="3"/>
      <c r="T244" s="3"/>
      <c r="U244" s="3"/>
      <c r="V244" s="3"/>
    </row>
    <row r="245" spans="1:36" s="1" customFormat="1">
      <c r="A245" s="3"/>
      <c r="B245" s="3"/>
      <c r="C245" s="3"/>
      <c r="D245" s="3"/>
      <c r="E245" s="3"/>
      <c r="I245" s="3"/>
      <c r="J245" s="3"/>
      <c r="K245" s="3"/>
      <c r="L245" s="3"/>
      <c r="M245" s="3"/>
      <c r="N245" s="3"/>
      <c r="O245" s="3"/>
      <c r="P245" s="3"/>
      <c r="Q245" s="3"/>
      <c r="R245" s="3"/>
      <c r="S245" s="3"/>
      <c r="T245" s="3"/>
      <c r="U245" s="3"/>
      <c r="V245" s="3"/>
    </row>
    <row r="246" spans="1:36" s="1" customFormat="1">
      <c r="A246" s="3"/>
      <c r="B246" s="3"/>
      <c r="C246" s="3"/>
      <c r="D246" s="3"/>
      <c r="E246" s="3"/>
      <c r="I246" s="3"/>
      <c r="J246" s="3"/>
      <c r="K246" s="3"/>
      <c r="L246" s="3"/>
      <c r="M246" s="3"/>
      <c r="N246" s="3"/>
      <c r="O246" s="3"/>
      <c r="P246" s="3"/>
      <c r="Q246" s="3"/>
      <c r="R246" s="3"/>
      <c r="S246" s="3"/>
      <c r="T246" s="3"/>
      <c r="U246" s="3"/>
      <c r="V246" s="3"/>
    </row>
    <row r="247" spans="1:36" s="1" customFormat="1">
      <c r="A247" s="3"/>
      <c r="B247" s="3"/>
      <c r="C247" s="3"/>
      <c r="D247" s="3"/>
      <c r="E247" s="3"/>
      <c r="I247" s="3"/>
      <c r="J247" s="3"/>
      <c r="K247" s="3"/>
      <c r="L247" s="3"/>
      <c r="M247" s="3"/>
      <c r="N247" s="3"/>
      <c r="O247" s="3"/>
      <c r="P247" s="3"/>
      <c r="Q247" s="3"/>
      <c r="R247" s="3"/>
      <c r="S247" s="3"/>
      <c r="T247" s="3"/>
      <c r="U247" s="3"/>
      <c r="V247" s="3"/>
    </row>
    <row r="248" spans="1:36" s="1" customFormat="1">
      <c r="I248" s="3"/>
      <c r="J248" s="3"/>
      <c r="K248" s="3"/>
      <c r="L248" s="3"/>
      <c r="M248" s="3"/>
      <c r="N248" s="3"/>
      <c r="O248" s="3"/>
      <c r="P248" s="3"/>
      <c r="Q248" s="3"/>
      <c r="R248" s="3"/>
      <c r="S248" s="3"/>
      <c r="T248" s="3"/>
      <c r="U248" s="3"/>
      <c r="V248" s="3"/>
    </row>
    <row r="249" spans="1:36" s="1" customFormat="1">
      <c r="I249" s="3"/>
      <c r="J249" s="3"/>
      <c r="K249" s="3"/>
      <c r="L249" s="3"/>
      <c r="M249" s="3"/>
      <c r="N249" s="3"/>
      <c r="O249" s="3"/>
      <c r="P249" s="3"/>
      <c r="Q249" s="3"/>
      <c r="R249" s="3"/>
      <c r="S249" s="3"/>
      <c r="T249" s="3"/>
      <c r="U249" s="3"/>
      <c r="V249" s="3"/>
    </row>
    <row r="250" spans="1:36" s="1" customFormat="1">
      <c r="I250" s="3"/>
      <c r="J250" s="3"/>
      <c r="K250" s="3"/>
      <c r="L250" s="3"/>
      <c r="M250" s="3"/>
      <c r="N250" s="3"/>
      <c r="O250" s="3"/>
      <c r="P250" s="3"/>
      <c r="Q250" s="3"/>
      <c r="R250" s="3"/>
      <c r="S250" s="3"/>
      <c r="T250" s="3"/>
      <c r="U250" s="3"/>
      <c r="V250" s="3"/>
    </row>
    <row r="251" spans="1:36" s="1" customFormat="1">
      <c r="I251" s="3"/>
      <c r="J251" s="3"/>
      <c r="K251" s="3"/>
      <c r="L251" s="3"/>
      <c r="M251" s="3"/>
      <c r="N251" s="3"/>
      <c r="O251" s="3"/>
      <c r="P251" s="3"/>
      <c r="Q251" s="3"/>
      <c r="R251" s="3"/>
      <c r="S251" s="3"/>
      <c r="T251" s="3"/>
      <c r="U251" s="3"/>
      <c r="V251" s="3"/>
    </row>
    <row r="252" spans="1:36" s="1" customFormat="1">
      <c r="I252" s="3"/>
      <c r="J252" s="3"/>
      <c r="K252" s="3"/>
      <c r="L252" s="3"/>
      <c r="M252" s="3"/>
      <c r="N252" s="3"/>
      <c r="O252" s="3"/>
      <c r="P252" s="3"/>
      <c r="Q252" s="3"/>
      <c r="R252" s="3"/>
      <c r="S252" s="3"/>
      <c r="T252" s="3"/>
      <c r="U252" s="3"/>
      <c r="V252" s="3"/>
    </row>
    <row r="253" spans="1:36" s="1" customFormat="1">
      <c r="I253" s="3"/>
      <c r="J253" s="3"/>
      <c r="K253" s="3"/>
      <c r="L253" s="3"/>
      <c r="M253" s="3"/>
      <c r="N253" s="3"/>
      <c r="O253" s="3"/>
      <c r="P253" s="3"/>
      <c r="Q253" s="3"/>
      <c r="R253" s="3"/>
      <c r="S253" s="3"/>
      <c r="T253" s="3"/>
      <c r="U253" s="3"/>
      <c r="V253" s="3"/>
    </row>
    <row r="254" spans="1:36" s="1" customFormat="1">
      <c r="I254" s="3"/>
      <c r="J254" s="3"/>
      <c r="K254" s="3"/>
      <c r="L254" s="3"/>
      <c r="M254" s="3"/>
      <c r="N254" s="3"/>
      <c r="O254" s="3"/>
      <c r="P254" s="3"/>
      <c r="Q254" s="3"/>
      <c r="R254" s="3"/>
      <c r="S254" s="3"/>
      <c r="T254" s="3"/>
      <c r="U254" s="3"/>
      <c r="V254" s="3"/>
    </row>
    <row r="255" spans="1:36" s="1" customFormat="1">
      <c r="I255" s="3"/>
      <c r="J255" s="3"/>
      <c r="K255" s="3"/>
      <c r="L255" s="3"/>
      <c r="M255" s="3"/>
      <c r="N255" s="3"/>
      <c r="O255" s="3"/>
      <c r="P255" s="3"/>
      <c r="Q255" s="3"/>
      <c r="R255" s="3"/>
      <c r="S255" s="3"/>
      <c r="T255" s="3"/>
      <c r="U255" s="3"/>
      <c r="V255" s="3"/>
    </row>
    <row r="256" spans="1:36" s="1" customFormat="1">
      <c r="I256" s="3"/>
      <c r="J256" s="3"/>
      <c r="K256" s="3"/>
      <c r="L256" s="3"/>
      <c r="M256" s="3"/>
      <c r="N256" s="3"/>
      <c r="O256" s="3"/>
      <c r="P256" s="3"/>
      <c r="Q256" s="3"/>
      <c r="R256" s="3"/>
      <c r="S256" s="3"/>
      <c r="T256" s="3"/>
      <c r="U256" s="3"/>
      <c r="V256" s="3"/>
    </row>
    <row r="257" spans="9:22" s="1" customFormat="1">
      <c r="I257" s="3"/>
      <c r="J257" s="3"/>
      <c r="K257" s="3"/>
      <c r="L257" s="3"/>
      <c r="M257" s="3"/>
      <c r="N257" s="3"/>
      <c r="O257" s="3"/>
      <c r="P257" s="3"/>
      <c r="Q257" s="3"/>
      <c r="R257" s="3"/>
      <c r="S257" s="3"/>
      <c r="T257" s="3"/>
      <c r="U257" s="3"/>
      <c r="V257" s="3"/>
    </row>
    <row r="258" spans="9:22" s="1" customFormat="1">
      <c r="I258" s="3"/>
      <c r="J258" s="3"/>
      <c r="K258" s="3"/>
      <c r="L258" s="3"/>
      <c r="M258" s="3"/>
      <c r="N258" s="3"/>
      <c r="O258" s="3"/>
      <c r="P258" s="3"/>
      <c r="Q258" s="3"/>
      <c r="R258" s="3"/>
      <c r="S258" s="3"/>
      <c r="T258" s="3"/>
      <c r="U258" s="3"/>
      <c r="V258" s="3"/>
    </row>
    <row r="259" spans="9:22" s="1" customFormat="1">
      <c r="I259" s="3"/>
      <c r="J259" s="3"/>
      <c r="K259" s="3"/>
      <c r="L259" s="3"/>
      <c r="M259" s="3"/>
      <c r="N259" s="3"/>
      <c r="O259" s="3"/>
      <c r="P259" s="3"/>
      <c r="Q259" s="3"/>
      <c r="R259" s="3"/>
      <c r="S259" s="3"/>
      <c r="T259" s="3"/>
      <c r="U259" s="3"/>
      <c r="V259" s="3"/>
    </row>
    <row r="260" spans="9:22" s="1" customFormat="1">
      <c r="I260" s="3"/>
      <c r="J260" s="3"/>
      <c r="K260" s="3"/>
      <c r="L260" s="3"/>
      <c r="M260" s="3"/>
      <c r="N260" s="3"/>
      <c r="O260" s="3"/>
      <c r="P260" s="3"/>
      <c r="Q260" s="3"/>
      <c r="R260" s="3"/>
      <c r="S260" s="3"/>
      <c r="T260" s="3"/>
      <c r="U260" s="3"/>
      <c r="V260" s="3"/>
    </row>
    <row r="261" spans="9:22" s="1" customFormat="1">
      <c r="I261" s="3"/>
      <c r="J261" s="3"/>
      <c r="K261" s="3"/>
      <c r="L261" s="3"/>
      <c r="M261" s="3"/>
      <c r="N261" s="3"/>
      <c r="O261" s="3"/>
      <c r="P261" s="3"/>
      <c r="Q261" s="3"/>
      <c r="R261" s="3"/>
      <c r="S261" s="3"/>
      <c r="T261" s="3"/>
      <c r="U261" s="3"/>
      <c r="V261" s="3"/>
    </row>
    <row r="262" spans="9:22" s="1" customFormat="1">
      <c r="I262" s="3"/>
      <c r="J262" s="3"/>
      <c r="K262" s="3"/>
      <c r="L262" s="3"/>
      <c r="M262" s="3"/>
      <c r="N262" s="3"/>
      <c r="O262" s="3"/>
      <c r="P262" s="3"/>
      <c r="Q262" s="3"/>
      <c r="R262" s="3"/>
      <c r="S262" s="3"/>
      <c r="T262" s="3"/>
      <c r="U262" s="3"/>
      <c r="V262" s="3"/>
    </row>
    <row r="263" spans="9:22" s="1" customFormat="1">
      <c r="I263" s="3"/>
      <c r="J263" s="3"/>
      <c r="K263" s="3"/>
      <c r="L263" s="3"/>
      <c r="M263" s="3"/>
      <c r="N263" s="3"/>
      <c r="O263" s="3"/>
      <c r="P263" s="3"/>
      <c r="Q263" s="3"/>
      <c r="R263" s="3"/>
      <c r="S263" s="3"/>
      <c r="T263" s="3"/>
      <c r="U263" s="3"/>
      <c r="V263" s="3"/>
    </row>
    <row r="264" spans="9:22" s="1" customFormat="1">
      <c r="I264" s="3"/>
      <c r="J264" s="3"/>
      <c r="K264" s="3"/>
      <c r="L264" s="3"/>
      <c r="M264" s="3"/>
      <c r="N264" s="3"/>
      <c r="O264" s="3"/>
      <c r="P264" s="3"/>
      <c r="Q264" s="3"/>
      <c r="R264" s="3"/>
      <c r="S264" s="3"/>
      <c r="T264" s="3"/>
      <c r="U264" s="3"/>
      <c r="V264" s="3"/>
    </row>
    <row r="265" spans="9:22" s="1" customFormat="1">
      <c r="I265" s="3"/>
      <c r="J265" s="3"/>
      <c r="K265" s="3"/>
      <c r="L265" s="3"/>
      <c r="M265" s="3"/>
      <c r="N265" s="3"/>
      <c r="O265" s="3"/>
      <c r="P265" s="3"/>
      <c r="Q265" s="3"/>
      <c r="R265" s="3"/>
      <c r="S265" s="3"/>
      <c r="T265" s="3"/>
      <c r="U265" s="3"/>
      <c r="V265" s="3"/>
    </row>
    <row r="266" spans="9:22" s="1" customFormat="1">
      <c r="I266" s="3"/>
      <c r="J266" s="3"/>
      <c r="K266" s="3"/>
      <c r="L266" s="3"/>
      <c r="M266" s="3"/>
      <c r="N266" s="3"/>
      <c r="O266" s="3"/>
      <c r="P266" s="3"/>
      <c r="Q266" s="3"/>
      <c r="R266" s="3"/>
      <c r="S266" s="3"/>
      <c r="T266" s="3"/>
      <c r="U266" s="3"/>
      <c r="V266" s="3"/>
    </row>
    <row r="267" spans="9:22" s="1" customFormat="1">
      <c r="I267" s="3"/>
      <c r="J267" s="3"/>
      <c r="K267" s="3"/>
      <c r="L267" s="3"/>
      <c r="M267" s="3"/>
      <c r="N267" s="3"/>
      <c r="O267" s="3"/>
      <c r="P267" s="3"/>
      <c r="Q267" s="3"/>
      <c r="R267" s="3"/>
      <c r="S267" s="3"/>
      <c r="T267" s="3"/>
      <c r="U267" s="3"/>
      <c r="V267" s="3"/>
    </row>
    <row r="268" spans="9:22" s="1" customFormat="1">
      <c r="I268" s="3"/>
      <c r="J268" s="3"/>
      <c r="K268" s="3"/>
      <c r="L268" s="3"/>
      <c r="M268" s="3"/>
      <c r="N268" s="3"/>
      <c r="O268" s="3"/>
      <c r="P268" s="3"/>
      <c r="Q268" s="3"/>
      <c r="R268" s="3"/>
      <c r="S268" s="3"/>
      <c r="T268" s="3"/>
      <c r="U268" s="3"/>
      <c r="V268" s="3"/>
    </row>
    <row r="269" spans="9:22" s="1" customFormat="1">
      <c r="I269" s="3"/>
      <c r="J269" s="3"/>
      <c r="K269" s="3"/>
      <c r="L269" s="3"/>
      <c r="M269" s="3"/>
      <c r="N269" s="3"/>
      <c r="O269" s="3"/>
      <c r="P269" s="3"/>
      <c r="Q269" s="3"/>
      <c r="R269" s="3"/>
      <c r="S269" s="3"/>
      <c r="T269" s="3"/>
      <c r="U269" s="3"/>
      <c r="V269" s="3"/>
    </row>
    <row r="270" spans="9:22" s="1" customFormat="1">
      <c r="I270" s="3"/>
      <c r="J270" s="3"/>
      <c r="K270" s="3"/>
      <c r="L270" s="3"/>
      <c r="M270" s="3"/>
      <c r="N270" s="3"/>
      <c r="O270" s="3"/>
      <c r="P270" s="3"/>
      <c r="Q270" s="3"/>
      <c r="R270" s="3"/>
      <c r="S270" s="3"/>
      <c r="T270" s="3"/>
      <c r="U270" s="3"/>
      <c r="V270" s="3"/>
    </row>
    <row r="271" spans="9:22" s="1" customFormat="1">
      <c r="I271" s="3"/>
      <c r="J271" s="3"/>
      <c r="K271" s="3"/>
      <c r="L271" s="3"/>
      <c r="M271" s="3"/>
      <c r="N271" s="3"/>
      <c r="O271" s="3"/>
      <c r="P271" s="3"/>
      <c r="Q271" s="3"/>
      <c r="R271" s="3"/>
      <c r="S271" s="3"/>
      <c r="T271" s="3"/>
      <c r="U271" s="3"/>
      <c r="V271" s="3"/>
    </row>
    <row r="272" spans="9:22" s="1" customFormat="1">
      <c r="I272" s="3"/>
      <c r="J272" s="3"/>
      <c r="K272" s="3"/>
      <c r="L272" s="3"/>
      <c r="M272" s="3"/>
      <c r="N272" s="3"/>
      <c r="O272" s="3"/>
      <c r="P272" s="3"/>
      <c r="Q272" s="3"/>
      <c r="R272" s="3"/>
      <c r="S272" s="3"/>
      <c r="T272" s="3"/>
      <c r="U272" s="3"/>
      <c r="V272" s="3"/>
    </row>
    <row r="273" spans="9:22" s="1" customFormat="1">
      <c r="I273" s="3"/>
      <c r="J273" s="3"/>
      <c r="K273" s="3"/>
      <c r="L273" s="3"/>
      <c r="M273" s="3"/>
      <c r="N273" s="3"/>
      <c r="O273" s="3"/>
      <c r="P273" s="3"/>
      <c r="Q273" s="3"/>
      <c r="R273" s="3"/>
      <c r="S273" s="3"/>
      <c r="T273" s="3"/>
      <c r="U273" s="3"/>
      <c r="V273" s="3"/>
    </row>
    <row r="274" spans="9:22" s="1" customFormat="1">
      <c r="I274" s="3"/>
      <c r="J274" s="3"/>
      <c r="K274" s="3"/>
      <c r="L274" s="3"/>
      <c r="M274" s="3"/>
      <c r="N274" s="3"/>
      <c r="O274" s="3"/>
      <c r="P274" s="3"/>
      <c r="Q274" s="3"/>
      <c r="R274" s="3"/>
      <c r="S274" s="3"/>
      <c r="T274" s="3"/>
      <c r="U274" s="3"/>
      <c r="V274" s="3"/>
    </row>
    <row r="275" spans="9:22" s="1" customFormat="1">
      <c r="I275" s="3"/>
      <c r="J275" s="3"/>
      <c r="K275" s="3"/>
      <c r="L275" s="3"/>
      <c r="M275" s="3"/>
      <c r="N275" s="3"/>
      <c r="O275" s="3"/>
      <c r="P275" s="3"/>
      <c r="Q275" s="3"/>
      <c r="R275" s="3"/>
      <c r="S275" s="3"/>
      <c r="T275" s="3"/>
      <c r="U275" s="3"/>
      <c r="V275" s="3"/>
    </row>
    <row r="276" spans="9:22" s="1" customFormat="1">
      <c r="I276" s="3"/>
      <c r="J276" s="3"/>
      <c r="K276" s="3"/>
      <c r="L276" s="3"/>
      <c r="M276" s="3"/>
      <c r="N276" s="3"/>
      <c r="O276" s="3"/>
      <c r="P276" s="3"/>
      <c r="Q276" s="3"/>
      <c r="R276" s="3"/>
      <c r="S276" s="3"/>
      <c r="T276" s="3"/>
      <c r="U276" s="3"/>
      <c r="V276" s="3"/>
    </row>
    <row r="277" spans="9:22" s="1" customFormat="1">
      <c r="I277" s="3"/>
      <c r="J277" s="3"/>
      <c r="K277" s="3"/>
      <c r="L277" s="3"/>
      <c r="M277" s="3"/>
      <c r="N277" s="3"/>
      <c r="O277" s="3"/>
      <c r="P277" s="3"/>
      <c r="Q277" s="3"/>
      <c r="R277" s="3"/>
      <c r="S277" s="3"/>
      <c r="T277" s="3"/>
      <c r="U277" s="3"/>
      <c r="V277" s="3"/>
    </row>
    <row r="278" spans="9:22" s="1" customFormat="1">
      <c r="I278" s="3"/>
      <c r="J278" s="3"/>
      <c r="K278" s="3"/>
      <c r="L278" s="3"/>
      <c r="M278" s="3"/>
      <c r="N278" s="3"/>
      <c r="O278" s="3"/>
      <c r="P278" s="3"/>
      <c r="Q278" s="3"/>
      <c r="R278" s="3"/>
      <c r="S278" s="3"/>
      <c r="T278" s="3"/>
      <c r="U278" s="3"/>
      <c r="V278" s="3"/>
    </row>
    <row r="279" spans="9:22" s="1" customFormat="1">
      <c r="I279" s="3"/>
      <c r="J279" s="3"/>
      <c r="K279" s="3"/>
      <c r="L279" s="3"/>
      <c r="M279" s="3"/>
      <c r="N279" s="3"/>
      <c r="O279" s="3"/>
      <c r="P279" s="3"/>
      <c r="Q279" s="3"/>
      <c r="R279" s="3"/>
      <c r="S279" s="3"/>
      <c r="T279" s="3"/>
      <c r="U279" s="3"/>
      <c r="V279" s="3"/>
    </row>
    <row r="280" spans="9:22" s="1" customFormat="1">
      <c r="I280" s="3"/>
      <c r="J280" s="3"/>
      <c r="K280" s="3"/>
      <c r="L280" s="3"/>
      <c r="M280" s="3"/>
      <c r="N280" s="3"/>
      <c r="O280" s="3"/>
      <c r="P280" s="3"/>
      <c r="Q280" s="3"/>
      <c r="R280" s="3"/>
      <c r="S280" s="3"/>
      <c r="T280" s="3"/>
      <c r="U280" s="3"/>
      <c r="V280" s="3"/>
    </row>
    <row r="281" spans="9:22" s="1" customFormat="1">
      <c r="I281" s="3"/>
      <c r="J281" s="3"/>
      <c r="K281" s="3"/>
      <c r="L281" s="3"/>
      <c r="M281" s="3"/>
      <c r="N281" s="3"/>
      <c r="O281" s="3"/>
      <c r="P281" s="3"/>
      <c r="Q281" s="3"/>
      <c r="R281" s="3"/>
      <c r="S281" s="3"/>
      <c r="T281" s="3"/>
      <c r="U281" s="3"/>
      <c r="V281" s="3"/>
    </row>
    <row r="282" spans="9:22" s="1" customFormat="1">
      <c r="I282" s="3"/>
      <c r="J282" s="3"/>
      <c r="K282" s="3"/>
      <c r="L282" s="3"/>
      <c r="M282" s="3"/>
      <c r="N282" s="3"/>
      <c r="O282" s="3"/>
      <c r="P282" s="3"/>
      <c r="Q282" s="3"/>
      <c r="R282" s="3"/>
      <c r="S282" s="3"/>
      <c r="T282" s="3"/>
      <c r="U282" s="3"/>
      <c r="V282" s="3"/>
    </row>
    <row r="283" spans="9:22" s="1" customFormat="1">
      <c r="I283" s="3"/>
      <c r="J283" s="3"/>
      <c r="K283" s="3"/>
      <c r="L283" s="3"/>
      <c r="M283" s="3"/>
      <c r="N283" s="3"/>
      <c r="O283" s="3"/>
      <c r="P283" s="3"/>
      <c r="Q283" s="3"/>
      <c r="R283" s="3"/>
      <c r="S283" s="3"/>
      <c r="T283" s="3"/>
      <c r="U283" s="3"/>
      <c r="V283" s="3"/>
    </row>
    <row r="284" spans="9:22" s="1" customFormat="1">
      <c r="I284" s="3"/>
      <c r="J284" s="3"/>
      <c r="K284" s="3"/>
      <c r="L284" s="3"/>
      <c r="M284" s="3"/>
      <c r="N284" s="3"/>
      <c r="O284" s="3"/>
      <c r="P284" s="3"/>
      <c r="Q284" s="3"/>
      <c r="R284" s="3"/>
      <c r="S284" s="3"/>
      <c r="T284" s="3"/>
      <c r="U284" s="3"/>
      <c r="V284" s="3"/>
    </row>
    <row r="285" spans="9:22" s="1" customFormat="1">
      <c r="I285" s="3"/>
      <c r="J285" s="3"/>
      <c r="K285" s="3"/>
      <c r="L285" s="3"/>
      <c r="M285" s="3"/>
      <c r="N285" s="3"/>
      <c r="O285" s="3"/>
      <c r="P285" s="3"/>
      <c r="Q285" s="3"/>
      <c r="R285" s="3"/>
      <c r="S285" s="3"/>
      <c r="T285" s="3"/>
      <c r="U285" s="3"/>
      <c r="V285" s="3"/>
    </row>
    <row r="286" spans="9:22" s="1" customFormat="1">
      <c r="I286" s="3"/>
      <c r="J286" s="3"/>
      <c r="K286" s="3"/>
      <c r="L286" s="3"/>
      <c r="M286" s="3"/>
      <c r="N286" s="3"/>
      <c r="O286" s="3"/>
      <c r="P286" s="3"/>
      <c r="Q286" s="3"/>
      <c r="R286" s="3"/>
      <c r="S286" s="3"/>
      <c r="T286" s="3"/>
      <c r="U286" s="3"/>
      <c r="V286" s="3"/>
    </row>
    <row r="287" spans="9:22" s="1" customFormat="1">
      <c r="I287" s="3"/>
      <c r="J287" s="3"/>
      <c r="K287" s="3"/>
      <c r="L287" s="3"/>
      <c r="M287" s="3"/>
      <c r="N287" s="3"/>
      <c r="O287" s="3"/>
      <c r="P287" s="3"/>
      <c r="Q287" s="3"/>
      <c r="R287" s="3"/>
      <c r="S287" s="3"/>
      <c r="T287" s="3"/>
      <c r="U287" s="3"/>
      <c r="V287" s="3"/>
    </row>
    <row r="288" spans="9:22" s="1" customFormat="1">
      <c r="I288" s="3"/>
      <c r="J288" s="3"/>
      <c r="K288" s="3"/>
      <c r="L288" s="3"/>
      <c r="M288" s="3"/>
      <c r="N288" s="3"/>
      <c r="O288" s="3"/>
      <c r="P288" s="3"/>
      <c r="Q288" s="3"/>
      <c r="R288" s="3"/>
      <c r="S288" s="3"/>
      <c r="T288" s="3"/>
      <c r="U288" s="3"/>
      <c r="V288" s="3"/>
    </row>
    <row r="289" spans="1:22" s="1" customFormat="1">
      <c r="I289" s="3"/>
      <c r="J289" s="3"/>
      <c r="K289" s="3"/>
      <c r="L289" s="3"/>
      <c r="M289" s="3"/>
      <c r="N289" s="3"/>
      <c r="O289" s="3"/>
      <c r="P289" s="3"/>
      <c r="Q289" s="3"/>
      <c r="R289" s="3"/>
      <c r="S289" s="3"/>
      <c r="T289" s="3"/>
      <c r="U289" s="3"/>
      <c r="V289" s="3"/>
    </row>
    <row r="290" spans="1:22" s="1" customFormat="1">
      <c r="I290" s="3"/>
      <c r="J290" s="3"/>
      <c r="K290" s="3"/>
      <c r="L290" s="3"/>
      <c r="M290" s="3"/>
      <c r="N290" s="3"/>
      <c r="O290" s="3"/>
      <c r="P290" s="3"/>
      <c r="Q290" s="3"/>
      <c r="R290" s="3"/>
      <c r="S290" s="3"/>
      <c r="T290" s="3"/>
      <c r="U290" s="3"/>
      <c r="V290" s="3"/>
    </row>
    <row r="291" spans="1:22" s="1" customFormat="1">
      <c r="I291" s="3"/>
      <c r="J291" s="3"/>
      <c r="K291" s="3"/>
      <c r="L291" s="3"/>
      <c r="M291" s="3"/>
      <c r="N291" s="3"/>
      <c r="O291" s="3"/>
      <c r="P291" s="3"/>
      <c r="Q291" s="3"/>
      <c r="R291" s="3"/>
      <c r="S291" s="3"/>
      <c r="T291" s="3"/>
      <c r="U291" s="3"/>
      <c r="V291" s="3"/>
    </row>
    <row r="292" spans="1:22" s="1" customFormat="1">
      <c r="I292" s="3"/>
      <c r="J292" s="3"/>
      <c r="K292" s="3"/>
      <c r="L292" s="3"/>
      <c r="M292" s="3"/>
      <c r="N292" s="3"/>
      <c r="O292" s="3"/>
      <c r="P292" s="3"/>
      <c r="Q292" s="3"/>
      <c r="R292" s="3"/>
      <c r="S292" s="3"/>
      <c r="T292" s="3"/>
      <c r="U292" s="3"/>
      <c r="V292" s="3"/>
    </row>
    <row r="293" spans="1:22" s="1" customFormat="1">
      <c r="I293" s="3"/>
      <c r="J293" s="3"/>
      <c r="K293" s="3"/>
      <c r="L293" s="3"/>
      <c r="M293" s="3"/>
      <c r="N293" s="3"/>
      <c r="O293" s="3"/>
      <c r="P293" s="3"/>
      <c r="Q293" s="3"/>
      <c r="R293" s="3"/>
      <c r="S293" s="3"/>
      <c r="T293" s="3"/>
      <c r="U293" s="3"/>
      <c r="V293" s="3"/>
    </row>
    <row r="294" spans="1:22" s="1" customFormat="1">
      <c r="I294" s="3"/>
      <c r="J294" s="3"/>
      <c r="K294" s="3"/>
      <c r="L294" s="3"/>
      <c r="M294" s="3"/>
      <c r="N294" s="3"/>
      <c r="O294" s="3"/>
      <c r="P294" s="3"/>
      <c r="Q294" s="3"/>
      <c r="R294" s="3"/>
      <c r="S294" s="3"/>
      <c r="T294" s="3"/>
      <c r="U294" s="3"/>
      <c r="V294" s="3"/>
    </row>
    <row r="295" spans="1:22" s="1" customFormat="1">
      <c r="I295" s="3"/>
      <c r="J295" s="3"/>
      <c r="K295" s="3"/>
      <c r="L295" s="3"/>
      <c r="M295" s="3"/>
      <c r="N295" s="3"/>
      <c r="O295" s="3"/>
      <c r="P295" s="3"/>
      <c r="Q295" s="3"/>
      <c r="R295" s="3"/>
      <c r="S295" s="3"/>
      <c r="T295" s="3"/>
      <c r="U295" s="3"/>
      <c r="V295" s="3"/>
    </row>
    <row r="296" spans="1:22" s="1" customFormat="1">
      <c r="I296" s="3"/>
      <c r="J296" s="3"/>
      <c r="K296" s="3"/>
      <c r="L296" s="3"/>
      <c r="M296" s="3"/>
      <c r="N296" s="3"/>
      <c r="O296" s="3"/>
      <c r="P296" s="3"/>
      <c r="Q296" s="3"/>
      <c r="R296" s="3"/>
      <c r="S296" s="3"/>
      <c r="T296" s="3"/>
      <c r="U296" s="3"/>
      <c r="V296" s="3"/>
    </row>
    <row r="297" spans="1:22" s="1" customFormat="1">
      <c r="I297" s="3"/>
      <c r="J297" s="3"/>
      <c r="K297" s="3"/>
      <c r="L297" s="3"/>
      <c r="M297" s="3"/>
      <c r="N297" s="3"/>
      <c r="O297" s="3"/>
      <c r="P297" s="3"/>
      <c r="Q297" s="3"/>
      <c r="R297" s="3"/>
      <c r="S297" s="3"/>
      <c r="T297" s="3"/>
      <c r="U297" s="3"/>
      <c r="V297" s="3"/>
    </row>
    <row r="298" spans="1:22" s="1" customFormat="1">
      <c r="I298" s="3"/>
      <c r="J298" s="3"/>
      <c r="K298" s="3"/>
      <c r="L298" s="3"/>
      <c r="M298" s="3"/>
      <c r="N298" s="3"/>
      <c r="O298" s="3"/>
      <c r="P298" s="3"/>
      <c r="Q298" s="3"/>
      <c r="R298" s="3"/>
      <c r="S298" s="3"/>
      <c r="T298" s="3"/>
      <c r="U298" s="3"/>
      <c r="V298" s="3"/>
    </row>
    <row r="299" spans="1:22" s="1" customFormat="1">
      <c r="I299" s="3"/>
      <c r="J299" s="3"/>
      <c r="K299" s="3"/>
      <c r="L299" s="3"/>
      <c r="M299" s="3"/>
      <c r="N299" s="3"/>
      <c r="O299" s="3"/>
      <c r="P299" s="3"/>
      <c r="Q299" s="3"/>
      <c r="R299" s="3"/>
      <c r="S299" s="3"/>
      <c r="T299" s="3"/>
      <c r="U299" s="3"/>
      <c r="V299" s="3"/>
    </row>
    <row r="300" spans="1:22">
      <c r="A300" s="1"/>
      <c r="B300" s="1"/>
      <c r="C300" s="1"/>
      <c r="D300" s="1"/>
      <c r="E300" s="1"/>
    </row>
    <row r="301" spans="1:22">
      <c r="A301" s="1"/>
      <c r="B301" s="1"/>
      <c r="C301" s="1"/>
      <c r="D301" s="1"/>
      <c r="E301" s="1"/>
    </row>
    <row r="302" spans="1:22">
      <c r="A302" s="1"/>
      <c r="B302" s="1"/>
      <c r="C302" s="1"/>
      <c r="D302" s="1"/>
      <c r="E302" s="1"/>
    </row>
    <row r="303" spans="1:22">
      <c r="A303" s="1"/>
      <c r="B303" s="1"/>
      <c r="C303" s="1"/>
      <c r="D303" s="1"/>
      <c r="E303" s="1"/>
    </row>
  </sheetData>
  <mergeCells count="23">
    <mergeCell ref="B29:G29"/>
    <mergeCell ref="B26:G26"/>
    <mergeCell ref="A12:H12"/>
    <mergeCell ref="B8:G8"/>
    <mergeCell ref="A25:G25"/>
    <mergeCell ref="B27:G27"/>
    <mergeCell ref="B28:G28"/>
    <mergeCell ref="A1:H1"/>
    <mergeCell ref="A13:H13"/>
    <mergeCell ref="H16:H18"/>
    <mergeCell ref="C16:F16"/>
    <mergeCell ref="C17:F17"/>
    <mergeCell ref="G17:G18"/>
    <mergeCell ref="A4:H4"/>
    <mergeCell ref="B17:B18"/>
    <mergeCell ref="A17:A18"/>
    <mergeCell ref="A16:B16"/>
    <mergeCell ref="A5:G5"/>
    <mergeCell ref="B7:G7"/>
    <mergeCell ref="A14:G14"/>
    <mergeCell ref="B9:H9"/>
    <mergeCell ref="B10:H10"/>
    <mergeCell ref="B11:H11"/>
  </mergeCells>
  <pageMargins left="0.70866141732283472" right="0.70866141732283472" top="0.74803149606299213" bottom="0.74803149606299213" header="0.31496062992125984" footer="0.31496062992125984"/>
  <pageSetup paperSize="9" scale="13" orientation="portrait" r:id="rId1"/>
  <headerFooter>
    <oddFooter>&amp;C&amp;"Arial,Negrita"18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00"/>
  <sheetViews>
    <sheetView zoomScaleNormal="100" workbookViewId="0">
      <selection activeCell="A8" sqref="A8"/>
    </sheetView>
  </sheetViews>
  <sheetFormatPr baseColWidth="10" defaultRowHeight="14.4"/>
  <cols>
    <col min="1" max="1" width="52" style="3" customWidth="1"/>
    <col min="2" max="5" width="5.6640625" style="3" customWidth="1"/>
    <col min="6" max="6" width="12.6640625" style="3" customWidth="1"/>
    <col min="7" max="7" width="6.6640625" style="3" customWidth="1"/>
    <col min="8" max="8" width="12.6640625" style="3" customWidth="1"/>
    <col min="9" max="9" width="8.88671875" style="1" customWidth="1"/>
    <col min="10" max="10" width="7.5546875" style="1" customWidth="1"/>
    <col min="11" max="11" width="6.33203125" style="1" customWidth="1"/>
    <col min="12" max="12" width="7.33203125" style="1" customWidth="1"/>
    <col min="13" max="13" width="20" style="1" customWidth="1"/>
    <col min="14" max="29" width="11.5546875" style="3"/>
    <col min="30" max="35" width="11.5546875" style="1"/>
    <col min="36" max="36" width="11.5546875" style="3"/>
  </cols>
  <sheetData>
    <row r="1" spans="1:29" ht="38.4">
      <c r="A1" s="875" t="s">
        <v>2546</v>
      </c>
      <c r="B1" s="875"/>
      <c r="C1" s="875"/>
      <c r="D1" s="875"/>
      <c r="E1" s="875"/>
      <c r="F1" s="875"/>
      <c r="G1" s="875"/>
      <c r="H1" s="875"/>
      <c r="I1" s="875"/>
      <c r="J1" s="875"/>
      <c r="K1" s="875"/>
      <c r="L1" s="875"/>
      <c r="M1" s="875"/>
    </row>
    <row r="2" spans="1:29">
      <c r="A2" s="46"/>
      <c r="B2" s="46"/>
      <c r="C2" s="46"/>
      <c r="D2" s="46"/>
      <c r="E2" s="46"/>
      <c r="F2" s="46"/>
      <c r="G2" s="46"/>
      <c r="H2" s="46"/>
      <c r="I2" s="46"/>
      <c r="J2" s="46"/>
      <c r="K2" s="46"/>
      <c r="L2" s="46"/>
      <c r="M2" s="46"/>
    </row>
    <row r="3" spans="1:29" s="3" customFormat="1">
      <c r="A3" s="457" t="s">
        <v>2327</v>
      </c>
      <c r="B3" s="46"/>
      <c r="C3" s="46"/>
      <c r="D3" s="46"/>
      <c r="E3" s="46"/>
      <c r="F3" s="46"/>
      <c r="G3" s="46"/>
      <c r="H3" s="46"/>
      <c r="I3" s="46"/>
      <c r="J3" s="46"/>
      <c r="K3" s="46"/>
      <c r="L3" s="46"/>
      <c r="M3" s="46"/>
    </row>
    <row r="4" spans="1:29" s="3" customFormat="1" ht="24.9" customHeight="1">
      <c r="A4" s="853" t="s">
        <v>2545</v>
      </c>
      <c r="B4" s="853"/>
      <c r="C4" s="853"/>
      <c r="D4" s="853"/>
      <c r="E4" s="853"/>
      <c r="F4" s="853"/>
      <c r="G4" s="853"/>
      <c r="H4" s="853"/>
      <c r="I4" s="853"/>
      <c r="J4" s="853"/>
      <c r="K4" s="853"/>
      <c r="L4" s="853"/>
      <c r="M4" s="853"/>
    </row>
    <row r="5" spans="1:29" s="3" customFormat="1" ht="36" customHeight="1">
      <c r="A5" s="491" t="s">
        <v>2365</v>
      </c>
      <c r="B5" s="932" t="s">
        <v>2544</v>
      </c>
      <c r="C5" s="932"/>
      <c r="D5" s="932"/>
      <c r="E5" s="932"/>
      <c r="F5" s="932"/>
      <c r="G5" s="932"/>
      <c r="H5" s="932"/>
      <c r="I5" s="932"/>
      <c r="J5" s="932"/>
      <c r="K5" s="932"/>
      <c r="L5" s="932"/>
      <c r="M5" s="932"/>
    </row>
    <row r="6" spans="1:29" s="3" customFormat="1" ht="24.9" customHeight="1">
      <c r="A6" s="475" t="s">
        <v>2543</v>
      </c>
      <c r="B6" s="878" t="s">
        <v>2542</v>
      </c>
      <c r="C6" s="878"/>
      <c r="D6" s="878"/>
      <c r="E6" s="878"/>
      <c r="F6" s="878"/>
      <c r="G6" s="878"/>
      <c r="H6" s="878"/>
      <c r="I6" s="878"/>
      <c r="J6" s="878"/>
      <c r="K6" s="878"/>
      <c r="L6" s="878"/>
      <c r="M6" s="878"/>
    </row>
    <row r="7" spans="1:29" s="3" customFormat="1" ht="24.9" customHeight="1">
      <c r="A7" s="476" t="s">
        <v>2369</v>
      </c>
      <c r="B7" s="878" t="s">
        <v>2541</v>
      </c>
      <c r="C7" s="878"/>
      <c r="D7" s="878"/>
      <c r="E7" s="878"/>
      <c r="F7" s="878"/>
      <c r="G7" s="878"/>
      <c r="H7" s="878"/>
      <c r="I7" s="878"/>
      <c r="J7" s="878"/>
      <c r="K7" s="878"/>
      <c r="L7" s="878"/>
      <c r="M7" s="878"/>
    </row>
    <row r="8" spans="1:29" s="3" customFormat="1" ht="39.9" customHeight="1">
      <c r="A8" s="476" t="s">
        <v>2540</v>
      </c>
      <c r="B8" s="876" t="s">
        <v>2539</v>
      </c>
      <c r="C8" s="876"/>
      <c r="D8" s="876"/>
      <c r="E8" s="876"/>
      <c r="F8" s="876"/>
      <c r="G8" s="876"/>
      <c r="H8" s="876"/>
      <c r="I8" s="876"/>
      <c r="J8" s="876"/>
      <c r="K8" s="876"/>
      <c r="L8" s="876"/>
      <c r="M8" s="876"/>
    </row>
    <row r="9" spans="1:29" s="3" customFormat="1" ht="75" customHeight="1">
      <c r="A9" s="853" t="s">
        <v>2538</v>
      </c>
      <c r="B9" s="853"/>
      <c r="C9" s="853"/>
      <c r="D9" s="853"/>
      <c r="E9" s="853"/>
      <c r="F9" s="853"/>
      <c r="G9" s="853"/>
      <c r="H9" s="853"/>
      <c r="I9" s="853"/>
      <c r="J9" s="853"/>
      <c r="K9" s="853"/>
      <c r="L9" s="853"/>
      <c r="M9" s="853"/>
    </row>
    <row r="10" spans="1:29" s="3" customFormat="1" ht="45.75" customHeight="1">
      <c r="A10" s="853" t="s">
        <v>2537</v>
      </c>
      <c r="B10" s="853"/>
      <c r="C10" s="853"/>
      <c r="D10" s="853"/>
      <c r="E10" s="853"/>
      <c r="F10" s="853"/>
      <c r="G10" s="853"/>
      <c r="H10" s="853"/>
      <c r="I10" s="853"/>
      <c r="J10" s="853"/>
      <c r="K10" s="853"/>
      <c r="L10" s="853"/>
      <c r="M10" s="853"/>
    </row>
    <row r="11" spans="1:29" s="3" customFormat="1" ht="19.5" customHeight="1">
      <c r="A11" s="933" t="s">
        <v>2536</v>
      </c>
      <c r="B11" s="933"/>
      <c r="C11" s="933"/>
      <c r="D11" s="933"/>
      <c r="E11" s="933"/>
      <c r="F11" s="933"/>
      <c r="G11" s="933"/>
      <c r="H11" s="503"/>
      <c r="I11" s="46"/>
      <c r="J11" s="46"/>
      <c r="K11" s="46"/>
      <c r="L11" s="46"/>
      <c r="M11" s="46"/>
    </row>
    <row r="12" spans="1:29" s="3" customFormat="1" ht="19.5" customHeight="1">
      <c r="A12" s="934" t="s">
        <v>2332</v>
      </c>
      <c r="B12" s="934"/>
      <c r="C12" s="934"/>
      <c r="D12" s="934"/>
      <c r="E12" s="934"/>
      <c r="F12" s="934"/>
      <c r="G12" s="934"/>
      <c r="H12" s="505"/>
      <c r="I12" s="46"/>
      <c r="J12" s="46"/>
      <c r="K12" s="46"/>
      <c r="L12" s="46"/>
      <c r="M12" s="46"/>
    </row>
    <row r="13" spans="1:29" s="3" customFormat="1" ht="19.5" customHeight="1" thickBot="1">
      <c r="A13" s="505"/>
      <c r="B13" s="505"/>
      <c r="C13" s="505"/>
      <c r="D13" s="505"/>
      <c r="E13" s="505"/>
      <c r="F13" s="505"/>
      <c r="G13" s="505"/>
      <c r="H13" s="505"/>
      <c r="I13" s="534"/>
      <c r="J13" s="46"/>
      <c r="K13" s="46"/>
      <c r="L13" s="46"/>
      <c r="M13" s="46"/>
    </row>
    <row r="14" spans="1:29" s="3" customFormat="1" ht="15.75" customHeight="1" thickBot="1">
      <c r="A14" s="900" t="s">
        <v>2535</v>
      </c>
      <c r="B14" s="937" t="s">
        <v>2334</v>
      </c>
      <c r="C14" s="937"/>
      <c r="D14" s="937"/>
      <c r="E14" s="938"/>
      <c r="F14" s="533" t="s">
        <v>2335</v>
      </c>
      <c r="G14" s="927" t="s">
        <v>2336</v>
      </c>
      <c r="H14" s="928"/>
      <c r="I14" s="927" t="s">
        <v>2534</v>
      </c>
      <c r="J14" s="929"/>
      <c r="K14" s="929"/>
      <c r="L14" s="928"/>
      <c r="M14" s="930" t="s">
        <v>595</v>
      </c>
    </row>
    <row r="15" spans="1:29" s="1" customFormat="1" ht="35.25" customHeight="1" thickBot="1">
      <c r="A15" s="901"/>
      <c r="B15" s="869" t="s">
        <v>2533</v>
      </c>
      <c r="C15" s="871"/>
      <c r="D15" s="871"/>
      <c r="E15" s="871"/>
      <c r="F15" s="904" t="s">
        <v>2532</v>
      </c>
      <c r="G15" s="935" t="s">
        <v>2531</v>
      </c>
      <c r="H15" s="936"/>
      <c r="I15" s="871" t="s">
        <v>2530</v>
      </c>
      <c r="J15" s="871"/>
      <c r="K15" s="871"/>
      <c r="L15" s="871"/>
      <c r="M15" s="930"/>
      <c r="N15" s="3"/>
      <c r="O15" s="3"/>
      <c r="P15" s="3"/>
      <c r="Q15" s="3"/>
      <c r="R15" s="3"/>
      <c r="S15" s="3"/>
      <c r="T15" s="3"/>
      <c r="U15" s="3"/>
      <c r="V15" s="3"/>
      <c r="W15" s="3"/>
      <c r="X15" s="3"/>
      <c r="Y15" s="3"/>
      <c r="Z15" s="3"/>
      <c r="AA15" s="3"/>
      <c r="AB15" s="3"/>
      <c r="AC15" s="3"/>
    </row>
    <row r="16" spans="1:29" ht="100.5" customHeight="1" thickBot="1">
      <c r="A16" s="902"/>
      <c r="B16" s="532" t="s">
        <v>2374</v>
      </c>
      <c r="C16" s="477" t="s">
        <v>88</v>
      </c>
      <c r="D16" s="477" t="s">
        <v>493</v>
      </c>
      <c r="E16" s="477" t="s">
        <v>89</v>
      </c>
      <c r="F16" s="871"/>
      <c r="G16" s="477" t="s">
        <v>2529</v>
      </c>
      <c r="H16" s="477" t="s">
        <v>2528</v>
      </c>
      <c r="I16" s="462" t="s">
        <v>2527</v>
      </c>
      <c r="J16" s="463" t="s">
        <v>2425</v>
      </c>
      <c r="K16" s="463" t="s">
        <v>2526</v>
      </c>
      <c r="L16" s="463" t="s">
        <v>2525</v>
      </c>
      <c r="M16" s="931"/>
    </row>
    <row r="17" spans="1:36" s="1" customFormat="1" ht="63.75" customHeight="1" thickBot="1">
      <c r="A17" s="501" t="s">
        <v>2524</v>
      </c>
      <c r="B17" s="530"/>
      <c r="C17" s="530"/>
      <c r="D17" s="531"/>
      <c r="E17" s="531"/>
      <c r="F17" s="496"/>
      <c r="G17" s="496"/>
      <c r="H17" s="496"/>
      <c r="I17" s="496"/>
      <c r="J17" s="496"/>
      <c r="K17" s="496"/>
      <c r="L17" s="496"/>
      <c r="M17" s="530"/>
      <c r="N17" s="3"/>
      <c r="O17" s="3"/>
      <c r="P17" s="3"/>
      <c r="Q17" s="3"/>
      <c r="R17" s="3"/>
      <c r="S17" s="3"/>
      <c r="T17" s="3"/>
      <c r="U17" s="3"/>
      <c r="V17" s="3"/>
      <c r="W17" s="3"/>
      <c r="X17" s="3"/>
      <c r="Y17" s="3"/>
      <c r="Z17" s="3"/>
      <c r="AA17" s="3"/>
      <c r="AB17" s="3"/>
      <c r="AC17" s="3"/>
      <c r="AJ17" s="3"/>
    </row>
    <row r="18" spans="1:36" s="1" customFormat="1" ht="20.25" customHeight="1" thickBot="1">
      <c r="A18" s="467" t="s">
        <v>2523</v>
      </c>
      <c r="B18" s="472"/>
      <c r="C18" s="472"/>
      <c r="D18" s="472"/>
      <c r="E18" s="472"/>
      <c r="F18" s="496"/>
      <c r="G18" s="496"/>
      <c r="H18" s="496"/>
      <c r="I18" s="472"/>
      <c r="J18" s="472"/>
      <c r="K18" s="472"/>
      <c r="L18" s="472"/>
      <c r="M18" s="472"/>
      <c r="N18" s="3"/>
      <c r="O18" s="3"/>
      <c r="P18" s="3"/>
      <c r="Q18" s="3"/>
      <c r="R18" s="3"/>
      <c r="S18" s="3"/>
      <c r="T18" s="3"/>
      <c r="U18" s="3"/>
      <c r="V18" s="3"/>
      <c r="W18" s="3"/>
      <c r="X18" s="3"/>
      <c r="Y18" s="3"/>
      <c r="Z18" s="3"/>
      <c r="AA18" s="3"/>
      <c r="AB18" s="3"/>
      <c r="AC18" s="3"/>
      <c r="AJ18" s="3"/>
    </row>
    <row r="19" spans="1:36" s="1" customFormat="1" ht="34.5" customHeight="1" thickBot="1">
      <c r="A19" s="472" t="s">
        <v>2522</v>
      </c>
      <c r="B19" s="471"/>
      <c r="C19" s="471"/>
      <c r="D19" s="471"/>
      <c r="E19" s="471"/>
      <c r="F19" s="496"/>
      <c r="G19" s="496"/>
      <c r="H19" s="496"/>
      <c r="I19" s="471"/>
      <c r="J19" s="471"/>
      <c r="K19" s="471"/>
      <c r="L19" s="471"/>
      <c r="M19" s="471"/>
      <c r="N19" s="3"/>
      <c r="O19" s="3"/>
      <c r="P19" s="3"/>
      <c r="Q19" s="3"/>
      <c r="R19" s="3"/>
      <c r="S19" s="3"/>
      <c r="T19" s="3"/>
      <c r="U19" s="3"/>
      <c r="V19" s="3"/>
      <c r="W19" s="3"/>
      <c r="X19" s="3"/>
      <c r="Y19" s="3"/>
      <c r="Z19" s="3"/>
      <c r="AA19" s="3"/>
      <c r="AB19" s="3"/>
      <c r="AC19" s="3"/>
      <c r="AJ19" s="3"/>
    </row>
    <row r="20" spans="1:36" s="1" customFormat="1" ht="15" thickBot="1">
      <c r="A20" s="529" t="s">
        <v>2521</v>
      </c>
      <c r="B20" s="471"/>
      <c r="C20" s="471"/>
      <c r="D20" s="471"/>
      <c r="E20" s="471"/>
      <c r="F20" s="496"/>
      <c r="G20" s="496"/>
      <c r="H20" s="496"/>
      <c r="I20" s="471"/>
      <c r="J20" s="471"/>
      <c r="K20" s="471"/>
      <c r="L20" s="471"/>
      <c r="M20" s="471"/>
      <c r="N20" s="3"/>
      <c r="O20" s="3"/>
      <c r="P20" s="3"/>
      <c r="Q20" s="3"/>
      <c r="R20" s="3"/>
      <c r="S20" s="3"/>
      <c r="T20" s="3"/>
      <c r="U20" s="3"/>
      <c r="V20" s="3"/>
      <c r="W20" s="3"/>
      <c r="X20" s="3"/>
      <c r="Y20" s="3"/>
      <c r="Z20" s="3"/>
      <c r="AA20" s="3"/>
      <c r="AB20" s="3"/>
      <c r="AC20" s="3"/>
      <c r="AJ20" s="3"/>
    </row>
    <row r="21" spans="1:36" s="3" customFormat="1" ht="30" customHeight="1" thickBot="1">
      <c r="A21" s="46"/>
      <c r="B21" s="46"/>
      <c r="C21" s="46"/>
      <c r="D21" s="46"/>
      <c r="E21" s="46"/>
      <c r="F21" s="46"/>
      <c r="G21" s="46"/>
      <c r="H21" s="46"/>
      <c r="I21" s="46"/>
      <c r="J21" s="46"/>
      <c r="K21" s="46"/>
      <c r="L21" s="46"/>
      <c r="M21" s="46"/>
    </row>
    <row r="22" spans="1:36" s="3" customFormat="1" ht="15" thickBot="1">
      <c r="A22" s="912" t="s">
        <v>2520</v>
      </c>
      <c r="B22" s="926"/>
      <c r="C22" s="926"/>
      <c r="D22" s="926"/>
      <c r="E22" s="926"/>
      <c r="F22" s="926"/>
      <c r="G22" s="926"/>
      <c r="H22" s="926"/>
      <c r="I22" s="913"/>
    </row>
    <row r="23" spans="1:36" s="1" customFormat="1" ht="15.75" customHeight="1" thickBot="1">
      <c r="A23" s="528" t="s">
        <v>2348</v>
      </c>
      <c r="B23" s="868" t="s">
        <v>2349</v>
      </c>
      <c r="C23" s="884"/>
      <c r="D23" s="884"/>
      <c r="E23" s="884"/>
      <c r="F23" s="884"/>
      <c r="G23" s="884"/>
      <c r="H23" s="884"/>
      <c r="I23" s="869"/>
      <c r="J23" s="3"/>
      <c r="K23" s="3"/>
      <c r="L23" s="3"/>
      <c r="M23" s="3"/>
      <c r="N23" s="3"/>
      <c r="O23" s="3"/>
      <c r="P23" s="3"/>
      <c r="Q23" s="3"/>
      <c r="R23" s="3"/>
      <c r="S23" s="3"/>
      <c r="T23" s="3"/>
      <c r="U23" s="3"/>
      <c r="V23" s="3"/>
      <c r="W23" s="3"/>
      <c r="X23" s="3"/>
      <c r="Y23" s="3"/>
      <c r="Z23" s="3"/>
      <c r="AA23" s="3"/>
      <c r="AB23" s="3"/>
      <c r="AC23" s="3"/>
    </row>
    <row r="24" spans="1:36" s="1" customFormat="1" ht="30.75" customHeight="1" thickBot="1">
      <c r="A24" s="472" t="s">
        <v>88</v>
      </c>
      <c r="B24" s="849" t="s">
        <v>2519</v>
      </c>
      <c r="C24" s="899"/>
      <c r="D24" s="899"/>
      <c r="E24" s="899"/>
      <c r="F24" s="899"/>
      <c r="G24" s="899"/>
      <c r="H24" s="899"/>
      <c r="I24" s="850"/>
      <c r="J24" s="3"/>
      <c r="K24" s="3"/>
      <c r="L24" s="3"/>
      <c r="M24" s="3"/>
      <c r="N24" s="3"/>
      <c r="O24" s="3"/>
      <c r="P24" s="3"/>
      <c r="Q24" s="3"/>
      <c r="R24" s="3"/>
      <c r="S24" s="3"/>
      <c r="T24" s="3"/>
      <c r="U24" s="3"/>
      <c r="V24" s="3"/>
      <c r="W24" s="3"/>
      <c r="X24" s="3"/>
      <c r="Y24" s="3"/>
      <c r="Z24" s="3"/>
      <c r="AA24" s="3"/>
      <c r="AB24" s="3"/>
      <c r="AC24" s="3"/>
    </row>
    <row r="25" spans="1:36" s="1" customFormat="1" ht="40.5" customHeight="1" thickBot="1">
      <c r="A25" s="471" t="s">
        <v>493</v>
      </c>
      <c r="B25" s="849" t="s">
        <v>2518</v>
      </c>
      <c r="C25" s="899"/>
      <c r="D25" s="899"/>
      <c r="E25" s="899"/>
      <c r="F25" s="899"/>
      <c r="G25" s="899"/>
      <c r="H25" s="899"/>
      <c r="I25" s="850"/>
      <c r="J25" s="3"/>
      <c r="K25" s="3"/>
      <c r="L25" s="3"/>
      <c r="M25" s="3"/>
      <c r="N25" s="3"/>
      <c r="O25" s="3"/>
      <c r="P25" s="3"/>
      <c r="Q25" s="3"/>
      <c r="R25" s="3"/>
      <c r="S25" s="3"/>
      <c r="T25" s="3"/>
      <c r="U25" s="3"/>
      <c r="V25" s="3"/>
      <c r="W25" s="3"/>
      <c r="X25" s="3"/>
      <c r="Y25" s="3"/>
      <c r="Z25" s="3"/>
      <c r="AA25" s="3"/>
      <c r="AB25" s="3"/>
      <c r="AC25" s="3"/>
    </row>
    <row r="26" spans="1:36" s="1" customFormat="1" ht="51" customHeight="1" thickBot="1">
      <c r="A26" s="471" t="s">
        <v>89</v>
      </c>
      <c r="B26" s="849" t="s">
        <v>2517</v>
      </c>
      <c r="C26" s="899"/>
      <c r="D26" s="899"/>
      <c r="E26" s="899"/>
      <c r="F26" s="899"/>
      <c r="G26" s="899"/>
      <c r="H26" s="899"/>
      <c r="I26" s="850"/>
      <c r="J26" s="3"/>
      <c r="K26" s="3"/>
      <c r="L26" s="3"/>
      <c r="M26" s="3"/>
      <c r="N26" s="3"/>
      <c r="O26" s="3"/>
      <c r="P26" s="3"/>
      <c r="Q26" s="3"/>
      <c r="R26" s="3"/>
      <c r="S26" s="3"/>
      <c r="T26" s="3"/>
      <c r="U26" s="3"/>
      <c r="V26" s="3"/>
      <c r="W26" s="3"/>
      <c r="X26" s="3"/>
      <c r="Y26" s="3"/>
      <c r="Z26" s="3"/>
      <c r="AA26" s="3"/>
      <c r="AB26" s="3"/>
      <c r="AC26" s="3"/>
    </row>
    <row r="27" spans="1:36" s="3" customFormat="1">
      <c r="A27" s="46"/>
      <c r="B27" s="46"/>
      <c r="C27" s="46"/>
      <c r="D27" s="46"/>
      <c r="E27" s="46"/>
      <c r="F27" s="46"/>
      <c r="G27" s="46"/>
      <c r="H27" s="46"/>
      <c r="I27" s="46"/>
      <c r="J27" s="46"/>
    </row>
    <row r="28" spans="1:36" s="3" customFormat="1">
      <c r="A28" s="46"/>
      <c r="B28" s="46"/>
      <c r="C28" s="46"/>
      <c r="D28" s="46"/>
      <c r="E28" s="46"/>
      <c r="F28" s="46"/>
      <c r="G28" s="46"/>
      <c r="H28" s="46"/>
      <c r="I28" s="46"/>
      <c r="J28" s="46"/>
    </row>
    <row r="29" spans="1:36" s="3" customFormat="1">
      <c r="A29" s="46"/>
      <c r="B29" s="46"/>
      <c r="C29" s="46"/>
      <c r="D29" s="46"/>
      <c r="E29" s="46"/>
      <c r="F29" s="46"/>
      <c r="G29" s="46"/>
      <c r="H29" s="46"/>
      <c r="I29" s="46"/>
      <c r="J29" s="46"/>
    </row>
    <row r="30" spans="1:36" s="3" customFormat="1">
      <c r="A30" s="46"/>
      <c r="B30" s="46"/>
      <c r="C30" s="46"/>
      <c r="D30" s="46"/>
      <c r="E30" s="46"/>
      <c r="F30" s="46"/>
      <c r="G30" s="46"/>
      <c r="H30" s="46"/>
      <c r="I30" s="46"/>
      <c r="J30" s="46"/>
    </row>
    <row r="31" spans="1:36" s="3" customFormat="1">
      <c r="A31" s="46"/>
      <c r="B31" s="46"/>
      <c r="C31" s="46"/>
      <c r="D31" s="46"/>
      <c r="E31" s="46"/>
      <c r="F31" s="46"/>
      <c r="G31" s="46"/>
      <c r="H31" s="46"/>
      <c r="I31" s="46"/>
      <c r="J31" s="46"/>
    </row>
    <row r="32" spans="1:36" s="3" customFormat="1">
      <c r="A32" s="46"/>
      <c r="B32" s="46"/>
      <c r="C32" s="46"/>
      <c r="D32" s="46"/>
      <c r="E32" s="46"/>
      <c r="F32" s="46"/>
      <c r="G32" s="46"/>
      <c r="H32" s="46"/>
      <c r="I32" s="46"/>
      <c r="J32" s="46"/>
    </row>
    <row r="33" spans="1:10" s="3" customFormat="1">
      <c r="A33" s="46"/>
      <c r="B33" s="46"/>
      <c r="C33" s="46"/>
      <c r="D33" s="46"/>
      <c r="E33" s="46"/>
      <c r="F33" s="46"/>
      <c r="G33" s="46"/>
      <c r="H33" s="46"/>
      <c r="I33" s="46"/>
      <c r="J33" s="46"/>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pans="14:29" s="3" customFormat="1"/>
    <row r="50" spans="14:29" s="3" customFormat="1"/>
    <row r="51" spans="14:29" s="3" customFormat="1"/>
    <row r="52" spans="14:29" s="3" customFormat="1"/>
    <row r="53" spans="14:29" s="1" customFormat="1">
      <c r="N53" s="3"/>
      <c r="O53" s="3"/>
      <c r="P53" s="3"/>
      <c r="Q53" s="3"/>
      <c r="R53" s="3"/>
      <c r="S53" s="3"/>
      <c r="T53" s="3"/>
      <c r="U53" s="3"/>
      <c r="V53" s="3"/>
      <c r="W53" s="3"/>
      <c r="X53" s="3"/>
      <c r="Y53" s="3"/>
      <c r="Z53" s="3"/>
      <c r="AA53" s="3"/>
      <c r="AB53" s="3"/>
      <c r="AC53" s="3"/>
    </row>
    <row r="54" spans="14:29" s="1" customFormat="1">
      <c r="N54" s="3"/>
      <c r="O54" s="3"/>
      <c r="P54" s="3"/>
      <c r="Q54" s="3"/>
      <c r="R54" s="3"/>
      <c r="S54" s="3"/>
      <c r="T54" s="3"/>
      <c r="U54" s="3"/>
      <c r="V54" s="3"/>
      <c r="W54" s="3"/>
      <c r="X54" s="3"/>
      <c r="Y54" s="3"/>
      <c r="Z54" s="3"/>
      <c r="AA54" s="3"/>
      <c r="AB54" s="3"/>
      <c r="AC54" s="3"/>
    </row>
    <row r="55" spans="14:29" s="1" customFormat="1">
      <c r="N55" s="3"/>
      <c r="O55" s="3"/>
      <c r="P55" s="3"/>
      <c r="Q55" s="3"/>
      <c r="R55" s="3"/>
      <c r="S55" s="3"/>
      <c r="T55" s="3"/>
      <c r="U55" s="3"/>
      <c r="V55" s="3"/>
      <c r="W55" s="3"/>
      <c r="X55" s="3"/>
      <c r="Y55" s="3"/>
      <c r="Z55" s="3"/>
      <c r="AA55" s="3"/>
      <c r="AB55" s="3"/>
      <c r="AC55" s="3"/>
    </row>
    <row r="56" spans="14:29" s="1" customFormat="1">
      <c r="N56" s="3"/>
      <c r="O56" s="3"/>
      <c r="P56" s="3"/>
      <c r="Q56" s="3"/>
      <c r="R56" s="3"/>
      <c r="S56" s="3"/>
      <c r="T56" s="3"/>
      <c r="U56" s="3"/>
      <c r="V56" s="3"/>
      <c r="W56" s="3"/>
      <c r="X56" s="3"/>
      <c r="Y56" s="3"/>
      <c r="Z56" s="3"/>
      <c r="AA56" s="3"/>
      <c r="AB56" s="3"/>
      <c r="AC56" s="3"/>
    </row>
    <row r="57" spans="14:29" s="1" customFormat="1">
      <c r="N57" s="3"/>
      <c r="O57" s="3"/>
      <c r="P57" s="3"/>
      <c r="Q57" s="3"/>
      <c r="R57" s="3"/>
      <c r="S57" s="3"/>
      <c r="T57" s="3"/>
      <c r="U57" s="3"/>
      <c r="V57" s="3"/>
      <c r="W57" s="3"/>
      <c r="X57" s="3"/>
      <c r="Y57" s="3"/>
      <c r="Z57" s="3"/>
      <c r="AA57" s="3"/>
      <c r="AB57" s="3"/>
      <c r="AC57" s="3"/>
    </row>
    <row r="58" spans="14:29" s="1" customFormat="1">
      <c r="N58" s="3"/>
      <c r="O58" s="3"/>
      <c r="P58" s="3"/>
      <c r="Q58" s="3"/>
      <c r="R58" s="3"/>
      <c r="S58" s="3"/>
      <c r="T58" s="3"/>
      <c r="U58" s="3"/>
      <c r="V58" s="3"/>
      <c r="W58" s="3"/>
      <c r="X58" s="3"/>
      <c r="Y58" s="3"/>
      <c r="Z58" s="3"/>
      <c r="AA58" s="3"/>
      <c r="AB58" s="3"/>
      <c r="AC58" s="3"/>
    </row>
    <row r="59" spans="14:29" s="1" customFormat="1">
      <c r="N59" s="3"/>
      <c r="O59" s="3"/>
      <c r="P59" s="3"/>
      <c r="Q59" s="3"/>
      <c r="R59" s="3"/>
      <c r="S59" s="3"/>
      <c r="T59" s="3"/>
      <c r="U59" s="3"/>
      <c r="V59" s="3"/>
      <c r="W59" s="3"/>
      <c r="X59" s="3"/>
      <c r="Y59" s="3"/>
      <c r="Z59" s="3"/>
      <c r="AA59" s="3"/>
      <c r="AB59" s="3"/>
      <c r="AC59" s="3"/>
    </row>
    <row r="60" spans="14:29" s="1" customFormat="1">
      <c r="N60" s="3"/>
      <c r="O60" s="3"/>
      <c r="P60" s="3"/>
      <c r="Q60" s="3"/>
      <c r="R60" s="3"/>
      <c r="S60" s="3"/>
      <c r="T60" s="3"/>
      <c r="U60" s="3"/>
      <c r="V60" s="3"/>
      <c r="W60" s="3"/>
      <c r="X60" s="3"/>
      <c r="Y60" s="3"/>
      <c r="Z60" s="3"/>
      <c r="AA60" s="3"/>
      <c r="AB60" s="3"/>
      <c r="AC60" s="3"/>
    </row>
    <row r="61" spans="14:29" s="1" customFormat="1">
      <c r="N61" s="3"/>
      <c r="O61" s="3"/>
      <c r="P61" s="3"/>
      <c r="Q61" s="3"/>
      <c r="R61" s="3"/>
      <c r="S61" s="3"/>
      <c r="T61" s="3"/>
      <c r="U61" s="3"/>
      <c r="V61" s="3"/>
      <c r="W61" s="3"/>
      <c r="X61" s="3"/>
      <c r="Y61" s="3"/>
      <c r="Z61" s="3"/>
      <c r="AA61" s="3"/>
      <c r="AB61" s="3"/>
      <c r="AC61" s="3"/>
    </row>
    <row r="62" spans="14:29" s="1" customFormat="1">
      <c r="N62" s="3"/>
      <c r="O62" s="3"/>
      <c r="P62" s="3"/>
      <c r="Q62" s="3"/>
      <c r="R62" s="3"/>
      <c r="S62" s="3"/>
      <c r="T62" s="3"/>
      <c r="U62" s="3"/>
      <c r="V62" s="3"/>
      <c r="W62" s="3"/>
      <c r="X62" s="3"/>
      <c r="Y62" s="3"/>
      <c r="Z62" s="3"/>
      <c r="AA62" s="3"/>
      <c r="AB62" s="3"/>
      <c r="AC62" s="3"/>
    </row>
    <row r="63" spans="14:29" s="1" customFormat="1">
      <c r="N63" s="3"/>
      <c r="O63" s="3"/>
      <c r="P63" s="3"/>
      <c r="Q63" s="3"/>
      <c r="R63" s="3"/>
      <c r="S63" s="3"/>
      <c r="T63" s="3"/>
      <c r="U63" s="3"/>
      <c r="V63" s="3"/>
      <c r="W63" s="3"/>
      <c r="X63" s="3"/>
      <c r="Y63" s="3"/>
      <c r="Z63" s="3"/>
      <c r="AA63" s="3"/>
      <c r="AB63" s="3"/>
      <c r="AC63" s="3"/>
    </row>
    <row r="64" spans="14:29" s="1" customFormat="1">
      <c r="N64" s="3"/>
      <c r="O64" s="3"/>
      <c r="P64" s="3"/>
      <c r="Q64" s="3"/>
      <c r="R64" s="3"/>
      <c r="S64" s="3"/>
      <c r="T64" s="3"/>
      <c r="U64" s="3"/>
      <c r="V64" s="3"/>
      <c r="W64" s="3"/>
      <c r="X64" s="3"/>
      <c r="Y64" s="3"/>
      <c r="Z64" s="3"/>
      <c r="AA64" s="3"/>
      <c r="AB64" s="3"/>
      <c r="AC64" s="3"/>
    </row>
    <row r="65" spans="14:29" s="1" customFormat="1">
      <c r="N65" s="3"/>
      <c r="O65" s="3"/>
      <c r="P65" s="3"/>
      <c r="Q65" s="3"/>
      <c r="R65" s="3"/>
      <c r="S65" s="3"/>
      <c r="T65" s="3"/>
      <c r="U65" s="3"/>
      <c r="V65" s="3"/>
      <c r="W65" s="3"/>
      <c r="X65" s="3"/>
      <c r="Y65" s="3"/>
      <c r="Z65" s="3"/>
      <c r="AA65" s="3"/>
      <c r="AB65" s="3"/>
      <c r="AC65" s="3"/>
    </row>
    <row r="66" spans="14:29" s="1" customFormat="1">
      <c r="N66" s="3"/>
      <c r="O66" s="3"/>
      <c r="P66" s="3"/>
      <c r="Q66" s="3"/>
      <c r="R66" s="3"/>
      <c r="S66" s="3"/>
      <c r="T66" s="3"/>
      <c r="U66" s="3"/>
      <c r="V66" s="3"/>
      <c r="W66" s="3"/>
      <c r="X66" s="3"/>
      <c r="Y66" s="3"/>
      <c r="Z66" s="3"/>
      <c r="AA66" s="3"/>
      <c r="AB66" s="3"/>
      <c r="AC66" s="3"/>
    </row>
    <row r="67" spans="14:29" s="1" customFormat="1">
      <c r="N67" s="3"/>
      <c r="O67" s="3"/>
      <c r="P67" s="3"/>
      <c r="Q67" s="3"/>
      <c r="R67" s="3"/>
      <c r="S67" s="3"/>
      <c r="T67" s="3"/>
      <c r="U67" s="3"/>
      <c r="V67" s="3"/>
      <c r="W67" s="3"/>
      <c r="X67" s="3"/>
      <c r="Y67" s="3"/>
      <c r="Z67" s="3"/>
      <c r="AA67" s="3"/>
      <c r="AB67" s="3"/>
      <c r="AC67" s="3"/>
    </row>
    <row r="68" spans="14:29" s="1" customFormat="1">
      <c r="N68" s="3"/>
      <c r="O68" s="3"/>
      <c r="P68" s="3"/>
      <c r="Q68" s="3"/>
      <c r="R68" s="3"/>
      <c r="S68" s="3"/>
      <c r="T68" s="3"/>
      <c r="U68" s="3"/>
      <c r="V68" s="3"/>
      <c r="W68" s="3"/>
      <c r="X68" s="3"/>
      <c r="Y68" s="3"/>
      <c r="Z68" s="3"/>
      <c r="AA68" s="3"/>
      <c r="AB68" s="3"/>
      <c r="AC68" s="3"/>
    </row>
    <row r="69" spans="14:29" s="1" customFormat="1">
      <c r="N69" s="3"/>
      <c r="O69" s="3"/>
      <c r="P69" s="3"/>
      <c r="Q69" s="3"/>
      <c r="R69" s="3"/>
      <c r="S69" s="3"/>
      <c r="T69" s="3"/>
      <c r="U69" s="3"/>
      <c r="V69" s="3"/>
      <c r="W69" s="3"/>
      <c r="X69" s="3"/>
      <c r="Y69" s="3"/>
      <c r="Z69" s="3"/>
      <c r="AA69" s="3"/>
      <c r="AB69" s="3"/>
      <c r="AC69" s="3"/>
    </row>
    <row r="70" spans="14:29" s="1" customFormat="1">
      <c r="N70" s="3"/>
      <c r="O70" s="3"/>
      <c r="P70" s="3"/>
      <c r="Q70" s="3"/>
      <c r="R70" s="3"/>
      <c r="S70" s="3"/>
      <c r="T70" s="3"/>
      <c r="U70" s="3"/>
      <c r="V70" s="3"/>
      <c r="W70" s="3"/>
      <c r="X70" s="3"/>
      <c r="Y70" s="3"/>
      <c r="Z70" s="3"/>
      <c r="AA70" s="3"/>
      <c r="AB70" s="3"/>
      <c r="AC70" s="3"/>
    </row>
    <row r="71" spans="14:29" s="1" customFormat="1">
      <c r="N71" s="3"/>
      <c r="O71" s="3"/>
      <c r="P71" s="3"/>
      <c r="Q71" s="3"/>
      <c r="R71" s="3"/>
      <c r="S71" s="3"/>
      <c r="T71" s="3"/>
      <c r="U71" s="3"/>
      <c r="V71" s="3"/>
      <c r="W71" s="3"/>
      <c r="X71" s="3"/>
      <c r="Y71" s="3"/>
      <c r="Z71" s="3"/>
      <c r="AA71" s="3"/>
      <c r="AB71" s="3"/>
      <c r="AC71" s="3"/>
    </row>
    <row r="72" spans="14:29" s="1" customFormat="1">
      <c r="N72" s="3"/>
      <c r="O72" s="3"/>
      <c r="P72" s="3"/>
      <c r="Q72" s="3"/>
      <c r="R72" s="3"/>
      <c r="S72" s="3"/>
      <c r="T72" s="3"/>
      <c r="U72" s="3"/>
      <c r="V72" s="3"/>
      <c r="W72" s="3"/>
      <c r="X72" s="3"/>
      <c r="Y72" s="3"/>
      <c r="Z72" s="3"/>
      <c r="AA72" s="3"/>
      <c r="AB72" s="3"/>
      <c r="AC72" s="3"/>
    </row>
    <row r="73" spans="14:29" s="1" customFormat="1">
      <c r="N73" s="3"/>
      <c r="O73" s="3"/>
      <c r="P73" s="3"/>
      <c r="Q73" s="3"/>
      <c r="R73" s="3"/>
      <c r="S73" s="3"/>
      <c r="T73" s="3"/>
      <c r="U73" s="3"/>
      <c r="V73" s="3"/>
      <c r="W73" s="3"/>
      <c r="X73" s="3"/>
      <c r="Y73" s="3"/>
      <c r="Z73" s="3"/>
      <c r="AA73" s="3"/>
      <c r="AB73" s="3"/>
      <c r="AC73" s="3"/>
    </row>
    <row r="74" spans="14:29" s="1" customFormat="1">
      <c r="N74" s="3"/>
      <c r="O74" s="3"/>
      <c r="P74" s="3"/>
      <c r="Q74" s="3"/>
      <c r="R74" s="3"/>
      <c r="S74" s="3"/>
      <c r="T74" s="3"/>
      <c r="U74" s="3"/>
      <c r="V74" s="3"/>
      <c r="W74" s="3"/>
      <c r="X74" s="3"/>
      <c r="Y74" s="3"/>
      <c r="Z74" s="3"/>
      <c r="AA74" s="3"/>
      <c r="AB74" s="3"/>
      <c r="AC74" s="3"/>
    </row>
    <row r="75" spans="14:29" s="1" customFormat="1">
      <c r="N75" s="3"/>
      <c r="O75" s="3"/>
      <c r="P75" s="3"/>
      <c r="Q75" s="3"/>
      <c r="R75" s="3"/>
      <c r="S75" s="3"/>
      <c r="T75" s="3"/>
      <c r="U75" s="3"/>
      <c r="V75" s="3"/>
      <c r="W75" s="3"/>
      <c r="X75" s="3"/>
      <c r="Y75" s="3"/>
      <c r="Z75" s="3"/>
      <c r="AA75" s="3"/>
      <c r="AB75" s="3"/>
      <c r="AC75" s="3"/>
    </row>
    <row r="76" spans="14:29" s="1" customFormat="1">
      <c r="N76" s="3"/>
      <c r="O76" s="3"/>
      <c r="P76" s="3"/>
      <c r="Q76" s="3"/>
      <c r="R76" s="3"/>
      <c r="S76" s="3"/>
      <c r="T76" s="3"/>
      <c r="U76" s="3"/>
      <c r="V76" s="3"/>
      <c r="W76" s="3"/>
      <c r="X76" s="3"/>
      <c r="Y76" s="3"/>
      <c r="Z76" s="3"/>
      <c r="AA76" s="3"/>
      <c r="AB76" s="3"/>
      <c r="AC76" s="3"/>
    </row>
    <row r="77" spans="14:29" s="1" customFormat="1">
      <c r="N77" s="3"/>
      <c r="O77" s="3"/>
      <c r="P77" s="3"/>
      <c r="Q77" s="3"/>
      <c r="R77" s="3"/>
      <c r="S77" s="3"/>
      <c r="T77" s="3"/>
      <c r="U77" s="3"/>
      <c r="V77" s="3"/>
      <c r="W77" s="3"/>
      <c r="X77" s="3"/>
      <c r="Y77" s="3"/>
      <c r="Z77" s="3"/>
      <c r="AA77" s="3"/>
      <c r="AB77" s="3"/>
      <c r="AC77" s="3"/>
    </row>
    <row r="78" spans="14:29" s="1" customFormat="1">
      <c r="N78" s="3"/>
      <c r="O78" s="3"/>
      <c r="P78" s="3"/>
      <c r="Q78" s="3"/>
      <c r="R78" s="3"/>
      <c r="S78" s="3"/>
      <c r="T78" s="3"/>
      <c r="U78" s="3"/>
      <c r="V78" s="3"/>
      <c r="W78" s="3"/>
      <c r="X78" s="3"/>
      <c r="Y78" s="3"/>
      <c r="Z78" s="3"/>
      <c r="AA78" s="3"/>
      <c r="AB78" s="3"/>
      <c r="AC78" s="3"/>
    </row>
    <row r="79" spans="14:29" s="1" customFormat="1">
      <c r="N79" s="3"/>
      <c r="O79" s="3"/>
      <c r="P79" s="3"/>
      <c r="Q79" s="3"/>
      <c r="R79" s="3"/>
      <c r="S79" s="3"/>
      <c r="T79" s="3"/>
      <c r="U79" s="3"/>
      <c r="V79" s="3"/>
      <c r="W79" s="3"/>
      <c r="X79" s="3"/>
      <c r="Y79" s="3"/>
      <c r="Z79" s="3"/>
      <c r="AA79" s="3"/>
      <c r="AB79" s="3"/>
      <c r="AC79" s="3"/>
    </row>
    <row r="80" spans="14:29" s="1" customFormat="1">
      <c r="N80" s="3"/>
      <c r="O80" s="3"/>
      <c r="P80" s="3"/>
      <c r="Q80" s="3"/>
      <c r="R80" s="3"/>
      <c r="S80" s="3"/>
      <c r="T80" s="3"/>
      <c r="U80" s="3"/>
      <c r="V80" s="3"/>
      <c r="W80" s="3"/>
      <c r="X80" s="3"/>
      <c r="Y80" s="3"/>
      <c r="Z80" s="3"/>
      <c r="AA80" s="3"/>
      <c r="AB80" s="3"/>
      <c r="AC80" s="3"/>
    </row>
    <row r="81" spans="14:29" s="1" customFormat="1">
      <c r="N81" s="3"/>
      <c r="O81" s="3"/>
      <c r="P81" s="3"/>
      <c r="Q81" s="3"/>
      <c r="R81" s="3"/>
      <c r="S81" s="3"/>
      <c r="T81" s="3"/>
      <c r="U81" s="3"/>
      <c r="V81" s="3"/>
      <c r="W81" s="3"/>
      <c r="X81" s="3"/>
      <c r="Y81" s="3"/>
      <c r="Z81" s="3"/>
      <c r="AA81" s="3"/>
      <c r="AB81" s="3"/>
      <c r="AC81" s="3"/>
    </row>
    <row r="82" spans="14:29" s="1" customFormat="1">
      <c r="N82" s="3"/>
      <c r="O82" s="3"/>
      <c r="P82" s="3"/>
      <c r="Q82" s="3"/>
      <c r="R82" s="3"/>
      <c r="S82" s="3"/>
      <c r="T82" s="3"/>
      <c r="U82" s="3"/>
      <c r="V82" s="3"/>
      <c r="W82" s="3"/>
      <c r="X82" s="3"/>
      <c r="Y82" s="3"/>
      <c r="Z82" s="3"/>
      <c r="AA82" s="3"/>
      <c r="AB82" s="3"/>
      <c r="AC82" s="3"/>
    </row>
    <row r="83" spans="14:29" s="1" customFormat="1">
      <c r="N83" s="3"/>
      <c r="O83" s="3"/>
      <c r="P83" s="3"/>
      <c r="Q83" s="3"/>
      <c r="R83" s="3"/>
      <c r="S83" s="3"/>
      <c r="T83" s="3"/>
      <c r="U83" s="3"/>
      <c r="V83" s="3"/>
      <c r="W83" s="3"/>
      <c r="X83" s="3"/>
      <c r="Y83" s="3"/>
      <c r="Z83" s="3"/>
      <c r="AA83" s="3"/>
      <c r="AB83" s="3"/>
      <c r="AC83" s="3"/>
    </row>
    <row r="84" spans="14:29" s="1" customFormat="1">
      <c r="N84" s="3"/>
      <c r="O84" s="3"/>
      <c r="P84" s="3"/>
      <c r="Q84" s="3"/>
      <c r="R84" s="3"/>
      <c r="S84" s="3"/>
      <c r="T84" s="3"/>
      <c r="U84" s="3"/>
      <c r="V84" s="3"/>
      <c r="W84" s="3"/>
      <c r="X84" s="3"/>
      <c r="Y84" s="3"/>
      <c r="Z84" s="3"/>
      <c r="AA84" s="3"/>
      <c r="AB84" s="3"/>
      <c r="AC84" s="3"/>
    </row>
    <row r="85" spans="14:29" s="1" customFormat="1">
      <c r="N85" s="3"/>
      <c r="O85" s="3"/>
      <c r="P85" s="3"/>
      <c r="Q85" s="3"/>
      <c r="R85" s="3"/>
      <c r="S85" s="3"/>
      <c r="T85" s="3"/>
      <c r="U85" s="3"/>
      <c r="V85" s="3"/>
      <c r="W85" s="3"/>
      <c r="X85" s="3"/>
      <c r="Y85" s="3"/>
      <c r="Z85" s="3"/>
      <c r="AA85" s="3"/>
      <c r="AB85" s="3"/>
      <c r="AC85" s="3"/>
    </row>
    <row r="86" spans="14:29" s="1" customFormat="1">
      <c r="N86" s="3"/>
      <c r="O86" s="3"/>
      <c r="P86" s="3"/>
      <c r="Q86" s="3"/>
      <c r="R86" s="3"/>
      <c r="S86" s="3"/>
      <c r="T86" s="3"/>
      <c r="U86" s="3"/>
      <c r="V86" s="3"/>
      <c r="W86" s="3"/>
      <c r="X86" s="3"/>
      <c r="Y86" s="3"/>
      <c r="Z86" s="3"/>
      <c r="AA86" s="3"/>
      <c r="AB86" s="3"/>
      <c r="AC86" s="3"/>
    </row>
    <row r="87" spans="14:29" s="1" customFormat="1">
      <c r="N87" s="3"/>
      <c r="O87" s="3"/>
      <c r="P87" s="3"/>
      <c r="Q87" s="3"/>
      <c r="R87" s="3"/>
      <c r="S87" s="3"/>
      <c r="T87" s="3"/>
      <c r="U87" s="3"/>
      <c r="V87" s="3"/>
      <c r="W87" s="3"/>
      <c r="X87" s="3"/>
      <c r="Y87" s="3"/>
      <c r="Z87" s="3"/>
      <c r="AA87" s="3"/>
      <c r="AB87" s="3"/>
      <c r="AC87" s="3"/>
    </row>
    <row r="88" spans="14:29" s="1" customFormat="1">
      <c r="N88" s="3"/>
      <c r="O88" s="3"/>
      <c r="P88" s="3"/>
      <c r="Q88" s="3"/>
      <c r="R88" s="3"/>
      <c r="S88" s="3"/>
      <c r="T88" s="3"/>
      <c r="U88" s="3"/>
      <c r="V88" s="3"/>
      <c r="W88" s="3"/>
      <c r="X88" s="3"/>
      <c r="Y88" s="3"/>
      <c r="Z88" s="3"/>
      <c r="AA88" s="3"/>
      <c r="AB88" s="3"/>
      <c r="AC88" s="3"/>
    </row>
    <row r="89" spans="14:29" s="1" customFormat="1">
      <c r="N89" s="3"/>
      <c r="O89" s="3"/>
      <c r="P89" s="3"/>
      <c r="Q89" s="3"/>
      <c r="R89" s="3"/>
      <c r="S89" s="3"/>
      <c r="T89" s="3"/>
      <c r="U89" s="3"/>
      <c r="V89" s="3"/>
      <c r="W89" s="3"/>
      <c r="X89" s="3"/>
      <c r="Y89" s="3"/>
      <c r="Z89" s="3"/>
      <c r="AA89" s="3"/>
      <c r="AB89" s="3"/>
      <c r="AC89" s="3"/>
    </row>
    <row r="90" spans="14:29" s="1" customFormat="1">
      <c r="N90" s="3"/>
      <c r="O90" s="3"/>
      <c r="P90" s="3"/>
      <c r="Q90" s="3"/>
      <c r="R90" s="3"/>
      <c r="S90" s="3"/>
      <c r="T90" s="3"/>
      <c r="U90" s="3"/>
      <c r="V90" s="3"/>
      <c r="W90" s="3"/>
      <c r="X90" s="3"/>
      <c r="Y90" s="3"/>
      <c r="Z90" s="3"/>
      <c r="AA90" s="3"/>
      <c r="AB90" s="3"/>
      <c r="AC90" s="3"/>
    </row>
    <row r="91" spans="14:29" s="1" customFormat="1">
      <c r="N91" s="3"/>
      <c r="O91" s="3"/>
      <c r="P91" s="3"/>
      <c r="Q91" s="3"/>
      <c r="R91" s="3"/>
      <c r="S91" s="3"/>
      <c r="T91" s="3"/>
      <c r="U91" s="3"/>
      <c r="V91" s="3"/>
      <c r="W91" s="3"/>
      <c r="X91" s="3"/>
      <c r="Y91" s="3"/>
      <c r="Z91" s="3"/>
      <c r="AA91" s="3"/>
      <c r="AB91" s="3"/>
      <c r="AC91" s="3"/>
    </row>
    <row r="92" spans="14:29" s="1" customFormat="1">
      <c r="N92" s="3"/>
      <c r="O92" s="3"/>
      <c r="P92" s="3"/>
      <c r="Q92" s="3"/>
      <c r="R92" s="3"/>
      <c r="S92" s="3"/>
      <c r="T92" s="3"/>
      <c r="U92" s="3"/>
      <c r="V92" s="3"/>
      <c r="W92" s="3"/>
      <c r="X92" s="3"/>
      <c r="Y92" s="3"/>
      <c r="Z92" s="3"/>
      <c r="AA92" s="3"/>
      <c r="AB92" s="3"/>
      <c r="AC92" s="3"/>
    </row>
    <row r="93" spans="14:29" s="1" customFormat="1">
      <c r="N93" s="3"/>
      <c r="O93" s="3"/>
      <c r="P93" s="3"/>
      <c r="Q93" s="3"/>
      <c r="R93" s="3"/>
      <c r="S93" s="3"/>
      <c r="T93" s="3"/>
      <c r="U93" s="3"/>
      <c r="V93" s="3"/>
      <c r="W93" s="3"/>
      <c r="X93" s="3"/>
      <c r="Y93" s="3"/>
      <c r="Z93" s="3"/>
      <c r="AA93" s="3"/>
      <c r="AB93" s="3"/>
      <c r="AC93" s="3"/>
    </row>
    <row r="94" spans="14:29" s="1" customFormat="1">
      <c r="N94" s="3"/>
      <c r="O94" s="3"/>
      <c r="P94" s="3"/>
      <c r="Q94" s="3"/>
      <c r="R94" s="3"/>
      <c r="S94" s="3"/>
      <c r="T94" s="3"/>
      <c r="U94" s="3"/>
      <c r="V94" s="3"/>
      <c r="W94" s="3"/>
      <c r="X94" s="3"/>
      <c r="Y94" s="3"/>
      <c r="Z94" s="3"/>
      <c r="AA94" s="3"/>
      <c r="AB94" s="3"/>
      <c r="AC94" s="3"/>
    </row>
    <row r="95" spans="14:29" s="1" customFormat="1">
      <c r="N95" s="3"/>
      <c r="O95" s="3"/>
      <c r="P95" s="3"/>
      <c r="Q95" s="3"/>
      <c r="R95" s="3"/>
      <c r="S95" s="3"/>
      <c r="T95" s="3"/>
      <c r="U95" s="3"/>
      <c r="V95" s="3"/>
      <c r="W95" s="3"/>
      <c r="X95" s="3"/>
      <c r="Y95" s="3"/>
      <c r="Z95" s="3"/>
      <c r="AA95" s="3"/>
      <c r="AB95" s="3"/>
      <c r="AC95" s="3"/>
    </row>
    <row r="96" spans="14:29" s="1" customFormat="1">
      <c r="N96" s="3"/>
      <c r="O96" s="3"/>
      <c r="P96" s="3"/>
      <c r="Q96" s="3"/>
      <c r="R96" s="3"/>
      <c r="S96" s="3"/>
      <c r="T96" s="3"/>
      <c r="U96" s="3"/>
      <c r="V96" s="3"/>
      <c r="W96" s="3"/>
      <c r="X96" s="3"/>
      <c r="Y96" s="3"/>
      <c r="Z96" s="3"/>
      <c r="AA96" s="3"/>
      <c r="AB96" s="3"/>
      <c r="AC96" s="3"/>
    </row>
    <row r="97" spans="14:29" s="1" customFormat="1">
      <c r="N97" s="3"/>
      <c r="O97" s="3"/>
      <c r="P97" s="3"/>
      <c r="Q97" s="3"/>
      <c r="R97" s="3"/>
      <c r="S97" s="3"/>
      <c r="T97" s="3"/>
      <c r="U97" s="3"/>
      <c r="V97" s="3"/>
      <c r="W97" s="3"/>
      <c r="X97" s="3"/>
      <c r="Y97" s="3"/>
      <c r="Z97" s="3"/>
      <c r="AA97" s="3"/>
      <c r="AB97" s="3"/>
      <c r="AC97" s="3"/>
    </row>
    <row r="98" spans="14:29" s="1" customFormat="1">
      <c r="N98" s="3"/>
      <c r="O98" s="3"/>
      <c r="P98" s="3"/>
      <c r="Q98" s="3"/>
      <c r="R98" s="3"/>
      <c r="S98" s="3"/>
      <c r="T98" s="3"/>
      <c r="U98" s="3"/>
      <c r="V98" s="3"/>
      <c r="W98" s="3"/>
      <c r="X98" s="3"/>
      <c r="Y98" s="3"/>
      <c r="Z98" s="3"/>
      <c r="AA98" s="3"/>
      <c r="AB98" s="3"/>
      <c r="AC98" s="3"/>
    </row>
    <row r="99" spans="14:29" s="1" customFormat="1">
      <c r="N99" s="3"/>
      <c r="O99" s="3"/>
      <c r="P99" s="3"/>
      <c r="Q99" s="3"/>
      <c r="R99" s="3"/>
      <c r="S99" s="3"/>
      <c r="T99" s="3"/>
      <c r="U99" s="3"/>
      <c r="V99" s="3"/>
      <c r="W99" s="3"/>
      <c r="X99" s="3"/>
      <c r="Y99" s="3"/>
      <c r="Z99" s="3"/>
      <c r="AA99" s="3"/>
      <c r="AB99" s="3"/>
      <c r="AC99" s="3"/>
    </row>
    <row r="100" spans="14:29" s="1" customFormat="1">
      <c r="N100" s="3"/>
      <c r="O100" s="3"/>
      <c r="P100" s="3"/>
      <c r="Q100" s="3"/>
      <c r="R100" s="3"/>
      <c r="S100" s="3"/>
      <c r="T100" s="3"/>
      <c r="U100" s="3"/>
      <c r="V100" s="3"/>
      <c r="W100" s="3"/>
      <c r="X100" s="3"/>
      <c r="Y100" s="3"/>
      <c r="Z100" s="3"/>
      <c r="AA100" s="3"/>
      <c r="AB100" s="3"/>
      <c r="AC100" s="3"/>
    </row>
    <row r="101" spans="14:29" s="1" customFormat="1">
      <c r="N101" s="3"/>
      <c r="O101" s="3"/>
      <c r="P101" s="3"/>
      <c r="Q101" s="3"/>
      <c r="R101" s="3"/>
      <c r="S101" s="3"/>
      <c r="T101" s="3"/>
      <c r="U101" s="3"/>
      <c r="V101" s="3"/>
      <c r="W101" s="3"/>
      <c r="X101" s="3"/>
      <c r="Y101" s="3"/>
      <c r="Z101" s="3"/>
      <c r="AA101" s="3"/>
      <c r="AB101" s="3"/>
      <c r="AC101" s="3"/>
    </row>
    <row r="102" spans="14:29" s="1" customFormat="1">
      <c r="N102" s="3"/>
      <c r="O102" s="3"/>
      <c r="P102" s="3"/>
      <c r="Q102" s="3"/>
      <c r="R102" s="3"/>
      <c r="S102" s="3"/>
      <c r="T102" s="3"/>
      <c r="U102" s="3"/>
      <c r="V102" s="3"/>
      <c r="W102" s="3"/>
      <c r="X102" s="3"/>
      <c r="Y102" s="3"/>
      <c r="Z102" s="3"/>
      <c r="AA102" s="3"/>
      <c r="AB102" s="3"/>
      <c r="AC102" s="3"/>
    </row>
    <row r="103" spans="14:29" s="1" customFormat="1">
      <c r="N103" s="3"/>
      <c r="O103" s="3"/>
      <c r="P103" s="3"/>
      <c r="Q103" s="3"/>
      <c r="R103" s="3"/>
      <c r="S103" s="3"/>
      <c r="T103" s="3"/>
      <c r="U103" s="3"/>
      <c r="V103" s="3"/>
      <c r="W103" s="3"/>
      <c r="X103" s="3"/>
      <c r="Y103" s="3"/>
      <c r="Z103" s="3"/>
      <c r="AA103" s="3"/>
      <c r="AB103" s="3"/>
      <c r="AC103" s="3"/>
    </row>
    <row r="104" spans="14:29" s="1" customFormat="1">
      <c r="N104" s="3"/>
      <c r="O104" s="3"/>
      <c r="P104" s="3"/>
      <c r="Q104" s="3"/>
      <c r="R104" s="3"/>
      <c r="S104" s="3"/>
      <c r="T104" s="3"/>
      <c r="U104" s="3"/>
      <c r="V104" s="3"/>
      <c r="W104" s="3"/>
      <c r="X104" s="3"/>
      <c r="Y104" s="3"/>
      <c r="Z104" s="3"/>
      <c r="AA104" s="3"/>
      <c r="AB104" s="3"/>
      <c r="AC104" s="3"/>
    </row>
    <row r="105" spans="14:29" s="1" customFormat="1">
      <c r="N105" s="3"/>
      <c r="O105" s="3"/>
      <c r="P105" s="3"/>
      <c r="Q105" s="3"/>
      <c r="R105" s="3"/>
      <c r="S105" s="3"/>
      <c r="T105" s="3"/>
      <c r="U105" s="3"/>
      <c r="V105" s="3"/>
      <c r="W105" s="3"/>
      <c r="X105" s="3"/>
      <c r="Y105" s="3"/>
      <c r="Z105" s="3"/>
      <c r="AA105" s="3"/>
      <c r="AB105" s="3"/>
      <c r="AC105" s="3"/>
    </row>
    <row r="106" spans="14:29" s="1" customFormat="1">
      <c r="N106" s="3"/>
      <c r="O106" s="3"/>
      <c r="P106" s="3"/>
      <c r="Q106" s="3"/>
      <c r="R106" s="3"/>
      <c r="S106" s="3"/>
      <c r="T106" s="3"/>
      <c r="U106" s="3"/>
      <c r="V106" s="3"/>
      <c r="W106" s="3"/>
      <c r="X106" s="3"/>
      <c r="Y106" s="3"/>
      <c r="Z106" s="3"/>
      <c r="AA106" s="3"/>
      <c r="AB106" s="3"/>
      <c r="AC106" s="3"/>
    </row>
    <row r="107" spans="14:29" s="1" customFormat="1">
      <c r="N107" s="3"/>
      <c r="O107" s="3"/>
      <c r="P107" s="3"/>
      <c r="Q107" s="3"/>
      <c r="R107" s="3"/>
      <c r="S107" s="3"/>
      <c r="T107" s="3"/>
      <c r="U107" s="3"/>
      <c r="V107" s="3"/>
      <c r="W107" s="3"/>
      <c r="X107" s="3"/>
      <c r="Y107" s="3"/>
      <c r="Z107" s="3"/>
      <c r="AA107" s="3"/>
      <c r="AB107" s="3"/>
      <c r="AC107" s="3"/>
    </row>
    <row r="108" spans="14:29" s="1" customFormat="1">
      <c r="N108" s="3"/>
      <c r="O108" s="3"/>
      <c r="P108" s="3"/>
      <c r="Q108" s="3"/>
      <c r="R108" s="3"/>
      <c r="S108" s="3"/>
      <c r="T108" s="3"/>
      <c r="U108" s="3"/>
      <c r="V108" s="3"/>
      <c r="W108" s="3"/>
      <c r="X108" s="3"/>
      <c r="Y108" s="3"/>
      <c r="Z108" s="3"/>
      <c r="AA108" s="3"/>
      <c r="AB108" s="3"/>
      <c r="AC108" s="3"/>
    </row>
    <row r="109" spans="14:29" s="1" customFormat="1">
      <c r="N109" s="3"/>
      <c r="O109" s="3"/>
      <c r="P109" s="3"/>
      <c r="Q109" s="3"/>
      <c r="R109" s="3"/>
      <c r="S109" s="3"/>
      <c r="T109" s="3"/>
      <c r="U109" s="3"/>
      <c r="V109" s="3"/>
      <c r="W109" s="3"/>
      <c r="X109" s="3"/>
      <c r="Y109" s="3"/>
      <c r="Z109" s="3"/>
      <c r="AA109" s="3"/>
      <c r="AB109" s="3"/>
      <c r="AC109" s="3"/>
    </row>
    <row r="110" spans="14:29" s="1" customFormat="1">
      <c r="N110" s="3"/>
      <c r="O110" s="3"/>
      <c r="P110" s="3"/>
      <c r="Q110" s="3"/>
      <c r="R110" s="3"/>
      <c r="S110" s="3"/>
      <c r="T110" s="3"/>
      <c r="U110" s="3"/>
      <c r="V110" s="3"/>
      <c r="W110" s="3"/>
      <c r="X110" s="3"/>
      <c r="Y110" s="3"/>
      <c r="Z110" s="3"/>
      <c r="AA110" s="3"/>
      <c r="AB110" s="3"/>
      <c r="AC110" s="3"/>
    </row>
    <row r="111" spans="14:29" s="1" customFormat="1">
      <c r="N111" s="3"/>
      <c r="O111" s="3"/>
      <c r="P111" s="3"/>
      <c r="Q111" s="3"/>
      <c r="R111" s="3"/>
      <c r="S111" s="3"/>
      <c r="T111" s="3"/>
      <c r="U111" s="3"/>
      <c r="V111" s="3"/>
      <c r="W111" s="3"/>
      <c r="X111" s="3"/>
      <c r="Y111" s="3"/>
      <c r="Z111" s="3"/>
      <c r="AA111" s="3"/>
      <c r="AB111" s="3"/>
      <c r="AC111" s="3"/>
    </row>
    <row r="112" spans="14:29" s="1" customFormat="1">
      <c r="N112" s="3"/>
      <c r="O112" s="3"/>
      <c r="P112" s="3"/>
      <c r="Q112" s="3"/>
      <c r="R112" s="3"/>
      <c r="S112" s="3"/>
      <c r="T112" s="3"/>
      <c r="U112" s="3"/>
      <c r="V112" s="3"/>
      <c r="W112" s="3"/>
      <c r="X112" s="3"/>
      <c r="Y112" s="3"/>
      <c r="Z112" s="3"/>
      <c r="AA112" s="3"/>
      <c r="AB112" s="3"/>
      <c r="AC112" s="3"/>
    </row>
    <row r="113" spans="13:35" s="1" customFormat="1">
      <c r="N113" s="3"/>
      <c r="O113" s="3"/>
      <c r="P113" s="3"/>
      <c r="Q113" s="3"/>
      <c r="R113" s="3"/>
      <c r="S113" s="3"/>
      <c r="T113" s="3"/>
      <c r="U113" s="3"/>
      <c r="V113" s="3"/>
      <c r="W113" s="3"/>
      <c r="X113" s="3"/>
      <c r="Y113" s="3"/>
      <c r="Z113" s="3"/>
      <c r="AA113" s="3"/>
      <c r="AB113" s="3"/>
      <c r="AC113" s="3"/>
    </row>
    <row r="114" spans="13:35" s="1" customFormat="1">
      <c r="N114" s="3"/>
      <c r="O114" s="3"/>
      <c r="P114" s="3"/>
      <c r="Q114" s="3"/>
      <c r="R114" s="3"/>
      <c r="S114" s="3"/>
      <c r="T114" s="3"/>
      <c r="U114" s="3"/>
      <c r="V114" s="3"/>
      <c r="W114" s="3"/>
      <c r="X114" s="3"/>
      <c r="Y114" s="3"/>
      <c r="Z114" s="3"/>
      <c r="AA114" s="3"/>
      <c r="AB114" s="3"/>
      <c r="AC114" s="3"/>
    </row>
    <row r="115" spans="13:35" s="1" customFormat="1">
      <c r="N115" s="3"/>
      <c r="O115" s="3"/>
      <c r="P115" s="3"/>
      <c r="Q115" s="3"/>
      <c r="R115" s="3"/>
      <c r="S115" s="3"/>
      <c r="T115" s="3"/>
      <c r="U115" s="3"/>
      <c r="V115" s="3"/>
      <c r="W115" s="3"/>
      <c r="X115" s="3"/>
      <c r="Y115" s="3"/>
      <c r="Z115" s="3"/>
      <c r="AA115" s="3"/>
      <c r="AB115" s="3"/>
      <c r="AC115" s="3"/>
    </row>
    <row r="116" spans="13:35" s="1" customFormat="1">
      <c r="N116" s="3"/>
      <c r="O116" s="3"/>
      <c r="P116" s="3"/>
      <c r="Q116" s="3"/>
      <c r="R116" s="3"/>
      <c r="S116" s="3"/>
      <c r="T116" s="3"/>
      <c r="U116" s="3"/>
      <c r="V116" s="3"/>
      <c r="W116" s="3"/>
      <c r="X116" s="3"/>
      <c r="Y116" s="3"/>
      <c r="Z116" s="3"/>
      <c r="AA116" s="3"/>
      <c r="AB116" s="3"/>
      <c r="AC116" s="3"/>
    </row>
    <row r="117" spans="13:35" s="1" customFormat="1">
      <c r="N117" s="3"/>
      <c r="O117" s="3"/>
      <c r="P117" s="3"/>
      <c r="Q117" s="3"/>
      <c r="R117" s="3"/>
      <c r="S117" s="3"/>
      <c r="T117" s="3"/>
      <c r="U117" s="3"/>
      <c r="V117" s="3"/>
      <c r="W117" s="3"/>
      <c r="X117" s="3"/>
      <c r="Y117" s="3"/>
      <c r="Z117" s="3"/>
      <c r="AA117" s="3"/>
      <c r="AB117" s="3"/>
      <c r="AC117" s="3"/>
    </row>
    <row r="118" spans="13:35" s="1" customFormat="1">
      <c r="N118" s="3"/>
      <c r="O118" s="3"/>
      <c r="P118" s="3"/>
      <c r="Q118" s="3"/>
      <c r="R118" s="3"/>
      <c r="S118" s="3"/>
      <c r="T118" s="3"/>
      <c r="U118" s="3"/>
      <c r="V118" s="3"/>
      <c r="W118" s="3"/>
      <c r="X118" s="3"/>
      <c r="Y118" s="3"/>
      <c r="Z118" s="3"/>
      <c r="AA118" s="3"/>
      <c r="AB118" s="3"/>
      <c r="AC118" s="3"/>
    </row>
    <row r="119" spans="13:35" s="3" customFormat="1">
      <c r="M119" s="1"/>
      <c r="AD119" s="1"/>
      <c r="AE119" s="1"/>
      <c r="AF119" s="1"/>
      <c r="AG119" s="1"/>
      <c r="AH119" s="1"/>
      <c r="AI119" s="1"/>
    </row>
    <row r="120" spans="13:35" s="3" customFormat="1">
      <c r="M120" s="1"/>
      <c r="AD120" s="1"/>
      <c r="AE120" s="1"/>
      <c r="AF120" s="1"/>
      <c r="AG120" s="1"/>
      <c r="AH120" s="1"/>
      <c r="AI120" s="1"/>
    </row>
    <row r="121" spans="13:35" s="3" customFormat="1">
      <c r="M121" s="1"/>
      <c r="AD121" s="1"/>
      <c r="AE121" s="1"/>
      <c r="AF121" s="1"/>
      <c r="AG121" s="1"/>
      <c r="AH121" s="1"/>
      <c r="AI121" s="1"/>
    </row>
    <row r="122" spans="13:35" s="3" customFormat="1">
      <c r="M122" s="1"/>
      <c r="AD122" s="1"/>
      <c r="AE122" s="1"/>
      <c r="AF122" s="1"/>
      <c r="AG122" s="1"/>
      <c r="AH122" s="1"/>
      <c r="AI122" s="1"/>
    </row>
    <row r="123" spans="13:35" s="3" customFormat="1">
      <c r="M123" s="1"/>
      <c r="AD123" s="1"/>
      <c r="AE123" s="1"/>
      <c r="AF123" s="1"/>
      <c r="AG123" s="1"/>
      <c r="AH123" s="1"/>
      <c r="AI123" s="1"/>
    </row>
    <row r="124" spans="13:35" s="3" customFormat="1">
      <c r="M124" s="1"/>
      <c r="AD124" s="1"/>
      <c r="AE124" s="1"/>
      <c r="AF124" s="1"/>
      <c r="AG124" s="1"/>
      <c r="AH124" s="1"/>
      <c r="AI124" s="1"/>
    </row>
    <row r="125" spans="13:35" s="3" customFormat="1">
      <c r="M125" s="1"/>
      <c r="AD125" s="1"/>
      <c r="AE125" s="1"/>
      <c r="AF125" s="1"/>
      <c r="AG125" s="1"/>
      <c r="AH125" s="1"/>
      <c r="AI125" s="1"/>
    </row>
    <row r="126" spans="13:35" s="3" customFormat="1">
      <c r="M126" s="1"/>
      <c r="AD126" s="1"/>
      <c r="AE126" s="1"/>
      <c r="AF126" s="1"/>
      <c r="AG126" s="1"/>
      <c r="AH126" s="1"/>
      <c r="AI126" s="1"/>
    </row>
    <row r="127" spans="13:35" s="3" customFormat="1">
      <c r="M127" s="1"/>
      <c r="AD127" s="1"/>
      <c r="AE127" s="1"/>
      <c r="AF127" s="1"/>
      <c r="AG127" s="1"/>
      <c r="AH127" s="1"/>
      <c r="AI127" s="1"/>
    </row>
    <row r="128" spans="13:35" s="3" customFormat="1">
      <c r="M128" s="1"/>
      <c r="AD128" s="1"/>
      <c r="AE128" s="1"/>
      <c r="AF128" s="1"/>
      <c r="AG128" s="1"/>
      <c r="AH128" s="1"/>
      <c r="AI128" s="1"/>
    </row>
    <row r="129" spans="13:35" s="3" customFormat="1">
      <c r="M129" s="1"/>
      <c r="AD129" s="1"/>
      <c r="AE129" s="1"/>
      <c r="AF129" s="1"/>
      <c r="AG129" s="1"/>
      <c r="AH129" s="1"/>
      <c r="AI129" s="1"/>
    </row>
    <row r="130" spans="13:35" s="3" customFormat="1">
      <c r="M130" s="1"/>
      <c r="AD130" s="1"/>
      <c r="AE130" s="1"/>
      <c r="AF130" s="1"/>
      <c r="AG130" s="1"/>
      <c r="AH130" s="1"/>
      <c r="AI130" s="1"/>
    </row>
    <row r="131" spans="13:35" s="3" customFormat="1">
      <c r="M131" s="1"/>
      <c r="AD131" s="1"/>
      <c r="AE131" s="1"/>
      <c r="AF131" s="1"/>
      <c r="AG131" s="1"/>
      <c r="AH131" s="1"/>
      <c r="AI131" s="1"/>
    </row>
    <row r="132" spans="13:35" s="3" customFormat="1">
      <c r="M132" s="1"/>
      <c r="AD132" s="1"/>
      <c r="AE132" s="1"/>
      <c r="AF132" s="1"/>
      <c r="AG132" s="1"/>
      <c r="AH132" s="1"/>
      <c r="AI132" s="1"/>
    </row>
    <row r="133" spans="13:35" s="3" customFormat="1">
      <c r="M133" s="1"/>
      <c r="AD133" s="1"/>
      <c r="AE133" s="1"/>
      <c r="AF133" s="1"/>
      <c r="AG133" s="1"/>
      <c r="AH133" s="1"/>
      <c r="AI133" s="1"/>
    </row>
    <row r="134" spans="13:35" s="3" customFormat="1">
      <c r="M134" s="1"/>
      <c r="AD134" s="1"/>
      <c r="AE134" s="1"/>
      <c r="AF134" s="1"/>
      <c r="AG134" s="1"/>
      <c r="AH134" s="1"/>
      <c r="AI134" s="1"/>
    </row>
    <row r="135" spans="13:35" s="3" customFormat="1">
      <c r="M135" s="1"/>
      <c r="AD135" s="1"/>
      <c r="AE135" s="1"/>
      <c r="AF135" s="1"/>
      <c r="AG135" s="1"/>
      <c r="AH135" s="1"/>
      <c r="AI135" s="1"/>
    </row>
    <row r="136" spans="13:35" s="3" customFormat="1">
      <c r="M136" s="1"/>
      <c r="AD136" s="1"/>
      <c r="AE136" s="1"/>
      <c r="AF136" s="1"/>
      <c r="AG136" s="1"/>
      <c r="AH136" s="1"/>
      <c r="AI136" s="1"/>
    </row>
    <row r="137" spans="13:35" s="3" customFormat="1">
      <c r="M137" s="1"/>
      <c r="AD137" s="1"/>
      <c r="AE137" s="1"/>
      <c r="AF137" s="1"/>
      <c r="AG137" s="1"/>
      <c r="AH137" s="1"/>
      <c r="AI137" s="1"/>
    </row>
    <row r="138" spans="13:35" s="3" customFormat="1">
      <c r="M138" s="1"/>
      <c r="AD138" s="1"/>
      <c r="AE138" s="1"/>
      <c r="AF138" s="1"/>
      <c r="AG138" s="1"/>
      <c r="AH138" s="1"/>
      <c r="AI138" s="1"/>
    </row>
    <row r="139" spans="13:35" s="3" customFormat="1">
      <c r="M139" s="1"/>
      <c r="AD139" s="1"/>
      <c r="AE139" s="1"/>
      <c r="AF139" s="1"/>
      <c r="AG139" s="1"/>
      <c r="AH139" s="1"/>
      <c r="AI139" s="1"/>
    </row>
    <row r="140" spans="13:35" s="3" customFormat="1">
      <c r="M140" s="1"/>
      <c r="AD140" s="1"/>
      <c r="AE140" s="1"/>
      <c r="AF140" s="1"/>
      <c r="AG140" s="1"/>
      <c r="AH140" s="1"/>
      <c r="AI140" s="1"/>
    </row>
    <row r="141" spans="13:35" s="3" customFormat="1">
      <c r="M141" s="1"/>
      <c r="AD141" s="1"/>
      <c r="AE141" s="1"/>
      <c r="AF141" s="1"/>
      <c r="AG141" s="1"/>
      <c r="AH141" s="1"/>
      <c r="AI141" s="1"/>
    </row>
    <row r="142" spans="13:35" s="1" customFormat="1">
      <c r="N142" s="3"/>
      <c r="O142" s="3"/>
      <c r="P142" s="3"/>
      <c r="Q142" s="3"/>
      <c r="R142" s="3"/>
      <c r="S142" s="3"/>
      <c r="T142" s="3"/>
      <c r="U142" s="3"/>
      <c r="V142" s="3"/>
      <c r="W142" s="3"/>
      <c r="X142" s="3"/>
      <c r="Y142" s="3"/>
      <c r="Z142" s="3"/>
      <c r="AA142" s="3"/>
      <c r="AB142" s="3"/>
      <c r="AC142" s="3"/>
    </row>
    <row r="143" spans="13:35" s="1" customFormat="1">
      <c r="N143" s="3"/>
      <c r="O143" s="3"/>
      <c r="P143" s="3"/>
      <c r="Q143" s="3"/>
      <c r="R143" s="3"/>
      <c r="S143" s="3"/>
      <c r="T143" s="3"/>
      <c r="U143" s="3"/>
      <c r="V143" s="3"/>
      <c r="W143" s="3"/>
      <c r="X143" s="3"/>
      <c r="Y143" s="3"/>
      <c r="Z143" s="3"/>
      <c r="AA143" s="3"/>
      <c r="AB143" s="3"/>
      <c r="AC143" s="3"/>
    </row>
    <row r="144" spans="13:35" s="1" customFormat="1">
      <c r="N144" s="3"/>
      <c r="O144" s="3"/>
      <c r="P144" s="3"/>
      <c r="Q144" s="3"/>
      <c r="R144" s="3"/>
      <c r="S144" s="3"/>
      <c r="T144" s="3"/>
      <c r="U144" s="3"/>
      <c r="V144" s="3"/>
      <c r="W144" s="3"/>
      <c r="X144" s="3"/>
      <c r="Y144" s="3"/>
      <c r="Z144" s="3"/>
      <c r="AA144" s="3"/>
      <c r="AB144" s="3"/>
      <c r="AC144" s="3"/>
    </row>
    <row r="145" spans="14:29" s="1" customFormat="1">
      <c r="N145" s="3"/>
      <c r="O145" s="3"/>
      <c r="P145" s="3"/>
      <c r="Q145" s="3"/>
      <c r="R145" s="3"/>
      <c r="S145" s="3"/>
      <c r="T145" s="3"/>
      <c r="U145" s="3"/>
      <c r="V145" s="3"/>
      <c r="W145" s="3"/>
      <c r="X145" s="3"/>
      <c r="Y145" s="3"/>
      <c r="Z145" s="3"/>
      <c r="AA145" s="3"/>
      <c r="AB145" s="3"/>
      <c r="AC145" s="3"/>
    </row>
    <row r="146" spans="14:29" s="1" customFormat="1">
      <c r="N146" s="3"/>
      <c r="O146" s="3"/>
      <c r="P146" s="3"/>
      <c r="Q146" s="3"/>
      <c r="R146" s="3"/>
      <c r="S146" s="3"/>
      <c r="T146" s="3"/>
      <c r="U146" s="3"/>
      <c r="V146" s="3"/>
      <c r="W146" s="3"/>
      <c r="X146" s="3"/>
      <c r="Y146" s="3"/>
      <c r="Z146" s="3"/>
      <c r="AA146" s="3"/>
      <c r="AB146" s="3"/>
      <c r="AC146" s="3"/>
    </row>
    <row r="147" spans="14:29" s="1" customFormat="1">
      <c r="N147" s="3"/>
      <c r="O147" s="3"/>
      <c r="P147" s="3"/>
      <c r="Q147" s="3"/>
      <c r="R147" s="3"/>
      <c r="S147" s="3"/>
      <c r="T147" s="3"/>
      <c r="U147" s="3"/>
      <c r="V147" s="3"/>
      <c r="W147" s="3"/>
      <c r="X147" s="3"/>
      <c r="Y147" s="3"/>
      <c r="Z147" s="3"/>
      <c r="AA147" s="3"/>
      <c r="AB147" s="3"/>
      <c r="AC147" s="3"/>
    </row>
    <row r="148" spans="14:29" s="1" customFormat="1">
      <c r="N148" s="3"/>
      <c r="O148" s="3"/>
      <c r="P148" s="3"/>
      <c r="Q148" s="3"/>
      <c r="R148" s="3"/>
      <c r="S148" s="3"/>
      <c r="T148" s="3"/>
      <c r="U148" s="3"/>
      <c r="V148" s="3"/>
      <c r="W148" s="3"/>
      <c r="X148" s="3"/>
      <c r="Y148" s="3"/>
      <c r="Z148" s="3"/>
      <c r="AA148" s="3"/>
      <c r="AB148" s="3"/>
      <c r="AC148" s="3"/>
    </row>
    <row r="149" spans="14:29" s="1" customFormat="1">
      <c r="N149" s="3"/>
      <c r="O149" s="3"/>
      <c r="P149" s="3"/>
      <c r="Q149" s="3"/>
      <c r="R149" s="3"/>
      <c r="S149" s="3"/>
      <c r="T149" s="3"/>
      <c r="U149" s="3"/>
      <c r="V149" s="3"/>
      <c r="W149" s="3"/>
      <c r="X149" s="3"/>
      <c r="Y149" s="3"/>
      <c r="Z149" s="3"/>
      <c r="AA149" s="3"/>
      <c r="AB149" s="3"/>
      <c r="AC149" s="3"/>
    </row>
    <row r="150" spans="14:29" s="1" customFormat="1">
      <c r="N150" s="3"/>
      <c r="O150" s="3"/>
      <c r="P150" s="3"/>
      <c r="Q150" s="3"/>
      <c r="R150" s="3"/>
      <c r="S150" s="3"/>
      <c r="T150" s="3"/>
      <c r="U150" s="3"/>
      <c r="V150" s="3"/>
      <c r="W150" s="3"/>
      <c r="X150" s="3"/>
      <c r="Y150" s="3"/>
      <c r="Z150" s="3"/>
      <c r="AA150" s="3"/>
      <c r="AB150" s="3"/>
      <c r="AC150" s="3"/>
    </row>
    <row r="151" spans="14:29" s="1" customFormat="1">
      <c r="N151" s="3"/>
      <c r="O151" s="3"/>
      <c r="P151" s="3"/>
      <c r="Q151" s="3"/>
      <c r="R151" s="3"/>
      <c r="S151" s="3"/>
      <c r="T151" s="3"/>
      <c r="U151" s="3"/>
      <c r="V151" s="3"/>
      <c r="W151" s="3"/>
      <c r="X151" s="3"/>
      <c r="Y151" s="3"/>
      <c r="Z151" s="3"/>
      <c r="AA151" s="3"/>
      <c r="AB151" s="3"/>
      <c r="AC151" s="3"/>
    </row>
    <row r="152" spans="14:29" s="1" customFormat="1">
      <c r="N152" s="3"/>
      <c r="O152" s="3"/>
      <c r="P152" s="3"/>
      <c r="Q152" s="3"/>
      <c r="R152" s="3"/>
      <c r="S152" s="3"/>
      <c r="T152" s="3"/>
      <c r="U152" s="3"/>
      <c r="V152" s="3"/>
      <c r="W152" s="3"/>
      <c r="X152" s="3"/>
      <c r="Y152" s="3"/>
      <c r="Z152" s="3"/>
      <c r="AA152" s="3"/>
      <c r="AB152" s="3"/>
      <c r="AC152" s="3"/>
    </row>
    <row r="153" spans="14:29" s="1" customFormat="1">
      <c r="N153" s="3"/>
      <c r="O153" s="3"/>
      <c r="P153" s="3"/>
      <c r="Q153" s="3"/>
      <c r="R153" s="3"/>
      <c r="S153" s="3"/>
      <c r="T153" s="3"/>
      <c r="U153" s="3"/>
      <c r="V153" s="3"/>
      <c r="W153" s="3"/>
      <c r="X153" s="3"/>
      <c r="Y153" s="3"/>
      <c r="Z153" s="3"/>
      <c r="AA153" s="3"/>
      <c r="AB153" s="3"/>
      <c r="AC153" s="3"/>
    </row>
    <row r="154" spans="14:29" s="1" customFormat="1">
      <c r="N154" s="3"/>
      <c r="O154" s="3"/>
      <c r="P154" s="3"/>
      <c r="Q154" s="3"/>
      <c r="R154" s="3"/>
      <c r="S154" s="3"/>
      <c r="T154" s="3"/>
      <c r="U154" s="3"/>
      <c r="V154" s="3"/>
      <c r="W154" s="3"/>
      <c r="X154" s="3"/>
      <c r="Y154" s="3"/>
      <c r="Z154" s="3"/>
      <c r="AA154" s="3"/>
      <c r="AB154" s="3"/>
      <c r="AC154" s="3"/>
    </row>
    <row r="155" spans="14:29" s="1" customFormat="1">
      <c r="N155" s="3"/>
      <c r="O155" s="3"/>
      <c r="P155" s="3"/>
      <c r="Q155" s="3"/>
      <c r="R155" s="3"/>
      <c r="S155" s="3"/>
      <c r="T155" s="3"/>
      <c r="U155" s="3"/>
      <c r="V155" s="3"/>
      <c r="W155" s="3"/>
      <c r="X155" s="3"/>
      <c r="Y155" s="3"/>
      <c r="Z155" s="3"/>
      <c r="AA155" s="3"/>
      <c r="AB155" s="3"/>
      <c r="AC155" s="3"/>
    </row>
    <row r="156" spans="14:29" s="1" customFormat="1">
      <c r="N156" s="3"/>
      <c r="O156" s="3"/>
      <c r="P156" s="3"/>
      <c r="Q156" s="3"/>
      <c r="R156" s="3"/>
      <c r="S156" s="3"/>
      <c r="T156" s="3"/>
      <c r="U156" s="3"/>
      <c r="V156" s="3"/>
      <c r="W156" s="3"/>
      <c r="X156" s="3"/>
      <c r="Y156" s="3"/>
      <c r="Z156" s="3"/>
      <c r="AA156" s="3"/>
      <c r="AB156" s="3"/>
      <c r="AC156" s="3"/>
    </row>
    <row r="157" spans="14:29" s="1" customFormat="1">
      <c r="N157" s="3"/>
      <c r="O157" s="3"/>
      <c r="P157" s="3"/>
      <c r="Q157" s="3"/>
      <c r="R157" s="3"/>
      <c r="S157" s="3"/>
      <c r="T157" s="3"/>
      <c r="U157" s="3"/>
      <c r="V157" s="3"/>
      <c r="W157" s="3"/>
      <c r="X157" s="3"/>
      <c r="Y157" s="3"/>
      <c r="Z157" s="3"/>
      <c r="AA157" s="3"/>
      <c r="AB157" s="3"/>
      <c r="AC157" s="3"/>
    </row>
    <row r="158" spans="14:29" s="1" customFormat="1">
      <c r="N158" s="3"/>
      <c r="O158" s="3"/>
      <c r="P158" s="3"/>
      <c r="Q158" s="3"/>
      <c r="R158" s="3"/>
      <c r="S158" s="3"/>
      <c r="T158" s="3"/>
      <c r="U158" s="3"/>
      <c r="V158" s="3"/>
      <c r="W158" s="3"/>
      <c r="X158" s="3"/>
      <c r="Y158" s="3"/>
      <c r="Z158" s="3"/>
      <c r="AA158" s="3"/>
      <c r="AB158" s="3"/>
      <c r="AC158" s="3"/>
    </row>
    <row r="159" spans="14:29" s="1" customFormat="1">
      <c r="N159" s="3"/>
      <c r="O159" s="3"/>
      <c r="P159" s="3"/>
      <c r="Q159" s="3"/>
      <c r="R159" s="3"/>
      <c r="S159" s="3"/>
      <c r="T159" s="3"/>
      <c r="U159" s="3"/>
      <c r="V159" s="3"/>
      <c r="W159" s="3"/>
      <c r="X159" s="3"/>
      <c r="Y159" s="3"/>
      <c r="Z159" s="3"/>
      <c r="AA159" s="3"/>
      <c r="AB159" s="3"/>
      <c r="AC159" s="3"/>
    </row>
    <row r="160" spans="14:29" s="1" customFormat="1">
      <c r="N160" s="3"/>
      <c r="O160" s="3"/>
      <c r="P160" s="3"/>
      <c r="Q160" s="3"/>
      <c r="R160" s="3"/>
      <c r="S160" s="3"/>
      <c r="T160" s="3"/>
      <c r="U160" s="3"/>
      <c r="V160" s="3"/>
      <c r="W160" s="3"/>
      <c r="X160" s="3"/>
      <c r="Y160" s="3"/>
      <c r="Z160" s="3"/>
      <c r="AA160" s="3"/>
      <c r="AB160" s="3"/>
      <c r="AC160" s="3"/>
    </row>
    <row r="161" spans="14:29" s="1" customFormat="1">
      <c r="N161" s="3"/>
      <c r="O161" s="3"/>
      <c r="P161" s="3"/>
      <c r="Q161" s="3"/>
      <c r="R161" s="3"/>
      <c r="S161" s="3"/>
      <c r="T161" s="3"/>
      <c r="U161" s="3"/>
      <c r="V161" s="3"/>
      <c r="W161" s="3"/>
      <c r="X161" s="3"/>
      <c r="Y161" s="3"/>
      <c r="Z161" s="3"/>
      <c r="AA161" s="3"/>
      <c r="AB161" s="3"/>
      <c r="AC161" s="3"/>
    </row>
    <row r="162" spans="14:29" s="1" customFormat="1">
      <c r="N162" s="3"/>
      <c r="O162" s="3"/>
      <c r="P162" s="3"/>
      <c r="Q162" s="3"/>
      <c r="R162" s="3"/>
      <c r="S162" s="3"/>
      <c r="T162" s="3"/>
      <c r="U162" s="3"/>
      <c r="V162" s="3"/>
      <c r="W162" s="3"/>
      <c r="X162" s="3"/>
      <c r="Y162" s="3"/>
      <c r="Z162" s="3"/>
      <c r="AA162" s="3"/>
      <c r="AB162" s="3"/>
      <c r="AC162" s="3"/>
    </row>
    <row r="163" spans="14:29" s="1" customFormat="1">
      <c r="N163" s="3"/>
      <c r="O163" s="3"/>
      <c r="P163" s="3"/>
      <c r="Q163" s="3"/>
      <c r="R163" s="3"/>
      <c r="S163" s="3"/>
      <c r="T163" s="3"/>
      <c r="U163" s="3"/>
      <c r="V163" s="3"/>
      <c r="W163" s="3"/>
      <c r="X163" s="3"/>
      <c r="Y163" s="3"/>
      <c r="Z163" s="3"/>
      <c r="AA163" s="3"/>
      <c r="AB163" s="3"/>
      <c r="AC163" s="3"/>
    </row>
    <row r="164" spans="14:29" s="1" customFormat="1">
      <c r="N164" s="3"/>
      <c r="O164" s="3"/>
      <c r="P164" s="3"/>
      <c r="Q164" s="3"/>
      <c r="R164" s="3"/>
      <c r="S164" s="3"/>
      <c r="T164" s="3"/>
      <c r="U164" s="3"/>
      <c r="V164" s="3"/>
      <c r="W164" s="3"/>
      <c r="X164" s="3"/>
      <c r="Y164" s="3"/>
      <c r="Z164" s="3"/>
      <c r="AA164" s="3"/>
      <c r="AB164" s="3"/>
      <c r="AC164" s="3"/>
    </row>
    <row r="165" spans="14:29" s="1" customFormat="1">
      <c r="N165" s="3"/>
      <c r="O165" s="3"/>
      <c r="P165" s="3"/>
      <c r="Q165" s="3"/>
      <c r="R165" s="3"/>
      <c r="S165" s="3"/>
      <c r="T165" s="3"/>
      <c r="U165" s="3"/>
      <c r="V165" s="3"/>
      <c r="W165" s="3"/>
      <c r="X165" s="3"/>
      <c r="Y165" s="3"/>
      <c r="Z165" s="3"/>
      <c r="AA165" s="3"/>
      <c r="AB165" s="3"/>
      <c r="AC165" s="3"/>
    </row>
    <row r="166" spans="14:29" s="1" customFormat="1">
      <c r="N166" s="3"/>
      <c r="O166" s="3"/>
      <c r="P166" s="3"/>
      <c r="Q166" s="3"/>
      <c r="R166" s="3"/>
      <c r="S166" s="3"/>
      <c r="T166" s="3"/>
      <c r="U166" s="3"/>
      <c r="V166" s="3"/>
      <c r="W166" s="3"/>
      <c r="X166" s="3"/>
      <c r="Y166" s="3"/>
      <c r="Z166" s="3"/>
      <c r="AA166" s="3"/>
      <c r="AB166" s="3"/>
      <c r="AC166" s="3"/>
    </row>
    <row r="167" spans="14:29" s="1" customFormat="1">
      <c r="N167" s="3"/>
      <c r="O167" s="3"/>
      <c r="P167" s="3"/>
      <c r="Q167" s="3"/>
      <c r="R167" s="3"/>
      <c r="S167" s="3"/>
      <c r="T167" s="3"/>
      <c r="U167" s="3"/>
      <c r="V167" s="3"/>
      <c r="W167" s="3"/>
      <c r="X167" s="3"/>
      <c r="Y167" s="3"/>
      <c r="Z167" s="3"/>
      <c r="AA167" s="3"/>
      <c r="AB167" s="3"/>
      <c r="AC167" s="3"/>
    </row>
    <row r="168" spans="14:29" s="1" customFormat="1">
      <c r="N168" s="3"/>
      <c r="O168" s="3"/>
      <c r="P168" s="3"/>
      <c r="Q168" s="3"/>
      <c r="R168" s="3"/>
      <c r="S168" s="3"/>
      <c r="T168" s="3"/>
      <c r="U168" s="3"/>
      <c r="V168" s="3"/>
      <c r="W168" s="3"/>
      <c r="X168" s="3"/>
      <c r="Y168" s="3"/>
      <c r="Z168" s="3"/>
      <c r="AA168" s="3"/>
      <c r="AB168" s="3"/>
      <c r="AC168" s="3"/>
    </row>
    <row r="169" spans="14:29" s="1" customFormat="1">
      <c r="N169" s="3"/>
      <c r="O169" s="3"/>
      <c r="P169" s="3"/>
      <c r="Q169" s="3"/>
      <c r="R169" s="3"/>
      <c r="S169" s="3"/>
      <c r="T169" s="3"/>
      <c r="U169" s="3"/>
      <c r="V169" s="3"/>
      <c r="W169" s="3"/>
      <c r="X169" s="3"/>
      <c r="Y169" s="3"/>
      <c r="Z169" s="3"/>
      <c r="AA169" s="3"/>
      <c r="AB169" s="3"/>
      <c r="AC169" s="3"/>
    </row>
    <row r="170" spans="14:29" s="1" customFormat="1">
      <c r="N170" s="3"/>
      <c r="O170" s="3"/>
      <c r="P170" s="3"/>
      <c r="Q170" s="3"/>
      <c r="R170" s="3"/>
      <c r="S170" s="3"/>
      <c r="T170" s="3"/>
      <c r="U170" s="3"/>
      <c r="V170" s="3"/>
      <c r="W170" s="3"/>
      <c r="X170" s="3"/>
      <c r="Y170" s="3"/>
      <c r="Z170" s="3"/>
      <c r="AA170" s="3"/>
      <c r="AB170" s="3"/>
      <c r="AC170" s="3"/>
    </row>
    <row r="171" spans="14:29" s="1" customFormat="1">
      <c r="N171" s="3"/>
      <c r="O171" s="3"/>
      <c r="P171" s="3"/>
      <c r="Q171" s="3"/>
      <c r="R171" s="3"/>
      <c r="S171" s="3"/>
      <c r="T171" s="3"/>
      <c r="U171" s="3"/>
      <c r="V171" s="3"/>
      <c r="W171" s="3"/>
      <c r="X171" s="3"/>
      <c r="Y171" s="3"/>
      <c r="Z171" s="3"/>
      <c r="AA171" s="3"/>
      <c r="AB171" s="3"/>
      <c r="AC171" s="3"/>
    </row>
    <row r="172" spans="14:29" s="1" customFormat="1">
      <c r="N172" s="3"/>
      <c r="O172" s="3"/>
      <c r="P172" s="3"/>
      <c r="Q172" s="3"/>
      <c r="R172" s="3"/>
      <c r="S172" s="3"/>
      <c r="T172" s="3"/>
      <c r="U172" s="3"/>
      <c r="V172" s="3"/>
      <c r="W172" s="3"/>
      <c r="X172" s="3"/>
      <c r="Y172" s="3"/>
      <c r="Z172" s="3"/>
      <c r="AA172" s="3"/>
      <c r="AB172" s="3"/>
      <c r="AC172" s="3"/>
    </row>
    <row r="173" spans="14:29" s="1" customFormat="1">
      <c r="N173" s="3"/>
      <c r="O173" s="3"/>
      <c r="P173" s="3"/>
      <c r="Q173" s="3"/>
      <c r="R173" s="3"/>
      <c r="S173" s="3"/>
      <c r="T173" s="3"/>
      <c r="U173" s="3"/>
      <c r="V173" s="3"/>
      <c r="W173" s="3"/>
      <c r="X173" s="3"/>
      <c r="Y173" s="3"/>
      <c r="Z173" s="3"/>
      <c r="AA173" s="3"/>
      <c r="AB173" s="3"/>
      <c r="AC173" s="3"/>
    </row>
    <row r="174" spans="14:29" s="1" customFormat="1">
      <c r="N174" s="3"/>
      <c r="O174" s="3"/>
      <c r="P174" s="3"/>
      <c r="Q174" s="3"/>
      <c r="R174" s="3"/>
      <c r="S174" s="3"/>
      <c r="T174" s="3"/>
      <c r="U174" s="3"/>
      <c r="V174" s="3"/>
      <c r="W174" s="3"/>
      <c r="X174" s="3"/>
      <c r="Y174" s="3"/>
      <c r="Z174" s="3"/>
      <c r="AA174" s="3"/>
      <c r="AB174" s="3"/>
      <c r="AC174" s="3"/>
    </row>
    <row r="175" spans="14:29" s="1" customFormat="1">
      <c r="N175" s="3"/>
      <c r="O175" s="3"/>
      <c r="P175" s="3"/>
      <c r="Q175" s="3"/>
      <c r="R175" s="3"/>
      <c r="S175" s="3"/>
      <c r="T175" s="3"/>
      <c r="U175" s="3"/>
      <c r="V175" s="3"/>
      <c r="W175" s="3"/>
      <c r="X175" s="3"/>
      <c r="Y175" s="3"/>
      <c r="Z175" s="3"/>
      <c r="AA175" s="3"/>
      <c r="AB175" s="3"/>
      <c r="AC175" s="3"/>
    </row>
    <row r="176" spans="14:29" s="1" customFormat="1">
      <c r="N176" s="3"/>
      <c r="O176" s="3"/>
      <c r="P176" s="3"/>
      <c r="Q176" s="3"/>
      <c r="R176" s="3"/>
      <c r="S176" s="3"/>
      <c r="T176" s="3"/>
      <c r="U176" s="3"/>
      <c r="V176" s="3"/>
      <c r="W176" s="3"/>
      <c r="X176" s="3"/>
      <c r="Y176" s="3"/>
      <c r="Z176" s="3"/>
      <c r="AA176" s="3"/>
      <c r="AB176" s="3"/>
      <c r="AC176" s="3"/>
    </row>
    <row r="177" spans="14:29" s="1" customFormat="1">
      <c r="N177" s="3"/>
      <c r="O177" s="3"/>
      <c r="P177" s="3"/>
      <c r="Q177" s="3"/>
      <c r="R177" s="3"/>
      <c r="S177" s="3"/>
      <c r="T177" s="3"/>
      <c r="U177" s="3"/>
      <c r="V177" s="3"/>
      <c r="W177" s="3"/>
      <c r="X177" s="3"/>
      <c r="Y177" s="3"/>
      <c r="Z177" s="3"/>
      <c r="AA177" s="3"/>
      <c r="AB177" s="3"/>
      <c r="AC177" s="3"/>
    </row>
    <row r="178" spans="14:29" s="1" customFormat="1">
      <c r="N178" s="3"/>
      <c r="O178" s="3"/>
      <c r="P178" s="3"/>
      <c r="Q178" s="3"/>
      <c r="R178" s="3"/>
      <c r="S178" s="3"/>
      <c r="T178" s="3"/>
      <c r="U178" s="3"/>
      <c r="V178" s="3"/>
      <c r="W178" s="3"/>
      <c r="X178" s="3"/>
      <c r="Y178" s="3"/>
      <c r="Z178" s="3"/>
      <c r="AA178" s="3"/>
      <c r="AB178" s="3"/>
      <c r="AC178" s="3"/>
    </row>
    <row r="179" spans="14:29" s="1" customFormat="1">
      <c r="N179" s="3"/>
      <c r="O179" s="3"/>
      <c r="P179" s="3"/>
      <c r="Q179" s="3"/>
      <c r="R179" s="3"/>
      <c r="S179" s="3"/>
      <c r="T179" s="3"/>
      <c r="U179" s="3"/>
      <c r="V179" s="3"/>
      <c r="W179" s="3"/>
      <c r="X179" s="3"/>
      <c r="Y179" s="3"/>
      <c r="Z179" s="3"/>
      <c r="AA179" s="3"/>
      <c r="AB179" s="3"/>
      <c r="AC179" s="3"/>
    </row>
    <row r="180" spans="14:29" s="1" customFormat="1">
      <c r="N180" s="3"/>
      <c r="O180" s="3"/>
      <c r="P180" s="3"/>
      <c r="Q180" s="3"/>
      <c r="R180" s="3"/>
      <c r="S180" s="3"/>
      <c r="T180" s="3"/>
      <c r="U180" s="3"/>
      <c r="V180" s="3"/>
      <c r="W180" s="3"/>
      <c r="X180" s="3"/>
      <c r="Y180" s="3"/>
      <c r="Z180" s="3"/>
      <c r="AA180" s="3"/>
      <c r="AB180" s="3"/>
      <c r="AC180" s="3"/>
    </row>
    <row r="181" spans="14:29" s="1" customFormat="1">
      <c r="N181" s="3"/>
      <c r="O181" s="3"/>
      <c r="P181" s="3"/>
      <c r="Q181" s="3"/>
      <c r="R181" s="3"/>
      <c r="S181" s="3"/>
      <c r="T181" s="3"/>
      <c r="U181" s="3"/>
      <c r="V181" s="3"/>
      <c r="W181" s="3"/>
      <c r="X181" s="3"/>
      <c r="Y181" s="3"/>
      <c r="Z181" s="3"/>
      <c r="AA181" s="3"/>
      <c r="AB181" s="3"/>
      <c r="AC181" s="3"/>
    </row>
    <row r="182" spans="14:29" s="1" customFormat="1">
      <c r="N182" s="3"/>
      <c r="O182" s="3"/>
      <c r="P182" s="3"/>
      <c r="Q182" s="3"/>
      <c r="R182" s="3"/>
      <c r="S182" s="3"/>
      <c r="T182" s="3"/>
      <c r="U182" s="3"/>
      <c r="V182" s="3"/>
      <c r="W182" s="3"/>
      <c r="X182" s="3"/>
      <c r="Y182" s="3"/>
      <c r="Z182" s="3"/>
      <c r="AA182" s="3"/>
      <c r="AB182" s="3"/>
      <c r="AC182" s="3"/>
    </row>
    <row r="183" spans="14:29" s="1" customFormat="1">
      <c r="N183" s="3"/>
      <c r="O183" s="3"/>
      <c r="P183" s="3"/>
      <c r="Q183" s="3"/>
      <c r="R183" s="3"/>
      <c r="S183" s="3"/>
      <c r="T183" s="3"/>
      <c r="U183" s="3"/>
      <c r="V183" s="3"/>
      <c r="W183" s="3"/>
      <c r="X183" s="3"/>
      <c r="Y183" s="3"/>
      <c r="Z183" s="3"/>
      <c r="AA183" s="3"/>
      <c r="AB183" s="3"/>
      <c r="AC183" s="3"/>
    </row>
    <row r="184" spans="14:29" s="1" customFormat="1">
      <c r="N184" s="3"/>
      <c r="O184" s="3"/>
      <c r="P184" s="3"/>
      <c r="Q184" s="3"/>
      <c r="R184" s="3"/>
      <c r="S184" s="3"/>
      <c r="T184" s="3"/>
      <c r="U184" s="3"/>
      <c r="V184" s="3"/>
      <c r="W184" s="3"/>
      <c r="X184" s="3"/>
      <c r="Y184" s="3"/>
      <c r="Z184" s="3"/>
      <c r="AA184" s="3"/>
      <c r="AB184" s="3"/>
      <c r="AC184" s="3"/>
    </row>
    <row r="185" spans="14:29" s="1" customFormat="1">
      <c r="N185" s="3"/>
      <c r="O185" s="3"/>
      <c r="P185" s="3"/>
      <c r="Q185" s="3"/>
      <c r="R185" s="3"/>
      <c r="S185" s="3"/>
      <c r="T185" s="3"/>
      <c r="U185" s="3"/>
      <c r="V185" s="3"/>
      <c r="W185" s="3"/>
      <c r="X185" s="3"/>
      <c r="Y185" s="3"/>
      <c r="Z185" s="3"/>
      <c r="AA185" s="3"/>
      <c r="AB185" s="3"/>
      <c r="AC185" s="3"/>
    </row>
    <row r="186" spans="14:29" s="1" customFormat="1">
      <c r="N186" s="3"/>
      <c r="O186" s="3"/>
      <c r="P186" s="3"/>
      <c r="Q186" s="3"/>
      <c r="R186" s="3"/>
      <c r="S186" s="3"/>
      <c r="T186" s="3"/>
      <c r="U186" s="3"/>
      <c r="V186" s="3"/>
      <c r="W186" s="3"/>
      <c r="X186" s="3"/>
      <c r="Y186" s="3"/>
      <c r="Z186" s="3"/>
      <c r="AA186" s="3"/>
      <c r="AB186" s="3"/>
      <c r="AC186" s="3"/>
    </row>
    <row r="187" spans="14:29" s="1" customFormat="1">
      <c r="N187" s="3"/>
      <c r="O187" s="3"/>
      <c r="P187" s="3"/>
      <c r="Q187" s="3"/>
      <c r="R187" s="3"/>
      <c r="S187" s="3"/>
      <c r="T187" s="3"/>
      <c r="U187" s="3"/>
      <c r="V187" s="3"/>
      <c r="W187" s="3"/>
      <c r="X187" s="3"/>
      <c r="Y187" s="3"/>
      <c r="Z187" s="3"/>
      <c r="AA187" s="3"/>
      <c r="AB187" s="3"/>
      <c r="AC187" s="3"/>
    </row>
    <row r="188" spans="14:29" s="1" customFormat="1">
      <c r="N188" s="3"/>
      <c r="O188" s="3"/>
      <c r="P188" s="3"/>
      <c r="Q188" s="3"/>
      <c r="R188" s="3"/>
      <c r="S188" s="3"/>
      <c r="T188" s="3"/>
      <c r="U188" s="3"/>
      <c r="V188" s="3"/>
      <c r="W188" s="3"/>
      <c r="X188" s="3"/>
      <c r="Y188" s="3"/>
      <c r="Z188" s="3"/>
      <c r="AA188" s="3"/>
      <c r="AB188" s="3"/>
      <c r="AC188" s="3"/>
    </row>
    <row r="189" spans="14:29" s="1" customFormat="1">
      <c r="N189" s="3"/>
      <c r="O189" s="3"/>
      <c r="P189" s="3"/>
      <c r="Q189" s="3"/>
      <c r="R189" s="3"/>
      <c r="S189" s="3"/>
      <c r="T189" s="3"/>
      <c r="U189" s="3"/>
      <c r="V189" s="3"/>
      <c r="W189" s="3"/>
      <c r="X189" s="3"/>
      <c r="Y189" s="3"/>
      <c r="Z189" s="3"/>
      <c r="AA189" s="3"/>
      <c r="AB189" s="3"/>
      <c r="AC189" s="3"/>
    </row>
    <row r="190" spans="14:29" s="1" customFormat="1">
      <c r="N190" s="3"/>
      <c r="O190" s="3"/>
      <c r="P190" s="3"/>
      <c r="Q190" s="3"/>
      <c r="R190" s="3"/>
      <c r="S190" s="3"/>
      <c r="T190" s="3"/>
      <c r="U190" s="3"/>
      <c r="V190" s="3"/>
      <c r="W190" s="3"/>
      <c r="X190" s="3"/>
      <c r="Y190" s="3"/>
      <c r="Z190" s="3"/>
      <c r="AA190" s="3"/>
      <c r="AB190" s="3"/>
      <c r="AC190" s="3"/>
    </row>
    <row r="191" spans="14:29" s="1" customFormat="1">
      <c r="N191" s="3"/>
      <c r="O191" s="3"/>
      <c r="P191" s="3"/>
      <c r="Q191" s="3"/>
      <c r="R191" s="3"/>
      <c r="S191" s="3"/>
      <c r="T191" s="3"/>
      <c r="U191" s="3"/>
      <c r="V191" s="3"/>
      <c r="W191" s="3"/>
      <c r="X191" s="3"/>
      <c r="Y191" s="3"/>
      <c r="Z191" s="3"/>
      <c r="AA191" s="3"/>
      <c r="AB191" s="3"/>
      <c r="AC191" s="3"/>
    </row>
    <row r="192" spans="14:29" s="1" customFormat="1">
      <c r="N192" s="3"/>
      <c r="O192" s="3"/>
      <c r="P192" s="3"/>
      <c r="Q192" s="3"/>
      <c r="R192" s="3"/>
      <c r="S192" s="3"/>
      <c r="T192" s="3"/>
      <c r="U192" s="3"/>
      <c r="V192" s="3"/>
      <c r="W192" s="3"/>
      <c r="X192" s="3"/>
      <c r="Y192" s="3"/>
      <c r="Z192" s="3"/>
      <c r="AA192" s="3"/>
      <c r="AB192" s="3"/>
      <c r="AC192" s="3"/>
    </row>
    <row r="193" spans="14:29" s="1" customFormat="1">
      <c r="N193" s="3"/>
      <c r="O193" s="3"/>
      <c r="P193" s="3"/>
      <c r="Q193" s="3"/>
      <c r="R193" s="3"/>
      <c r="S193" s="3"/>
      <c r="T193" s="3"/>
      <c r="U193" s="3"/>
      <c r="V193" s="3"/>
      <c r="W193" s="3"/>
      <c r="X193" s="3"/>
      <c r="Y193" s="3"/>
      <c r="Z193" s="3"/>
      <c r="AA193" s="3"/>
      <c r="AB193" s="3"/>
      <c r="AC193" s="3"/>
    </row>
    <row r="194" spans="14:29" s="1" customFormat="1">
      <c r="N194" s="3"/>
      <c r="O194" s="3"/>
      <c r="P194" s="3"/>
      <c r="Q194" s="3"/>
      <c r="R194" s="3"/>
      <c r="S194" s="3"/>
      <c r="T194" s="3"/>
      <c r="U194" s="3"/>
      <c r="V194" s="3"/>
      <c r="W194" s="3"/>
      <c r="X194" s="3"/>
      <c r="Y194" s="3"/>
      <c r="Z194" s="3"/>
      <c r="AA194" s="3"/>
      <c r="AB194" s="3"/>
      <c r="AC194" s="3"/>
    </row>
    <row r="195" spans="14:29" s="1" customFormat="1">
      <c r="N195" s="3"/>
      <c r="O195" s="3"/>
      <c r="P195" s="3"/>
      <c r="Q195" s="3"/>
      <c r="R195" s="3"/>
      <c r="S195" s="3"/>
      <c r="T195" s="3"/>
      <c r="U195" s="3"/>
      <c r="V195" s="3"/>
      <c r="W195" s="3"/>
      <c r="X195" s="3"/>
      <c r="Y195" s="3"/>
      <c r="Z195" s="3"/>
      <c r="AA195" s="3"/>
      <c r="AB195" s="3"/>
      <c r="AC195" s="3"/>
    </row>
    <row r="196" spans="14:29" s="1" customFormat="1">
      <c r="N196" s="3"/>
      <c r="O196" s="3"/>
      <c r="P196" s="3"/>
      <c r="Q196" s="3"/>
      <c r="R196" s="3"/>
      <c r="S196" s="3"/>
      <c r="T196" s="3"/>
      <c r="U196" s="3"/>
      <c r="V196" s="3"/>
      <c r="W196" s="3"/>
      <c r="X196" s="3"/>
      <c r="Y196" s="3"/>
      <c r="Z196" s="3"/>
      <c r="AA196" s="3"/>
      <c r="AB196" s="3"/>
      <c r="AC196" s="3"/>
    </row>
    <row r="197" spans="14:29" s="1" customFormat="1">
      <c r="N197" s="3"/>
      <c r="O197" s="3"/>
      <c r="P197" s="3"/>
      <c r="Q197" s="3"/>
      <c r="R197" s="3"/>
      <c r="S197" s="3"/>
      <c r="T197" s="3"/>
      <c r="U197" s="3"/>
      <c r="V197" s="3"/>
      <c r="W197" s="3"/>
      <c r="X197" s="3"/>
      <c r="Y197" s="3"/>
      <c r="Z197" s="3"/>
      <c r="AA197" s="3"/>
      <c r="AB197" s="3"/>
      <c r="AC197" s="3"/>
    </row>
    <row r="198" spans="14:29" s="1" customFormat="1">
      <c r="N198" s="3"/>
      <c r="O198" s="3"/>
      <c r="P198" s="3"/>
      <c r="Q198" s="3"/>
      <c r="R198" s="3"/>
      <c r="S198" s="3"/>
      <c r="T198" s="3"/>
      <c r="U198" s="3"/>
      <c r="V198" s="3"/>
      <c r="W198" s="3"/>
      <c r="X198" s="3"/>
      <c r="Y198" s="3"/>
      <c r="Z198" s="3"/>
      <c r="AA198" s="3"/>
      <c r="AB198" s="3"/>
      <c r="AC198" s="3"/>
    </row>
    <row r="199" spans="14:29" s="1" customFormat="1">
      <c r="N199" s="3"/>
      <c r="O199" s="3"/>
      <c r="P199" s="3"/>
      <c r="Q199" s="3"/>
      <c r="R199" s="3"/>
      <c r="S199" s="3"/>
      <c r="T199" s="3"/>
      <c r="U199" s="3"/>
      <c r="V199" s="3"/>
      <c r="W199" s="3"/>
      <c r="X199" s="3"/>
      <c r="Y199" s="3"/>
      <c r="Z199" s="3"/>
      <c r="AA199" s="3"/>
      <c r="AB199" s="3"/>
      <c r="AC199" s="3"/>
    </row>
    <row r="200" spans="14:29" s="1" customFormat="1">
      <c r="N200" s="3"/>
      <c r="O200" s="3"/>
      <c r="P200" s="3"/>
      <c r="Q200" s="3"/>
      <c r="R200" s="3"/>
      <c r="S200" s="3"/>
      <c r="T200" s="3"/>
      <c r="U200" s="3"/>
      <c r="V200" s="3"/>
      <c r="W200" s="3"/>
      <c r="X200" s="3"/>
      <c r="Y200" s="3"/>
      <c r="Z200" s="3"/>
      <c r="AA200" s="3"/>
      <c r="AB200" s="3"/>
      <c r="AC200" s="3"/>
    </row>
    <row r="201" spans="14:29" s="1" customFormat="1">
      <c r="N201" s="3"/>
      <c r="O201" s="3"/>
      <c r="P201" s="3"/>
      <c r="Q201" s="3"/>
      <c r="R201" s="3"/>
      <c r="S201" s="3"/>
      <c r="T201" s="3"/>
      <c r="U201" s="3"/>
      <c r="V201" s="3"/>
      <c r="W201" s="3"/>
      <c r="X201" s="3"/>
      <c r="Y201" s="3"/>
      <c r="Z201" s="3"/>
      <c r="AA201" s="3"/>
      <c r="AB201" s="3"/>
      <c r="AC201" s="3"/>
    </row>
    <row r="202" spans="14:29" s="1" customFormat="1">
      <c r="N202" s="3"/>
      <c r="O202" s="3"/>
      <c r="P202" s="3"/>
      <c r="Q202" s="3"/>
      <c r="R202" s="3"/>
      <c r="S202" s="3"/>
      <c r="T202" s="3"/>
      <c r="U202" s="3"/>
      <c r="V202" s="3"/>
      <c r="W202" s="3"/>
      <c r="X202" s="3"/>
      <c r="Y202" s="3"/>
      <c r="Z202" s="3"/>
      <c r="AA202" s="3"/>
      <c r="AB202" s="3"/>
      <c r="AC202" s="3"/>
    </row>
    <row r="203" spans="14:29" s="1" customFormat="1">
      <c r="N203" s="3"/>
      <c r="O203" s="3"/>
      <c r="P203" s="3"/>
      <c r="Q203" s="3"/>
      <c r="R203" s="3"/>
      <c r="S203" s="3"/>
      <c r="T203" s="3"/>
      <c r="U203" s="3"/>
      <c r="V203" s="3"/>
      <c r="W203" s="3"/>
      <c r="X203" s="3"/>
      <c r="Y203" s="3"/>
      <c r="Z203" s="3"/>
      <c r="AA203" s="3"/>
      <c r="AB203" s="3"/>
      <c r="AC203" s="3"/>
    </row>
    <row r="204" spans="14:29" s="1" customFormat="1">
      <c r="N204" s="3"/>
      <c r="O204" s="3"/>
      <c r="P204" s="3"/>
      <c r="Q204" s="3"/>
      <c r="R204" s="3"/>
      <c r="S204" s="3"/>
      <c r="T204" s="3"/>
      <c r="U204" s="3"/>
      <c r="V204" s="3"/>
      <c r="W204" s="3"/>
      <c r="X204" s="3"/>
      <c r="Y204" s="3"/>
      <c r="Z204" s="3"/>
      <c r="AA204" s="3"/>
      <c r="AB204" s="3"/>
      <c r="AC204" s="3"/>
    </row>
    <row r="205" spans="14:29" s="1" customFormat="1">
      <c r="N205" s="3"/>
      <c r="O205" s="3"/>
      <c r="P205" s="3"/>
      <c r="Q205" s="3"/>
      <c r="R205" s="3"/>
      <c r="S205" s="3"/>
      <c r="T205" s="3"/>
      <c r="U205" s="3"/>
      <c r="V205" s="3"/>
      <c r="W205" s="3"/>
      <c r="X205" s="3"/>
      <c r="Y205" s="3"/>
      <c r="Z205" s="3"/>
      <c r="AA205" s="3"/>
      <c r="AB205" s="3"/>
      <c r="AC205" s="3"/>
    </row>
    <row r="206" spans="14:29" s="1" customFormat="1">
      <c r="N206" s="3"/>
      <c r="O206" s="3"/>
      <c r="P206" s="3"/>
      <c r="Q206" s="3"/>
      <c r="R206" s="3"/>
      <c r="S206" s="3"/>
      <c r="T206" s="3"/>
      <c r="U206" s="3"/>
      <c r="V206" s="3"/>
      <c r="W206" s="3"/>
      <c r="X206" s="3"/>
      <c r="Y206" s="3"/>
      <c r="Z206" s="3"/>
      <c r="AA206" s="3"/>
      <c r="AB206" s="3"/>
      <c r="AC206" s="3"/>
    </row>
    <row r="207" spans="14:29" s="1" customFormat="1">
      <c r="N207" s="3"/>
      <c r="O207" s="3"/>
      <c r="P207" s="3"/>
      <c r="Q207" s="3"/>
      <c r="R207" s="3"/>
      <c r="S207" s="3"/>
      <c r="T207" s="3"/>
      <c r="U207" s="3"/>
      <c r="V207" s="3"/>
      <c r="W207" s="3"/>
      <c r="X207" s="3"/>
      <c r="Y207" s="3"/>
      <c r="Z207" s="3"/>
      <c r="AA207" s="3"/>
      <c r="AB207" s="3"/>
      <c r="AC207" s="3"/>
    </row>
    <row r="208" spans="14:29" s="1" customFormat="1">
      <c r="N208" s="3"/>
      <c r="O208" s="3"/>
      <c r="P208" s="3"/>
      <c r="Q208" s="3"/>
      <c r="R208" s="3"/>
      <c r="S208" s="3"/>
      <c r="T208" s="3"/>
      <c r="U208" s="3"/>
      <c r="V208" s="3"/>
      <c r="W208" s="3"/>
      <c r="X208" s="3"/>
      <c r="Y208" s="3"/>
      <c r="Z208" s="3"/>
      <c r="AA208" s="3"/>
      <c r="AB208" s="3"/>
      <c r="AC208" s="3"/>
    </row>
    <row r="209" spans="14:29" s="1" customFormat="1">
      <c r="N209" s="3"/>
      <c r="O209" s="3"/>
      <c r="P209" s="3"/>
      <c r="Q209" s="3"/>
      <c r="R209" s="3"/>
      <c r="S209" s="3"/>
      <c r="T209" s="3"/>
      <c r="U209" s="3"/>
      <c r="V209" s="3"/>
      <c r="W209" s="3"/>
      <c r="X209" s="3"/>
      <c r="Y209" s="3"/>
      <c r="Z209" s="3"/>
      <c r="AA209" s="3"/>
      <c r="AB209" s="3"/>
      <c r="AC209" s="3"/>
    </row>
    <row r="210" spans="14:29" s="1" customFormat="1">
      <c r="N210" s="3"/>
      <c r="O210" s="3"/>
      <c r="P210" s="3"/>
      <c r="Q210" s="3"/>
      <c r="R210" s="3"/>
      <c r="S210" s="3"/>
      <c r="T210" s="3"/>
      <c r="U210" s="3"/>
      <c r="V210" s="3"/>
      <c r="W210" s="3"/>
      <c r="X210" s="3"/>
      <c r="Y210" s="3"/>
      <c r="Z210" s="3"/>
      <c r="AA210" s="3"/>
      <c r="AB210" s="3"/>
      <c r="AC210" s="3"/>
    </row>
    <row r="211" spans="14:29" s="1" customFormat="1">
      <c r="N211" s="3"/>
      <c r="O211" s="3"/>
      <c r="P211" s="3"/>
      <c r="Q211" s="3"/>
      <c r="R211" s="3"/>
      <c r="S211" s="3"/>
      <c r="T211" s="3"/>
      <c r="U211" s="3"/>
      <c r="V211" s="3"/>
      <c r="W211" s="3"/>
      <c r="X211" s="3"/>
      <c r="Y211" s="3"/>
      <c r="Z211" s="3"/>
      <c r="AA211" s="3"/>
      <c r="AB211" s="3"/>
      <c r="AC211" s="3"/>
    </row>
    <row r="212" spans="14:29" s="1" customFormat="1">
      <c r="N212" s="3"/>
      <c r="O212" s="3"/>
      <c r="P212" s="3"/>
      <c r="Q212" s="3"/>
      <c r="R212" s="3"/>
      <c r="S212" s="3"/>
      <c r="T212" s="3"/>
      <c r="U212" s="3"/>
      <c r="V212" s="3"/>
      <c r="W212" s="3"/>
      <c r="X212" s="3"/>
      <c r="Y212" s="3"/>
      <c r="Z212" s="3"/>
      <c r="AA212" s="3"/>
      <c r="AB212" s="3"/>
      <c r="AC212" s="3"/>
    </row>
    <row r="213" spans="14:29" s="1" customFormat="1">
      <c r="N213" s="3"/>
      <c r="O213" s="3"/>
      <c r="P213" s="3"/>
      <c r="Q213" s="3"/>
      <c r="R213" s="3"/>
      <c r="S213" s="3"/>
      <c r="T213" s="3"/>
      <c r="U213" s="3"/>
      <c r="V213" s="3"/>
      <c r="W213" s="3"/>
      <c r="X213" s="3"/>
      <c r="Y213" s="3"/>
      <c r="Z213" s="3"/>
      <c r="AA213" s="3"/>
      <c r="AB213" s="3"/>
      <c r="AC213" s="3"/>
    </row>
    <row r="214" spans="14:29" s="1" customFormat="1">
      <c r="N214" s="3"/>
      <c r="O214" s="3"/>
      <c r="P214" s="3"/>
      <c r="Q214" s="3"/>
      <c r="R214" s="3"/>
      <c r="S214" s="3"/>
      <c r="T214" s="3"/>
      <c r="U214" s="3"/>
      <c r="V214" s="3"/>
      <c r="W214" s="3"/>
      <c r="X214" s="3"/>
      <c r="Y214" s="3"/>
      <c r="Z214" s="3"/>
      <c r="AA214" s="3"/>
      <c r="AB214" s="3"/>
      <c r="AC214" s="3"/>
    </row>
    <row r="215" spans="14:29" s="1" customFormat="1">
      <c r="N215" s="3"/>
      <c r="O215" s="3"/>
      <c r="P215" s="3"/>
      <c r="Q215" s="3"/>
      <c r="R215" s="3"/>
      <c r="S215" s="3"/>
      <c r="T215" s="3"/>
      <c r="U215" s="3"/>
      <c r="V215" s="3"/>
      <c r="W215" s="3"/>
      <c r="X215" s="3"/>
      <c r="Y215" s="3"/>
      <c r="Z215" s="3"/>
      <c r="AA215" s="3"/>
      <c r="AB215" s="3"/>
      <c r="AC215" s="3"/>
    </row>
    <row r="216" spans="14:29" s="1" customFormat="1">
      <c r="N216" s="3"/>
      <c r="O216" s="3"/>
      <c r="P216" s="3"/>
      <c r="Q216" s="3"/>
      <c r="R216" s="3"/>
      <c r="S216" s="3"/>
      <c r="T216" s="3"/>
      <c r="U216" s="3"/>
      <c r="V216" s="3"/>
      <c r="W216" s="3"/>
      <c r="X216" s="3"/>
      <c r="Y216" s="3"/>
      <c r="Z216" s="3"/>
      <c r="AA216" s="3"/>
      <c r="AB216" s="3"/>
      <c r="AC216" s="3"/>
    </row>
    <row r="217" spans="14:29" s="1" customFormat="1">
      <c r="N217" s="3"/>
      <c r="O217" s="3"/>
      <c r="P217" s="3"/>
      <c r="Q217" s="3"/>
      <c r="R217" s="3"/>
      <c r="S217" s="3"/>
      <c r="T217" s="3"/>
      <c r="U217" s="3"/>
      <c r="V217" s="3"/>
      <c r="W217" s="3"/>
      <c r="X217" s="3"/>
      <c r="Y217" s="3"/>
      <c r="Z217" s="3"/>
      <c r="AA217" s="3"/>
      <c r="AB217" s="3"/>
      <c r="AC217" s="3"/>
    </row>
    <row r="218" spans="14:29" s="1" customFormat="1">
      <c r="N218" s="3"/>
      <c r="O218" s="3"/>
      <c r="P218" s="3"/>
      <c r="Q218" s="3"/>
      <c r="R218" s="3"/>
      <c r="S218" s="3"/>
      <c r="T218" s="3"/>
      <c r="U218" s="3"/>
      <c r="V218" s="3"/>
      <c r="W218" s="3"/>
      <c r="X218" s="3"/>
      <c r="Y218" s="3"/>
      <c r="Z218" s="3"/>
      <c r="AA218" s="3"/>
      <c r="AB218" s="3"/>
      <c r="AC218" s="3"/>
    </row>
    <row r="219" spans="14:29" s="1" customFormat="1">
      <c r="N219" s="3"/>
      <c r="O219" s="3"/>
      <c r="P219" s="3"/>
      <c r="Q219" s="3"/>
      <c r="R219" s="3"/>
      <c r="S219" s="3"/>
      <c r="T219" s="3"/>
      <c r="U219" s="3"/>
      <c r="V219" s="3"/>
      <c r="W219" s="3"/>
      <c r="X219" s="3"/>
      <c r="Y219" s="3"/>
      <c r="Z219" s="3"/>
      <c r="AA219" s="3"/>
      <c r="AB219" s="3"/>
      <c r="AC219" s="3"/>
    </row>
    <row r="220" spans="14:29" s="1" customFormat="1">
      <c r="N220" s="3"/>
      <c r="O220" s="3"/>
      <c r="P220" s="3"/>
      <c r="Q220" s="3"/>
      <c r="R220" s="3"/>
      <c r="S220" s="3"/>
      <c r="T220" s="3"/>
      <c r="U220" s="3"/>
      <c r="V220" s="3"/>
      <c r="W220" s="3"/>
      <c r="X220" s="3"/>
      <c r="Y220" s="3"/>
      <c r="Z220" s="3"/>
      <c r="AA220" s="3"/>
      <c r="AB220" s="3"/>
      <c r="AC220" s="3"/>
    </row>
    <row r="221" spans="14:29" s="1" customFormat="1">
      <c r="N221" s="3"/>
      <c r="O221" s="3"/>
      <c r="P221" s="3"/>
      <c r="Q221" s="3"/>
      <c r="R221" s="3"/>
      <c r="S221" s="3"/>
      <c r="T221" s="3"/>
      <c r="U221" s="3"/>
      <c r="V221" s="3"/>
      <c r="W221" s="3"/>
      <c r="X221" s="3"/>
      <c r="Y221" s="3"/>
      <c r="Z221" s="3"/>
      <c r="AA221" s="3"/>
      <c r="AB221" s="3"/>
      <c r="AC221" s="3"/>
    </row>
    <row r="222" spans="14:29" s="1" customFormat="1">
      <c r="N222" s="3"/>
      <c r="O222" s="3"/>
      <c r="P222" s="3"/>
      <c r="Q222" s="3"/>
      <c r="R222" s="3"/>
      <c r="S222" s="3"/>
      <c r="T222" s="3"/>
      <c r="U222" s="3"/>
      <c r="V222" s="3"/>
      <c r="W222" s="3"/>
      <c r="X222" s="3"/>
      <c r="Y222" s="3"/>
      <c r="Z222" s="3"/>
      <c r="AA222" s="3"/>
      <c r="AB222" s="3"/>
      <c r="AC222" s="3"/>
    </row>
    <row r="223" spans="14:29" s="1" customFormat="1">
      <c r="N223" s="3"/>
      <c r="O223" s="3"/>
      <c r="P223" s="3"/>
      <c r="Q223" s="3"/>
      <c r="R223" s="3"/>
      <c r="S223" s="3"/>
      <c r="T223" s="3"/>
      <c r="U223" s="3"/>
      <c r="V223" s="3"/>
      <c r="W223" s="3"/>
      <c r="X223" s="3"/>
      <c r="Y223" s="3"/>
      <c r="Z223" s="3"/>
      <c r="AA223" s="3"/>
      <c r="AB223" s="3"/>
      <c r="AC223" s="3"/>
    </row>
    <row r="224" spans="14:29" s="1" customFormat="1">
      <c r="N224" s="3"/>
      <c r="O224" s="3"/>
      <c r="P224" s="3"/>
      <c r="Q224" s="3"/>
      <c r="R224" s="3"/>
      <c r="S224" s="3"/>
      <c r="T224" s="3"/>
      <c r="U224" s="3"/>
      <c r="V224" s="3"/>
      <c r="W224" s="3"/>
      <c r="X224" s="3"/>
      <c r="Y224" s="3"/>
      <c r="Z224" s="3"/>
      <c r="AA224" s="3"/>
      <c r="AB224" s="3"/>
      <c r="AC224" s="3"/>
    </row>
    <row r="225" spans="14:29" s="1" customFormat="1">
      <c r="N225" s="3"/>
      <c r="O225" s="3"/>
      <c r="P225" s="3"/>
      <c r="Q225" s="3"/>
      <c r="R225" s="3"/>
      <c r="S225" s="3"/>
      <c r="T225" s="3"/>
      <c r="U225" s="3"/>
      <c r="V225" s="3"/>
      <c r="W225" s="3"/>
      <c r="X225" s="3"/>
      <c r="Y225" s="3"/>
      <c r="Z225" s="3"/>
      <c r="AA225" s="3"/>
      <c r="AB225" s="3"/>
      <c r="AC225" s="3"/>
    </row>
    <row r="226" spans="14:29" s="1" customFormat="1">
      <c r="N226" s="3"/>
      <c r="O226" s="3"/>
      <c r="P226" s="3"/>
      <c r="Q226" s="3"/>
      <c r="R226" s="3"/>
      <c r="S226" s="3"/>
      <c r="T226" s="3"/>
      <c r="U226" s="3"/>
      <c r="V226" s="3"/>
      <c r="W226" s="3"/>
      <c r="X226" s="3"/>
      <c r="Y226" s="3"/>
      <c r="Z226" s="3"/>
      <c r="AA226" s="3"/>
      <c r="AB226" s="3"/>
      <c r="AC226" s="3"/>
    </row>
    <row r="227" spans="14:29" s="1" customFormat="1">
      <c r="N227" s="3"/>
      <c r="O227" s="3"/>
      <c r="P227" s="3"/>
      <c r="Q227" s="3"/>
      <c r="R227" s="3"/>
      <c r="S227" s="3"/>
      <c r="T227" s="3"/>
      <c r="U227" s="3"/>
      <c r="V227" s="3"/>
      <c r="W227" s="3"/>
      <c r="X227" s="3"/>
      <c r="Y227" s="3"/>
      <c r="Z227" s="3"/>
      <c r="AA227" s="3"/>
      <c r="AB227" s="3"/>
      <c r="AC227" s="3"/>
    </row>
    <row r="228" spans="14:29" s="1" customFormat="1">
      <c r="N228" s="3"/>
      <c r="O228" s="3"/>
      <c r="P228" s="3"/>
      <c r="Q228" s="3"/>
      <c r="R228" s="3"/>
      <c r="S228" s="3"/>
      <c r="T228" s="3"/>
      <c r="U228" s="3"/>
      <c r="V228" s="3"/>
      <c r="W228" s="3"/>
      <c r="X228" s="3"/>
      <c r="Y228" s="3"/>
      <c r="Z228" s="3"/>
      <c r="AA228" s="3"/>
      <c r="AB228" s="3"/>
      <c r="AC228" s="3"/>
    </row>
    <row r="229" spans="14:29" s="1" customFormat="1">
      <c r="N229" s="3"/>
      <c r="O229" s="3"/>
      <c r="P229" s="3"/>
      <c r="Q229" s="3"/>
      <c r="R229" s="3"/>
      <c r="S229" s="3"/>
      <c r="T229" s="3"/>
      <c r="U229" s="3"/>
      <c r="V229" s="3"/>
      <c r="W229" s="3"/>
      <c r="X229" s="3"/>
      <c r="Y229" s="3"/>
      <c r="Z229" s="3"/>
      <c r="AA229" s="3"/>
      <c r="AB229" s="3"/>
      <c r="AC229" s="3"/>
    </row>
    <row r="230" spans="14:29" s="1" customFormat="1">
      <c r="N230" s="3"/>
      <c r="O230" s="3"/>
      <c r="P230" s="3"/>
      <c r="Q230" s="3"/>
      <c r="R230" s="3"/>
      <c r="S230" s="3"/>
      <c r="T230" s="3"/>
      <c r="U230" s="3"/>
      <c r="V230" s="3"/>
      <c r="W230" s="3"/>
      <c r="X230" s="3"/>
      <c r="Y230" s="3"/>
      <c r="Z230" s="3"/>
      <c r="AA230" s="3"/>
      <c r="AB230" s="3"/>
      <c r="AC230" s="3"/>
    </row>
    <row r="231" spans="14:29" s="1" customFormat="1">
      <c r="N231" s="3"/>
      <c r="O231" s="3"/>
      <c r="P231" s="3"/>
      <c r="Q231" s="3"/>
      <c r="R231" s="3"/>
      <c r="S231" s="3"/>
      <c r="T231" s="3"/>
      <c r="U231" s="3"/>
      <c r="V231" s="3"/>
      <c r="W231" s="3"/>
      <c r="X231" s="3"/>
      <c r="Y231" s="3"/>
      <c r="Z231" s="3"/>
      <c r="AA231" s="3"/>
      <c r="AB231" s="3"/>
      <c r="AC231" s="3"/>
    </row>
    <row r="232" spans="14:29" s="1" customFormat="1">
      <c r="N232" s="3"/>
      <c r="O232" s="3"/>
      <c r="P232" s="3"/>
      <c r="Q232" s="3"/>
      <c r="R232" s="3"/>
      <c r="S232" s="3"/>
      <c r="T232" s="3"/>
      <c r="U232" s="3"/>
      <c r="V232" s="3"/>
      <c r="W232" s="3"/>
      <c r="X232" s="3"/>
      <c r="Y232" s="3"/>
      <c r="Z232" s="3"/>
      <c r="AA232" s="3"/>
      <c r="AB232" s="3"/>
      <c r="AC232" s="3"/>
    </row>
    <row r="233" spans="14:29" s="1" customFormat="1">
      <c r="N233" s="3"/>
      <c r="O233" s="3"/>
      <c r="P233" s="3"/>
      <c r="Q233" s="3"/>
      <c r="R233" s="3"/>
      <c r="S233" s="3"/>
      <c r="T233" s="3"/>
      <c r="U233" s="3"/>
      <c r="V233" s="3"/>
      <c r="W233" s="3"/>
      <c r="X233" s="3"/>
      <c r="Y233" s="3"/>
      <c r="Z233" s="3"/>
      <c r="AA233" s="3"/>
      <c r="AB233" s="3"/>
      <c r="AC233" s="3"/>
    </row>
    <row r="234" spans="14:29" s="1" customFormat="1">
      <c r="N234" s="3"/>
      <c r="O234" s="3"/>
      <c r="P234" s="3"/>
      <c r="Q234" s="3"/>
      <c r="R234" s="3"/>
      <c r="S234" s="3"/>
      <c r="T234" s="3"/>
      <c r="U234" s="3"/>
      <c r="V234" s="3"/>
      <c r="W234" s="3"/>
      <c r="X234" s="3"/>
      <c r="Y234" s="3"/>
      <c r="Z234" s="3"/>
      <c r="AA234" s="3"/>
      <c r="AB234" s="3"/>
      <c r="AC234" s="3"/>
    </row>
    <row r="235" spans="14:29" s="1" customFormat="1">
      <c r="N235" s="3"/>
      <c r="O235" s="3"/>
      <c r="P235" s="3"/>
      <c r="Q235" s="3"/>
      <c r="R235" s="3"/>
      <c r="S235" s="3"/>
      <c r="T235" s="3"/>
      <c r="U235" s="3"/>
      <c r="V235" s="3"/>
      <c r="W235" s="3"/>
      <c r="X235" s="3"/>
      <c r="Y235" s="3"/>
      <c r="Z235" s="3"/>
      <c r="AA235" s="3"/>
      <c r="AB235" s="3"/>
      <c r="AC235" s="3"/>
    </row>
    <row r="236" spans="14:29" s="1" customFormat="1">
      <c r="N236" s="3"/>
      <c r="O236" s="3"/>
      <c r="P236" s="3"/>
      <c r="Q236" s="3"/>
      <c r="R236" s="3"/>
      <c r="S236" s="3"/>
      <c r="T236" s="3"/>
      <c r="U236" s="3"/>
      <c r="V236" s="3"/>
      <c r="W236" s="3"/>
      <c r="X236" s="3"/>
      <c r="Y236" s="3"/>
      <c r="Z236" s="3"/>
      <c r="AA236" s="3"/>
      <c r="AB236" s="3"/>
      <c r="AC236" s="3"/>
    </row>
    <row r="237" spans="14:29" s="1" customFormat="1">
      <c r="N237" s="3"/>
      <c r="O237" s="3"/>
      <c r="P237" s="3"/>
      <c r="Q237" s="3"/>
      <c r="R237" s="3"/>
      <c r="S237" s="3"/>
      <c r="T237" s="3"/>
      <c r="U237" s="3"/>
      <c r="V237" s="3"/>
      <c r="W237" s="3"/>
      <c r="X237" s="3"/>
      <c r="Y237" s="3"/>
      <c r="Z237" s="3"/>
      <c r="AA237" s="3"/>
      <c r="AB237" s="3"/>
      <c r="AC237" s="3"/>
    </row>
    <row r="238" spans="14:29" s="1" customFormat="1">
      <c r="N238" s="3"/>
      <c r="O238" s="3"/>
      <c r="P238" s="3"/>
      <c r="Q238" s="3"/>
      <c r="R238" s="3"/>
      <c r="S238" s="3"/>
      <c r="T238" s="3"/>
      <c r="U238" s="3"/>
      <c r="V238" s="3"/>
      <c r="W238" s="3"/>
      <c r="X238" s="3"/>
      <c r="Y238" s="3"/>
      <c r="Z238" s="3"/>
      <c r="AA238" s="3"/>
      <c r="AB238" s="3"/>
      <c r="AC238" s="3"/>
    </row>
    <row r="239" spans="14:29" s="1" customFormat="1">
      <c r="N239" s="3"/>
      <c r="O239" s="3"/>
      <c r="P239" s="3"/>
      <c r="Q239" s="3"/>
      <c r="R239" s="3"/>
      <c r="S239" s="3"/>
      <c r="T239" s="3"/>
      <c r="U239" s="3"/>
      <c r="V239" s="3"/>
      <c r="W239" s="3"/>
      <c r="X239" s="3"/>
      <c r="Y239" s="3"/>
      <c r="Z239" s="3"/>
      <c r="AA239" s="3"/>
      <c r="AB239" s="3"/>
      <c r="AC239" s="3"/>
    </row>
    <row r="240" spans="14:29" s="1" customFormat="1">
      <c r="N240" s="3"/>
      <c r="O240" s="3"/>
      <c r="P240" s="3"/>
      <c r="Q240" s="3"/>
      <c r="R240" s="3"/>
      <c r="S240" s="3"/>
      <c r="T240" s="3"/>
      <c r="U240" s="3"/>
      <c r="V240" s="3"/>
      <c r="W240" s="3"/>
      <c r="X240" s="3"/>
      <c r="Y240" s="3"/>
      <c r="Z240" s="3"/>
      <c r="AA240" s="3"/>
      <c r="AB240" s="3"/>
      <c r="AC240" s="3"/>
    </row>
    <row r="241" spans="14:29" s="1" customFormat="1">
      <c r="N241" s="3"/>
      <c r="O241" s="3"/>
      <c r="P241" s="3"/>
      <c r="Q241" s="3"/>
      <c r="R241" s="3"/>
      <c r="S241" s="3"/>
      <c r="T241" s="3"/>
      <c r="U241" s="3"/>
      <c r="V241" s="3"/>
      <c r="W241" s="3"/>
      <c r="X241" s="3"/>
      <c r="Y241" s="3"/>
      <c r="Z241" s="3"/>
      <c r="AA241" s="3"/>
      <c r="AB241" s="3"/>
      <c r="AC241" s="3"/>
    </row>
    <row r="242" spans="14:29" s="1" customFormat="1">
      <c r="N242" s="3"/>
      <c r="O242" s="3"/>
      <c r="P242" s="3"/>
      <c r="Q242" s="3"/>
      <c r="R242" s="3"/>
      <c r="S242" s="3"/>
      <c r="T242" s="3"/>
      <c r="U242" s="3"/>
      <c r="V242" s="3"/>
      <c r="W242" s="3"/>
      <c r="X242" s="3"/>
      <c r="Y242" s="3"/>
      <c r="Z242" s="3"/>
      <c r="AA242" s="3"/>
      <c r="AB242" s="3"/>
      <c r="AC242" s="3"/>
    </row>
    <row r="243" spans="14:29" s="1" customFormat="1">
      <c r="N243" s="3"/>
      <c r="O243" s="3"/>
      <c r="P243" s="3"/>
      <c r="Q243" s="3"/>
      <c r="R243" s="3"/>
      <c r="S243" s="3"/>
      <c r="T243" s="3"/>
      <c r="U243" s="3"/>
      <c r="V243" s="3"/>
      <c r="W243" s="3"/>
      <c r="X243" s="3"/>
      <c r="Y243" s="3"/>
      <c r="Z243" s="3"/>
      <c r="AA243" s="3"/>
      <c r="AB243" s="3"/>
      <c r="AC243" s="3"/>
    </row>
    <row r="244" spans="14:29" s="1" customFormat="1">
      <c r="N244" s="3"/>
      <c r="O244" s="3"/>
      <c r="P244" s="3"/>
      <c r="Q244" s="3"/>
      <c r="R244" s="3"/>
      <c r="S244" s="3"/>
      <c r="T244" s="3"/>
      <c r="U244" s="3"/>
      <c r="V244" s="3"/>
      <c r="W244" s="3"/>
      <c r="X244" s="3"/>
      <c r="Y244" s="3"/>
      <c r="Z244" s="3"/>
      <c r="AA244" s="3"/>
      <c r="AB244" s="3"/>
      <c r="AC244" s="3"/>
    </row>
    <row r="245" spans="14:29" s="1" customFormat="1">
      <c r="N245" s="3"/>
      <c r="O245" s="3"/>
      <c r="P245" s="3"/>
      <c r="Q245" s="3"/>
      <c r="R245" s="3"/>
      <c r="S245" s="3"/>
      <c r="T245" s="3"/>
      <c r="U245" s="3"/>
      <c r="V245" s="3"/>
      <c r="W245" s="3"/>
      <c r="X245" s="3"/>
      <c r="Y245" s="3"/>
      <c r="Z245" s="3"/>
      <c r="AA245" s="3"/>
      <c r="AB245" s="3"/>
      <c r="AC245" s="3"/>
    </row>
    <row r="246" spans="14:29" s="1" customFormat="1">
      <c r="N246" s="3"/>
      <c r="O246" s="3"/>
      <c r="P246" s="3"/>
      <c r="Q246" s="3"/>
      <c r="R246" s="3"/>
      <c r="S246" s="3"/>
      <c r="T246" s="3"/>
      <c r="U246" s="3"/>
      <c r="V246" s="3"/>
      <c r="W246" s="3"/>
      <c r="X246" s="3"/>
      <c r="Y246" s="3"/>
      <c r="Z246" s="3"/>
      <c r="AA246" s="3"/>
      <c r="AB246" s="3"/>
      <c r="AC246" s="3"/>
    </row>
    <row r="247" spans="14:29" s="1" customFormat="1">
      <c r="N247" s="3"/>
      <c r="O247" s="3"/>
      <c r="P247" s="3"/>
      <c r="Q247" s="3"/>
      <c r="R247" s="3"/>
      <c r="S247" s="3"/>
      <c r="T247" s="3"/>
      <c r="U247" s="3"/>
      <c r="V247" s="3"/>
      <c r="W247" s="3"/>
      <c r="X247" s="3"/>
      <c r="Y247" s="3"/>
      <c r="Z247" s="3"/>
      <c r="AA247" s="3"/>
      <c r="AB247" s="3"/>
      <c r="AC247" s="3"/>
    </row>
    <row r="248" spans="14:29" s="1" customFormat="1">
      <c r="N248" s="3"/>
      <c r="O248" s="3"/>
      <c r="P248" s="3"/>
      <c r="Q248" s="3"/>
      <c r="R248" s="3"/>
      <c r="S248" s="3"/>
      <c r="T248" s="3"/>
      <c r="U248" s="3"/>
      <c r="V248" s="3"/>
      <c r="W248" s="3"/>
      <c r="X248" s="3"/>
      <c r="Y248" s="3"/>
      <c r="Z248" s="3"/>
      <c r="AA248" s="3"/>
      <c r="AB248" s="3"/>
      <c r="AC248" s="3"/>
    </row>
    <row r="249" spans="14:29" s="1" customFormat="1">
      <c r="N249" s="3"/>
      <c r="O249" s="3"/>
      <c r="P249" s="3"/>
      <c r="Q249" s="3"/>
      <c r="R249" s="3"/>
      <c r="S249" s="3"/>
      <c r="T249" s="3"/>
      <c r="U249" s="3"/>
      <c r="V249" s="3"/>
      <c r="W249" s="3"/>
      <c r="X249" s="3"/>
      <c r="Y249" s="3"/>
      <c r="Z249" s="3"/>
      <c r="AA249" s="3"/>
      <c r="AB249" s="3"/>
      <c r="AC249" s="3"/>
    </row>
    <row r="250" spans="14:29" s="1" customFormat="1">
      <c r="N250" s="3"/>
      <c r="O250" s="3"/>
      <c r="P250" s="3"/>
      <c r="Q250" s="3"/>
      <c r="R250" s="3"/>
      <c r="S250" s="3"/>
      <c r="T250" s="3"/>
      <c r="U250" s="3"/>
      <c r="V250" s="3"/>
      <c r="W250" s="3"/>
      <c r="X250" s="3"/>
      <c r="Y250" s="3"/>
      <c r="Z250" s="3"/>
      <c r="AA250" s="3"/>
      <c r="AB250" s="3"/>
      <c r="AC250" s="3"/>
    </row>
    <row r="251" spans="14:29" s="1" customFormat="1">
      <c r="N251" s="3"/>
      <c r="O251" s="3"/>
      <c r="P251" s="3"/>
      <c r="Q251" s="3"/>
      <c r="R251" s="3"/>
      <c r="S251" s="3"/>
      <c r="T251" s="3"/>
      <c r="U251" s="3"/>
      <c r="V251" s="3"/>
      <c r="W251" s="3"/>
      <c r="X251" s="3"/>
      <c r="Y251" s="3"/>
      <c r="Z251" s="3"/>
      <c r="AA251" s="3"/>
      <c r="AB251" s="3"/>
      <c r="AC251" s="3"/>
    </row>
    <row r="252" spans="14:29" s="1" customFormat="1">
      <c r="N252" s="3"/>
      <c r="O252" s="3"/>
      <c r="P252" s="3"/>
      <c r="Q252" s="3"/>
      <c r="R252" s="3"/>
      <c r="S252" s="3"/>
      <c r="T252" s="3"/>
      <c r="U252" s="3"/>
      <c r="V252" s="3"/>
      <c r="W252" s="3"/>
      <c r="X252" s="3"/>
      <c r="Y252" s="3"/>
      <c r="Z252" s="3"/>
      <c r="AA252" s="3"/>
      <c r="AB252" s="3"/>
      <c r="AC252" s="3"/>
    </row>
    <row r="253" spans="14:29" s="1" customFormat="1">
      <c r="N253" s="3"/>
      <c r="O253" s="3"/>
      <c r="P253" s="3"/>
      <c r="Q253" s="3"/>
      <c r="R253" s="3"/>
      <c r="S253" s="3"/>
      <c r="T253" s="3"/>
      <c r="U253" s="3"/>
      <c r="V253" s="3"/>
      <c r="W253" s="3"/>
      <c r="X253" s="3"/>
      <c r="Y253" s="3"/>
      <c r="Z253" s="3"/>
      <c r="AA253" s="3"/>
      <c r="AB253" s="3"/>
      <c r="AC253" s="3"/>
    </row>
    <row r="254" spans="14:29" s="1" customFormat="1">
      <c r="N254" s="3"/>
      <c r="O254" s="3"/>
      <c r="P254" s="3"/>
      <c r="Q254" s="3"/>
      <c r="R254" s="3"/>
      <c r="S254" s="3"/>
      <c r="T254" s="3"/>
      <c r="U254" s="3"/>
      <c r="V254" s="3"/>
      <c r="W254" s="3"/>
      <c r="X254" s="3"/>
      <c r="Y254" s="3"/>
      <c r="Z254" s="3"/>
      <c r="AA254" s="3"/>
      <c r="AB254" s="3"/>
      <c r="AC254" s="3"/>
    </row>
    <row r="255" spans="14:29" s="1" customFormat="1">
      <c r="N255" s="3"/>
      <c r="O255" s="3"/>
      <c r="P255" s="3"/>
      <c r="Q255" s="3"/>
      <c r="R255" s="3"/>
      <c r="S255" s="3"/>
      <c r="T255" s="3"/>
      <c r="U255" s="3"/>
      <c r="V255" s="3"/>
      <c r="W255" s="3"/>
      <c r="X255" s="3"/>
      <c r="Y255" s="3"/>
      <c r="Z255" s="3"/>
      <c r="AA255" s="3"/>
      <c r="AB255" s="3"/>
      <c r="AC255" s="3"/>
    </row>
    <row r="256" spans="14:29" s="1" customFormat="1">
      <c r="N256" s="3"/>
      <c r="O256" s="3"/>
      <c r="P256" s="3"/>
      <c r="Q256" s="3"/>
      <c r="R256" s="3"/>
      <c r="S256" s="3"/>
      <c r="T256" s="3"/>
      <c r="U256" s="3"/>
      <c r="V256" s="3"/>
      <c r="W256" s="3"/>
      <c r="X256" s="3"/>
      <c r="Y256" s="3"/>
      <c r="Z256" s="3"/>
      <c r="AA256" s="3"/>
      <c r="AB256" s="3"/>
      <c r="AC256" s="3"/>
    </row>
    <row r="257" spans="14:29" s="1" customFormat="1">
      <c r="N257" s="3"/>
      <c r="O257" s="3"/>
      <c r="P257" s="3"/>
      <c r="Q257" s="3"/>
      <c r="R257" s="3"/>
      <c r="S257" s="3"/>
      <c r="T257" s="3"/>
      <c r="U257" s="3"/>
      <c r="V257" s="3"/>
      <c r="W257" s="3"/>
      <c r="X257" s="3"/>
      <c r="Y257" s="3"/>
      <c r="Z257" s="3"/>
      <c r="AA257" s="3"/>
      <c r="AB257" s="3"/>
      <c r="AC257" s="3"/>
    </row>
    <row r="258" spans="14:29" s="1" customFormat="1">
      <c r="N258" s="3"/>
      <c r="O258" s="3"/>
      <c r="P258" s="3"/>
      <c r="Q258" s="3"/>
      <c r="R258" s="3"/>
      <c r="S258" s="3"/>
      <c r="T258" s="3"/>
      <c r="U258" s="3"/>
      <c r="V258" s="3"/>
      <c r="W258" s="3"/>
      <c r="X258" s="3"/>
      <c r="Y258" s="3"/>
      <c r="Z258" s="3"/>
      <c r="AA258" s="3"/>
      <c r="AB258" s="3"/>
      <c r="AC258" s="3"/>
    </row>
    <row r="259" spans="14:29" s="1" customFormat="1">
      <c r="N259" s="3"/>
      <c r="O259" s="3"/>
      <c r="P259" s="3"/>
      <c r="Q259" s="3"/>
      <c r="R259" s="3"/>
      <c r="S259" s="3"/>
      <c r="T259" s="3"/>
      <c r="U259" s="3"/>
      <c r="V259" s="3"/>
      <c r="W259" s="3"/>
      <c r="X259" s="3"/>
      <c r="Y259" s="3"/>
      <c r="Z259" s="3"/>
      <c r="AA259" s="3"/>
      <c r="AB259" s="3"/>
      <c r="AC259" s="3"/>
    </row>
    <row r="260" spans="14:29" s="1" customFormat="1">
      <c r="N260" s="3"/>
      <c r="O260" s="3"/>
      <c r="P260" s="3"/>
      <c r="Q260" s="3"/>
      <c r="R260" s="3"/>
      <c r="S260" s="3"/>
      <c r="T260" s="3"/>
      <c r="U260" s="3"/>
      <c r="V260" s="3"/>
      <c r="W260" s="3"/>
      <c r="X260" s="3"/>
      <c r="Y260" s="3"/>
      <c r="Z260" s="3"/>
      <c r="AA260" s="3"/>
      <c r="AB260" s="3"/>
      <c r="AC260" s="3"/>
    </row>
    <row r="261" spans="14:29" s="1" customFormat="1">
      <c r="N261" s="3"/>
      <c r="O261" s="3"/>
      <c r="P261" s="3"/>
      <c r="Q261" s="3"/>
      <c r="R261" s="3"/>
      <c r="S261" s="3"/>
      <c r="T261" s="3"/>
      <c r="U261" s="3"/>
      <c r="V261" s="3"/>
      <c r="W261" s="3"/>
      <c r="X261" s="3"/>
      <c r="Y261" s="3"/>
      <c r="Z261" s="3"/>
      <c r="AA261" s="3"/>
      <c r="AB261" s="3"/>
      <c r="AC261" s="3"/>
    </row>
    <row r="262" spans="14:29" s="1" customFormat="1">
      <c r="N262" s="3"/>
      <c r="O262" s="3"/>
      <c r="P262" s="3"/>
      <c r="Q262" s="3"/>
      <c r="R262" s="3"/>
      <c r="S262" s="3"/>
      <c r="T262" s="3"/>
      <c r="U262" s="3"/>
      <c r="V262" s="3"/>
      <c r="W262" s="3"/>
      <c r="X262" s="3"/>
      <c r="Y262" s="3"/>
      <c r="Z262" s="3"/>
      <c r="AA262" s="3"/>
      <c r="AB262" s="3"/>
      <c r="AC262" s="3"/>
    </row>
    <row r="263" spans="14:29" s="1" customFormat="1">
      <c r="N263" s="3"/>
      <c r="O263" s="3"/>
      <c r="P263" s="3"/>
      <c r="Q263" s="3"/>
      <c r="R263" s="3"/>
      <c r="S263" s="3"/>
      <c r="T263" s="3"/>
      <c r="U263" s="3"/>
      <c r="V263" s="3"/>
      <c r="W263" s="3"/>
      <c r="X263" s="3"/>
      <c r="Y263" s="3"/>
      <c r="Z263" s="3"/>
      <c r="AA263" s="3"/>
      <c r="AB263" s="3"/>
      <c r="AC263" s="3"/>
    </row>
    <row r="264" spans="14:29" s="1" customFormat="1">
      <c r="N264" s="3"/>
      <c r="O264" s="3"/>
      <c r="P264" s="3"/>
      <c r="Q264" s="3"/>
      <c r="R264" s="3"/>
      <c r="S264" s="3"/>
      <c r="T264" s="3"/>
      <c r="U264" s="3"/>
      <c r="V264" s="3"/>
      <c r="W264" s="3"/>
      <c r="X264" s="3"/>
      <c r="Y264" s="3"/>
      <c r="Z264" s="3"/>
      <c r="AA264" s="3"/>
      <c r="AB264" s="3"/>
      <c r="AC264" s="3"/>
    </row>
    <row r="265" spans="14:29" s="1" customFormat="1">
      <c r="N265" s="3"/>
      <c r="O265" s="3"/>
      <c r="P265" s="3"/>
      <c r="Q265" s="3"/>
      <c r="R265" s="3"/>
      <c r="S265" s="3"/>
      <c r="T265" s="3"/>
      <c r="U265" s="3"/>
      <c r="V265" s="3"/>
      <c r="W265" s="3"/>
      <c r="X265" s="3"/>
      <c r="Y265" s="3"/>
      <c r="Z265" s="3"/>
      <c r="AA265" s="3"/>
      <c r="AB265" s="3"/>
      <c r="AC265" s="3"/>
    </row>
    <row r="266" spans="14:29" s="1" customFormat="1">
      <c r="N266" s="3"/>
      <c r="O266" s="3"/>
      <c r="P266" s="3"/>
      <c r="Q266" s="3"/>
      <c r="R266" s="3"/>
      <c r="S266" s="3"/>
      <c r="T266" s="3"/>
      <c r="U266" s="3"/>
      <c r="V266" s="3"/>
      <c r="W266" s="3"/>
      <c r="X266" s="3"/>
      <c r="Y266" s="3"/>
      <c r="Z266" s="3"/>
      <c r="AA266" s="3"/>
      <c r="AB266" s="3"/>
      <c r="AC266" s="3"/>
    </row>
    <row r="267" spans="14:29" s="1" customFormat="1">
      <c r="N267" s="3"/>
      <c r="O267" s="3"/>
      <c r="P267" s="3"/>
      <c r="Q267" s="3"/>
      <c r="R267" s="3"/>
      <c r="S267" s="3"/>
      <c r="T267" s="3"/>
      <c r="U267" s="3"/>
      <c r="V267" s="3"/>
      <c r="W267" s="3"/>
      <c r="X267" s="3"/>
      <c r="Y267" s="3"/>
      <c r="Z267" s="3"/>
      <c r="AA267" s="3"/>
      <c r="AB267" s="3"/>
      <c r="AC267" s="3"/>
    </row>
    <row r="268" spans="14:29" s="1" customFormat="1">
      <c r="N268" s="3"/>
      <c r="O268" s="3"/>
      <c r="P268" s="3"/>
      <c r="Q268" s="3"/>
      <c r="R268" s="3"/>
      <c r="S268" s="3"/>
      <c r="T268" s="3"/>
      <c r="U268" s="3"/>
      <c r="V268" s="3"/>
      <c r="W268" s="3"/>
      <c r="X268" s="3"/>
      <c r="Y268" s="3"/>
      <c r="Z268" s="3"/>
      <c r="AA268" s="3"/>
      <c r="AB268" s="3"/>
      <c r="AC268" s="3"/>
    </row>
    <row r="269" spans="14:29" s="1" customFormat="1">
      <c r="N269" s="3"/>
      <c r="O269" s="3"/>
      <c r="P269" s="3"/>
      <c r="Q269" s="3"/>
      <c r="R269" s="3"/>
      <c r="S269" s="3"/>
      <c r="T269" s="3"/>
      <c r="U269" s="3"/>
      <c r="V269" s="3"/>
      <c r="W269" s="3"/>
      <c r="X269" s="3"/>
      <c r="Y269" s="3"/>
      <c r="Z269" s="3"/>
      <c r="AA269" s="3"/>
      <c r="AB269" s="3"/>
      <c r="AC269" s="3"/>
    </row>
    <row r="270" spans="14:29" s="1" customFormat="1">
      <c r="N270" s="3"/>
      <c r="O270" s="3"/>
      <c r="P270" s="3"/>
      <c r="Q270" s="3"/>
      <c r="R270" s="3"/>
      <c r="S270" s="3"/>
      <c r="T270" s="3"/>
      <c r="U270" s="3"/>
      <c r="V270" s="3"/>
      <c r="W270" s="3"/>
      <c r="X270" s="3"/>
      <c r="Y270" s="3"/>
      <c r="Z270" s="3"/>
      <c r="AA270" s="3"/>
      <c r="AB270" s="3"/>
      <c r="AC270" s="3"/>
    </row>
    <row r="271" spans="14:29" s="1" customFormat="1">
      <c r="N271" s="3"/>
      <c r="O271" s="3"/>
      <c r="P271" s="3"/>
      <c r="Q271" s="3"/>
      <c r="R271" s="3"/>
      <c r="S271" s="3"/>
      <c r="T271" s="3"/>
      <c r="U271" s="3"/>
      <c r="V271" s="3"/>
      <c r="W271" s="3"/>
      <c r="X271" s="3"/>
      <c r="Y271" s="3"/>
      <c r="Z271" s="3"/>
      <c r="AA271" s="3"/>
      <c r="AB271" s="3"/>
      <c r="AC271" s="3"/>
    </row>
    <row r="272" spans="14:29" s="1" customFormat="1">
      <c r="N272" s="3"/>
      <c r="O272" s="3"/>
      <c r="P272" s="3"/>
      <c r="Q272" s="3"/>
      <c r="R272" s="3"/>
      <c r="S272" s="3"/>
      <c r="T272" s="3"/>
      <c r="U272" s="3"/>
      <c r="V272" s="3"/>
      <c r="W272" s="3"/>
      <c r="X272" s="3"/>
      <c r="Y272" s="3"/>
      <c r="Z272" s="3"/>
      <c r="AA272" s="3"/>
      <c r="AB272" s="3"/>
      <c r="AC272" s="3"/>
    </row>
    <row r="273" spans="14:29" s="1" customFormat="1">
      <c r="N273" s="3"/>
      <c r="O273" s="3"/>
      <c r="P273" s="3"/>
      <c r="Q273" s="3"/>
      <c r="R273" s="3"/>
      <c r="S273" s="3"/>
      <c r="T273" s="3"/>
      <c r="U273" s="3"/>
      <c r="V273" s="3"/>
      <c r="W273" s="3"/>
      <c r="X273" s="3"/>
      <c r="Y273" s="3"/>
      <c r="Z273" s="3"/>
      <c r="AA273" s="3"/>
      <c r="AB273" s="3"/>
      <c r="AC273" s="3"/>
    </row>
    <row r="274" spans="14:29" s="1" customFormat="1">
      <c r="N274" s="3"/>
      <c r="O274" s="3"/>
      <c r="P274" s="3"/>
      <c r="Q274" s="3"/>
      <c r="R274" s="3"/>
      <c r="S274" s="3"/>
      <c r="T274" s="3"/>
      <c r="U274" s="3"/>
      <c r="V274" s="3"/>
      <c r="W274" s="3"/>
      <c r="X274" s="3"/>
      <c r="Y274" s="3"/>
      <c r="Z274" s="3"/>
      <c r="AA274" s="3"/>
      <c r="AB274" s="3"/>
      <c r="AC274" s="3"/>
    </row>
    <row r="275" spans="14:29" s="1" customFormat="1">
      <c r="N275" s="3"/>
      <c r="O275" s="3"/>
      <c r="P275" s="3"/>
      <c r="Q275" s="3"/>
      <c r="R275" s="3"/>
      <c r="S275" s="3"/>
      <c r="T275" s="3"/>
      <c r="U275" s="3"/>
      <c r="V275" s="3"/>
      <c r="W275" s="3"/>
      <c r="X275" s="3"/>
      <c r="Y275" s="3"/>
      <c r="Z275" s="3"/>
      <c r="AA275" s="3"/>
      <c r="AB275" s="3"/>
      <c r="AC275" s="3"/>
    </row>
    <row r="276" spans="14:29" s="1" customFormat="1">
      <c r="N276" s="3"/>
      <c r="O276" s="3"/>
      <c r="P276" s="3"/>
      <c r="Q276" s="3"/>
      <c r="R276" s="3"/>
      <c r="S276" s="3"/>
      <c r="T276" s="3"/>
      <c r="U276" s="3"/>
      <c r="V276" s="3"/>
      <c r="W276" s="3"/>
      <c r="X276" s="3"/>
      <c r="Y276" s="3"/>
      <c r="Z276" s="3"/>
      <c r="AA276" s="3"/>
      <c r="AB276" s="3"/>
      <c r="AC276" s="3"/>
    </row>
    <row r="277" spans="14:29" s="1" customFormat="1">
      <c r="N277" s="3"/>
      <c r="O277" s="3"/>
      <c r="P277" s="3"/>
      <c r="Q277" s="3"/>
      <c r="R277" s="3"/>
      <c r="S277" s="3"/>
      <c r="T277" s="3"/>
      <c r="U277" s="3"/>
      <c r="V277" s="3"/>
      <c r="W277" s="3"/>
      <c r="X277" s="3"/>
      <c r="Y277" s="3"/>
      <c r="Z277" s="3"/>
      <c r="AA277" s="3"/>
      <c r="AB277" s="3"/>
      <c r="AC277" s="3"/>
    </row>
    <row r="278" spans="14:29" s="1" customFormat="1">
      <c r="N278" s="3"/>
      <c r="O278" s="3"/>
      <c r="P278" s="3"/>
      <c r="Q278" s="3"/>
      <c r="R278" s="3"/>
      <c r="S278" s="3"/>
      <c r="T278" s="3"/>
      <c r="U278" s="3"/>
      <c r="V278" s="3"/>
      <c r="W278" s="3"/>
      <c r="X278" s="3"/>
      <c r="Y278" s="3"/>
      <c r="Z278" s="3"/>
      <c r="AA278" s="3"/>
      <c r="AB278" s="3"/>
      <c r="AC278" s="3"/>
    </row>
    <row r="279" spans="14:29" s="1" customFormat="1">
      <c r="N279" s="3"/>
      <c r="O279" s="3"/>
      <c r="P279" s="3"/>
      <c r="Q279" s="3"/>
      <c r="R279" s="3"/>
      <c r="S279" s="3"/>
      <c r="T279" s="3"/>
      <c r="U279" s="3"/>
      <c r="V279" s="3"/>
      <c r="W279" s="3"/>
      <c r="X279" s="3"/>
      <c r="Y279" s="3"/>
      <c r="Z279" s="3"/>
      <c r="AA279" s="3"/>
      <c r="AB279" s="3"/>
      <c r="AC279" s="3"/>
    </row>
    <row r="280" spans="14:29" s="1" customFormat="1">
      <c r="N280" s="3"/>
      <c r="O280" s="3"/>
      <c r="P280" s="3"/>
      <c r="Q280" s="3"/>
      <c r="R280" s="3"/>
      <c r="S280" s="3"/>
      <c r="T280" s="3"/>
      <c r="U280" s="3"/>
      <c r="V280" s="3"/>
      <c r="W280" s="3"/>
      <c r="X280" s="3"/>
      <c r="Y280" s="3"/>
      <c r="Z280" s="3"/>
      <c r="AA280" s="3"/>
      <c r="AB280" s="3"/>
      <c r="AC280" s="3"/>
    </row>
    <row r="281" spans="14:29" s="1" customFormat="1">
      <c r="N281" s="3"/>
      <c r="O281" s="3"/>
      <c r="P281" s="3"/>
      <c r="Q281" s="3"/>
      <c r="R281" s="3"/>
      <c r="S281" s="3"/>
      <c r="T281" s="3"/>
      <c r="U281" s="3"/>
      <c r="V281" s="3"/>
      <c r="W281" s="3"/>
      <c r="X281" s="3"/>
      <c r="Y281" s="3"/>
      <c r="Z281" s="3"/>
      <c r="AA281" s="3"/>
      <c r="AB281" s="3"/>
      <c r="AC281" s="3"/>
    </row>
    <row r="282" spans="14:29" s="1" customFormat="1">
      <c r="N282" s="3"/>
      <c r="O282" s="3"/>
      <c r="P282" s="3"/>
      <c r="Q282" s="3"/>
      <c r="R282" s="3"/>
      <c r="S282" s="3"/>
      <c r="T282" s="3"/>
      <c r="U282" s="3"/>
      <c r="V282" s="3"/>
      <c r="W282" s="3"/>
      <c r="X282" s="3"/>
      <c r="Y282" s="3"/>
      <c r="Z282" s="3"/>
      <c r="AA282" s="3"/>
      <c r="AB282" s="3"/>
      <c r="AC282" s="3"/>
    </row>
    <row r="283" spans="14:29" s="1" customFormat="1">
      <c r="N283" s="3"/>
      <c r="O283" s="3"/>
      <c r="P283" s="3"/>
      <c r="Q283" s="3"/>
      <c r="R283" s="3"/>
      <c r="S283" s="3"/>
      <c r="T283" s="3"/>
      <c r="U283" s="3"/>
      <c r="V283" s="3"/>
      <c r="W283" s="3"/>
      <c r="X283" s="3"/>
      <c r="Y283" s="3"/>
      <c r="Z283" s="3"/>
      <c r="AA283" s="3"/>
      <c r="AB283" s="3"/>
      <c r="AC283" s="3"/>
    </row>
    <row r="284" spans="14:29" s="1" customFormat="1">
      <c r="N284" s="3"/>
      <c r="O284" s="3"/>
      <c r="P284" s="3"/>
      <c r="Q284" s="3"/>
      <c r="R284" s="3"/>
      <c r="S284" s="3"/>
      <c r="T284" s="3"/>
      <c r="U284" s="3"/>
      <c r="V284" s="3"/>
      <c r="W284" s="3"/>
      <c r="X284" s="3"/>
      <c r="Y284" s="3"/>
      <c r="Z284" s="3"/>
      <c r="AA284" s="3"/>
      <c r="AB284" s="3"/>
      <c r="AC284" s="3"/>
    </row>
    <row r="285" spans="14:29" s="1" customFormat="1">
      <c r="N285" s="3"/>
      <c r="O285" s="3"/>
      <c r="P285" s="3"/>
      <c r="Q285" s="3"/>
      <c r="R285" s="3"/>
      <c r="S285" s="3"/>
      <c r="T285" s="3"/>
      <c r="U285" s="3"/>
      <c r="V285" s="3"/>
      <c r="W285" s="3"/>
      <c r="X285" s="3"/>
      <c r="Y285" s="3"/>
      <c r="Z285" s="3"/>
      <c r="AA285" s="3"/>
      <c r="AB285" s="3"/>
      <c r="AC285" s="3"/>
    </row>
    <row r="286" spans="14:29" s="1" customFormat="1">
      <c r="N286" s="3"/>
      <c r="O286" s="3"/>
      <c r="P286" s="3"/>
      <c r="Q286" s="3"/>
      <c r="R286" s="3"/>
      <c r="S286" s="3"/>
      <c r="T286" s="3"/>
      <c r="U286" s="3"/>
      <c r="V286" s="3"/>
      <c r="W286" s="3"/>
      <c r="X286" s="3"/>
      <c r="Y286" s="3"/>
      <c r="Z286" s="3"/>
      <c r="AA286" s="3"/>
      <c r="AB286" s="3"/>
      <c r="AC286" s="3"/>
    </row>
    <row r="287" spans="14:29" s="1" customFormat="1">
      <c r="N287" s="3"/>
      <c r="O287" s="3"/>
      <c r="P287" s="3"/>
      <c r="Q287" s="3"/>
      <c r="R287" s="3"/>
      <c r="S287" s="3"/>
      <c r="T287" s="3"/>
      <c r="U287" s="3"/>
      <c r="V287" s="3"/>
      <c r="W287" s="3"/>
      <c r="X287" s="3"/>
      <c r="Y287" s="3"/>
      <c r="Z287" s="3"/>
      <c r="AA287" s="3"/>
      <c r="AB287" s="3"/>
      <c r="AC287" s="3"/>
    </row>
    <row r="288" spans="14:29" s="1" customFormat="1">
      <c r="N288" s="3"/>
      <c r="O288" s="3"/>
      <c r="P288" s="3"/>
      <c r="Q288" s="3"/>
      <c r="R288" s="3"/>
      <c r="S288" s="3"/>
      <c r="T288" s="3"/>
      <c r="U288" s="3"/>
      <c r="V288" s="3"/>
      <c r="W288" s="3"/>
      <c r="X288" s="3"/>
      <c r="Y288" s="3"/>
      <c r="Z288" s="3"/>
      <c r="AA288" s="3"/>
      <c r="AB288" s="3"/>
      <c r="AC288" s="3"/>
    </row>
    <row r="289" spans="14:29" s="1" customFormat="1">
      <c r="N289" s="3"/>
      <c r="O289" s="3"/>
      <c r="P289" s="3"/>
      <c r="Q289" s="3"/>
      <c r="R289" s="3"/>
      <c r="S289" s="3"/>
      <c r="T289" s="3"/>
      <c r="U289" s="3"/>
      <c r="V289" s="3"/>
      <c r="W289" s="3"/>
      <c r="X289" s="3"/>
      <c r="Y289" s="3"/>
      <c r="Z289" s="3"/>
      <c r="AA289" s="3"/>
      <c r="AB289" s="3"/>
      <c r="AC289" s="3"/>
    </row>
    <row r="290" spans="14:29" s="1" customFormat="1">
      <c r="N290" s="3"/>
      <c r="O290" s="3"/>
      <c r="P290" s="3"/>
      <c r="Q290" s="3"/>
      <c r="R290" s="3"/>
      <c r="S290" s="3"/>
      <c r="T290" s="3"/>
      <c r="U290" s="3"/>
      <c r="V290" s="3"/>
      <c r="W290" s="3"/>
      <c r="X290" s="3"/>
      <c r="Y290" s="3"/>
      <c r="Z290" s="3"/>
      <c r="AA290" s="3"/>
      <c r="AB290" s="3"/>
      <c r="AC290" s="3"/>
    </row>
    <row r="291" spans="14:29" s="1" customFormat="1">
      <c r="N291" s="3"/>
      <c r="O291" s="3"/>
      <c r="P291" s="3"/>
      <c r="Q291" s="3"/>
      <c r="R291" s="3"/>
      <c r="S291" s="3"/>
      <c r="T291" s="3"/>
      <c r="U291" s="3"/>
      <c r="V291" s="3"/>
      <c r="W291" s="3"/>
      <c r="X291" s="3"/>
      <c r="Y291" s="3"/>
      <c r="Z291" s="3"/>
      <c r="AA291" s="3"/>
      <c r="AB291" s="3"/>
      <c r="AC291" s="3"/>
    </row>
    <row r="292" spans="14:29" s="1" customFormat="1">
      <c r="N292" s="3"/>
      <c r="O292" s="3"/>
      <c r="P292" s="3"/>
      <c r="Q292" s="3"/>
      <c r="R292" s="3"/>
      <c r="S292" s="3"/>
      <c r="T292" s="3"/>
      <c r="U292" s="3"/>
      <c r="V292" s="3"/>
      <c r="W292" s="3"/>
      <c r="X292" s="3"/>
      <c r="Y292" s="3"/>
      <c r="Z292" s="3"/>
      <c r="AA292" s="3"/>
      <c r="AB292" s="3"/>
      <c r="AC292" s="3"/>
    </row>
    <row r="293" spans="14:29" s="1" customFormat="1">
      <c r="N293" s="3"/>
      <c r="O293" s="3"/>
      <c r="P293" s="3"/>
      <c r="Q293" s="3"/>
      <c r="R293" s="3"/>
      <c r="S293" s="3"/>
      <c r="T293" s="3"/>
      <c r="U293" s="3"/>
      <c r="V293" s="3"/>
      <c r="W293" s="3"/>
      <c r="X293" s="3"/>
      <c r="Y293" s="3"/>
      <c r="Z293" s="3"/>
      <c r="AA293" s="3"/>
      <c r="AB293" s="3"/>
      <c r="AC293" s="3"/>
    </row>
    <row r="294" spans="14:29" s="1" customFormat="1">
      <c r="N294" s="3"/>
      <c r="O294" s="3"/>
      <c r="P294" s="3"/>
      <c r="Q294" s="3"/>
      <c r="R294" s="3"/>
      <c r="S294" s="3"/>
      <c r="T294" s="3"/>
      <c r="U294" s="3"/>
      <c r="V294" s="3"/>
      <c r="W294" s="3"/>
      <c r="X294" s="3"/>
      <c r="Y294" s="3"/>
      <c r="Z294" s="3"/>
      <c r="AA294" s="3"/>
      <c r="AB294" s="3"/>
      <c r="AC294" s="3"/>
    </row>
    <row r="295" spans="14:29" s="1" customFormat="1">
      <c r="N295" s="3"/>
      <c r="O295" s="3"/>
      <c r="P295" s="3"/>
      <c r="Q295" s="3"/>
      <c r="R295" s="3"/>
      <c r="S295" s="3"/>
      <c r="T295" s="3"/>
      <c r="U295" s="3"/>
      <c r="V295" s="3"/>
      <c r="W295" s="3"/>
      <c r="X295" s="3"/>
      <c r="Y295" s="3"/>
      <c r="Z295" s="3"/>
      <c r="AA295" s="3"/>
      <c r="AB295" s="3"/>
      <c r="AC295" s="3"/>
    </row>
    <row r="296" spans="14:29" s="1" customFormat="1">
      <c r="N296" s="3"/>
      <c r="O296" s="3"/>
      <c r="P296" s="3"/>
      <c r="Q296" s="3"/>
      <c r="R296" s="3"/>
      <c r="S296" s="3"/>
      <c r="T296" s="3"/>
      <c r="U296" s="3"/>
      <c r="V296" s="3"/>
      <c r="W296" s="3"/>
      <c r="X296" s="3"/>
      <c r="Y296" s="3"/>
      <c r="Z296" s="3"/>
      <c r="AA296" s="3"/>
      <c r="AB296" s="3"/>
      <c r="AC296" s="3"/>
    </row>
    <row r="297" spans="14:29" s="1" customFormat="1">
      <c r="N297" s="3"/>
      <c r="O297" s="3"/>
      <c r="P297" s="3"/>
      <c r="Q297" s="3"/>
      <c r="R297" s="3"/>
      <c r="S297" s="3"/>
      <c r="T297" s="3"/>
      <c r="U297" s="3"/>
      <c r="V297" s="3"/>
      <c r="W297" s="3"/>
      <c r="X297" s="3"/>
      <c r="Y297" s="3"/>
      <c r="Z297" s="3"/>
      <c r="AA297" s="3"/>
      <c r="AB297" s="3"/>
      <c r="AC297" s="3"/>
    </row>
    <row r="298" spans="14:29" s="1" customFormat="1">
      <c r="N298" s="3"/>
      <c r="O298" s="3"/>
      <c r="P298" s="3"/>
      <c r="Q298" s="3"/>
      <c r="R298" s="3"/>
      <c r="S298" s="3"/>
      <c r="T298" s="3"/>
      <c r="U298" s="3"/>
      <c r="V298" s="3"/>
      <c r="W298" s="3"/>
      <c r="X298" s="3"/>
      <c r="Y298" s="3"/>
      <c r="Z298" s="3"/>
      <c r="AA298" s="3"/>
      <c r="AB298" s="3"/>
      <c r="AC298" s="3"/>
    </row>
    <row r="299" spans="14:29" s="1" customFormat="1">
      <c r="N299" s="3"/>
      <c r="O299" s="3"/>
      <c r="P299" s="3"/>
      <c r="Q299" s="3"/>
      <c r="R299" s="3"/>
      <c r="S299" s="3"/>
      <c r="T299" s="3"/>
      <c r="U299" s="3"/>
      <c r="V299" s="3"/>
      <c r="W299" s="3"/>
      <c r="X299" s="3"/>
      <c r="Y299" s="3"/>
      <c r="Z299" s="3"/>
      <c r="AA299" s="3"/>
      <c r="AB299" s="3"/>
      <c r="AC299" s="3"/>
    </row>
    <row r="300" spans="14:29" s="1" customFormat="1">
      <c r="N300" s="3"/>
      <c r="O300" s="3"/>
      <c r="P300" s="3"/>
      <c r="Q300" s="3"/>
      <c r="R300" s="3"/>
      <c r="S300" s="3"/>
      <c r="T300" s="3"/>
      <c r="U300" s="3"/>
      <c r="V300" s="3"/>
      <c r="W300" s="3"/>
      <c r="X300" s="3"/>
      <c r="Y300" s="3"/>
      <c r="Z300" s="3"/>
      <c r="AA300" s="3"/>
      <c r="AB300" s="3"/>
      <c r="AC300" s="3"/>
    </row>
  </sheetData>
  <mergeCells count="24">
    <mergeCell ref="M14:M16"/>
    <mergeCell ref="B5:M5"/>
    <mergeCell ref="B6:M6"/>
    <mergeCell ref="A1:M1"/>
    <mergeCell ref="A4:M4"/>
    <mergeCell ref="A10:M10"/>
    <mergeCell ref="B7:M7"/>
    <mergeCell ref="B8:M8"/>
    <mergeCell ref="A9:M9"/>
    <mergeCell ref="F15:F16"/>
    <mergeCell ref="A11:G11"/>
    <mergeCell ref="A12:G12"/>
    <mergeCell ref="I15:L15"/>
    <mergeCell ref="B15:E15"/>
    <mergeCell ref="G15:H15"/>
    <mergeCell ref="B14:E14"/>
    <mergeCell ref="A14:A16"/>
    <mergeCell ref="G14:H14"/>
    <mergeCell ref="I14:L14"/>
    <mergeCell ref="B26:I26"/>
    <mergeCell ref="B25:I25"/>
    <mergeCell ref="B24:I24"/>
    <mergeCell ref="B23:I23"/>
    <mergeCell ref="A22:I22"/>
  </mergeCells>
  <pageMargins left="0.70866141732283472" right="0.70866141732283472" top="0.74803149606299213" bottom="0.74803149606299213" header="0.31496062992125984" footer="0.31496062992125984"/>
  <pageSetup paperSize="9" scale="15" orientation="portrait" r:id="rId1"/>
  <headerFooter>
    <oddFooter>&amp;C&amp;"Arial,Negrita"20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2"/>
  <sheetViews>
    <sheetView zoomScale="110" zoomScaleNormal="110" workbookViewId="0">
      <selection activeCell="B26" sqref="B26"/>
    </sheetView>
  </sheetViews>
  <sheetFormatPr baseColWidth="10" defaultRowHeight="14.4"/>
  <cols>
    <col min="1" max="1" width="16.33203125" customWidth="1"/>
    <col min="2" max="2" width="15.109375" style="3" customWidth="1"/>
    <col min="3" max="3" width="9.109375" style="3" customWidth="1"/>
    <col min="4" max="4" width="12.33203125" style="1" customWidth="1"/>
    <col min="5" max="9" width="10.6640625" style="1" customWidth="1"/>
    <col min="10" max="10" width="31.5546875" style="1" customWidth="1"/>
    <col min="11" max="22" width="11.5546875" style="3"/>
  </cols>
  <sheetData>
    <row r="1" spans="1:22" ht="38.4">
      <c r="A1" s="939" t="s">
        <v>2561</v>
      </c>
      <c r="B1" s="939"/>
      <c r="C1" s="939"/>
      <c r="D1" s="939"/>
      <c r="E1" s="939"/>
      <c r="F1" s="939"/>
      <c r="G1" s="939"/>
      <c r="H1" s="939"/>
      <c r="I1" s="939"/>
      <c r="J1" s="939"/>
    </row>
    <row r="2" spans="1:22">
      <c r="A2" s="46"/>
      <c r="B2" s="46"/>
      <c r="C2" s="46"/>
      <c r="D2" s="46"/>
      <c r="E2" s="46"/>
      <c r="F2" s="46"/>
      <c r="G2" s="46"/>
      <c r="H2" s="46"/>
      <c r="I2" s="46"/>
      <c r="J2" s="46"/>
    </row>
    <row r="3" spans="1:22" s="3" customFormat="1">
      <c r="A3" s="457" t="s">
        <v>2327</v>
      </c>
      <c r="B3" s="46"/>
      <c r="C3" s="46"/>
      <c r="D3" s="46"/>
      <c r="E3" s="46"/>
      <c r="F3" s="46"/>
      <c r="G3" s="46"/>
      <c r="H3" s="46"/>
      <c r="I3" s="46"/>
      <c r="J3" s="46"/>
    </row>
    <row r="4" spans="1:22" s="409" customFormat="1" ht="24.9" customHeight="1">
      <c r="A4" s="874" t="s">
        <v>2560</v>
      </c>
      <c r="B4" s="874"/>
      <c r="C4" s="874"/>
      <c r="D4" s="874"/>
      <c r="E4" s="874"/>
      <c r="F4" s="874"/>
      <c r="G4" s="874"/>
      <c r="H4" s="874"/>
      <c r="I4" s="874"/>
      <c r="J4" s="874"/>
    </row>
    <row r="5" spans="1:22" s="409" customFormat="1" ht="24.9" customHeight="1">
      <c r="A5" s="874" t="s">
        <v>2559</v>
      </c>
      <c r="B5" s="874"/>
      <c r="C5" s="874"/>
      <c r="D5" s="874"/>
      <c r="E5" s="874"/>
      <c r="F5" s="874"/>
      <c r="G5" s="874"/>
      <c r="H5" s="874"/>
      <c r="I5" s="874"/>
      <c r="J5" s="874"/>
    </row>
    <row r="6" spans="1:22" s="3" customFormat="1" ht="24.9" customHeight="1">
      <c r="A6" s="853" t="s">
        <v>2332</v>
      </c>
      <c r="B6" s="853"/>
      <c r="C6" s="853"/>
      <c r="D6" s="853"/>
      <c r="E6" s="853"/>
      <c r="F6" s="853"/>
      <c r="G6" s="853"/>
      <c r="H6" s="853"/>
      <c r="I6" s="853"/>
      <c r="J6" s="853"/>
    </row>
    <row r="7" spans="1:22" s="3" customFormat="1" ht="21.75" customHeight="1" thickBot="1">
      <c r="A7" s="458"/>
      <c r="B7" s="458"/>
      <c r="C7" s="458"/>
      <c r="D7" s="458"/>
      <c r="E7" s="458"/>
      <c r="F7" s="46"/>
      <c r="G7" s="46"/>
      <c r="H7" s="46"/>
      <c r="I7" s="46"/>
      <c r="J7" s="46"/>
    </row>
    <row r="8" spans="1:22" s="1" customFormat="1" ht="21.75" customHeight="1" thickBot="1">
      <c r="A8" s="940" t="s">
        <v>2334</v>
      </c>
      <c r="B8" s="940"/>
      <c r="C8" s="940"/>
      <c r="D8" s="940" t="s">
        <v>2335</v>
      </c>
      <c r="E8" s="940"/>
      <c r="F8" s="940"/>
      <c r="G8" s="940"/>
      <c r="H8" s="940"/>
      <c r="I8" s="940"/>
      <c r="J8" s="870" t="s">
        <v>595</v>
      </c>
      <c r="K8" s="3"/>
      <c r="L8" s="3"/>
      <c r="M8" s="3"/>
      <c r="N8" s="3"/>
      <c r="O8" s="3"/>
      <c r="P8" s="3"/>
      <c r="Q8" s="3"/>
      <c r="R8" s="3"/>
      <c r="S8" s="3"/>
      <c r="T8" s="3"/>
      <c r="U8" s="3"/>
      <c r="V8" s="3"/>
    </row>
    <row r="9" spans="1:22" s="1" customFormat="1" ht="30.75" customHeight="1" thickBot="1">
      <c r="A9" s="871" t="s">
        <v>2558</v>
      </c>
      <c r="B9" s="871"/>
      <c r="C9" s="871"/>
      <c r="D9" s="871" t="s">
        <v>2557</v>
      </c>
      <c r="E9" s="871"/>
      <c r="F9" s="871"/>
      <c r="G9" s="871"/>
      <c r="H9" s="871"/>
      <c r="I9" s="871"/>
      <c r="J9" s="870"/>
      <c r="K9" s="3"/>
      <c r="L9" s="3"/>
      <c r="M9" s="3"/>
      <c r="N9" s="3"/>
      <c r="O9" s="3"/>
      <c r="P9" s="3"/>
      <c r="Q9" s="3"/>
      <c r="R9" s="3"/>
      <c r="S9" s="3"/>
      <c r="T9" s="3"/>
      <c r="U9" s="3"/>
      <c r="V9" s="3"/>
    </row>
    <row r="10" spans="1:22" s="1" customFormat="1" ht="27.75" customHeight="1" thickBot="1">
      <c r="A10" s="903" t="s">
        <v>88</v>
      </c>
      <c r="B10" s="871" t="s">
        <v>2556</v>
      </c>
      <c r="C10" s="871"/>
      <c r="D10" s="941" t="s">
        <v>2555</v>
      </c>
      <c r="E10" s="871" t="s">
        <v>2554</v>
      </c>
      <c r="F10" s="871"/>
      <c r="G10" s="871"/>
      <c r="H10" s="871"/>
      <c r="I10" s="871"/>
      <c r="J10" s="870"/>
      <c r="K10" s="3"/>
      <c r="L10" s="3"/>
      <c r="M10" s="3"/>
      <c r="N10" s="3"/>
      <c r="O10" s="3"/>
      <c r="P10" s="3"/>
      <c r="Q10" s="3"/>
      <c r="R10" s="3"/>
      <c r="S10" s="3"/>
      <c r="T10" s="3"/>
      <c r="U10" s="3"/>
      <c r="V10" s="3"/>
    </row>
    <row r="11" spans="1:22" s="1" customFormat="1" ht="66" thickBot="1">
      <c r="A11" s="904"/>
      <c r="B11" s="463" t="s">
        <v>2553</v>
      </c>
      <c r="C11" s="463" t="s">
        <v>2552</v>
      </c>
      <c r="D11" s="941"/>
      <c r="E11" s="463" t="s">
        <v>20</v>
      </c>
      <c r="F11" s="463" t="s">
        <v>2340</v>
      </c>
      <c r="G11" s="463" t="s">
        <v>2551</v>
      </c>
      <c r="H11" s="463" t="s">
        <v>420</v>
      </c>
      <c r="I11" s="463" t="s">
        <v>2550</v>
      </c>
      <c r="J11" s="870"/>
      <c r="K11" s="3"/>
      <c r="L11" s="3"/>
      <c r="M11" s="3"/>
      <c r="N11" s="3"/>
      <c r="O11" s="3"/>
      <c r="P11" s="3"/>
      <c r="Q11" s="3"/>
      <c r="R11" s="3"/>
      <c r="S11" s="3"/>
      <c r="T11" s="3"/>
      <c r="U11" s="3"/>
      <c r="V11" s="3"/>
    </row>
    <row r="12" spans="1:22" s="1" customFormat="1" ht="15" thickBot="1">
      <c r="A12" s="539"/>
      <c r="B12" s="537"/>
      <c r="C12" s="537"/>
      <c r="D12" s="538"/>
      <c r="E12" s="537"/>
      <c r="F12" s="537"/>
      <c r="G12" s="537"/>
      <c r="H12" s="537"/>
      <c r="I12" s="537"/>
      <c r="J12" s="536"/>
      <c r="K12" s="3"/>
      <c r="L12" s="3"/>
      <c r="M12" s="3"/>
      <c r="N12" s="3"/>
      <c r="O12" s="3"/>
      <c r="P12" s="3"/>
      <c r="Q12" s="3"/>
      <c r="R12" s="3"/>
      <c r="S12" s="3"/>
      <c r="T12" s="3"/>
      <c r="U12" s="3"/>
      <c r="V12" s="3"/>
    </row>
    <row r="13" spans="1:22" s="1" customFormat="1">
      <c r="A13" s="853" t="s">
        <v>2549</v>
      </c>
      <c r="B13" s="853"/>
      <c r="C13" s="853"/>
      <c r="D13" s="853"/>
      <c r="E13" s="853"/>
      <c r="F13" s="853"/>
      <c r="G13" s="853"/>
      <c r="H13" s="853"/>
      <c r="I13" s="853"/>
      <c r="J13" s="853"/>
      <c r="K13" s="3"/>
      <c r="L13" s="3"/>
      <c r="M13" s="3"/>
      <c r="N13" s="3"/>
      <c r="O13" s="3"/>
      <c r="P13" s="3"/>
      <c r="Q13" s="3"/>
      <c r="R13" s="3"/>
      <c r="S13" s="3"/>
      <c r="T13" s="3"/>
      <c r="U13" s="3"/>
      <c r="V13" s="3"/>
    </row>
    <row r="14" spans="1:22" s="3" customFormat="1" ht="30" customHeight="1" thickBot="1">
      <c r="A14" s="458"/>
      <c r="B14" s="458"/>
      <c r="C14" s="458"/>
      <c r="D14" s="458"/>
      <c r="E14" s="458"/>
      <c r="F14" s="46"/>
      <c r="G14" s="46"/>
      <c r="H14" s="46"/>
      <c r="I14" s="46"/>
      <c r="J14" s="46"/>
    </row>
    <row r="15" spans="1:22" s="3" customFormat="1">
      <c r="A15" s="535"/>
    </row>
    <row r="16" spans="1:22" s="3" customFormat="1">
      <c r="A16" s="32"/>
    </row>
    <row r="17" s="3" customFormat="1"/>
    <row r="18" s="3" customFormat="1"/>
    <row r="19" s="3" customFormat="1"/>
    <row r="20" s="3" customFormat="1"/>
    <row r="21" s="3" customFormat="1"/>
    <row r="22" s="3" customFormat="1"/>
    <row r="23" s="3" customFormat="1"/>
    <row r="24" s="3" customFormat="1"/>
    <row r="25" s="3" customFormat="1"/>
    <row r="26" s="3" customFormat="1"/>
    <row r="27" s="3" customFormat="1"/>
    <row r="28" s="3" customFormat="1"/>
    <row r="29" s="3" customFormat="1"/>
    <row r="30" s="3" customFormat="1"/>
    <row r="31" s="3" customFormat="1"/>
    <row r="32" s="3" customFormat="1"/>
    <row r="33" spans="11:22" s="3" customFormat="1"/>
    <row r="34" spans="11:22" s="3" customFormat="1"/>
    <row r="35" spans="11:22" s="3" customFormat="1"/>
    <row r="36" spans="11:22" s="3" customFormat="1"/>
    <row r="37" spans="11:22" s="1" customFormat="1">
      <c r="K37" s="3"/>
      <c r="L37" s="3"/>
      <c r="M37" s="3"/>
      <c r="N37" s="3"/>
      <c r="O37" s="3"/>
      <c r="P37" s="3"/>
      <c r="Q37" s="3"/>
      <c r="R37" s="3"/>
      <c r="S37" s="3"/>
      <c r="T37" s="3"/>
      <c r="U37" s="3"/>
      <c r="V37" s="3"/>
    </row>
    <row r="38" spans="11:22" s="1" customFormat="1">
      <c r="K38" s="3"/>
      <c r="L38" s="3"/>
      <c r="M38" s="3"/>
      <c r="N38" s="3"/>
      <c r="O38" s="3"/>
      <c r="P38" s="3"/>
      <c r="Q38" s="3"/>
      <c r="R38" s="3"/>
      <c r="S38" s="3"/>
      <c r="T38" s="3"/>
      <c r="U38" s="3"/>
      <c r="V38" s="3"/>
    </row>
    <row r="39" spans="11:22" s="1" customFormat="1">
      <c r="K39" s="3"/>
      <c r="L39" s="3"/>
      <c r="M39" s="3"/>
      <c r="N39" s="3"/>
      <c r="O39" s="3"/>
      <c r="P39" s="3"/>
      <c r="Q39" s="3"/>
      <c r="R39" s="3"/>
      <c r="S39" s="3"/>
      <c r="T39" s="3"/>
      <c r="U39" s="3"/>
      <c r="V39" s="3"/>
    </row>
    <row r="40" spans="11:22" s="1" customFormat="1">
      <c r="K40" s="3"/>
      <c r="L40" s="3"/>
      <c r="M40" s="3"/>
      <c r="N40" s="3"/>
      <c r="O40" s="3"/>
      <c r="P40" s="3"/>
      <c r="Q40" s="3"/>
      <c r="R40" s="3"/>
      <c r="S40" s="3"/>
      <c r="T40" s="3"/>
      <c r="U40" s="3"/>
      <c r="V40" s="3"/>
    </row>
    <row r="41" spans="11:22" s="1" customFormat="1">
      <c r="K41" s="3"/>
      <c r="L41" s="3"/>
      <c r="M41" s="3"/>
      <c r="N41" s="3"/>
      <c r="O41" s="3"/>
      <c r="P41" s="3"/>
      <c r="Q41" s="3"/>
      <c r="R41" s="3"/>
      <c r="S41" s="3"/>
      <c r="T41" s="3"/>
      <c r="U41" s="3"/>
      <c r="V41" s="3"/>
    </row>
    <row r="42" spans="11:22" s="1" customFormat="1">
      <c r="K42" s="3"/>
      <c r="L42" s="3"/>
      <c r="M42" s="3"/>
      <c r="N42" s="3"/>
      <c r="O42" s="3"/>
      <c r="P42" s="3"/>
      <c r="Q42" s="3"/>
      <c r="R42" s="3"/>
      <c r="S42" s="3"/>
      <c r="T42" s="3"/>
      <c r="U42" s="3"/>
      <c r="V42" s="3"/>
    </row>
    <row r="43" spans="11:22" s="1" customFormat="1">
      <c r="K43" s="3"/>
      <c r="L43" s="3"/>
      <c r="M43" s="3"/>
      <c r="N43" s="3"/>
      <c r="O43" s="3"/>
      <c r="P43" s="3"/>
      <c r="Q43" s="3"/>
      <c r="R43" s="3"/>
      <c r="S43" s="3"/>
      <c r="T43" s="3"/>
      <c r="U43" s="3"/>
      <c r="V43" s="3"/>
    </row>
    <row r="44" spans="11:22" s="1" customFormat="1">
      <c r="K44" s="3"/>
      <c r="L44" s="3"/>
      <c r="M44" s="3"/>
      <c r="N44" s="3"/>
      <c r="O44" s="3"/>
      <c r="P44" s="3"/>
      <c r="Q44" s="3"/>
      <c r="R44" s="3"/>
      <c r="S44" s="3"/>
      <c r="T44" s="3"/>
      <c r="U44" s="3"/>
      <c r="V44" s="3"/>
    </row>
    <row r="45" spans="11:22" s="1" customFormat="1">
      <c r="K45" s="3"/>
      <c r="L45" s="3"/>
      <c r="M45" s="3"/>
      <c r="N45" s="3"/>
      <c r="O45" s="3"/>
      <c r="P45" s="3"/>
      <c r="Q45" s="3"/>
      <c r="R45" s="3"/>
      <c r="S45" s="3"/>
      <c r="T45" s="3"/>
      <c r="U45" s="3"/>
      <c r="V45" s="3"/>
    </row>
    <row r="46" spans="11:22" s="1" customFormat="1">
      <c r="K46" s="3"/>
      <c r="L46" s="3"/>
      <c r="M46" s="3"/>
      <c r="N46" s="3"/>
      <c r="O46" s="3"/>
      <c r="P46" s="3"/>
      <c r="Q46" s="3"/>
      <c r="R46" s="3"/>
      <c r="S46" s="3"/>
      <c r="T46" s="3"/>
      <c r="U46" s="3"/>
      <c r="V46" s="3"/>
    </row>
    <row r="47" spans="11:22" s="1" customFormat="1">
      <c r="K47" s="3"/>
      <c r="L47" s="3"/>
      <c r="M47" s="3"/>
      <c r="N47" s="3"/>
      <c r="O47" s="3"/>
      <c r="P47" s="3"/>
      <c r="Q47" s="3"/>
      <c r="R47" s="3"/>
      <c r="S47" s="3"/>
      <c r="T47" s="3"/>
      <c r="U47" s="3"/>
      <c r="V47" s="3"/>
    </row>
    <row r="48" spans="11:22" s="1" customFormat="1">
      <c r="K48" s="3"/>
      <c r="L48" s="3"/>
      <c r="M48" s="3"/>
      <c r="N48" s="3"/>
      <c r="O48" s="3"/>
      <c r="P48" s="3"/>
      <c r="Q48" s="3"/>
      <c r="R48" s="3"/>
      <c r="S48" s="3"/>
      <c r="T48" s="3"/>
      <c r="U48" s="3"/>
      <c r="V48" s="3"/>
    </row>
    <row r="49" spans="11:22" s="1" customFormat="1">
      <c r="K49" s="3"/>
      <c r="L49" s="3"/>
      <c r="M49" s="3"/>
      <c r="N49" s="3"/>
      <c r="O49" s="3"/>
      <c r="P49" s="3"/>
      <c r="Q49" s="3"/>
      <c r="R49" s="3"/>
      <c r="S49" s="3"/>
      <c r="T49" s="3"/>
      <c r="U49" s="3"/>
      <c r="V49" s="3"/>
    </row>
    <row r="50" spans="11:22" s="1" customFormat="1">
      <c r="K50" s="3"/>
      <c r="L50" s="3"/>
      <c r="M50" s="3"/>
      <c r="N50" s="3"/>
      <c r="O50" s="3"/>
      <c r="P50" s="3"/>
      <c r="Q50" s="3"/>
      <c r="R50" s="3"/>
      <c r="S50" s="3"/>
      <c r="T50" s="3"/>
      <c r="U50" s="3"/>
      <c r="V50" s="3"/>
    </row>
    <row r="51" spans="11:22" s="1" customFormat="1">
      <c r="K51" s="3"/>
      <c r="L51" s="3"/>
      <c r="M51" s="3"/>
      <c r="N51" s="3"/>
      <c r="O51" s="3"/>
      <c r="P51" s="3"/>
      <c r="Q51" s="3"/>
      <c r="R51" s="3"/>
      <c r="S51" s="3"/>
      <c r="T51" s="3"/>
      <c r="U51" s="3"/>
      <c r="V51" s="3"/>
    </row>
    <row r="52" spans="11:22" s="1" customFormat="1">
      <c r="K52" s="3"/>
      <c r="L52" s="3"/>
      <c r="M52" s="3"/>
      <c r="N52" s="3"/>
      <c r="O52" s="3"/>
      <c r="P52" s="3"/>
      <c r="Q52" s="3"/>
      <c r="R52" s="3"/>
      <c r="S52" s="3"/>
      <c r="T52" s="3"/>
      <c r="U52" s="3"/>
      <c r="V52" s="3"/>
    </row>
    <row r="53" spans="11:22" s="1" customFormat="1">
      <c r="K53" s="3"/>
      <c r="L53" s="3"/>
      <c r="M53" s="3"/>
      <c r="N53" s="3"/>
      <c r="O53" s="3"/>
      <c r="P53" s="3"/>
      <c r="Q53" s="3"/>
      <c r="R53" s="3"/>
      <c r="S53" s="3"/>
      <c r="T53" s="3"/>
      <c r="U53" s="3"/>
      <c r="V53" s="3"/>
    </row>
    <row r="54" spans="11:22" s="1" customFormat="1">
      <c r="K54" s="3"/>
      <c r="L54" s="3"/>
      <c r="M54" s="3"/>
      <c r="N54" s="3"/>
      <c r="O54" s="3"/>
      <c r="P54" s="3"/>
      <c r="Q54" s="3"/>
      <c r="R54" s="3"/>
      <c r="S54" s="3"/>
      <c r="T54" s="3"/>
      <c r="U54" s="3"/>
      <c r="V54" s="3"/>
    </row>
    <row r="55" spans="11:22" s="1" customFormat="1">
      <c r="K55" s="3"/>
      <c r="L55" s="3"/>
      <c r="M55" s="3"/>
      <c r="N55" s="3"/>
      <c r="O55" s="3"/>
      <c r="P55" s="3"/>
      <c r="Q55" s="3"/>
      <c r="R55" s="3"/>
      <c r="S55" s="3"/>
      <c r="T55" s="3"/>
      <c r="U55" s="3"/>
      <c r="V55" s="3"/>
    </row>
    <row r="56" spans="11:22" s="1" customFormat="1">
      <c r="K56" s="3"/>
      <c r="L56" s="3"/>
      <c r="M56" s="3"/>
      <c r="N56" s="3"/>
      <c r="O56" s="3"/>
      <c r="P56" s="3"/>
      <c r="Q56" s="3"/>
      <c r="R56" s="3"/>
      <c r="S56" s="3"/>
      <c r="T56" s="3"/>
      <c r="U56" s="3"/>
      <c r="V56" s="3"/>
    </row>
    <row r="57" spans="11:22" s="1" customFormat="1">
      <c r="K57" s="3"/>
      <c r="L57" s="3"/>
      <c r="M57" s="3"/>
      <c r="N57" s="3"/>
      <c r="O57" s="3"/>
      <c r="P57" s="3"/>
      <c r="Q57" s="3"/>
      <c r="R57" s="3"/>
      <c r="S57" s="3"/>
      <c r="T57" s="3"/>
      <c r="U57" s="3"/>
      <c r="V57" s="3"/>
    </row>
    <row r="58" spans="11:22" s="1" customFormat="1">
      <c r="K58" s="3"/>
      <c r="L58" s="3"/>
      <c r="M58" s="3"/>
      <c r="N58" s="3"/>
      <c r="O58" s="3"/>
      <c r="P58" s="3"/>
      <c r="Q58" s="3"/>
      <c r="R58" s="3"/>
      <c r="S58" s="3"/>
      <c r="T58" s="3"/>
      <c r="U58" s="3"/>
      <c r="V58" s="3"/>
    </row>
    <row r="59" spans="11:22" s="1" customFormat="1">
      <c r="K59" s="3"/>
      <c r="L59" s="3"/>
      <c r="M59" s="3"/>
      <c r="N59" s="3"/>
      <c r="O59" s="3"/>
      <c r="P59" s="3"/>
      <c r="Q59" s="3"/>
      <c r="R59" s="3"/>
      <c r="S59" s="3"/>
      <c r="T59" s="3"/>
      <c r="U59" s="3"/>
      <c r="V59" s="3"/>
    </row>
    <row r="60" spans="11:22" s="1" customFormat="1">
      <c r="K60" s="3"/>
      <c r="L60" s="3"/>
      <c r="M60" s="3"/>
      <c r="N60" s="3"/>
      <c r="O60" s="3"/>
      <c r="P60" s="3"/>
      <c r="Q60" s="3"/>
      <c r="R60" s="3"/>
      <c r="S60" s="3"/>
      <c r="T60" s="3"/>
      <c r="U60" s="3"/>
      <c r="V60" s="3"/>
    </row>
    <row r="61" spans="11:22" s="1" customFormat="1">
      <c r="K61" s="3"/>
      <c r="L61" s="3"/>
      <c r="M61" s="3"/>
      <c r="N61" s="3"/>
      <c r="O61" s="3"/>
      <c r="P61" s="3"/>
      <c r="Q61" s="3"/>
      <c r="R61" s="3"/>
      <c r="S61" s="3"/>
      <c r="T61" s="3"/>
      <c r="U61" s="3"/>
      <c r="V61" s="3"/>
    </row>
    <row r="62" spans="11:22" s="1" customFormat="1">
      <c r="K62" s="3"/>
      <c r="L62" s="3"/>
      <c r="M62" s="3"/>
      <c r="N62" s="3"/>
      <c r="O62" s="3"/>
      <c r="P62" s="3"/>
      <c r="Q62" s="3"/>
      <c r="R62" s="3"/>
      <c r="S62" s="3"/>
      <c r="T62" s="3"/>
      <c r="U62" s="3"/>
      <c r="V62" s="3"/>
    </row>
    <row r="63" spans="11:22" s="1" customFormat="1">
      <c r="K63" s="3"/>
      <c r="L63" s="3"/>
      <c r="M63" s="3"/>
      <c r="N63" s="3"/>
      <c r="O63" s="3"/>
      <c r="P63" s="3"/>
      <c r="Q63" s="3"/>
      <c r="R63" s="3"/>
      <c r="S63" s="3"/>
      <c r="T63" s="3"/>
      <c r="U63" s="3"/>
      <c r="V63" s="3"/>
    </row>
    <row r="64" spans="11:22" s="1" customFormat="1">
      <c r="K64" s="3"/>
      <c r="L64" s="3"/>
      <c r="M64" s="3"/>
      <c r="N64" s="3"/>
      <c r="O64" s="3"/>
      <c r="P64" s="3"/>
      <c r="Q64" s="3"/>
      <c r="R64" s="3"/>
      <c r="S64" s="3"/>
      <c r="T64" s="3"/>
      <c r="U64" s="3"/>
      <c r="V64" s="3"/>
    </row>
    <row r="65" spans="11:22" s="1" customFormat="1">
      <c r="K65" s="3"/>
      <c r="L65" s="3"/>
      <c r="M65" s="3"/>
      <c r="N65" s="3"/>
      <c r="O65" s="3"/>
      <c r="P65" s="3"/>
      <c r="Q65" s="3"/>
      <c r="R65" s="3"/>
      <c r="S65" s="3"/>
      <c r="T65" s="3"/>
      <c r="U65" s="3"/>
      <c r="V65" s="3"/>
    </row>
    <row r="66" spans="11:22" s="1" customFormat="1">
      <c r="K66" s="3"/>
      <c r="L66" s="3"/>
      <c r="M66" s="3"/>
      <c r="N66" s="3"/>
      <c r="O66" s="3"/>
      <c r="P66" s="3"/>
      <c r="Q66" s="3"/>
      <c r="R66" s="3"/>
      <c r="S66" s="3"/>
      <c r="T66" s="3"/>
      <c r="U66" s="3"/>
      <c r="V66" s="3"/>
    </row>
    <row r="67" spans="11:22" s="1" customFormat="1">
      <c r="K67" s="3"/>
      <c r="L67" s="3"/>
      <c r="M67" s="3"/>
      <c r="N67" s="3"/>
      <c r="O67" s="3"/>
      <c r="P67" s="3"/>
      <c r="Q67" s="3"/>
      <c r="R67" s="3"/>
      <c r="S67" s="3"/>
      <c r="T67" s="3"/>
      <c r="U67" s="3"/>
      <c r="V67" s="3"/>
    </row>
    <row r="68" spans="11:22" s="1" customFormat="1">
      <c r="K68" s="3"/>
      <c r="L68" s="3"/>
      <c r="M68" s="3"/>
      <c r="N68" s="3"/>
      <c r="O68" s="3"/>
      <c r="P68" s="3"/>
      <c r="Q68" s="3"/>
      <c r="R68" s="3"/>
      <c r="S68" s="3"/>
      <c r="T68" s="3"/>
      <c r="U68" s="3"/>
      <c r="V68" s="3"/>
    </row>
    <row r="69" spans="11:22" s="1" customFormat="1">
      <c r="K69" s="3"/>
      <c r="L69" s="3"/>
      <c r="M69" s="3"/>
      <c r="N69" s="3"/>
      <c r="O69" s="3"/>
      <c r="P69" s="3"/>
      <c r="Q69" s="3"/>
      <c r="R69" s="3"/>
      <c r="S69" s="3"/>
      <c r="T69" s="3"/>
      <c r="U69" s="3"/>
      <c r="V69" s="3"/>
    </row>
    <row r="70" spans="11:22" s="1" customFormat="1">
      <c r="K70" s="3"/>
      <c r="L70" s="3"/>
      <c r="M70" s="3"/>
      <c r="N70" s="3"/>
      <c r="O70" s="3"/>
      <c r="P70" s="3"/>
      <c r="Q70" s="3"/>
      <c r="R70" s="3"/>
      <c r="S70" s="3"/>
      <c r="T70" s="3"/>
      <c r="U70" s="3"/>
      <c r="V70" s="3"/>
    </row>
    <row r="71" spans="11:22" s="1" customFormat="1">
      <c r="K71" s="3"/>
      <c r="L71" s="3"/>
      <c r="M71" s="3"/>
      <c r="N71" s="3"/>
      <c r="O71" s="3"/>
      <c r="P71" s="3"/>
      <c r="Q71" s="3"/>
      <c r="R71" s="3"/>
      <c r="S71" s="3"/>
      <c r="T71" s="3"/>
      <c r="U71" s="3"/>
      <c r="V71" s="3"/>
    </row>
    <row r="72" spans="11:22" s="1" customFormat="1">
      <c r="K72" s="3"/>
      <c r="L72" s="3"/>
      <c r="M72" s="3"/>
      <c r="N72" s="3"/>
      <c r="O72" s="3"/>
      <c r="P72" s="3"/>
      <c r="Q72" s="3"/>
      <c r="R72" s="3"/>
      <c r="S72" s="3"/>
      <c r="T72" s="3"/>
      <c r="U72" s="3"/>
      <c r="V72" s="3"/>
    </row>
    <row r="73" spans="11:22" s="1" customFormat="1">
      <c r="K73" s="3"/>
      <c r="L73" s="3"/>
      <c r="M73" s="3"/>
      <c r="N73" s="3"/>
      <c r="O73" s="3"/>
      <c r="P73" s="3"/>
      <c r="Q73" s="3"/>
      <c r="R73" s="3"/>
      <c r="S73" s="3"/>
      <c r="T73" s="3"/>
      <c r="U73" s="3"/>
      <c r="V73" s="3"/>
    </row>
    <row r="74" spans="11:22" s="1" customFormat="1">
      <c r="K74" s="3"/>
      <c r="L74" s="3"/>
      <c r="M74" s="3"/>
      <c r="N74" s="3"/>
      <c r="O74" s="3"/>
      <c r="P74" s="3"/>
      <c r="Q74" s="3"/>
      <c r="R74" s="3"/>
      <c r="S74" s="3"/>
      <c r="T74" s="3"/>
      <c r="U74" s="3"/>
      <c r="V74" s="3"/>
    </row>
    <row r="75" spans="11:22" s="1" customFormat="1">
      <c r="K75" s="3"/>
      <c r="L75" s="3"/>
      <c r="M75" s="3"/>
      <c r="N75" s="3"/>
      <c r="O75" s="3"/>
      <c r="P75" s="3"/>
      <c r="Q75" s="3"/>
      <c r="R75" s="3"/>
      <c r="S75" s="3"/>
      <c r="T75" s="3"/>
      <c r="U75" s="3"/>
      <c r="V75" s="3"/>
    </row>
    <row r="76" spans="11:22" s="1" customFormat="1">
      <c r="K76" s="3"/>
      <c r="L76" s="3"/>
      <c r="M76" s="3"/>
      <c r="N76" s="3"/>
      <c r="O76" s="3"/>
      <c r="P76" s="3"/>
      <c r="Q76" s="3"/>
      <c r="R76" s="3"/>
      <c r="S76" s="3"/>
      <c r="T76" s="3"/>
      <c r="U76" s="3"/>
      <c r="V76" s="3"/>
    </row>
    <row r="77" spans="11:22" s="1" customFormat="1">
      <c r="K77" s="3"/>
      <c r="L77" s="3"/>
      <c r="M77" s="3"/>
      <c r="N77" s="3"/>
      <c r="O77" s="3"/>
      <c r="P77" s="3"/>
      <c r="Q77" s="3"/>
      <c r="R77" s="3"/>
      <c r="S77" s="3"/>
      <c r="T77" s="3"/>
      <c r="U77" s="3"/>
      <c r="V77" s="3"/>
    </row>
    <row r="78" spans="11:22" s="1" customFormat="1">
      <c r="K78" s="3"/>
      <c r="L78" s="3"/>
      <c r="M78" s="3"/>
      <c r="N78" s="3"/>
      <c r="O78" s="3"/>
      <c r="P78" s="3"/>
      <c r="Q78" s="3"/>
      <c r="R78" s="3"/>
      <c r="S78" s="3"/>
      <c r="T78" s="3"/>
      <c r="U78" s="3"/>
      <c r="V78" s="3"/>
    </row>
    <row r="79" spans="11:22" s="1" customFormat="1">
      <c r="K79" s="3"/>
      <c r="L79" s="3"/>
      <c r="M79" s="3"/>
      <c r="N79" s="3"/>
      <c r="O79" s="3"/>
      <c r="P79" s="3"/>
      <c r="Q79" s="3"/>
      <c r="R79" s="3"/>
      <c r="S79" s="3"/>
      <c r="T79" s="3"/>
      <c r="U79" s="3"/>
      <c r="V79" s="3"/>
    </row>
    <row r="80" spans="11:22" s="1" customFormat="1">
      <c r="K80" s="3"/>
      <c r="L80" s="3"/>
      <c r="M80" s="3"/>
      <c r="N80" s="3"/>
      <c r="O80" s="3"/>
      <c r="P80" s="3"/>
      <c r="Q80" s="3"/>
      <c r="R80" s="3"/>
      <c r="S80" s="3"/>
      <c r="T80" s="3"/>
      <c r="U80" s="3"/>
      <c r="V80" s="3"/>
    </row>
    <row r="81" spans="11:22" s="1" customFormat="1">
      <c r="K81" s="3"/>
      <c r="L81" s="3"/>
      <c r="M81" s="3"/>
      <c r="N81" s="3"/>
      <c r="O81" s="3"/>
      <c r="P81" s="3"/>
      <c r="Q81" s="3"/>
      <c r="R81" s="3"/>
      <c r="S81" s="3"/>
      <c r="T81" s="3"/>
      <c r="U81" s="3"/>
      <c r="V81" s="3"/>
    </row>
    <row r="82" spans="11:22" s="1" customFormat="1">
      <c r="K82" s="3"/>
      <c r="L82" s="3"/>
      <c r="M82" s="3"/>
      <c r="N82" s="3"/>
      <c r="O82" s="3"/>
      <c r="P82" s="3"/>
      <c r="Q82" s="3"/>
      <c r="R82" s="3"/>
      <c r="S82" s="3"/>
      <c r="T82" s="3"/>
      <c r="U82" s="3"/>
      <c r="V82" s="3"/>
    </row>
    <row r="83" spans="11:22" s="1" customFormat="1">
      <c r="K83" s="3"/>
      <c r="L83" s="3"/>
      <c r="M83" s="3"/>
      <c r="N83" s="3"/>
      <c r="O83" s="3"/>
      <c r="P83" s="3"/>
      <c r="Q83" s="3"/>
      <c r="R83" s="3"/>
      <c r="S83" s="3"/>
      <c r="T83" s="3"/>
      <c r="U83" s="3"/>
      <c r="V83" s="3"/>
    </row>
    <row r="84" spans="11:22" s="1" customFormat="1">
      <c r="K84" s="3"/>
      <c r="L84" s="3"/>
      <c r="M84" s="3"/>
      <c r="N84" s="3"/>
      <c r="O84" s="3"/>
      <c r="P84" s="3"/>
      <c r="Q84" s="3"/>
      <c r="R84" s="3"/>
      <c r="S84" s="3"/>
      <c r="T84" s="3"/>
      <c r="U84" s="3"/>
      <c r="V84" s="3"/>
    </row>
    <row r="85" spans="11:22" s="1" customFormat="1">
      <c r="K85" s="3"/>
      <c r="L85" s="3"/>
      <c r="M85" s="3"/>
      <c r="N85" s="3"/>
      <c r="O85" s="3"/>
      <c r="P85" s="3"/>
      <c r="Q85" s="3"/>
      <c r="R85" s="3"/>
      <c r="S85" s="3"/>
      <c r="T85" s="3"/>
      <c r="U85" s="3"/>
      <c r="V85" s="3"/>
    </row>
    <row r="86" spans="11:22" s="1" customFormat="1">
      <c r="K86" s="3"/>
      <c r="L86" s="3"/>
      <c r="M86" s="3"/>
      <c r="N86" s="3"/>
      <c r="O86" s="3"/>
      <c r="P86" s="3"/>
      <c r="Q86" s="3"/>
      <c r="R86" s="3"/>
      <c r="S86" s="3"/>
      <c r="T86" s="3"/>
      <c r="U86" s="3"/>
      <c r="V86" s="3"/>
    </row>
    <row r="87" spans="11:22" s="1" customFormat="1">
      <c r="K87" s="3"/>
      <c r="L87" s="3"/>
      <c r="M87" s="3"/>
      <c r="N87" s="3"/>
      <c r="O87" s="3"/>
      <c r="P87" s="3"/>
      <c r="Q87" s="3"/>
      <c r="R87" s="3"/>
      <c r="S87" s="3"/>
      <c r="T87" s="3"/>
      <c r="U87" s="3"/>
      <c r="V87" s="3"/>
    </row>
    <row r="88" spans="11:22" s="1" customFormat="1">
      <c r="K88" s="3"/>
      <c r="L88" s="3"/>
      <c r="M88" s="3"/>
      <c r="N88" s="3"/>
      <c r="O88" s="3"/>
      <c r="P88" s="3"/>
      <c r="Q88" s="3"/>
      <c r="R88" s="3"/>
      <c r="S88" s="3"/>
      <c r="T88" s="3"/>
      <c r="U88" s="3"/>
      <c r="V88" s="3"/>
    </row>
    <row r="89" spans="11:22" s="1" customFormat="1">
      <c r="K89" s="3"/>
      <c r="L89" s="3"/>
      <c r="M89" s="3"/>
      <c r="N89" s="3"/>
      <c r="O89" s="3"/>
      <c r="P89" s="3"/>
      <c r="Q89" s="3"/>
      <c r="R89" s="3"/>
      <c r="S89" s="3"/>
      <c r="T89" s="3"/>
      <c r="U89" s="3"/>
      <c r="V89" s="3"/>
    </row>
    <row r="90" spans="11:22" s="1" customFormat="1">
      <c r="K90" s="3"/>
      <c r="L90" s="3"/>
      <c r="M90" s="3"/>
      <c r="N90" s="3"/>
      <c r="O90" s="3"/>
      <c r="P90" s="3"/>
      <c r="Q90" s="3"/>
      <c r="R90" s="3"/>
      <c r="S90" s="3"/>
      <c r="T90" s="3"/>
      <c r="U90" s="3"/>
      <c r="V90" s="3"/>
    </row>
    <row r="91" spans="11:22" s="1" customFormat="1">
      <c r="K91" s="3"/>
      <c r="L91" s="3"/>
      <c r="M91" s="3"/>
      <c r="N91" s="3"/>
      <c r="O91" s="3"/>
      <c r="P91" s="3"/>
      <c r="Q91" s="3"/>
      <c r="R91" s="3"/>
      <c r="S91" s="3"/>
      <c r="T91" s="3"/>
      <c r="U91" s="3"/>
      <c r="V91" s="3"/>
    </row>
    <row r="92" spans="11:22" s="1" customFormat="1">
      <c r="K92" s="3"/>
      <c r="L92" s="3"/>
      <c r="M92" s="3"/>
      <c r="N92" s="3"/>
      <c r="O92" s="3"/>
      <c r="P92" s="3"/>
      <c r="Q92" s="3"/>
      <c r="R92" s="3"/>
      <c r="S92" s="3"/>
      <c r="T92" s="3"/>
      <c r="U92" s="3"/>
      <c r="V92" s="3"/>
    </row>
    <row r="93" spans="11:22" s="1" customFormat="1">
      <c r="K93" s="3"/>
      <c r="L93" s="3"/>
      <c r="M93" s="3"/>
      <c r="N93" s="3"/>
      <c r="O93" s="3"/>
      <c r="P93" s="3"/>
      <c r="Q93" s="3"/>
      <c r="R93" s="3"/>
      <c r="S93" s="3"/>
      <c r="T93" s="3"/>
      <c r="U93" s="3"/>
      <c r="V93" s="3"/>
    </row>
    <row r="94" spans="11:22" s="1" customFormat="1">
      <c r="K94" s="3"/>
      <c r="L94" s="3"/>
      <c r="M94" s="3"/>
      <c r="N94" s="3"/>
      <c r="O94" s="3"/>
      <c r="P94" s="3"/>
      <c r="Q94" s="3"/>
      <c r="R94" s="3"/>
      <c r="S94" s="3"/>
      <c r="T94" s="3"/>
      <c r="U94" s="3"/>
      <c r="V94" s="3"/>
    </row>
    <row r="95" spans="11:22" s="1" customFormat="1">
      <c r="K95" s="3"/>
      <c r="L95" s="3"/>
      <c r="M95" s="3"/>
      <c r="N95" s="3"/>
      <c r="O95" s="3"/>
      <c r="P95" s="3"/>
      <c r="Q95" s="3"/>
      <c r="R95" s="3"/>
      <c r="S95" s="3"/>
      <c r="T95" s="3"/>
      <c r="U95" s="3"/>
      <c r="V95" s="3"/>
    </row>
    <row r="96" spans="11:22" s="1" customFormat="1">
      <c r="K96" s="3"/>
      <c r="L96" s="3"/>
      <c r="M96" s="3"/>
      <c r="N96" s="3"/>
      <c r="O96" s="3"/>
      <c r="P96" s="3"/>
      <c r="Q96" s="3"/>
      <c r="R96" s="3"/>
      <c r="S96" s="3"/>
      <c r="T96" s="3"/>
      <c r="U96" s="3"/>
      <c r="V96" s="3"/>
    </row>
    <row r="97" spans="11:22" s="1" customFormat="1">
      <c r="K97" s="3"/>
      <c r="L97" s="3"/>
      <c r="M97" s="3"/>
      <c r="N97" s="3"/>
      <c r="O97" s="3"/>
      <c r="P97" s="3"/>
      <c r="Q97" s="3"/>
      <c r="R97" s="3"/>
      <c r="S97" s="3"/>
      <c r="T97" s="3"/>
      <c r="U97" s="3"/>
      <c r="V97" s="3"/>
    </row>
    <row r="98" spans="11:22" s="1" customFormat="1">
      <c r="K98" s="3"/>
      <c r="L98" s="3"/>
      <c r="M98" s="3"/>
      <c r="N98" s="3"/>
      <c r="O98" s="3"/>
      <c r="P98" s="3"/>
      <c r="Q98" s="3"/>
      <c r="R98" s="3"/>
      <c r="S98" s="3"/>
      <c r="T98" s="3"/>
      <c r="U98" s="3"/>
      <c r="V98" s="3"/>
    </row>
    <row r="99" spans="11:22" s="1" customFormat="1">
      <c r="K99" s="3"/>
      <c r="L99" s="3"/>
      <c r="M99" s="3"/>
      <c r="N99" s="3"/>
      <c r="O99" s="3"/>
      <c r="P99" s="3"/>
      <c r="Q99" s="3"/>
      <c r="R99" s="3"/>
      <c r="S99" s="3"/>
      <c r="T99" s="3"/>
      <c r="U99" s="3"/>
      <c r="V99" s="3"/>
    </row>
    <row r="100" spans="11:22" s="1" customFormat="1">
      <c r="K100" s="3"/>
      <c r="L100" s="3"/>
      <c r="M100" s="3"/>
      <c r="N100" s="3"/>
      <c r="O100" s="3"/>
      <c r="P100" s="3"/>
      <c r="Q100" s="3"/>
      <c r="R100" s="3"/>
      <c r="S100" s="3"/>
      <c r="T100" s="3"/>
      <c r="U100" s="3"/>
      <c r="V100" s="3"/>
    </row>
    <row r="101" spans="11:22" s="1" customFormat="1">
      <c r="K101" s="3"/>
      <c r="L101" s="3"/>
      <c r="M101" s="3"/>
      <c r="N101" s="3"/>
      <c r="O101" s="3"/>
      <c r="P101" s="3"/>
      <c r="Q101" s="3"/>
      <c r="R101" s="3"/>
      <c r="S101" s="3"/>
      <c r="T101" s="3"/>
      <c r="U101" s="3"/>
      <c r="V101" s="3"/>
    </row>
    <row r="102" spans="11:22" s="1" customFormat="1">
      <c r="K102" s="3"/>
      <c r="L102" s="3"/>
      <c r="M102" s="3"/>
      <c r="N102" s="3"/>
      <c r="O102" s="3"/>
      <c r="P102" s="3"/>
      <c r="Q102" s="3"/>
      <c r="R102" s="3"/>
      <c r="S102" s="3"/>
      <c r="T102" s="3"/>
      <c r="U102" s="3"/>
      <c r="V102" s="3"/>
    </row>
    <row r="103" spans="11:22" s="1" customFormat="1">
      <c r="K103" s="3"/>
      <c r="L103" s="3"/>
      <c r="M103" s="3"/>
      <c r="N103" s="3"/>
      <c r="O103" s="3"/>
      <c r="P103" s="3"/>
      <c r="Q103" s="3"/>
      <c r="R103" s="3"/>
      <c r="S103" s="3"/>
      <c r="T103" s="3"/>
      <c r="U103" s="3"/>
      <c r="V103" s="3"/>
    </row>
    <row r="104" spans="11:22" s="1" customFormat="1">
      <c r="K104" s="3"/>
      <c r="L104" s="3"/>
      <c r="M104" s="3"/>
      <c r="N104" s="3"/>
      <c r="O104" s="3"/>
      <c r="P104" s="3"/>
      <c r="Q104" s="3"/>
      <c r="R104" s="3"/>
      <c r="S104" s="3"/>
      <c r="T104" s="3"/>
      <c r="U104" s="3"/>
      <c r="V104" s="3"/>
    </row>
    <row r="105" spans="11:22" s="1" customFormat="1">
      <c r="K105" s="3"/>
      <c r="L105" s="3"/>
      <c r="M105" s="3"/>
      <c r="N105" s="3"/>
      <c r="O105" s="3"/>
      <c r="P105" s="3"/>
      <c r="Q105" s="3"/>
      <c r="R105" s="3"/>
      <c r="S105" s="3"/>
      <c r="T105" s="3"/>
      <c r="U105" s="3"/>
      <c r="V105" s="3"/>
    </row>
    <row r="106" spans="11:22" s="1" customFormat="1">
      <c r="K106" s="3"/>
      <c r="L106" s="3"/>
      <c r="M106" s="3"/>
      <c r="N106" s="3"/>
      <c r="O106" s="3"/>
      <c r="P106" s="3"/>
      <c r="Q106" s="3"/>
      <c r="R106" s="3"/>
      <c r="S106" s="3"/>
      <c r="T106" s="3"/>
      <c r="U106" s="3"/>
      <c r="V106" s="3"/>
    </row>
    <row r="107" spans="11:22" s="1" customFormat="1">
      <c r="K107" s="3"/>
      <c r="L107" s="3"/>
      <c r="M107" s="3"/>
      <c r="N107" s="3"/>
      <c r="O107" s="3"/>
      <c r="P107" s="3"/>
      <c r="Q107" s="3"/>
      <c r="R107" s="3"/>
      <c r="S107" s="3"/>
      <c r="T107" s="3"/>
      <c r="U107" s="3"/>
      <c r="V107" s="3"/>
    </row>
    <row r="108" spans="11:22" s="1" customFormat="1">
      <c r="K108" s="3"/>
      <c r="L108" s="3"/>
      <c r="M108" s="3"/>
      <c r="N108" s="3"/>
      <c r="O108" s="3"/>
      <c r="P108" s="3"/>
      <c r="Q108" s="3"/>
      <c r="R108" s="3"/>
      <c r="S108" s="3"/>
      <c r="T108" s="3"/>
      <c r="U108" s="3"/>
      <c r="V108" s="3"/>
    </row>
    <row r="109" spans="11:22" s="1" customFormat="1">
      <c r="K109" s="3"/>
      <c r="L109" s="3"/>
      <c r="M109" s="3"/>
      <c r="N109" s="3"/>
      <c r="O109" s="3"/>
      <c r="P109" s="3"/>
      <c r="Q109" s="3"/>
      <c r="R109" s="3"/>
      <c r="S109" s="3"/>
      <c r="T109" s="3"/>
      <c r="U109" s="3"/>
      <c r="V109" s="3"/>
    </row>
    <row r="110" spans="11:22" s="1" customFormat="1">
      <c r="K110" s="3"/>
      <c r="L110" s="3"/>
      <c r="M110" s="3"/>
      <c r="N110" s="3"/>
      <c r="O110" s="3"/>
      <c r="P110" s="3"/>
      <c r="Q110" s="3"/>
      <c r="R110" s="3"/>
      <c r="S110" s="3"/>
      <c r="T110" s="3"/>
      <c r="U110" s="3"/>
      <c r="V110" s="3"/>
    </row>
    <row r="111" spans="11:22" s="1" customFormat="1">
      <c r="K111" s="3"/>
      <c r="L111" s="3"/>
      <c r="M111" s="3"/>
      <c r="N111" s="3"/>
      <c r="O111" s="3"/>
      <c r="P111" s="3"/>
      <c r="Q111" s="3"/>
      <c r="R111" s="3"/>
      <c r="S111" s="3"/>
      <c r="T111" s="3"/>
      <c r="U111" s="3"/>
      <c r="V111" s="3"/>
    </row>
    <row r="112" spans="11:22" s="1" customFormat="1">
      <c r="K112" s="3"/>
      <c r="L112" s="3"/>
      <c r="M112" s="3"/>
      <c r="N112" s="3"/>
      <c r="O112" s="3"/>
      <c r="P112" s="3"/>
      <c r="Q112" s="3"/>
      <c r="R112" s="3"/>
      <c r="S112" s="3"/>
      <c r="T112" s="3"/>
      <c r="U112" s="3"/>
      <c r="V112" s="3"/>
    </row>
    <row r="113" spans="11:22" s="1" customFormat="1">
      <c r="K113" s="3"/>
      <c r="L113" s="3"/>
      <c r="M113" s="3"/>
      <c r="N113" s="3"/>
      <c r="O113" s="3"/>
      <c r="P113" s="3"/>
      <c r="Q113" s="3"/>
      <c r="R113" s="3"/>
      <c r="S113" s="3"/>
      <c r="T113" s="3"/>
      <c r="U113" s="3"/>
      <c r="V113" s="3"/>
    </row>
    <row r="114" spans="11:22" s="1" customFormat="1">
      <c r="K114" s="3"/>
      <c r="L114" s="3"/>
      <c r="M114" s="3"/>
      <c r="N114" s="3"/>
      <c r="O114" s="3"/>
      <c r="P114" s="3"/>
      <c r="Q114" s="3"/>
      <c r="R114" s="3"/>
      <c r="S114" s="3"/>
      <c r="T114" s="3"/>
      <c r="U114" s="3"/>
      <c r="V114" s="3"/>
    </row>
    <row r="115" spans="11:22" s="1" customFormat="1">
      <c r="K115" s="3"/>
      <c r="L115" s="3"/>
      <c r="M115" s="3"/>
      <c r="N115" s="3"/>
      <c r="O115" s="3"/>
      <c r="P115" s="3"/>
      <c r="Q115" s="3"/>
      <c r="R115" s="3"/>
      <c r="S115" s="3"/>
      <c r="T115" s="3"/>
      <c r="U115" s="3"/>
      <c r="V115" s="3"/>
    </row>
    <row r="116" spans="11:22" s="1" customFormat="1">
      <c r="K116" s="3"/>
      <c r="L116" s="3"/>
      <c r="M116" s="3"/>
      <c r="N116" s="3"/>
      <c r="O116" s="3"/>
      <c r="P116" s="3"/>
      <c r="Q116" s="3"/>
      <c r="R116" s="3"/>
      <c r="S116" s="3"/>
      <c r="T116" s="3"/>
      <c r="U116" s="3"/>
      <c r="V116" s="3"/>
    </row>
    <row r="117" spans="11:22" s="1" customFormat="1">
      <c r="K117" s="3"/>
      <c r="L117" s="3"/>
      <c r="M117" s="3"/>
      <c r="N117" s="3"/>
      <c r="O117" s="3"/>
      <c r="P117" s="3"/>
      <c r="Q117" s="3"/>
      <c r="R117" s="3"/>
      <c r="S117" s="3"/>
      <c r="T117" s="3"/>
      <c r="U117" s="3"/>
      <c r="V117" s="3"/>
    </row>
    <row r="118" spans="11:22" s="1" customFormat="1">
      <c r="K118" s="3"/>
      <c r="L118" s="3"/>
      <c r="M118" s="3"/>
      <c r="N118" s="3"/>
      <c r="O118" s="3"/>
      <c r="P118" s="3"/>
      <c r="Q118" s="3"/>
      <c r="R118" s="3"/>
      <c r="S118" s="3"/>
      <c r="T118" s="3"/>
      <c r="U118" s="3"/>
      <c r="V118" s="3"/>
    </row>
    <row r="119" spans="11:22" s="1" customFormat="1">
      <c r="K119" s="3"/>
      <c r="L119" s="3"/>
      <c r="M119" s="3"/>
      <c r="N119" s="3"/>
      <c r="O119" s="3"/>
      <c r="P119" s="3"/>
      <c r="Q119" s="3"/>
      <c r="R119" s="3"/>
      <c r="S119" s="3"/>
      <c r="T119" s="3"/>
      <c r="U119" s="3"/>
      <c r="V119" s="3"/>
    </row>
    <row r="120" spans="11:22" s="1" customFormat="1">
      <c r="K120" s="3"/>
      <c r="L120" s="3"/>
      <c r="M120" s="3"/>
      <c r="N120" s="3"/>
      <c r="O120" s="3"/>
      <c r="P120" s="3"/>
      <c r="Q120" s="3"/>
      <c r="R120" s="3"/>
      <c r="S120" s="3"/>
      <c r="T120" s="3"/>
      <c r="U120" s="3"/>
      <c r="V120" s="3"/>
    </row>
    <row r="121" spans="11:22" s="1" customFormat="1">
      <c r="K121" s="3"/>
      <c r="L121" s="3"/>
      <c r="M121" s="3"/>
      <c r="N121" s="3"/>
      <c r="O121" s="3"/>
      <c r="P121" s="3"/>
      <c r="Q121" s="3"/>
      <c r="R121" s="3"/>
      <c r="S121" s="3"/>
      <c r="T121" s="3"/>
      <c r="U121" s="3"/>
      <c r="V121" s="3"/>
    </row>
    <row r="122" spans="11:22" s="1" customFormat="1">
      <c r="K122" s="3"/>
      <c r="L122" s="3"/>
      <c r="M122" s="3"/>
      <c r="N122" s="3"/>
      <c r="O122" s="3"/>
      <c r="P122" s="3"/>
      <c r="Q122" s="3"/>
      <c r="R122" s="3"/>
      <c r="S122" s="3"/>
      <c r="T122" s="3"/>
      <c r="U122" s="3"/>
      <c r="V122" s="3"/>
    </row>
    <row r="123" spans="11:22" s="1" customFormat="1">
      <c r="K123" s="3"/>
      <c r="L123" s="3"/>
      <c r="M123" s="3"/>
      <c r="N123" s="3"/>
      <c r="O123" s="3"/>
      <c r="P123" s="3"/>
      <c r="Q123" s="3"/>
      <c r="R123" s="3"/>
      <c r="S123" s="3"/>
      <c r="T123" s="3"/>
      <c r="U123" s="3"/>
      <c r="V123" s="3"/>
    </row>
    <row r="124" spans="11:22" s="1" customFormat="1">
      <c r="K124" s="3"/>
      <c r="L124" s="3"/>
      <c r="M124" s="3"/>
      <c r="N124" s="3"/>
      <c r="O124" s="3"/>
      <c r="P124" s="3"/>
      <c r="Q124" s="3"/>
      <c r="R124" s="3"/>
      <c r="S124" s="3"/>
      <c r="T124" s="3"/>
      <c r="U124" s="3"/>
      <c r="V124" s="3"/>
    </row>
    <row r="125" spans="11:22" s="1" customFormat="1">
      <c r="K125" s="3"/>
      <c r="L125" s="3"/>
      <c r="M125" s="3"/>
      <c r="N125" s="3"/>
      <c r="O125" s="3"/>
      <c r="P125" s="3"/>
      <c r="Q125" s="3"/>
      <c r="R125" s="3"/>
      <c r="S125" s="3"/>
      <c r="T125" s="3"/>
      <c r="U125" s="3"/>
      <c r="V125" s="3"/>
    </row>
    <row r="126" spans="11:22" s="1" customFormat="1">
      <c r="K126" s="3"/>
      <c r="L126" s="3"/>
      <c r="M126" s="3"/>
      <c r="N126" s="3"/>
      <c r="O126" s="3"/>
      <c r="P126" s="3"/>
      <c r="Q126" s="3"/>
      <c r="R126" s="3"/>
      <c r="S126" s="3"/>
      <c r="T126" s="3"/>
      <c r="U126" s="3"/>
      <c r="V126" s="3"/>
    </row>
    <row r="127" spans="11:22" s="1" customFormat="1">
      <c r="K127" s="3"/>
      <c r="L127" s="3"/>
      <c r="M127" s="3"/>
      <c r="N127" s="3"/>
      <c r="O127" s="3"/>
      <c r="P127" s="3"/>
      <c r="Q127" s="3"/>
      <c r="R127" s="3"/>
      <c r="S127" s="3"/>
      <c r="T127" s="3"/>
      <c r="U127" s="3"/>
      <c r="V127" s="3"/>
    </row>
    <row r="128" spans="11:22" s="1" customFormat="1">
      <c r="K128" s="3"/>
      <c r="L128" s="3"/>
      <c r="M128" s="3"/>
      <c r="N128" s="3"/>
      <c r="O128" s="3"/>
      <c r="P128" s="3"/>
      <c r="Q128" s="3"/>
      <c r="R128" s="3"/>
      <c r="S128" s="3"/>
      <c r="T128" s="3"/>
      <c r="U128" s="3"/>
      <c r="V128" s="3"/>
    </row>
    <row r="129" spans="2:22" s="1" customFormat="1">
      <c r="B129" s="3"/>
      <c r="C129" s="3"/>
      <c r="D129" s="3"/>
      <c r="E129" s="3"/>
      <c r="K129" s="3"/>
      <c r="L129" s="3"/>
      <c r="M129" s="3"/>
      <c r="N129" s="3"/>
      <c r="O129" s="3"/>
      <c r="P129" s="3"/>
      <c r="Q129" s="3"/>
      <c r="R129" s="3"/>
      <c r="S129" s="3"/>
      <c r="T129" s="3"/>
      <c r="U129" s="3"/>
      <c r="V129" s="3"/>
    </row>
    <row r="130" spans="2:22" s="1" customFormat="1">
      <c r="B130" s="3"/>
      <c r="C130" s="3"/>
      <c r="D130" s="3"/>
      <c r="E130" s="3"/>
      <c r="K130" s="3"/>
      <c r="L130" s="3"/>
      <c r="M130" s="3"/>
      <c r="N130" s="3"/>
      <c r="O130" s="3"/>
      <c r="P130" s="3"/>
      <c r="Q130" s="3"/>
      <c r="R130" s="3"/>
      <c r="S130" s="3"/>
      <c r="T130" s="3"/>
      <c r="U130" s="3"/>
      <c r="V130" s="3"/>
    </row>
    <row r="131" spans="2:22" s="1" customFormat="1">
      <c r="B131" s="3"/>
      <c r="C131" s="3"/>
      <c r="D131" s="3"/>
      <c r="E131" s="3"/>
      <c r="K131" s="3"/>
      <c r="L131" s="3"/>
      <c r="M131" s="3"/>
      <c r="N131" s="3"/>
      <c r="O131" s="3"/>
      <c r="P131" s="3"/>
      <c r="Q131" s="3"/>
      <c r="R131" s="3"/>
      <c r="S131" s="3"/>
      <c r="T131" s="3"/>
      <c r="U131" s="3"/>
      <c r="V131" s="3"/>
    </row>
    <row r="132" spans="2:22" s="1" customFormat="1">
      <c r="B132" s="3"/>
      <c r="C132" s="3"/>
      <c r="D132" s="3"/>
      <c r="E132" s="3"/>
      <c r="K132" s="3"/>
      <c r="L132" s="3"/>
      <c r="M132" s="3"/>
      <c r="N132" s="3"/>
      <c r="O132" s="3"/>
      <c r="P132" s="3"/>
      <c r="Q132" s="3"/>
      <c r="R132" s="3"/>
      <c r="S132" s="3"/>
      <c r="T132" s="3"/>
      <c r="U132" s="3"/>
      <c r="V132" s="3"/>
    </row>
    <row r="133" spans="2:22" s="1" customFormat="1">
      <c r="B133" s="3"/>
      <c r="C133" s="3"/>
      <c r="D133" s="3"/>
      <c r="E133" s="3"/>
      <c r="K133" s="3"/>
      <c r="L133" s="3"/>
      <c r="M133" s="3"/>
      <c r="N133" s="3"/>
      <c r="O133" s="3"/>
      <c r="P133" s="3"/>
      <c r="Q133" s="3"/>
      <c r="R133" s="3"/>
      <c r="S133" s="3"/>
      <c r="T133" s="3"/>
      <c r="U133" s="3"/>
      <c r="V133" s="3"/>
    </row>
    <row r="134" spans="2:22" s="1" customFormat="1">
      <c r="B134" s="3"/>
      <c r="C134" s="3"/>
      <c r="D134" s="3"/>
      <c r="E134" s="3"/>
      <c r="K134" s="3"/>
      <c r="L134" s="3"/>
      <c r="M134" s="3"/>
      <c r="N134" s="3"/>
      <c r="O134" s="3"/>
      <c r="P134" s="3"/>
      <c r="Q134" s="3"/>
      <c r="R134" s="3"/>
      <c r="S134" s="3"/>
      <c r="T134" s="3"/>
      <c r="U134" s="3"/>
      <c r="V134" s="3"/>
    </row>
    <row r="135" spans="2:22" s="1" customFormat="1">
      <c r="B135" s="3"/>
      <c r="C135" s="3"/>
      <c r="D135" s="3"/>
      <c r="E135" s="3"/>
      <c r="K135" s="3"/>
      <c r="L135" s="3"/>
      <c r="M135" s="3"/>
      <c r="N135" s="3"/>
      <c r="O135" s="3"/>
      <c r="P135" s="3"/>
      <c r="Q135" s="3"/>
      <c r="R135" s="3"/>
      <c r="S135" s="3"/>
      <c r="T135" s="3"/>
      <c r="U135" s="3"/>
      <c r="V135" s="3"/>
    </row>
    <row r="136" spans="2:22" s="1" customFormat="1">
      <c r="B136" s="3"/>
      <c r="C136" s="3"/>
      <c r="D136" s="3"/>
      <c r="E136" s="3"/>
      <c r="K136" s="3"/>
      <c r="L136" s="3"/>
      <c r="M136" s="3"/>
      <c r="N136" s="3"/>
      <c r="O136" s="3"/>
      <c r="P136" s="3"/>
      <c r="Q136" s="3"/>
      <c r="R136" s="3"/>
      <c r="S136" s="3"/>
      <c r="T136" s="3"/>
      <c r="U136" s="3"/>
      <c r="V136" s="3"/>
    </row>
    <row r="137" spans="2:22" s="1" customFormat="1">
      <c r="B137" s="3"/>
      <c r="C137" s="3"/>
      <c r="D137" s="3"/>
      <c r="E137" s="3"/>
      <c r="K137" s="3"/>
      <c r="L137" s="3"/>
      <c r="M137" s="3"/>
      <c r="N137" s="3"/>
      <c r="O137" s="3"/>
      <c r="P137" s="3"/>
      <c r="Q137" s="3"/>
      <c r="R137" s="3"/>
      <c r="S137" s="3"/>
      <c r="T137" s="3"/>
      <c r="U137" s="3"/>
      <c r="V137" s="3"/>
    </row>
    <row r="138" spans="2:22" s="1" customFormat="1">
      <c r="B138" s="3"/>
      <c r="C138" s="3"/>
      <c r="D138" s="3"/>
      <c r="E138" s="3"/>
      <c r="K138" s="3"/>
      <c r="L138" s="3"/>
      <c r="M138" s="3"/>
      <c r="N138" s="3"/>
      <c r="O138" s="3"/>
      <c r="P138" s="3"/>
      <c r="Q138" s="3"/>
      <c r="R138" s="3"/>
      <c r="S138" s="3"/>
      <c r="T138" s="3"/>
      <c r="U138" s="3"/>
      <c r="V138" s="3"/>
    </row>
    <row r="139" spans="2:22" s="1" customFormat="1">
      <c r="B139" s="3"/>
      <c r="C139" s="3"/>
      <c r="D139" s="3"/>
      <c r="E139" s="3"/>
      <c r="K139" s="3"/>
      <c r="L139" s="3"/>
      <c r="M139" s="3"/>
      <c r="N139" s="3"/>
      <c r="O139" s="3"/>
      <c r="P139" s="3"/>
      <c r="Q139" s="3"/>
      <c r="R139" s="3"/>
      <c r="S139" s="3"/>
      <c r="T139" s="3"/>
      <c r="U139" s="3"/>
      <c r="V139" s="3"/>
    </row>
    <row r="140" spans="2:22" s="1" customFormat="1">
      <c r="B140" s="3"/>
      <c r="C140" s="3"/>
      <c r="D140" s="3"/>
      <c r="E140" s="3"/>
      <c r="K140" s="3"/>
      <c r="L140" s="3"/>
      <c r="M140" s="3"/>
      <c r="N140" s="3"/>
      <c r="O140" s="3"/>
      <c r="P140" s="3"/>
      <c r="Q140" s="3"/>
      <c r="R140" s="3"/>
      <c r="S140" s="3"/>
      <c r="T140" s="3"/>
      <c r="U140" s="3"/>
      <c r="V140" s="3"/>
    </row>
    <row r="141" spans="2:22" s="1" customFormat="1">
      <c r="B141" s="3"/>
      <c r="C141" s="3"/>
      <c r="D141" s="3"/>
      <c r="E141" s="3"/>
      <c r="K141" s="3"/>
      <c r="L141" s="3"/>
      <c r="M141" s="3"/>
      <c r="N141" s="3"/>
      <c r="O141" s="3"/>
      <c r="P141" s="3"/>
      <c r="Q141" s="3"/>
      <c r="R141" s="3"/>
      <c r="S141" s="3"/>
      <c r="T141" s="3"/>
      <c r="U141" s="3"/>
      <c r="V141" s="3"/>
    </row>
    <row r="142" spans="2:22" s="1" customFormat="1">
      <c r="B142" s="3"/>
      <c r="C142" s="3"/>
      <c r="D142" s="3"/>
      <c r="E142" s="3"/>
      <c r="K142" s="3"/>
      <c r="L142" s="3"/>
      <c r="M142" s="3"/>
      <c r="N142" s="3"/>
      <c r="O142" s="3"/>
      <c r="P142" s="3"/>
      <c r="Q142" s="3"/>
      <c r="R142" s="3"/>
      <c r="S142" s="3"/>
      <c r="T142" s="3"/>
      <c r="U142" s="3"/>
      <c r="V142" s="3"/>
    </row>
    <row r="143" spans="2:22" s="1" customFormat="1">
      <c r="B143" s="3"/>
      <c r="C143" s="3"/>
      <c r="D143" s="3"/>
      <c r="E143" s="3"/>
      <c r="K143" s="3"/>
      <c r="L143" s="3"/>
      <c r="M143" s="3"/>
      <c r="N143" s="3"/>
      <c r="O143" s="3"/>
      <c r="P143" s="3"/>
      <c r="Q143" s="3"/>
      <c r="R143" s="3"/>
      <c r="S143" s="3"/>
      <c r="T143" s="3"/>
      <c r="U143" s="3"/>
      <c r="V143" s="3"/>
    </row>
    <row r="144" spans="2:22" s="1" customFormat="1">
      <c r="B144" s="3"/>
      <c r="C144" s="3"/>
      <c r="D144" s="3"/>
      <c r="E144" s="3"/>
      <c r="K144" s="3"/>
      <c r="L144" s="3"/>
      <c r="M144" s="3"/>
      <c r="N144" s="3"/>
      <c r="O144" s="3"/>
      <c r="P144" s="3"/>
      <c r="Q144" s="3"/>
      <c r="R144" s="3"/>
      <c r="S144" s="3"/>
      <c r="T144" s="3"/>
      <c r="U144" s="3"/>
      <c r="V144" s="3"/>
    </row>
    <row r="145" spans="2:22" s="1" customFormat="1">
      <c r="B145" s="3"/>
      <c r="C145" s="3"/>
      <c r="D145" s="3"/>
      <c r="E145" s="3"/>
      <c r="K145" s="3"/>
      <c r="L145" s="3"/>
      <c r="M145" s="3"/>
      <c r="N145" s="3"/>
      <c r="O145" s="3"/>
      <c r="P145" s="3"/>
      <c r="Q145" s="3"/>
      <c r="R145" s="3"/>
      <c r="S145" s="3"/>
      <c r="T145" s="3"/>
      <c r="U145" s="3"/>
      <c r="V145" s="3"/>
    </row>
    <row r="146" spans="2:22" s="1" customFormat="1">
      <c r="B146" s="3"/>
      <c r="C146" s="3"/>
      <c r="D146" s="3"/>
      <c r="E146" s="3"/>
      <c r="K146" s="3"/>
      <c r="L146" s="3"/>
      <c r="M146" s="3"/>
      <c r="N146" s="3"/>
      <c r="O146" s="3"/>
      <c r="P146" s="3"/>
      <c r="Q146" s="3"/>
      <c r="R146" s="3"/>
      <c r="S146" s="3"/>
      <c r="T146" s="3"/>
      <c r="U146" s="3"/>
      <c r="V146" s="3"/>
    </row>
    <row r="147" spans="2:22" s="1" customFormat="1">
      <c r="B147" s="3"/>
      <c r="C147" s="3"/>
      <c r="D147" s="3"/>
      <c r="E147" s="3"/>
      <c r="K147" s="3"/>
      <c r="L147" s="3"/>
      <c r="M147" s="3"/>
      <c r="N147" s="3"/>
      <c r="O147" s="3"/>
      <c r="P147" s="3"/>
      <c r="Q147" s="3"/>
      <c r="R147" s="3"/>
      <c r="S147" s="3"/>
      <c r="T147" s="3"/>
      <c r="U147" s="3"/>
      <c r="V147" s="3"/>
    </row>
    <row r="148" spans="2:22" s="1" customFormat="1">
      <c r="B148" s="3"/>
      <c r="C148" s="3"/>
      <c r="D148" s="3"/>
      <c r="E148" s="3"/>
      <c r="K148" s="3"/>
      <c r="L148" s="3"/>
      <c r="M148" s="3"/>
      <c r="N148" s="3"/>
      <c r="O148" s="3"/>
      <c r="P148" s="3"/>
      <c r="Q148" s="3"/>
      <c r="R148" s="3"/>
      <c r="S148" s="3"/>
      <c r="T148" s="3"/>
      <c r="U148" s="3"/>
      <c r="V148" s="3"/>
    </row>
    <row r="149" spans="2:22" s="1" customFormat="1">
      <c r="B149" s="3"/>
      <c r="C149" s="3"/>
      <c r="D149" s="3"/>
      <c r="E149" s="3"/>
      <c r="K149" s="3"/>
      <c r="L149" s="3"/>
      <c r="M149" s="3"/>
      <c r="N149" s="3"/>
      <c r="O149" s="3"/>
      <c r="P149" s="3"/>
      <c r="Q149" s="3"/>
      <c r="R149" s="3"/>
      <c r="S149" s="3"/>
      <c r="T149" s="3"/>
      <c r="U149" s="3"/>
      <c r="V149" s="3"/>
    </row>
    <row r="150" spans="2:22" s="1" customFormat="1">
      <c r="B150" s="3"/>
      <c r="C150" s="3"/>
      <c r="D150" s="3"/>
      <c r="E150" s="3"/>
      <c r="K150" s="3"/>
      <c r="L150" s="3"/>
      <c r="M150" s="3"/>
      <c r="N150" s="3"/>
      <c r="O150" s="3"/>
      <c r="P150" s="3"/>
      <c r="Q150" s="3"/>
      <c r="R150" s="3"/>
      <c r="S150" s="3"/>
      <c r="T150" s="3"/>
      <c r="U150" s="3"/>
      <c r="V150" s="3"/>
    </row>
    <row r="151" spans="2:22" s="1" customFormat="1">
      <c r="B151" s="3"/>
      <c r="C151" s="3"/>
      <c r="D151" s="3"/>
      <c r="E151" s="3"/>
      <c r="K151" s="3"/>
      <c r="L151" s="3"/>
      <c r="M151" s="3"/>
      <c r="N151" s="3"/>
      <c r="O151" s="3"/>
      <c r="P151" s="3"/>
      <c r="Q151" s="3"/>
      <c r="R151" s="3"/>
      <c r="S151" s="3"/>
      <c r="T151" s="3"/>
      <c r="U151" s="3"/>
      <c r="V151" s="3"/>
    </row>
    <row r="152" spans="2:22" s="1" customFormat="1">
      <c r="B152" s="3"/>
      <c r="C152" s="3"/>
      <c r="D152" s="3"/>
      <c r="E152" s="3"/>
      <c r="K152" s="3"/>
      <c r="L152" s="3"/>
      <c r="M152" s="3"/>
      <c r="N152" s="3"/>
      <c r="O152" s="3"/>
      <c r="P152" s="3"/>
      <c r="Q152" s="3"/>
      <c r="R152" s="3"/>
      <c r="S152" s="3"/>
      <c r="T152" s="3"/>
      <c r="U152" s="3"/>
      <c r="V152" s="3"/>
    </row>
    <row r="153" spans="2:22" s="1" customFormat="1">
      <c r="B153" s="3"/>
      <c r="C153" s="3"/>
      <c r="D153" s="3"/>
      <c r="E153" s="3"/>
      <c r="K153" s="3"/>
      <c r="L153" s="3"/>
      <c r="M153" s="3"/>
      <c r="N153" s="3"/>
      <c r="O153" s="3"/>
      <c r="P153" s="3"/>
      <c r="Q153" s="3"/>
      <c r="R153" s="3"/>
      <c r="S153" s="3"/>
      <c r="T153" s="3"/>
      <c r="U153" s="3"/>
      <c r="V153" s="3"/>
    </row>
    <row r="154" spans="2:22" s="1" customFormat="1">
      <c r="B154" s="3"/>
      <c r="C154" s="3"/>
      <c r="D154" s="3"/>
      <c r="E154" s="3"/>
      <c r="K154" s="3"/>
      <c r="L154" s="3"/>
      <c r="M154" s="3"/>
      <c r="N154" s="3"/>
      <c r="O154" s="3"/>
      <c r="P154" s="3"/>
      <c r="Q154" s="3"/>
      <c r="R154" s="3"/>
      <c r="S154" s="3"/>
      <c r="T154" s="3"/>
      <c r="U154" s="3"/>
      <c r="V154" s="3"/>
    </row>
    <row r="155" spans="2:22" s="1" customFormat="1">
      <c r="K155" s="3"/>
      <c r="L155" s="3"/>
      <c r="M155" s="3"/>
      <c r="N155" s="3"/>
      <c r="O155" s="3"/>
      <c r="P155" s="3"/>
      <c r="Q155" s="3"/>
      <c r="R155" s="3"/>
      <c r="S155" s="3"/>
      <c r="T155" s="3"/>
      <c r="U155" s="3"/>
      <c r="V155" s="3"/>
    </row>
    <row r="156" spans="2:22" s="1" customFormat="1">
      <c r="K156" s="3"/>
      <c r="L156" s="3"/>
      <c r="M156" s="3"/>
      <c r="N156" s="3"/>
      <c r="O156" s="3"/>
      <c r="P156" s="3"/>
      <c r="Q156" s="3"/>
      <c r="R156" s="3"/>
      <c r="S156" s="3"/>
      <c r="T156" s="3"/>
      <c r="U156" s="3"/>
      <c r="V156" s="3"/>
    </row>
    <row r="157" spans="2:22" s="1" customFormat="1">
      <c r="K157" s="3"/>
      <c r="L157" s="3"/>
      <c r="M157" s="3"/>
      <c r="N157" s="3"/>
      <c r="O157" s="3"/>
      <c r="P157" s="3"/>
      <c r="Q157" s="3"/>
      <c r="R157" s="3"/>
      <c r="S157" s="3"/>
      <c r="T157" s="3"/>
      <c r="U157" s="3"/>
      <c r="V157" s="3"/>
    </row>
    <row r="158" spans="2:22" s="1" customFormat="1">
      <c r="K158" s="3"/>
      <c r="L158" s="3"/>
      <c r="M158" s="3"/>
      <c r="N158" s="3"/>
      <c r="O158" s="3"/>
      <c r="P158" s="3"/>
      <c r="Q158" s="3"/>
      <c r="R158" s="3"/>
      <c r="S158" s="3"/>
      <c r="T158" s="3"/>
      <c r="U158" s="3"/>
      <c r="V158" s="3"/>
    </row>
    <row r="159" spans="2:22" s="1" customFormat="1">
      <c r="K159" s="3"/>
      <c r="L159" s="3"/>
      <c r="M159" s="3"/>
      <c r="N159" s="3"/>
      <c r="O159" s="3"/>
      <c r="P159" s="3"/>
      <c r="Q159" s="3"/>
      <c r="R159" s="3"/>
      <c r="S159" s="3"/>
      <c r="T159" s="3"/>
      <c r="U159" s="3"/>
      <c r="V159" s="3"/>
    </row>
    <row r="160" spans="2:22" s="1" customFormat="1">
      <c r="K160" s="3"/>
      <c r="L160" s="3"/>
      <c r="M160" s="3"/>
      <c r="N160" s="3"/>
      <c r="O160" s="3"/>
      <c r="P160" s="3"/>
      <c r="Q160" s="3"/>
      <c r="R160" s="3"/>
      <c r="S160" s="3"/>
      <c r="T160" s="3"/>
      <c r="U160" s="3"/>
      <c r="V160" s="3"/>
    </row>
    <row r="161" spans="11:22" s="1" customFormat="1">
      <c r="K161" s="3"/>
      <c r="L161" s="3"/>
      <c r="M161" s="3"/>
      <c r="N161" s="3"/>
      <c r="O161" s="3"/>
      <c r="P161" s="3"/>
      <c r="Q161" s="3"/>
      <c r="R161" s="3"/>
      <c r="S161" s="3"/>
      <c r="T161" s="3"/>
      <c r="U161" s="3"/>
      <c r="V161" s="3"/>
    </row>
    <row r="162" spans="11:22" s="1" customFormat="1">
      <c r="K162" s="3"/>
      <c r="L162" s="3"/>
      <c r="M162" s="3"/>
      <c r="N162" s="3"/>
      <c r="O162" s="3"/>
      <c r="P162" s="3"/>
      <c r="Q162" s="3"/>
      <c r="R162" s="3"/>
      <c r="S162" s="3"/>
      <c r="T162" s="3"/>
      <c r="U162" s="3"/>
      <c r="V162" s="3"/>
    </row>
    <row r="163" spans="11:22" s="1" customFormat="1">
      <c r="K163" s="3"/>
      <c r="L163" s="3"/>
      <c r="M163" s="3"/>
      <c r="N163" s="3"/>
      <c r="O163" s="3"/>
      <c r="P163" s="3"/>
      <c r="Q163" s="3"/>
      <c r="R163" s="3"/>
      <c r="S163" s="3"/>
      <c r="T163" s="3"/>
      <c r="U163" s="3"/>
      <c r="V163" s="3"/>
    </row>
    <row r="164" spans="11:22" s="1" customFormat="1">
      <c r="K164" s="3"/>
      <c r="L164" s="3"/>
      <c r="M164" s="3"/>
      <c r="N164" s="3"/>
      <c r="O164" s="3"/>
      <c r="P164" s="3"/>
      <c r="Q164" s="3"/>
      <c r="R164" s="3"/>
      <c r="S164" s="3"/>
      <c r="T164" s="3"/>
      <c r="U164" s="3"/>
      <c r="V164" s="3"/>
    </row>
    <row r="165" spans="11:22" s="1" customFormat="1">
      <c r="K165" s="3"/>
      <c r="L165" s="3"/>
      <c r="M165" s="3"/>
      <c r="N165" s="3"/>
      <c r="O165" s="3"/>
      <c r="P165" s="3"/>
      <c r="Q165" s="3"/>
      <c r="R165" s="3"/>
      <c r="S165" s="3"/>
      <c r="T165" s="3"/>
      <c r="U165" s="3"/>
      <c r="V165" s="3"/>
    </row>
    <row r="166" spans="11:22" s="1" customFormat="1">
      <c r="K166" s="3"/>
      <c r="L166" s="3"/>
      <c r="M166" s="3"/>
      <c r="N166" s="3"/>
      <c r="O166" s="3"/>
      <c r="P166" s="3"/>
      <c r="Q166" s="3"/>
      <c r="R166" s="3"/>
      <c r="S166" s="3"/>
      <c r="T166" s="3"/>
      <c r="U166" s="3"/>
      <c r="V166" s="3"/>
    </row>
    <row r="167" spans="11:22" s="1" customFormat="1">
      <c r="K167" s="3"/>
      <c r="L167" s="3"/>
      <c r="M167" s="3"/>
      <c r="N167" s="3"/>
      <c r="O167" s="3"/>
      <c r="P167" s="3"/>
      <c r="Q167" s="3"/>
      <c r="R167" s="3"/>
      <c r="S167" s="3"/>
      <c r="T167" s="3"/>
      <c r="U167" s="3"/>
      <c r="V167" s="3"/>
    </row>
    <row r="168" spans="11:22" s="1" customFormat="1">
      <c r="K168" s="3"/>
      <c r="L168" s="3"/>
      <c r="M168" s="3"/>
      <c r="N168" s="3"/>
      <c r="O168" s="3"/>
      <c r="P168" s="3"/>
      <c r="Q168" s="3"/>
      <c r="R168" s="3"/>
      <c r="S168" s="3"/>
      <c r="T168" s="3"/>
      <c r="U168" s="3"/>
      <c r="V168" s="3"/>
    </row>
    <row r="169" spans="11:22" s="1" customFormat="1">
      <c r="K169" s="3"/>
      <c r="L169" s="3"/>
      <c r="M169" s="3"/>
      <c r="N169" s="3"/>
      <c r="O169" s="3"/>
      <c r="P169" s="3"/>
      <c r="Q169" s="3"/>
      <c r="R169" s="3"/>
      <c r="S169" s="3"/>
      <c r="T169" s="3"/>
      <c r="U169" s="3"/>
      <c r="V169" s="3"/>
    </row>
    <row r="170" spans="11:22" s="1" customFormat="1">
      <c r="K170" s="3"/>
      <c r="L170" s="3"/>
      <c r="M170" s="3"/>
      <c r="N170" s="3"/>
      <c r="O170" s="3"/>
      <c r="P170" s="3"/>
      <c r="Q170" s="3"/>
      <c r="R170" s="3"/>
      <c r="S170" s="3"/>
      <c r="T170" s="3"/>
      <c r="U170" s="3"/>
      <c r="V170" s="3"/>
    </row>
    <row r="171" spans="11:22" s="1" customFormat="1">
      <c r="K171" s="3"/>
      <c r="L171" s="3"/>
      <c r="M171" s="3"/>
      <c r="N171" s="3"/>
      <c r="O171" s="3"/>
      <c r="P171" s="3"/>
      <c r="Q171" s="3"/>
      <c r="R171" s="3"/>
      <c r="S171" s="3"/>
      <c r="T171" s="3"/>
      <c r="U171" s="3"/>
      <c r="V171" s="3"/>
    </row>
    <row r="172" spans="11:22" s="1" customFormat="1">
      <c r="K172" s="3"/>
      <c r="L172" s="3"/>
      <c r="M172" s="3"/>
      <c r="N172" s="3"/>
      <c r="O172" s="3"/>
      <c r="P172" s="3"/>
      <c r="Q172" s="3"/>
      <c r="R172" s="3"/>
      <c r="S172" s="3"/>
      <c r="T172" s="3"/>
      <c r="U172" s="3"/>
      <c r="V172" s="3"/>
    </row>
    <row r="173" spans="11:22" s="1" customFormat="1">
      <c r="K173" s="3"/>
      <c r="L173" s="3"/>
      <c r="M173" s="3"/>
      <c r="N173" s="3"/>
      <c r="O173" s="3"/>
      <c r="P173" s="3"/>
      <c r="Q173" s="3"/>
      <c r="R173" s="3"/>
      <c r="S173" s="3"/>
      <c r="T173" s="3"/>
      <c r="U173" s="3"/>
      <c r="V173" s="3"/>
    </row>
    <row r="174" spans="11:22" s="1" customFormat="1">
      <c r="K174" s="3"/>
      <c r="L174" s="3"/>
      <c r="M174" s="3"/>
      <c r="N174" s="3"/>
      <c r="O174" s="3"/>
      <c r="P174" s="3"/>
      <c r="Q174" s="3"/>
      <c r="R174" s="3"/>
      <c r="S174" s="3"/>
      <c r="T174" s="3"/>
      <c r="U174" s="3"/>
      <c r="V174" s="3"/>
    </row>
    <row r="175" spans="11:22" s="1" customFormat="1">
      <c r="K175" s="3"/>
      <c r="L175" s="3"/>
      <c r="M175" s="3"/>
      <c r="N175" s="3"/>
      <c r="O175" s="3"/>
      <c r="P175" s="3"/>
      <c r="Q175" s="3"/>
      <c r="R175" s="3"/>
      <c r="S175" s="3"/>
      <c r="T175" s="3"/>
      <c r="U175" s="3"/>
      <c r="V175" s="3"/>
    </row>
    <row r="176" spans="11:22" s="1" customFormat="1">
      <c r="K176" s="3"/>
      <c r="L176" s="3"/>
      <c r="M176" s="3"/>
      <c r="N176" s="3"/>
      <c r="O176" s="3"/>
      <c r="P176" s="3"/>
      <c r="Q176" s="3"/>
      <c r="R176" s="3"/>
      <c r="S176" s="3"/>
      <c r="T176" s="3"/>
      <c r="U176" s="3"/>
      <c r="V176" s="3"/>
    </row>
    <row r="177" spans="11:22" s="1" customFormat="1">
      <c r="K177" s="3"/>
      <c r="L177" s="3"/>
      <c r="M177" s="3"/>
      <c r="N177" s="3"/>
      <c r="O177" s="3"/>
      <c r="P177" s="3"/>
      <c r="Q177" s="3"/>
      <c r="R177" s="3"/>
      <c r="S177" s="3"/>
      <c r="T177" s="3"/>
      <c r="U177" s="3"/>
      <c r="V177" s="3"/>
    </row>
    <row r="178" spans="11:22" s="1" customFormat="1">
      <c r="K178" s="3"/>
      <c r="L178" s="3"/>
      <c r="M178" s="3"/>
      <c r="N178" s="3"/>
      <c r="O178" s="3"/>
      <c r="P178" s="3"/>
      <c r="Q178" s="3"/>
      <c r="R178" s="3"/>
      <c r="S178" s="3"/>
      <c r="T178" s="3"/>
      <c r="U178" s="3"/>
      <c r="V178" s="3"/>
    </row>
    <row r="179" spans="11:22" s="1" customFormat="1">
      <c r="K179" s="3"/>
      <c r="L179" s="3"/>
      <c r="M179" s="3"/>
      <c r="N179" s="3"/>
      <c r="O179" s="3"/>
      <c r="P179" s="3"/>
      <c r="Q179" s="3"/>
      <c r="R179" s="3"/>
      <c r="S179" s="3"/>
      <c r="T179" s="3"/>
      <c r="U179" s="3"/>
      <c r="V179" s="3"/>
    </row>
    <row r="180" spans="11:22" s="1" customFormat="1">
      <c r="K180" s="3"/>
      <c r="L180" s="3"/>
      <c r="M180" s="3"/>
      <c r="N180" s="3"/>
      <c r="O180" s="3"/>
      <c r="P180" s="3"/>
      <c r="Q180" s="3"/>
      <c r="R180" s="3"/>
      <c r="S180" s="3"/>
      <c r="T180" s="3"/>
      <c r="U180" s="3"/>
      <c r="V180" s="3"/>
    </row>
    <row r="181" spans="11:22" s="1" customFormat="1">
      <c r="K181" s="3"/>
      <c r="L181" s="3"/>
      <c r="M181" s="3"/>
      <c r="N181" s="3"/>
      <c r="O181" s="3"/>
      <c r="P181" s="3"/>
      <c r="Q181" s="3"/>
      <c r="R181" s="3"/>
      <c r="S181" s="3"/>
      <c r="T181" s="3"/>
      <c r="U181" s="3"/>
      <c r="V181" s="3"/>
    </row>
    <row r="182" spans="11:22" s="1" customFormat="1">
      <c r="K182" s="3"/>
      <c r="L182" s="3"/>
      <c r="M182" s="3"/>
      <c r="N182" s="3"/>
      <c r="O182" s="3"/>
      <c r="P182" s="3"/>
      <c r="Q182" s="3"/>
      <c r="R182" s="3"/>
      <c r="S182" s="3"/>
      <c r="T182" s="3"/>
      <c r="U182" s="3"/>
      <c r="V182" s="3"/>
    </row>
    <row r="183" spans="11:22" s="1" customFormat="1">
      <c r="K183" s="3"/>
      <c r="L183" s="3"/>
      <c r="M183" s="3"/>
      <c r="N183" s="3"/>
      <c r="O183" s="3"/>
      <c r="P183" s="3"/>
      <c r="Q183" s="3"/>
      <c r="R183" s="3"/>
      <c r="S183" s="3"/>
      <c r="T183" s="3"/>
      <c r="U183" s="3"/>
      <c r="V183" s="3"/>
    </row>
    <row r="184" spans="11:22" s="1" customFormat="1">
      <c r="K184" s="3"/>
      <c r="L184" s="3"/>
      <c r="M184" s="3"/>
      <c r="N184" s="3"/>
      <c r="O184" s="3"/>
      <c r="P184" s="3"/>
      <c r="Q184" s="3"/>
      <c r="R184" s="3"/>
      <c r="S184" s="3"/>
      <c r="T184" s="3"/>
      <c r="U184" s="3"/>
      <c r="V184" s="3"/>
    </row>
    <row r="185" spans="11:22" s="1" customFormat="1">
      <c r="K185" s="3"/>
      <c r="L185" s="3"/>
      <c r="M185" s="3"/>
      <c r="N185" s="3"/>
      <c r="O185" s="3"/>
      <c r="P185" s="3"/>
      <c r="Q185" s="3"/>
      <c r="R185" s="3"/>
      <c r="S185" s="3"/>
      <c r="T185" s="3"/>
      <c r="U185" s="3"/>
      <c r="V185" s="3"/>
    </row>
    <row r="186" spans="11:22" s="1" customFormat="1">
      <c r="K186" s="3"/>
      <c r="L186" s="3"/>
      <c r="M186" s="3"/>
      <c r="N186" s="3"/>
      <c r="O186" s="3"/>
      <c r="P186" s="3"/>
      <c r="Q186" s="3"/>
      <c r="R186" s="3"/>
      <c r="S186" s="3"/>
      <c r="T186" s="3"/>
      <c r="U186" s="3"/>
      <c r="V186" s="3"/>
    </row>
    <row r="187" spans="11:22" s="1" customFormat="1">
      <c r="K187" s="3"/>
      <c r="L187" s="3"/>
      <c r="M187" s="3"/>
      <c r="N187" s="3"/>
      <c r="O187" s="3"/>
      <c r="P187" s="3"/>
      <c r="Q187" s="3"/>
      <c r="R187" s="3"/>
      <c r="S187" s="3"/>
      <c r="T187" s="3"/>
      <c r="U187" s="3"/>
      <c r="V187" s="3"/>
    </row>
    <row r="188" spans="11:22" s="1" customFormat="1">
      <c r="K188" s="3"/>
      <c r="L188" s="3"/>
      <c r="M188" s="3"/>
      <c r="N188" s="3"/>
      <c r="O188" s="3"/>
      <c r="P188" s="3"/>
      <c r="Q188" s="3"/>
      <c r="R188" s="3"/>
      <c r="S188" s="3"/>
      <c r="T188" s="3"/>
      <c r="U188" s="3"/>
      <c r="V188" s="3"/>
    </row>
    <row r="189" spans="11:22" s="1" customFormat="1">
      <c r="K189" s="3"/>
      <c r="L189" s="3"/>
      <c r="M189" s="3"/>
      <c r="N189" s="3"/>
      <c r="O189" s="3"/>
      <c r="P189" s="3"/>
      <c r="Q189" s="3"/>
      <c r="R189" s="3"/>
      <c r="S189" s="3"/>
      <c r="T189" s="3"/>
      <c r="U189" s="3"/>
      <c r="V189" s="3"/>
    </row>
    <row r="190" spans="11:22" s="1" customFormat="1">
      <c r="K190" s="3"/>
      <c r="L190" s="3"/>
      <c r="M190" s="3"/>
      <c r="N190" s="3"/>
      <c r="O190" s="3"/>
      <c r="P190" s="3"/>
      <c r="Q190" s="3"/>
      <c r="R190" s="3"/>
      <c r="S190" s="3"/>
      <c r="T190" s="3"/>
      <c r="U190" s="3"/>
      <c r="V190" s="3"/>
    </row>
    <row r="191" spans="11:22" s="1" customFormat="1">
      <c r="K191" s="3"/>
      <c r="L191" s="3"/>
      <c r="M191" s="3"/>
      <c r="N191" s="3"/>
      <c r="O191" s="3"/>
      <c r="P191" s="3"/>
      <c r="Q191" s="3"/>
      <c r="R191" s="3"/>
      <c r="S191" s="3"/>
      <c r="T191" s="3"/>
      <c r="U191" s="3"/>
      <c r="V191" s="3"/>
    </row>
    <row r="192" spans="11:22" s="1" customFormat="1">
      <c r="K192" s="3"/>
      <c r="L192" s="3"/>
      <c r="M192" s="3"/>
      <c r="N192" s="3"/>
      <c r="O192" s="3"/>
      <c r="P192" s="3"/>
      <c r="Q192" s="3"/>
      <c r="R192" s="3"/>
      <c r="S192" s="3"/>
      <c r="T192" s="3"/>
      <c r="U192" s="3"/>
      <c r="V192" s="3"/>
    </row>
    <row r="193" spans="11:22" s="1" customFormat="1">
      <c r="K193" s="3"/>
      <c r="L193" s="3"/>
      <c r="M193" s="3"/>
      <c r="N193" s="3"/>
      <c r="O193" s="3"/>
      <c r="P193" s="3"/>
      <c r="Q193" s="3"/>
      <c r="R193" s="3"/>
      <c r="S193" s="3"/>
      <c r="T193" s="3"/>
      <c r="U193" s="3"/>
      <c r="V193" s="3"/>
    </row>
    <row r="194" spans="11:22" s="1" customFormat="1">
      <c r="K194" s="3"/>
      <c r="L194" s="3"/>
      <c r="M194" s="3"/>
      <c r="N194" s="3"/>
      <c r="O194" s="3"/>
      <c r="P194" s="3"/>
      <c r="Q194" s="3"/>
      <c r="R194" s="3"/>
      <c r="S194" s="3"/>
      <c r="T194" s="3"/>
      <c r="U194" s="3"/>
      <c r="V194" s="3"/>
    </row>
    <row r="195" spans="11:22" s="1" customFormat="1">
      <c r="K195" s="3"/>
      <c r="L195" s="3"/>
      <c r="M195" s="3"/>
      <c r="N195" s="3"/>
      <c r="O195" s="3"/>
      <c r="P195" s="3"/>
      <c r="Q195" s="3"/>
      <c r="R195" s="3"/>
      <c r="S195" s="3"/>
      <c r="T195" s="3"/>
      <c r="U195" s="3"/>
      <c r="V195" s="3"/>
    </row>
    <row r="196" spans="11:22" s="1" customFormat="1">
      <c r="K196" s="3"/>
      <c r="L196" s="3"/>
      <c r="M196" s="3"/>
      <c r="N196" s="3"/>
      <c r="O196" s="3"/>
      <c r="P196" s="3"/>
      <c r="Q196" s="3"/>
      <c r="R196" s="3"/>
      <c r="S196" s="3"/>
      <c r="T196" s="3"/>
      <c r="U196" s="3"/>
      <c r="V196" s="3"/>
    </row>
    <row r="197" spans="11:22" s="1" customFormat="1">
      <c r="K197" s="3"/>
      <c r="L197" s="3"/>
      <c r="M197" s="3"/>
      <c r="N197" s="3"/>
      <c r="O197" s="3"/>
      <c r="P197" s="3"/>
      <c r="Q197" s="3"/>
      <c r="R197" s="3"/>
      <c r="S197" s="3"/>
      <c r="T197" s="3"/>
      <c r="U197" s="3"/>
      <c r="V197" s="3"/>
    </row>
    <row r="198" spans="11:22" s="1" customFormat="1">
      <c r="K198" s="3"/>
      <c r="L198" s="3"/>
      <c r="M198" s="3"/>
      <c r="N198" s="3"/>
      <c r="O198" s="3"/>
      <c r="P198" s="3"/>
      <c r="Q198" s="3"/>
      <c r="R198" s="3"/>
      <c r="S198" s="3"/>
      <c r="T198" s="3"/>
      <c r="U198" s="3"/>
      <c r="V198" s="3"/>
    </row>
    <row r="199" spans="11:22" s="1" customFormat="1">
      <c r="K199" s="3"/>
      <c r="L199" s="3"/>
      <c r="M199" s="3"/>
      <c r="N199" s="3"/>
      <c r="O199" s="3"/>
      <c r="P199" s="3"/>
      <c r="Q199" s="3"/>
      <c r="R199" s="3"/>
      <c r="S199" s="3"/>
      <c r="T199" s="3"/>
      <c r="U199" s="3"/>
      <c r="V199" s="3"/>
    </row>
    <row r="200" spans="11:22" s="1" customFormat="1">
      <c r="K200" s="3"/>
      <c r="L200" s="3"/>
      <c r="M200" s="3"/>
      <c r="N200" s="3"/>
      <c r="O200" s="3"/>
      <c r="P200" s="3"/>
      <c r="Q200" s="3"/>
      <c r="R200" s="3"/>
      <c r="S200" s="3"/>
      <c r="T200" s="3"/>
      <c r="U200" s="3"/>
      <c r="V200" s="3"/>
    </row>
    <row r="201" spans="11:22" s="1" customFormat="1">
      <c r="K201" s="3"/>
      <c r="L201" s="3"/>
      <c r="M201" s="3"/>
      <c r="N201" s="3"/>
      <c r="O201" s="3"/>
      <c r="P201" s="3"/>
      <c r="Q201" s="3"/>
      <c r="R201" s="3"/>
      <c r="S201" s="3"/>
      <c r="T201" s="3"/>
      <c r="U201" s="3"/>
      <c r="V201" s="3"/>
    </row>
    <row r="202" spans="11:22" s="1" customFormat="1">
      <c r="K202" s="3"/>
      <c r="L202" s="3"/>
      <c r="M202" s="3"/>
      <c r="N202" s="3"/>
      <c r="O202" s="3"/>
      <c r="P202" s="3"/>
      <c r="Q202" s="3"/>
      <c r="R202" s="3"/>
      <c r="S202" s="3"/>
      <c r="T202" s="3"/>
      <c r="U202" s="3"/>
      <c r="V202" s="3"/>
    </row>
    <row r="203" spans="11:22" s="1" customFormat="1">
      <c r="K203" s="3"/>
      <c r="L203" s="3"/>
      <c r="M203" s="3"/>
      <c r="N203" s="3"/>
      <c r="O203" s="3"/>
      <c r="P203" s="3"/>
      <c r="Q203" s="3"/>
      <c r="R203" s="3"/>
      <c r="S203" s="3"/>
      <c r="T203" s="3"/>
      <c r="U203" s="3"/>
      <c r="V203" s="3"/>
    </row>
    <row r="204" spans="11:22" s="1" customFormat="1">
      <c r="K204" s="3"/>
      <c r="L204" s="3"/>
      <c r="M204" s="3"/>
      <c r="N204" s="3"/>
      <c r="O204" s="3"/>
      <c r="P204" s="3"/>
      <c r="Q204" s="3"/>
      <c r="R204" s="3"/>
      <c r="S204" s="3"/>
      <c r="T204" s="3"/>
      <c r="U204" s="3"/>
      <c r="V204" s="3"/>
    </row>
    <row r="205" spans="11:22" s="1" customFormat="1">
      <c r="K205" s="3"/>
      <c r="L205" s="3"/>
      <c r="M205" s="3"/>
      <c r="N205" s="3"/>
      <c r="O205" s="3"/>
      <c r="P205" s="3"/>
      <c r="Q205" s="3"/>
      <c r="R205" s="3"/>
      <c r="S205" s="3"/>
      <c r="T205" s="3"/>
      <c r="U205" s="3"/>
      <c r="V205" s="3"/>
    </row>
    <row r="206" spans="11:22" s="1" customFormat="1">
      <c r="K206" s="3"/>
      <c r="L206" s="3"/>
      <c r="M206" s="3"/>
      <c r="N206" s="3"/>
      <c r="O206" s="3"/>
      <c r="P206" s="3"/>
      <c r="Q206" s="3"/>
      <c r="R206" s="3"/>
      <c r="S206" s="3"/>
      <c r="T206" s="3"/>
      <c r="U206" s="3"/>
      <c r="V206" s="3"/>
    </row>
    <row r="207" spans="11:22" s="1" customFormat="1">
      <c r="K207" s="3"/>
      <c r="L207" s="3"/>
      <c r="M207" s="3"/>
      <c r="N207" s="3"/>
      <c r="O207" s="3"/>
      <c r="P207" s="3"/>
      <c r="Q207" s="3"/>
      <c r="R207" s="3"/>
      <c r="S207" s="3"/>
      <c r="T207" s="3"/>
      <c r="U207" s="3"/>
      <c r="V207" s="3"/>
    </row>
    <row r="208" spans="11:22" s="1" customFormat="1">
      <c r="K208" s="3"/>
      <c r="L208" s="3"/>
      <c r="M208" s="3"/>
      <c r="N208" s="3"/>
      <c r="O208" s="3"/>
      <c r="P208" s="3"/>
      <c r="Q208" s="3"/>
      <c r="R208" s="3"/>
      <c r="S208" s="3"/>
      <c r="T208" s="3"/>
      <c r="U208" s="3"/>
      <c r="V208" s="3"/>
    </row>
    <row r="209" spans="11:22" s="1" customFormat="1">
      <c r="K209" s="3"/>
      <c r="L209" s="3"/>
      <c r="M209" s="3"/>
      <c r="N209" s="3"/>
      <c r="O209" s="3"/>
      <c r="P209" s="3"/>
      <c r="Q209" s="3"/>
      <c r="R209" s="3"/>
      <c r="S209" s="3"/>
      <c r="T209" s="3"/>
      <c r="U209" s="3"/>
      <c r="V209" s="3"/>
    </row>
    <row r="210" spans="11:22" s="1" customFormat="1">
      <c r="K210" s="3"/>
      <c r="L210" s="3"/>
      <c r="M210" s="3"/>
      <c r="N210" s="3"/>
      <c r="O210" s="3"/>
      <c r="P210" s="3"/>
      <c r="Q210" s="3"/>
      <c r="R210" s="3"/>
      <c r="S210" s="3"/>
      <c r="T210" s="3"/>
      <c r="U210" s="3"/>
      <c r="V210" s="3"/>
    </row>
    <row r="211" spans="11:22" s="1" customFormat="1">
      <c r="K211" s="3"/>
      <c r="L211" s="3"/>
      <c r="M211" s="3"/>
      <c r="N211" s="3"/>
      <c r="O211" s="3"/>
      <c r="P211" s="3"/>
      <c r="Q211" s="3"/>
      <c r="R211" s="3"/>
      <c r="S211" s="3"/>
      <c r="T211" s="3"/>
      <c r="U211" s="3"/>
      <c r="V211" s="3"/>
    </row>
    <row r="212" spans="11:22" s="1" customFormat="1">
      <c r="K212" s="3"/>
      <c r="L212" s="3"/>
      <c r="M212" s="3"/>
      <c r="N212" s="3"/>
      <c r="O212" s="3"/>
      <c r="P212" s="3"/>
      <c r="Q212" s="3"/>
      <c r="R212" s="3"/>
      <c r="S212" s="3"/>
      <c r="T212" s="3"/>
      <c r="U212" s="3"/>
      <c r="V212" s="3"/>
    </row>
    <row r="213" spans="11:22" s="1" customFormat="1">
      <c r="K213" s="3"/>
      <c r="L213" s="3"/>
      <c r="M213" s="3"/>
      <c r="N213" s="3"/>
      <c r="O213" s="3"/>
      <c r="P213" s="3"/>
      <c r="Q213" s="3"/>
      <c r="R213" s="3"/>
      <c r="S213" s="3"/>
      <c r="T213" s="3"/>
      <c r="U213" s="3"/>
      <c r="V213" s="3"/>
    </row>
    <row r="214" spans="11:22" s="1" customFormat="1">
      <c r="K214" s="3"/>
      <c r="L214" s="3"/>
      <c r="M214" s="3"/>
      <c r="N214" s="3"/>
      <c r="O214" s="3"/>
      <c r="P214" s="3"/>
      <c r="Q214" s="3"/>
      <c r="R214" s="3"/>
      <c r="S214" s="3"/>
      <c r="T214" s="3"/>
      <c r="U214" s="3"/>
      <c r="V214" s="3"/>
    </row>
    <row r="215" spans="11:22" s="1" customFormat="1">
      <c r="K215" s="3"/>
      <c r="L215" s="3"/>
      <c r="M215" s="3"/>
      <c r="N215" s="3"/>
      <c r="O215" s="3"/>
      <c r="P215" s="3"/>
      <c r="Q215" s="3"/>
      <c r="R215" s="3"/>
      <c r="S215" s="3"/>
      <c r="T215" s="3"/>
      <c r="U215" s="3"/>
      <c r="V215" s="3"/>
    </row>
    <row r="216" spans="11:22" s="1" customFormat="1">
      <c r="K216" s="3"/>
      <c r="L216" s="3"/>
      <c r="M216" s="3"/>
      <c r="N216" s="3"/>
      <c r="O216" s="3"/>
      <c r="P216" s="3"/>
      <c r="Q216" s="3"/>
      <c r="R216" s="3"/>
      <c r="S216" s="3"/>
      <c r="T216" s="3"/>
      <c r="U216" s="3"/>
      <c r="V216" s="3"/>
    </row>
    <row r="217" spans="11:22" s="1" customFormat="1">
      <c r="K217" s="3"/>
      <c r="L217" s="3"/>
      <c r="M217" s="3"/>
      <c r="N217" s="3"/>
      <c r="O217" s="3"/>
      <c r="P217" s="3"/>
      <c r="Q217" s="3"/>
      <c r="R217" s="3"/>
      <c r="S217" s="3"/>
      <c r="T217" s="3"/>
      <c r="U217" s="3"/>
      <c r="V217" s="3"/>
    </row>
    <row r="218" spans="11:22" s="1" customFormat="1">
      <c r="K218" s="3"/>
      <c r="L218" s="3"/>
      <c r="M218" s="3"/>
      <c r="N218" s="3"/>
      <c r="O218" s="3"/>
      <c r="P218" s="3"/>
      <c r="Q218" s="3"/>
      <c r="R218" s="3"/>
      <c r="S218" s="3"/>
      <c r="T218" s="3"/>
      <c r="U218" s="3"/>
      <c r="V218" s="3"/>
    </row>
    <row r="219" spans="11:22" s="1" customFormat="1">
      <c r="K219" s="3"/>
      <c r="L219" s="3"/>
      <c r="M219" s="3"/>
      <c r="N219" s="3"/>
      <c r="O219" s="3"/>
      <c r="P219" s="3"/>
      <c r="Q219" s="3"/>
      <c r="R219" s="3"/>
      <c r="S219" s="3"/>
      <c r="T219" s="3"/>
      <c r="U219" s="3"/>
      <c r="V219" s="3"/>
    </row>
    <row r="220" spans="11:22" s="1" customFormat="1">
      <c r="K220" s="3"/>
      <c r="L220" s="3"/>
      <c r="M220" s="3"/>
      <c r="N220" s="3"/>
      <c r="O220" s="3"/>
      <c r="P220" s="3"/>
      <c r="Q220" s="3"/>
      <c r="R220" s="3"/>
      <c r="S220" s="3"/>
      <c r="T220" s="3"/>
      <c r="U220" s="3"/>
      <c r="V220" s="3"/>
    </row>
    <row r="221" spans="11:22" s="1" customFormat="1">
      <c r="K221" s="3"/>
      <c r="L221" s="3"/>
      <c r="M221" s="3"/>
      <c r="N221" s="3"/>
      <c r="O221" s="3"/>
      <c r="P221" s="3"/>
      <c r="Q221" s="3"/>
      <c r="R221" s="3"/>
      <c r="S221" s="3"/>
      <c r="T221" s="3"/>
      <c r="U221" s="3"/>
      <c r="V221" s="3"/>
    </row>
    <row r="222" spans="11:22" s="1" customFormat="1">
      <c r="K222" s="3"/>
      <c r="L222" s="3"/>
      <c r="M222" s="3"/>
      <c r="N222" s="3"/>
      <c r="O222" s="3"/>
      <c r="P222" s="3"/>
      <c r="Q222" s="3"/>
      <c r="R222" s="3"/>
      <c r="S222" s="3"/>
      <c r="T222" s="3"/>
      <c r="U222" s="3"/>
      <c r="V222" s="3"/>
    </row>
    <row r="223" spans="11:22" s="1" customFormat="1">
      <c r="K223" s="3"/>
      <c r="L223" s="3"/>
      <c r="M223" s="3"/>
      <c r="N223" s="3"/>
      <c r="O223" s="3"/>
      <c r="P223" s="3"/>
      <c r="Q223" s="3"/>
      <c r="R223" s="3"/>
      <c r="S223" s="3"/>
      <c r="T223" s="3"/>
      <c r="U223" s="3"/>
      <c r="V223" s="3"/>
    </row>
    <row r="224" spans="11:22" s="1" customFormat="1">
      <c r="K224" s="3"/>
      <c r="L224" s="3"/>
      <c r="M224" s="3"/>
      <c r="N224" s="3"/>
      <c r="O224" s="3"/>
      <c r="P224" s="3"/>
      <c r="Q224" s="3"/>
      <c r="R224" s="3"/>
      <c r="S224" s="3"/>
      <c r="T224" s="3"/>
      <c r="U224" s="3"/>
      <c r="V224" s="3"/>
    </row>
    <row r="225" spans="11:22" s="1" customFormat="1">
      <c r="K225" s="3"/>
      <c r="L225" s="3"/>
      <c r="M225" s="3"/>
      <c r="N225" s="3"/>
      <c r="O225" s="3"/>
      <c r="P225" s="3"/>
      <c r="Q225" s="3"/>
      <c r="R225" s="3"/>
      <c r="S225" s="3"/>
      <c r="T225" s="3"/>
      <c r="U225" s="3"/>
      <c r="V225" s="3"/>
    </row>
    <row r="226" spans="11:22" s="1" customFormat="1">
      <c r="K226" s="3"/>
      <c r="L226" s="3"/>
      <c r="M226" s="3"/>
      <c r="N226" s="3"/>
      <c r="O226" s="3"/>
      <c r="P226" s="3"/>
      <c r="Q226" s="3"/>
      <c r="R226" s="3"/>
      <c r="S226" s="3"/>
      <c r="T226" s="3"/>
      <c r="U226" s="3"/>
      <c r="V226" s="3"/>
    </row>
    <row r="227" spans="11:22" s="1" customFormat="1">
      <c r="K227" s="3"/>
      <c r="L227" s="3"/>
      <c r="M227" s="3"/>
      <c r="N227" s="3"/>
      <c r="O227" s="3"/>
      <c r="P227" s="3"/>
      <c r="Q227" s="3"/>
      <c r="R227" s="3"/>
      <c r="S227" s="3"/>
      <c r="T227" s="3"/>
      <c r="U227" s="3"/>
      <c r="V227" s="3"/>
    </row>
    <row r="228" spans="11:22" s="1" customFormat="1">
      <c r="K228" s="3"/>
      <c r="L228" s="3"/>
      <c r="M228" s="3"/>
      <c r="N228" s="3"/>
      <c r="O228" s="3"/>
      <c r="P228" s="3"/>
      <c r="Q228" s="3"/>
      <c r="R228" s="3"/>
      <c r="S228" s="3"/>
      <c r="T228" s="3"/>
      <c r="U228" s="3"/>
      <c r="V228" s="3"/>
    </row>
    <row r="229" spans="11:22" s="1" customFormat="1">
      <c r="K229" s="3"/>
      <c r="L229" s="3"/>
      <c r="M229" s="3"/>
      <c r="N229" s="3"/>
      <c r="O229" s="3"/>
      <c r="P229" s="3"/>
      <c r="Q229" s="3"/>
      <c r="R229" s="3"/>
      <c r="S229" s="3"/>
      <c r="T229" s="3"/>
      <c r="U229" s="3"/>
      <c r="V229" s="3"/>
    </row>
    <row r="230" spans="11:22" s="1" customFormat="1">
      <c r="K230" s="3"/>
      <c r="L230" s="3"/>
      <c r="M230" s="3"/>
      <c r="N230" s="3"/>
      <c r="O230" s="3"/>
      <c r="P230" s="3"/>
      <c r="Q230" s="3"/>
      <c r="R230" s="3"/>
      <c r="S230" s="3"/>
      <c r="T230" s="3"/>
      <c r="U230" s="3"/>
      <c r="V230" s="3"/>
    </row>
    <row r="231" spans="11:22" s="1" customFormat="1">
      <c r="K231" s="3"/>
      <c r="L231" s="3"/>
      <c r="M231" s="3"/>
      <c r="N231" s="3"/>
      <c r="O231" s="3"/>
      <c r="P231" s="3"/>
      <c r="Q231" s="3"/>
      <c r="R231" s="3"/>
      <c r="S231" s="3"/>
      <c r="T231" s="3"/>
      <c r="U231" s="3"/>
      <c r="V231" s="3"/>
    </row>
    <row r="232" spans="11:22" s="1" customFormat="1">
      <c r="K232" s="3"/>
      <c r="L232" s="3"/>
      <c r="M232" s="3"/>
      <c r="N232" s="3"/>
      <c r="O232" s="3"/>
      <c r="P232" s="3"/>
      <c r="Q232" s="3"/>
      <c r="R232" s="3"/>
      <c r="S232" s="3"/>
      <c r="T232" s="3"/>
      <c r="U232" s="3"/>
      <c r="V232" s="3"/>
    </row>
    <row r="233" spans="11:22" s="1" customFormat="1">
      <c r="K233" s="3"/>
      <c r="L233" s="3"/>
      <c r="M233" s="3"/>
      <c r="N233" s="3"/>
      <c r="O233" s="3"/>
      <c r="P233" s="3"/>
      <c r="Q233" s="3"/>
      <c r="R233" s="3"/>
      <c r="S233" s="3"/>
      <c r="T233" s="3"/>
      <c r="U233" s="3"/>
      <c r="V233" s="3"/>
    </row>
    <row r="234" spans="11:22" s="1" customFormat="1">
      <c r="K234" s="3"/>
      <c r="L234" s="3"/>
      <c r="M234" s="3"/>
      <c r="N234" s="3"/>
      <c r="O234" s="3"/>
      <c r="P234" s="3"/>
      <c r="Q234" s="3"/>
      <c r="R234" s="3"/>
      <c r="S234" s="3"/>
      <c r="T234" s="3"/>
      <c r="U234" s="3"/>
      <c r="V234" s="3"/>
    </row>
    <row r="235" spans="11:22" s="1" customFormat="1">
      <c r="K235" s="3"/>
      <c r="L235" s="3"/>
      <c r="M235" s="3"/>
      <c r="N235" s="3"/>
      <c r="O235" s="3"/>
      <c r="P235" s="3"/>
      <c r="Q235" s="3"/>
      <c r="R235" s="3"/>
      <c r="S235" s="3"/>
      <c r="T235" s="3"/>
      <c r="U235" s="3"/>
      <c r="V235" s="3"/>
    </row>
    <row r="236" spans="11:22" s="1" customFormat="1">
      <c r="K236" s="3"/>
      <c r="L236" s="3"/>
      <c r="M236" s="3"/>
      <c r="N236" s="3"/>
      <c r="O236" s="3"/>
      <c r="P236" s="3"/>
      <c r="Q236" s="3"/>
      <c r="R236" s="3"/>
      <c r="S236" s="3"/>
      <c r="T236" s="3"/>
      <c r="U236" s="3"/>
      <c r="V236" s="3"/>
    </row>
    <row r="237" spans="11:22" s="1" customFormat="1">
      <c r="K237" s="3"/>
      <c r="L237" s="3"/>
      <c r="M237" s="3"/>
      <c r="N237" s="3"/>
      <c r="O237" s="3"/>
      <c r="P237" s="3"/>
      <c r="Q237" s="3"/>
      <c r="R237" s="3"/>
      <c r="S237" s="3"/>
      <c r="T237" s="3"/>
      <c r="U237" s="3"/>
      <c r="V237" s="3"/>
    </row>
    <row r="238" spans="11:22" s="1" customFormat="1">
      <c r="K238" s="3"/>
      <c r="L238" s="3"/>
      <c r="M238" s="3"/>
      <c r="N238" s="3"/>
      <c r="O238" s="3"/>
      <c r="P238" s="3"/>
      <c r="Q238" s="3"/>
      <c r="R238" s="3"/>
      <c r="S238" s="3"/>
      <c r="T238" s="3"/>
      <c r="U238" s="3"/>
      <c r="V238" s="3"/>
    </row>
    <row r="239" spans="11:22" s="1" customFormat="1">
      <c r="K239" s="3"/>
      <c r="L239" s="3"/>
      <c r="M239" s="3"/>
      <c r="N239" s="3"/>
      <c r="O239" s="3"/>
      <c r="P239" s="3"/>
      <c r="Q239" s="3"/>
      <c r="R239" s="3"/>
      <c r="S239" s="3"/>
      <c r="T239" s="3"/>
      <c r="U239" s="3"/>
      <c r="V239" s="3"/>
    </row>
    <row r="240" spans="11:22" s="1" customFormat="1">
      <c r="K240" s="3"/>
      <c r="L240" s="3"/>
      <c r="M240" s="3"/>
      <c r="N240" s="3"/>
      <c r="O240" s="3"/>
      <c r="P240" s="3"/>
      <c r="Q240" s="3"/>
      <c r="R240" s="3"/>
      <c r="S240" s="3"/>
      <c r="T240" s="3"/>
      <c r="U240" s="3"/>
      <c r="V240" s="3"/>
    </row>
    <row r="241" spans="11:22" s="1" customFormat="1">
      <c r="K241" s="3"/>
      <c r="L241" s="3"/>
      <c r="M241" s="3"/>
      <c r="N241" s="3"/>
      <c r="O241" s="3"/>
      <c r="P241" s="3"/>
      <c r="Q241" s="3"/>
      <c r="R241" s="3"/>
      <c r="S241" s="3"/>
      <c r="T241" s="3"/>
      <c r="U241" s="3"/>
      <c r="V241" s="3"/>
    </row>
    <row r="242" spans="11:22" s="1" customFormat="1">
      <c r="K242" s="3"/>
      <c r="L242" s="3"/>
      <c r="M242" s="3"/>
      <c r="N242" s="3"/>
      <c r="O242" s="3"/>
      <c r="P242" s="3"/>
      <c r="Q242" s="3"/>
      <c r="R242" s="3"/>
      <c r="S242" s="3"/>
      <c r="T242" s="3"/>
      <c r="U242" s="3"/>
      <c r="V242" s="3"/>
    </row>
    <row r="243" spans="11:22" s="1" customFormat="1">
      <c r="K243" s="3"/>
      <c r="L243" s="3"/>
      <c r="M243" s="3"/>
      <c r="N243" s="3"/>
      <c r="O243" s="3"/>
      <c r="P243" s="3"/>
      <c r="Q243" s="3"/>
      <c r="R243" s="3"/>
      <c r="S243" s="3"/>
      <c r="T243" s="3"/>
      <c r="U243" s="3"/>
      <c r="V243" s="3"/>
    </row>
    <row r="244" spans="11:22" s="1" customFormat="1">
      <c r="K244" s="3"/>
      <c r="L244" s="3"/>
      <c r="M244" s="3"/>
      <c r="N244" s="3"/>
      <c r="O244" s="3"/>
      <c r="P244" s="3"/>
      <c r="Q244" s="3"/>
      <c r="R244" s="3"/>
      <c r="S244" s="3"/>
      <c r="T244" s="3"/>
      <c r="U244" s="3"/>
      <c r="V244" s="3"/>
    </row>
    <row r="245" spans="11:22" s="1" customFormat="1">
      <c r="K245" s="3"/>
      <c r="L245" s="3"/>
      <c r="M245" s="3"/>
      <c r="N245" s="3"/>
      <c r="O245" s="3"/>
      <c r="P245" s="3"/>
      <c r="Q245" s="3"/>
      <c r="R245" s="3"/>
      <c r="S245" s="3"/>
      <c r="T245" s="3"/>
      <c r="U245" s="3"/>
      <c r="V245" s="3"/>
    </row>
    <row r="246" spans="11:22" s="1" customFormat="1">
      <c r="K246" s="3"/>
      <c r="L246" s="3"/>
      <c r="M246" s="3"/>
      <c r="N246" s="3"/>
      <c r="O246" s="3"/>
      <c r="P246" s="3"/>
      <c r="Q246" s="3"/>
      <c r="R246" s="3"/>
      <c r="S246" s="3"/>
      <c r="T246" s="3"/>
      <c r="U246" s="3"/>
      <c r="V246" s="3"/>
    </row>
    <row r="247" spans="11:22" s="1" customFormat="1">
      <c r="K247" s="3"/>
      <c r="L247" s="3"/>
      <c r="M247" s="3"/>
      <c r="N247" s="3"/>
      <c r="O247" s="3"/>
      <c r="P247" s="3"/>
      <c r="Q247" s="3"/>
      <c r="R247" s="3"/>
      <c r="S247" s="3"/>
      <c r="T247" s="3"/>
      <c r="U247" s="3"/>
      <c r="V247" s="3"/>
    </row>
    <row r="248" spans="11:22" s="1" customFormat="1">
      <c r="K248" s="3"/>
      <c r="L248" s="3"/>
      <c r="M248" s="3"/>
      <c r="N248" s="3"/>
      <c r="O248" s="3"/>
      <c r="P248" s="3"/>
      <c r="Q248" s="3"/>
      <c r="R248" s="3"/>
      <c r="S248" s="3"/>
      <c r="T248" s="3"/>
      <c r="U248" s="3"/>
      <c r="V248" s="3"/>
    </row>
    <row r="249" spans="11:22" s="1" customFormat="1">
      <c r="K249" s="3"/>
      <c r="L249" s="3"/>
      <c r="M249" s="3"/>
      <c r="N249" s="3"/>
      <c r="O249" s="3"/>
      <c r="P249" s="3"/>
      <c r="Q249" s="3"/>
      <c r="R249" s="3"/>
      <c r="S249" s="3"/>
      <c r="T249" s="3"/>
      <c r="U249" s="3"/>
      <c r="V249" s="3"/>
    </row>
    <row r="250" spans="11:22" s="1" customFormat="1">
      <c r="K250" s="3"/>
      <c r="L250" s="3"/>
      <c r="M250" s="3"/>
      <c r="N250" s="3"/>
      <c r="O250" s="3"/>
      <c r="P250" s="3"/>
      <c r="Q250" s="3"/>
      <c r="R250" s="3"/>
      <c r="S250" s="3"/>
      <c r="T250" s="3"/>
      <c r="U250" s="3"/>
      <c r="V250" s="3"/>
    </row>
    <row r="251" spans="11:22" s="1" customFormat="1">
      <c r="K251" s="3"/>
      <c r="L251" s="3"/>
      <c r="M251" s="3"/>
      <c r="N251" s="3"/>
      <c r="O251" s="3"/>
      <c r="P251" s="3"/>
      <c r="Q251" s="3"/>
      <c r="R251" s="3"/>
      <c r="S251" s="3"/>
      <c r="T251" s="3"/>
      <c r="U251" s="3"/>
      <c r="V251" s="3"/>
    </row>
    <row r="252" spans="11:22" s="1" customFormat="1">
      <c r="K252" s="3"/>
      <c r="L252" s="3"/>
      <c r="M252" s="3"/>
      <c r="N252" s="3"/>
      <c r="O252" s="3"/>
      <c r="P252" s="3"/>
      <c r="Q252" s="3"/>
      <c r="R252" s="3"/>
      <c r="S252" s="3"/>
      <c r="T252" s="3"/>
      <c r="U252" s="3"/>
      <c r="V252" s="3"/>
    </row>
    <row r="253" spans="11:22" s="1" customFormat="1">
      <c r="K253" s="3"/>
      <c r="L253" s="3"/>
      <c r="M253" s="3"/>
      <c r="N253" s="3"/>
      <c r="O253" s="3"/>
      <c r="P253" s="3"/>
      <c r="Q253" s="3"/>
      <c r="R253" s="3"/>
      <c r="S253" s="3"/>
      <c r="T253" s="3"/>
      <c r="U253" s="3"/>
      <c r="V253" s="3"/>
    </row>
    <row r="254" spans="11:22" s="1" customFormat="1">
      <c r="K254" s="3"/>
      <c r="L254" s="3"/>
      <c r="M254" s="3"/>
      <c r="N254" s="3"/>
      <c r="O254" s="3"/>
      <c r="P254" s="3"/>
      <c r="Q254" s="3"/>
      <c r="R254" s="3"/>
      <c r="S254" s="3"/>
      <c r="T254" s="3"/>
      <c r="U254" s="3"/>
      <c r="V254" s="3"/>
    </row>
    <row r="255" spans="11:22" s="1" customFormat="1">
      <c r="K255" s="3"/>
      <c r="L255" s="3"/>
      <c r="M255" s="3"/>
      <c r="N255" s="3"/>
      <c r="O255" s="3"/>
      <c r="P255" s="3"/>
      <c r="Q255" s="3"/>
      <c r="R255" s="3"/>
      <c r="S255" s="3"/>
      <c r="T255" s="3"/>
      <c r="U255" s="3"/>
      <c r="V255" s="3"/>
    </row>
    <row r="256" spans="11:22" s="1" customFormat="1">
      <c r="K256" s="3"/>
      <c r="L256" s="3"/>
      <c r="M256" s="3"/>
      <c r="N256" s="3"/>
      <c r="O256" s="3"/>
      <c r="P256" s="3"/>
      <c r="Q256" s="3"/>
      <c r="R256" s="3"/>
      <c r="S256" s="3"/>
      <c r="T256" s="3"/>
      <c r="U256" s="3"/>
      <c r="V256" s="3"/>
    </row>
    <row r="257" spans="11:22" s="1" customFormat="1">
      <c r="K257" s="3"/>
      <c r="L257" s="3"/>
      <c r="M257" s="3"/>
      <c r="N257" s="3"/>
      <c r="O257" s="3"/>
      <c r="P257" s="3"/>
      <c r="Q257" s="3"/>
      <c r="R257" s="3"/>
      <c r="S257" s="3"/>
      <c r="T257" s="3"/>
      <c r="U257" s="3"/>
      <c r="V257" s="3"/>
    </row>
    <row r="258" spans="11:22" s="1" customFormat="1">
      <c r="K258" s="3"/>
      <c r="L258" s="3"/>
      <c r="M258" s="3"/>
      <c r="N258" s="3"/>
      <c r="O258" s="3"/>
      <c r="P258" s="3"/>
      <c r="Q258" s="3"/>
      <c r="R258" s="3"/>
      <c r="S258" s="3"/>
      <c r="T258" s="3"/>
      <c r="U258" s="3"/>
      <c r="V258" s="3"/>
    </row>
    <row r="259" spans="11:22" s="1" customFormat="1">
      <c r="K259" s="3"/>
      <c r="L259" s="3"/>
      <c r="M259" s="3"/>
      <c r="N259" s="3"/>
      <c r="O259" s="3"/>
      <c r="P259" s="3"/>
      <c r="Q259" s="3"/>
      <c r="R259" s="3"/>
      <c r="S259" s="3"/>
      <c r="T259" s="3"/>
      <c r="U259" s="3"/>
      <c r="V259" s="3"/>
    </row>
    <row r="260" spans="11:22" s="1" customFormat="1">
      <c r="K260" s="3"/>
      <c r="L260" s="3"/>
      <c r="M260" s="3"/>
      <c r="N260" s="3"/>
      <c r="O260" s="3"/>
      <c r="P260" s="3"/>
      <c r="Q260" s="3"/>
      <c r="R260" s="3"/>
      <c r="S260" s="3"/>
      <c r="T260" s="3"/>
      <c r="U260" s="3"/>
      <c r="V260" s="3"/>
    </row>
    <row r="261" spans="11:22" s="1" customFormat="1">
      <c r="K261" s="3"/>
      <c r="L261" s="3"/>
      <c r="M261" s="3"/>
      <c r="N261" s="3"/>
      <c r="O261" s="3"/>
      <c r="P261" s="3"/>
      <c r="Q261" s="3"/>
      <c r="R261" s="3"/>
      <c r="S261" s="3"/>
      <c r="T261" s="3"/>
      <c r="U261" s="3"/>
      <c r="V261" s="3"/>
    </row>
    <row r="262" spans="11:22" s="1" customFormat="1">
      <c r="K262" s="3"/>
      <c r="L262" s="3"/>
      <c r="M262" s="3"/>
      <c r="N262" s="3"/>
      <c r="O262" s="3"/>
      <c r="P262" s="3"/>
      <c r="Q262" s="3"/>
      <c r="R262" s="3"/>
      <c r="S262" s="3"/>
      <c r="T262" s="3"/>
      <c r="U262" s="3"/>
      <c r="V262" s="3"/>
    </row>
    <row r="263" spans="11:22" s="1" customFormat="1">
      <c r="K263" s="3"/>
      <c r="L263" s="3"/>
      <c r="M263" s="3"/>
      <c r="N263" s="3"/>
      <c r="O263" s="3"/>
      <c r="P263" s="3"/>
      <c r="Q263" s="3"/>
      <c r="R263" s="3"/>
      <c r="S263" s="3"/>
      <c r="T263" s="3"/>
      <c r="U263" s="3"/>
      <c r="V263" s="3"/>
    </row>
    <row r="264" spans="11:22" s="1" customFormat="1">
      <c r="K264" s="3"/>
      <c r="L264" s="3"/>
      <c r="M264" s="3"/>
      <c r="N264" s="3"/>
      <c r="O264" s="3"/>
      <c r="P264" s="3"/>
      <c r="Q264" s="3"/>
      <c r="R264" s="3"/>
      <c r="S264" s="3"/>
      <c r="T264" s="3"/>
      <c r="U264" s="3"/>
      <c r="V264" s="3"/>
    </row>
    <row r="265" spans="11:22" s="1" customFormat="1">
      <c r="K265" s="3"/>
      <c r="L265" s="3"/>
      <c r="M265" s="3"/>
      <c r="N265" s="3"/>
      <c r="O265" s="3"/>
      <c r="P265" s="3"/>
      <c r="Q265" s="3"/>
      <c r="R265" s="3"/>
      <c r="S265" s="3"/>
      <c r="T265" s="3"/>
      <c r="U265" s="3"/>
      <c r="V265" s="3"/>
    </row>
    <row r="266" spans="11:22" s="1" customFormat="1">
      <c r="K266" s="3"/>
      <c r="L266" s="3"/>
      <c r="M266" s="3"/>
      <c r="N266" s="3"/>
      <c r="O266" s="3"/>
      <c r="P266" s="3"/>
      <c r="Q266" s="3"/>
      <c r="R266" s="3"/>
      <c r="S266" s="3"/>
      <c r="T266" s="3"/>
      <c r="U266" s="3"/>
      <c r="V266" s="3"/>
    </row>
    <row r="267" spans="11:22" s="1" customFormat="1">
      <c r="K267" s="3"/>
      <c r="L267" s="3"/>
      <c r="M267" s="3"/>
      <c r="N267" s="3"/>
      <c r="O267" s="3"/>
      <c r="P267" s="3"/>
      <c r="Q267" s="3"/>
      <c r="R267" s="3"/>
      <c r="S267" s="3"/>
      <c r="T267" s="3"/>
      <c r="U267" s="3"/>
      <c r="V267" s="3"/>
    </row>
    <row r="268" spans="11:22" s="1" customFormat="1">
      <c r="K268" s="3"/>
      <c r="L268" s="3"/>
      <c r="M268" s="3"/>
      <c r="N268" s="3"/>
      <c r="O268" s="3"/>
      <c r="P268" s="3"/>
      <c r="Q268" s="3"/>
      <c r="R268" s="3"/>
      <c r="S268" s="3"/>
      <c r="T268" s="3"/>
      <c r="U268" s="3"/>
      <c r="V268" s="3"/>
    </row>
    <row r="269" spans="11:22" s="1" customFormat="1">
      <c r="K269" s="3"/>
      <c r="L269" s="3"/>
      <c r="M269" s="3"/>
      <c r="N269" s="3"/>
      <c r="O269" s="3"/>
      <c r="P269" s="3"/>
      <c r="Q269" s="3"/>
      <c r="R269" s="3"/>
      <c r="S269" s="3"/>
      <c r="T269" s="3"/>
      <c r="U269" s="3"/>
      <c r="V269" s="3"/>
    </row>
    <row r="270" spans="11:22" s="1" customFormat="1">
      <c r="K270" s="3"/>
      <c r="L270" s="3"/>
      <c r="M270" s="3"/>
      <c r="N270" s="3"/>
      <c r="O270" s="3"/>
      <c r="P270" s="3"/>
      <c r="Q270" s="3"/>
      <c r="R270" s="3"/>
      <c r="S270" s="3"/>
      <c r="T270" s="3"/>
      <c r="U270" s="3"/>
      <c r="V270" s="3"/>
    </row>
    <row r="271" spans="11:22" s="1" customFormat="1">
      <c r="K271" s="3"/>
      <c r="L271" s="3"/>
      <c r="M271" s="3"/>
      <c r="N271" s="3"/>
      <c r="O271" s="3"/>
      <c r="P271" s="3"/>
      <c r="Q271" s="3"/>
      <c r="R271" s="3"/>
      <c r="S271" s="3"/>
      <c r="T271" s="3"/>
      <c r="U271" s="3"/>
      <c r="V271" s="3"/>
    </row>
    <row r="272" spans="11:22" s="1" customFormat="1">
      <c r="K272" s="3"/>
      <c r="L272" s="3"/>
      <c r="M272" s="3"/>
      <c r="N272" s="3"/>
      <c r="O272" s="3"/>
      <c r="P272" s="3"/>
      <c r="Q272" s="3"/>
      <c r="R272" s="3"/>
      <c r="S272" s="3"/>
      <c r="T272" s="3"/>
      <c r="U272" s="3"/>
      <c r="V272" s="3"/>
    </row>
    <row r="273" spans="11:22" s="1" customFormat="1">
      <c r="K273" s="3"/>
      <c r="L273" s="3"/>
      <c r="M273" s="3"/>
      <c r="N273" s="3"/>
      <c r="O273" s="3"/>
      <c r="P273" s="3"/>
      <c r="Q273" s="3"/>
      <c r="R273" s="3"/>
      <c r="S273" s="3"/>
      <c r="T273" s="3"/>
      <c r="U273" s="3"/>
      <c r="V273" s="3"/>
    </row>
    <row r="274" spans="11:22" s="1" customFormat="1">
      <c r="K274" s="3"/>
      <c r="L274" s="3"/>
      <c r="M274" s="3"/>
      <c r="N274" s="3"/>
      <c r="O274" s="3"/>
      <c r="P274" s="3"/>
      <c r="Q274" s="3"/>
      <c r="R274" s="3"/>
      <c r="S274" s="3"/>
      <c r="T274" s="3"/>
      <c r="U274" s="3"/>
      <c r="V274" s="3"/>
    </row>
    <row r="275" spans="11:22" s="1" customFormat="1">
      <c r="K275" s="3"/>
      <c r="L275" s="3"/>
      <c r="M275" s="3"/>
      <c r="N275" s="3"/>
      <c r="O275" s="3"/>
      <c r="P275" s="3"/>
      <c r="Q275" s="3"/>
      <c r="R275" s="3"/>
      <c r="S275" s="3"/>
      <c r="T275" s="3"/>
      <c r="U275" s="3"/>
      <c r="V275" s="3"/>
    </row>
    <row r="276" spans="11:22" s="1" customFormat="1">
      <c r="K276" s="3"/>
      <c r="L276" s="3"/>
      <c r="M276" s="3"/>
      <c r="N276" s="3"/>
      <c r="O276" s="3"/>
      <c r="P276" s="3"/>
      <c r="Q276" s="3"/>
      <c r="R276" s="3"/>
      <c r="S276" s="3"/>
      <c r="T276" s="3"/>
      <c r="U276" s="3"/>
      <c r="V276" s="3"/>
    </row>
    <row r="277" spans="11:22" s="1" customFormat="1">
      <c r="K277" s="3"/>
      <c r="L277" s="3"/>
      <c r="M277" s="3"/>
      <c r="N277" s="3"/>
      <c r="O277" s="3"/>
      <c r="P277" s="3"/>
      <c r="Q277" s="3"/>
      <c r="R277" s="3"/>
      <c r="S277" s="3"/>
      <c r="T277" s="3"/>
      <c r="U277" s="3"/>
      <c r="V277" s="3"/>
    </row>
    <row r="278" spans="11:22" s="1" customFormat="1">
      <c r="K278" s="3"/>
      <c r="L278" s="3"/>
      <c r="M278" s="3"/>
      <c r="N278" s="3"/>
      <c r="O278" s="3"/>
      <c r="P278" s="3"/>
      <c r="Q278" s="3"/>
      <c r="R278" s="3"/>
      <c r="S278" s="3"/>
      <c r="T278" s="3"/>
      <c r="U278" s="3"/>
      <c r="V278" s="3"/>
    </row>
    <row r="279" spans="11:22" s="1" customFormat="1">
      <c r="K279" s="3"/>
      <c r="L279" s="3"/>
      <c r="M279" s="3"/>
      <c r="N279" s="3"/>
      <c r="O279" s="3"/>
      <c r="P279" s="3"/>
      <c r="Q279" s="3"/>
      <c r="R279" s="3"/>
      <c r="S279" s="3"/>
      <c r="T279" s="3"/>
      <c r="U279" s="3"/>
      <c r="V279" s="3"/>
    </row>
    <row r="280" spans="11:22" s="1" customFormat="1">
      <c r="K280" s="3"/>
      <c r="L280" s="3"/>
      <c r="M280" s="3"/>
      <c r="N280" s="3"/>
      <c r="O280" s="3"/>
      <c r="P280" s="3"/>
      <c r="Q280" s="3"/>
      <c r="R280" s="3"/>
      <c r="S280" s="3"/>
      <c r="T280" s="3"/>
      <c r="U280" s="3"/>
      <c r="V280" s="3"/>
    </row>
    <row r="281" spans="11:22" s="1" customFormat="1">
      <c r="K281" s="3"/>
      <c r="L281" s="3"/>
      <c r="M281" s="3"/>
      <c r="N281" s="3"/>
      <c r="O281" s="3"/>
      <c r="P281" s="3"/>
      <c r="Q281" s="3"/>
      <c r="R281" s="3"/>
      <c r="S281" s="3"/>
      <c r="T281" s="3"/>
      <c r="U281" s="3"/>
      <c r="V281" s="3"/>
    </row>
    <row r="282" spans="11:22" s="1" customFormat="1">
      <c r="K282" s="3"/>
      <c r="L282" s="3"/>
      <c r="M282" s="3"/>
      <c r="N282" s="3"/>
      <c r="O282" s="3"/>
      <c r="P282" s="3"/>
      <c r="Q282" s="3"/>
      <c r="R282" s="3"/>
      <c r="S282" s="3"/>
      <c r="T282" s="3"/>
      <c r="U282" s="3"/>
      <c r="V282" s="3"/>
    </row>
    <row r="283" spans="11:22" s="1" customFormat="1">
      <c r="K283" s="3"/>
      <c r="L283" s="3"/>
      <c r="M283" s="3"/>
      <c r="N283" s="3"/>
      <c r="O283" s="3"/>
      <c r="P283" s="3"/>
      <c r="Q283" s="3"/>
      <c r="R283" s="3"/>
      <c r="S283" s="3"/>
      <c r="T283" s="3"/>
      <c r="U283" s="3"/>
      <c r="V283" s="3"/>
    </row>
    <row r="284" spans="11:22" s="1" customFormat="1">
      <c r="K284" s="3"/>
      <c r="L284" s="3"/>
      <c r="M284" s="3"/>
      <c r="N284" s="3"/>
      <c r="O284" s="3"/>
      <c r="P284" s="3"/>
      <c r="Q284" s="3"/>
      <c r="R284" s="3"/>
      <c r="S284" s="3"/>
      <c r="T284" s="3"/>
      <c r="U284" s="3"/>
      <c r="V284" s="3"/>
    </row>
    <row r="285" spans="11:22" s="1" customFormat="1">
      <c r="K285" s="3"/>
      <c r="L285" s="3"/>
      <c r="M285" s="3"/>
      <c r="N285" s="3"/>
      <c r="O285" s="3"/>
      <c r="P285" s="3"/>
      <c r="Q285" s="3"/>
      <c r="R285" s="3"/>
      <c r="S285" s="3"/>
      <c r="T285" s="3"/>
      <c r="U285" s="3"/>
      <c r="V285" s="3"/>
    </row>
    <row r="286" spans="11:22" s="1" customFormat="1">
      <c r="K286" s="3"/>
      <c r="L286" s="3"/>
      <c r="M286" s="3"/>
      <c r="N286" s="3"/>
      <c r="O286" s="3"/>
      <c r="P286" s="3"/>
      <c r="Q286" s="3"/>
      <c r="R286" s="3"/>
      <c r="S286" s="3"/>
      <c r="T286" s="3"/>
      <c r="U286" s="3"/>
      <c r="V286" s="3"/>
    </row>
    <row r="287" spans="11:22" s="1" customFormat="1">
      <c r="K287" s="3"/>
      <c r="L287" s="3"/>
      <c r="M287" s="3"/>
      <c r="N287" s="3"/>
      <c r="O287" s="3"/>
      <c r="P287" s="3"/>
      <c r="Q287" s="3"/>
      <c r="R287" s="3"/>
      <c r="S287" s="3"/>
      <c r="T287" s="3"/>
      <c r="U287" s="3"/>
      <c r="V287" s="3"/>
    </row>
    <row r="288" spans="11:22" s="1" customFormat="1">
      <c r="K288" s="3"/>
      <c r="L288" s="3"/>
      <c r="M288" s="3"/>
      <c r="N288" s="3"/>
      <c r="O288" s="3"/>
      <c r="P288" s="3"/>
      <c r="Q288" s="3"/>
      <c r="R288" s="3"/>
      <c r="S288" s="3"/>
      <c r="T288" s="3"/>
      <c r="U288" s="3"/>
      <c r="V288" s="3"/>
    </row>
    <row r="289" spans="11:22" s="1" customFormat="1">
      <c r="K289" s="3"/>
      <c r="L289" s="3"/>
      <c r="M289" s="3"/>
      <c r="N289" s="3"/>
      <c r="O289" s="3"/>
      <c r="P289" s="3"/>
      <c r="Q289" s="3"/>
      <c r="R289" s="3"/>
      <c r="S289" s="3"/>
      <c r="T289" s="3"/>
      <c r="U289" s="3"/>
      <c r="V289" s="3"/>
    </row>
    <row r="290" spans="11:22" s="1" customFormat="1">
      <c r="K290" s="3"/>
      <c r="L290" s="3"/>
      <c r="M290" s="3"/>
      <c r="N290" s="3"/>
      <c r="O290" s="3"/>
      <c r="P290" s="3"/>
      <c r="Q290" s="3"/>
      <c r="R290" s="3"/>
      <c r="S290" s="3"/>
      <c r="T290" s="3"/>
      <c r="U290" s="3"/>
      <c r="V290" s="3"/>
    </row>
    <row r="291" spans="11:22" s="1" customFormat="1">
      <c r="K291" s="3"/>
      <c r="L291" s="3"/>
      <c r="M291" s="3"/>
      <c r="N291" s="3"/>
      <c r="O291" s="3"/>
      <c r="P291" s="3"/>
      <c r="Q291" s="3"/>
      <c r="R291" s="3"/>
      <c r="S291" s="3"/>
      <c r="T291" s="3"/>
      <c r="U291" s="3"/>
      <c r="V291" s="3"/>
    </row>
    <row r="292" spans="11:22" s="1" customFormat="1">
      <c r="K292" s="3"/>
      <c r="L292" s="3"/>
      <c r="M292" s="3"/>
      <c r="N292" s="3"/>
      <c r="O292" s="3"/>
      <c r="P292" s="3"/>
      <c r="Q292" s="3"/>
      <c r="R292" s="3"/>
      <c r="S292" s="3"/>
      <c r="T292" s="3"/>
      <c r="U292" s="3"/>
      <c r="V292" s="3"/>
    </row>
  </sheetData>
  <mergeCells count="14">
    <mergeCell ref="A1:J1"/>
    <mergeCell ref="A13:J13"/>
    <mergeCell ref="A4:J4"/>
    <mergeCell ref="A6:J6"/>
    <mergeCell ref="E10:I10"/>
    <mergeCell ref="D8:I8"/>
    <mergeCell ref="D9:I9"/>
    <mergeCell ref="D10:D11"/>
    <mergeCell ref="J8:J11"/>
    <mergeCell ref="B10:C10"/>
    <mergeCell ref="A9:C9"/>
    <mergeCell ref="A5:J5"/>
    <mergeCell ref="A8:C8"/>
    <mergeCell ref="A10:A11"/>
  </mergeCells>
  <pageMargins left="0.70866141732283472" right="0.70866141732283472" top="0.74803149606299213" bottom="0.74803149606299213" header="0.31496062992125984" footer="0.31496062992125984"/>
  <pageSetup paperSize="9" scale="17" orientation="portrait" r:id="rId1"/>
  <headerFooter>
    <oddFooter>&amp;C&amp;"Arial,Negrita"22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AQ132"/>
  <sheetViews>
    <sheetView zoomScaleNormal="100" workbookViewId="0">
      <selection activeCell="A2" sqref="A2:F28"/>
    </sheetView>
  </sheetViews>
  <sheetFormatPr baseColWidth="10" defaultRowHeight="14.4"/>
  <cols>
    <col min="1" max="9" width="11.5546875" style="3"/>
    <col min="10" max="43" width="11.5546875" style="701"/>
  </cols>
  <sheetData>
    <row r="2" spans="1:7">
      <c r="A2" s="705" t="s">
        <v>3147</v>
      </c>
      <c r="B2" s="19" t="s">
        <v>3146</v>
      </c>
      <c r="C2" s="19"/>
    </row>
    <row r="3" spans="1:7">
      <c r="A3" s="705" t="s">
        <v>3148</v>
      </c>
      <c r="B3" s="19" t="s">
        <v>3149</v>
      </c>
      <c r="C3" s="19"/>
    </row>
    <row r="4" spans="1:7">
      <c r="A4" s="705" t="s">
        <v>3150</v>
      </c>
      <c r="B4" s="19" t="s">
        <v>3153</v>
      </c>
      <c r="C4" s="19"/>
      <c r="D4" s="19"/>
      <c r="E4" s="19"/>
      <c r="F4" s="19"/>
      <c r="G4" s="19"/>
    </row>
    <row r="5" spans="1:7">
      <c r="A5" s="705" t="s">
        <v>3152</v>
      </c>
      <c r="B5" s="19" t="s">
        <v>3151</v>
      </c>
      <c r="C5" s="19"/>
      <c r="D5" s="19"/>
      <c r="E5" s="19"/>
      <c r="F5" s="19"/>
      <c r="G5" s="19"/>
    </row>
    <row r="6" spans="1:7">
      <c r="A6" s="705" t="s">
        <v>3155</v>
      </c>
      <c r="B6" s="19" t="s">
        <v>3156</v>
      </c>
      <c r="C6" s="19"/>
      <c r="D6" s="19"/>
      <c r="E6" s="19"/>
      <c r="F6" s="19"/>
      <c r="G6" s="19"/>
    </row>
    <row r="7" spans="1:7">
      <c r="A7" s="705" t="s">
        <v>3157</v>
      </c>
      <c r="B7" s="19" t="s">
        <v>3158</v>
      </c>
      <c r="C7" s="19"/>
      <c r="D7" s="19"/>
      <c r="E7" s="19"/>
      <c r="F7" s="19"/>
      <c r="G7" s="19"/>
    </row>
    <row r="8" spans="1:7">
      <c r="A8" s="705" t="s">
        <v>3161</v>
      </c>
      <c r="B8" s="19" t="s">
        <v>3163</v>
      </c>
      <c r="C8" s="19"/>
      <c r="D8" s="19"/>
      <c r="E8" s="19"/>
      <c r="F8" s="19"/>
      <c r="G8" s="19"/>
    </row>
    <row r="9" spans="1:7">
      <c r="A9" s="705" t="s">
        <v>3162</v>
      </c>
      <c r="B9" s="19" t="s">
        <v>3168</v>
      </c>
      <c r="C9" s="19"/>
      <c r="D9" s="19"/>
      <c r="E9" s="19"/>
      <c r="F9" s="19"/>
      <c r="G9" s="19"/>
    </row>
    <row r="10" spans="1:7">
      <c r="A10" s="705" t="s">
        <v>3169</v>
      </c>
      <c r="B10" s="19" t="s">
        <v>42</v>
      </c>
      <c r="C10" s="19"/>
      <c r="D10" s="19"/>
      <c r="E10" s="19"/>
      <c r="F10" s="19"/>
      <c r="G10" s="19"/>
    </row>
    <row r="11" spans="1:7">
      <c r="A11" s="705" t="s">
        <v>3170</v>
      </c>
      <c r="B11" s="19" t="s">
        <v>33</v>
      </c>
      <c r="C11" s="19"/>
      <c r="D11" s="19"/>
      <c r="E11" s="19"/>
      <c r="F11" s="19"/>
      <c r="G11" s="19"/>
    </row>
    <row r="12" spans="1:7">
      <c r="A12" s="705" t="s">
        <v>3171</v>
      </c>
      <c r="B12" s="19" t="s">
        <v>607</v>
      </c>
      <c r="C12" s="19"/>
      <c r="D12" s="19"/>
      <c r="E12" s="19"/>
      <c r="F12" s="19"/>
      <c r="G12" s="19"/>
    </row>
    <row r="13" spans="1:7">
      <c r="A13" s="705" t="s">
        <v>3172</v>
      </c>
      <c r="B13" s="19" t="s">
        <v>72</v>
      </c>
      <c r="C13" s="19"/>
      <c r="D13" s="19"/>
      <c r="E13" s="19"/>
      <c r="F13" s="19"/>
      <c r="G13" s="19"/>
    </row>
    <row r="14" spans="1:7">
      <c r="A14" s="705" t="s">
        <v>3173</v>
      </c>
      <c r="B14" s="19" t="s">
        <v>74</v>
      </c>
      <c r="C14" s="19"/>
      <c r="D14" s="19"/>
      <c r="E14" s="19"/>
      <c r="F14" s="19"/>
      <c r="G14" s="19"/>
    </row>
    <row r="15" spans="1:7">
      <c r="A15" s="705" t="s">
        <v>3174</v>
      </c>
      <c r="B15" s="19" t="s">
        <v>61</v>
      </c>
      <c r="C15" s="19"/>
      <c r="D15" s="19"/>
      <c r="E15" s="19"/>
      <c r="F15" s="19"/>
      <c r="G15" s="19"/>
    </row>
    <row r="16" spans="1:7">
      <c r="A16" s="705" t="s">
        <v>3175</v>
      </c>
      <c r="B16" s="19" t="s">
        <v>3177</v>
      </c>
      <c r="C16" s="19"/>
      <c r="D16" s="19"/>
      <c r="E16" s="19"/>
      <c r="F16" s="19"/>
      <c r="G16" s="19"/>
    </row>
    <row r="17" spans="1:43">
      <c r="A17" s="705" t="s">
        <v>3176</v>
      </c>
      <c r="B17" s="19" t="s">
        <v>3178</v>
      </c>
      <c r="C17" s="19"/>
      <c r="D17" s="19"/>
      <c r="E17" s="19"/>
      <c r="F17" s="19"/>
      <c r="G17" s="19"/>
    </row>
    <row r="18" spans="1:43">
      <c r="A18" s="705" t="s">
        <v>3179</v>
      </c>
      <c r="B18" s="19" t="s">
        <v>3181</v>
      </c>
      <c r="C18" s="19"/>
      <c r="D18" s="19"/>
      <c r="E18" s="19"/>
      <c r="F18" s="19"/>
      <c r="G18" s="19"/>
    </row>
    <row r="19" spans="1:43">
      <c r="A19" s="705" t="s">
        <v>3180</v>
      </c>
      <c r="B19" s="19" t="s">
        <v>3182</v>
      </c>
      <c r="C19" s="19"/>
      <c r="D19" s="19"/>
      <c r="E19" s="19"/>
      <c r="F19" s="19"/>
      <c r="G19" s="19"/>
    </row>
    <row r="20" spans="1:43">
      <c r="A20" s="705" t="s">
        <v>3183</v>
      </c>
      <c r="B20" s="19" t="s">
        <v>53</v>
      </c>
      <c r="C20" s="19"/>
      <c r="D20" s="19"/>
      <c r="E20" s="19"/>
      <c r="F20" s="19"/>
      <c r="G20" s="19"/>
    </row>
    <row r="21" spans="1:43">
      <c r="A21" s="705" t="s">
        <v>3184</v>
      </c>
      <c r="B21" s="19" t="s">
        <v>3186</v>
      </c>
      <c r="C21" s="19"/>
      <c r="D21" s="19"/>
      <c r="E21" s="19"/>
      <c r="F21" s="19"/>
      <c r="G21" s="19"/>
    </row>
    <row r="22" spans="1:43">
      <c r="A22" s="705" t="s">
        <v>3185</v>
      </c>
      <c r="B22" s="19" t="s">
        <v>3189</v>
      </c>
      <c r="D22" s="19"/>
      <c r="E22" s="19"/>
      <c r="F22" s="19"/>
      <c r="G22" s="19"/>
    </row>
    <row r="23" spans="1:43">
      <c r="A23" s="705" t="s">
        <v>3187</v>
      </c>
      <c r="B23" s="19" t="s">
        <v>1197</v>
      </c>
      <c r="C23" s="19"/>
      <c r="D23" s="19"/>
      <c r="E23" s="19"/>
      <c r="F23" s="19"/>
      <c r="G23" s="19"/>
    </row>
    <row r="24" spans="1:43">
      <c r="A24" s="705" t="s">
        <v>3188</v>
      </c>
      <c r="B24" s="19" t="s">
        <v>3190</v>
      </c>
    </row>
    <row r="25" spans="1:43">
      <c r="A25" s="705" t="s">
        <v>3191</v>
      </c>
      <c r="B25" s="19" t="s">
        <v>3192</v>
      </c>
    </row>
    <row r="26" spans="1:43">
      <c r="A26" s="705" t="s">
        <v>3193</v>
      </c>
      <c r="B26" s="19" t="s">
        <v>3194</v>
      </c>
    </row>
    <row r="27" spans="1:43">
      <c r="A27" s="705" t="s">
        <v>3195</v>
      </c>
      <c r="B27" s="19" t="s">
        <v>3196</v>
      </c>
    </row>
    <row r="28" spans="1:43">
      <c r="A28" s="705" t="s">
        <v>3197</v>
      </c>
      <c r="B28" s="19" t="s">
        <v>3198</v>
      </c>
    </row>
    <row r="29" spans="1:43" s="3" customFormat="1" ht="15" customHeight="1">
      <c r="A29" s="46"/>
      <c r="B29" s="46"/>
      <c r="C29" s="46"/>
      <c r="D29" s="46"/>
      <c r="E29" s="46"/>
      <c r="F29" s="46"/>
      <c r="G29" s="46"/>
      <c r="H29" s="700"/>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701"/>
      <c r="AP29" s="701"/>
      <c r="AQ29" s="701"/>
    </row>
    <row r="30" spans="1:43" s="3" customFormat="1" ht="46.95" customHeight="1">
      <c r="A30" s="743"/>
      <c r="B30" s="743"/>
      <c r="C30" s="743"/>
      <c r="D30" s="743"/>
      <c r="E30" s="743"/>
      <c r="F30" s="743"/>
      <c r="G30" s="743"/>
      <c r="H30" s="743"/>
      <c r="J30" s="701"/>
      <c r="K30" s="701"/>
      <c r="L30" s="701"/>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701"/>
      <c r="AP30" s="701"/>
      <c r="AQ30" s="701"/>
    </row>
    <row r="31" spans="1:43" s="3" customFormat="1" ht="42" customHeight="1">
      <c r="A31" s="743"/>
      <c r="B31" s="743"/>
      <c r="C31" s="743"/>
      <c r="D31" s="743"/>
      <c r="E31" s="743"/>
      <c r="F31" s="743"/>
      <c r="G31" s="743"/>
      <c r="H31" s="743"/>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701"/>
      <c r="AP31" s="701"/>
      <c r="AQ31" s="701"/>
    </row>
    <row r="41" spans="1:9" s="701" customFormat="1">
      <c r="A41" s="3"/>
      <c r="B41" s="3"/>
      <c r="C41" s="3"/>
      <c r="D41" s="3"/>
      <c r="E41" s="3"/>
      <c r="F41" s="3"/>
      <c r="G41" s="3"/>
      <c r="H41" s="3"/>
      <c r="I41" s="3"/>
    </row>
    <row r="42" spans="1:9" s="701" customFormat="1">
      <c r="A42" s="3"/>
      <c r="B42" s="3"/>
      <c r="C42" s="3"/>
      <c r="D42" s="3"/>
      <c r="E42" s="3"/>
      <c r="F42" s="3"/>
      <c r="G42" s="3"/>
      <c r="H42" s="3"/>
      <c r="I42" s="3"/>
    </row>
    <row r="43" spans="1:9" s="701" customFormat="1">
      <c r="A43" s="3"/>
      <c r="B43" s="3"/>
      <c r="C43" s="3"/>
      <c r="D43" s="3"/>
      <c r="E43" s="3"/>
      <c r="F43" s="3"/>
      <c r="G43" s="3"/>
      <c r="H43" s="3"/>
      <c r="I43" s="3"/>
    </row>
    <row r="44" spans="1:9" s="701" customFormat="1">
      <c r="A44" s="3"/>
      <c r="B44" s="3"/>
      <c r="C44" s="3"/>
      <c r="D44" s="3"/>
      <c r="E44" s="3"/>
      <c r="F44" s="3"/>
      <c r="G44" s="3"/>
      <c r="H44" s="3"/>
      <c r="I44" s="3"/>
    </row>
    <row r="45" spans="1:9" s="701" customFormat="1">
      <c r="A45" s="3"/>
      <c r="B45" s="3"/>
      <c r="C45" s="3"/>
      <c r="D45" s="3"/>
      <c r="E45" s="3"/>
      <c r="F45" s="3"/>
      <c r="G45" s="3"/>
      <c r="H45" s="3"/>
      <c r="I45" s="3"/>
    </row>
    <row r="46" spans="1:9" s="701" customFormat="1"/>
    <row r="47" spans="1:9" s="701" customFormat="1"/>
    <row r="48" spans="1:9" s="701" customFormat="1"/>
    <row r="49" s="701" customFormat="1"/>
    <row r="50" s="701" customFormat="1"/>
    <row r="51" s="701" customFormat="1"/>
    <row r="52" s="701" customFormat="1"/>
    <row r="53" s="701" customFormat="1"/>
    <row r="54" s="701" customFormat="1"/>
    <row r="55" s="701" customFormat="1"/>
    <row r="56" s="701" customFormat="1"/>
    <row r="57" s="701" customFormat="1"/>
    <row r="58" s="701" customFormat="1"/>
    <row r="59" s="701" customFormat="1"/>
    <row r="60" s="701" customFormat="1"/>
    <row r="61" s="701" customFormat="1"/>
    <row r="62" s="701" customFormat="1"/>
    <row r="63" s="701" customFormat="1"/>
    <row r="64" s="701" customFormat="1"/>
    <row r="65" s="701" customFormat="1"/>
    <row r="66" s="701" customFormat="1"/>
    <row r="67" s="701" customFormat="1"/>
    <row r="68" s="701" customFormat="1"/>
    <row r="69" s="701" customFormat="1"/>
    <row r="70" s="701" customFormat="1"/>
    <row r="71" s="701" customFormat="1"/>
    <row r="72" s="701" customFormat="1"/>
    <row r="73" s="701" customFormat="1"/>
    <row r="74" s="701" customFormat="1"/>
    <row r="75" s="701" customFormat="1"/>
    <row r="76" s="701" customFormat="1"/>
    <row r="77" s="701" customFormat="1"/>
    <row r="78" s="701" customFormat="1"/>
    <row r="79" s="701" customFormat="1"/>
    <row r="80" s="701" customFormat="1"/>
    <row r="81" s="701" customFormat="1"/>
    <row r="82" s="701" customFormat="1"/>
    <row r="83" s="701" customFormat="1"/>
    <row r="84" s="701" customFormat="1"/>
    <row r="85" s="701" customFormat="1"/>
    <row r="86" s="701" customFormat="1"/>
    <row r="87" s="701" customFormat="1"/>
    <row r="88" s="701" customFormat="1"/>
    <row r="89" s="701" customFormat="1"/>
    <row r="90" s="701" customFormat="1"/>
    <row r="91" s="701" customFormat="1"/>
    <row r="92" s="701" customFormat="1"/>
    <row r="93" s="701" customFormat="1"/>
    <row r="94" s="701" customFormat="1"/>
    <row r="95" s="701" customFormat="1"/>
    <row r="96" s="701" customFormat="1"/>
    <row r="97" s="701" customFormat="1"/>
    <row r="98" s="701" customFormat="1"/>
    <row r="99" s="701" customFormat="1"/>
    <row r="100" s="701" customFormat="1"/>
    <row r="101" s="701" customFormat="1"/>
    <row r="102" s="701" customFormat="1"/>
    <row r="103" s="701" customFormat="1"/>
    <row r="104" s="701" customFormat="1"/>
    <row r="105" s="701" customFormat="1"/>
    <row r="106" s="701" customFormat="1"/>
    <row r="107" s="701" customFormat="1"/>
    <row r="108" s="701" customFormat="1"/>
    <row r="109" s="701" customFormat="1"/>
    <row r="110" s="701" customFormat="1"/>
    <row r="111" s="701" customFormat="1"/>
    <row r="112" s="701" customFormat="1"/>
    <row r="113" s="701" customFormat="1"/>
    <row r="114" s="701" customFormat="1"/>
    <row r="115" s="701" customFormat="1"/>
    <row r="116" s="701" customFormat="1"/>
    <row r="117" s="701" customFormat="1"/>
    <row r="118" s="701" customFormat="1"/>
    <row r="119" s="701" customFormat="1"/>
    <row r="120" s="701" customFormat="1"/>
    <row r="121" s="701" customFormat="1"/>
    <row r="122" s="701" customFormat="1"/>
    <row r="123" s="701" customFormat="1"/>
    <row r="124" s="701" customFormat="1"/>
    <row r="125" s="701" customFormat="1"/>
    <row r="126" s="701" customFormat="1"/>
    <row r="127" s="701" customFormat="1"/>
    <row r="128" s="701" customFormat="1"/>
    <row r="129" s="701" customFormat="1"/>
    <row r="130" s="701" customFormat="1"/>
    <row r="131" s="701" customFormat="1"/>
    <row r="132" s="701" customFormat="1"/>
  </sheetData>
  <mergeCells count="1">
    <mergeCell ref="A30:H3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4"/>
  <sheetViews>
    <sheetView zoomScale="110" zoomScaleNormal="110" workbookViewId="0">
      <selection activeCell="A13" sqref="A13:B13"/>
    </sheetView>
  </sheetViews>
  <sheetFormatPr baseColWidth="10" defaultRowHeight="14.4"/>
  <cols>
    <col min="1" max="1" width="2.88671875" bestFit="1" customWidth="1"/>
    <col min="2" max="2" width="99.44140625" style="3" bestFit="1" customWidth="1"/>
    <col min="3" max="17" width="11.5546875" style="3"/>
  </cols>
  <sheetData>
    <row r="1" spans="1:17" ht="73.5" customHeight="1">
      <c r="A1" s="942" t="s">
        <v>2562</v>
      </c>
      <c r="B1" s="942"/>
    </row>
    <row r="2" spans="1:17" s="1" customFormat="1" ht="18.600000000000001" thickBot="1">
      <c r="A2" s="944"/>
      <c r="B2" s="944"/>
      <c r="C2" s="3"/>
      <c r="D2" s="3"/>
      <c r="E2" s="3"/>
      <c r="F2" s="3"/>
      <c r="G2" s="3"/>
      <c r="H2" s="3"/>
      <c r="I2" s="3"/>
      <c r="J2" s="3"/>
      <c r="K2" s="3"/>
      <c r="L2" s="3"/>
      <c r="M2" s="3"/>
      <c r="N2" s="3"/>
      <c r="O2" s="3"/>
      <c r="P2" s="3"/>
      <c r="Q2" s="3"/>
    </row>
    <row r="3" spans="1:17" s="1" customFormat="1" ht="15" customHeight="1" thickBot="1">
      <c r="A3" s="507" t="s">
        <v>30</v>
      </c>
      <c r="B3" s="507" t="s">
        <v>2572</v>
      </c>
      <c r="C3" s="3"/>
      <c r="D3" s="3"/>
      <c r="E3" s="3"/>
      <c r="F3" s="3"/>
      <c r="G3" s="3"/>
      <c r="H3" s="3"/>
      <c r="I3" s="3"/>
      <c r="J3" s="3"/>
      <c r="K3" s="3"/>
      <c r="L3" s="3"/>
      <c r="M3" s="3"/>
      <c r="N3" s="3"/>
      <c r="O3" s="3"/>
      <c r="P3" s="3"/>
      <c r="Q3" s="3"/>
    </row>
    <row r="4" spans="1:17" s="1" customFormat="1" ht="13.5" customHeight="1" thickBot="1">
      <c r="A4" s="526">
        <v>1</v>
      </c>
      <c r="B4" s="467" t="s">
        <v>2571</v>
      </c>
      <c r="C4" s="3"/>
      <c r="D4" s="3"/>
      <c r="E4" s="3"/>
      <c r="F4" s="3"/>
      <c r="G4" s="3"/>
      <c r="H4" s="3"/>
      <c r="I4" s="3"/>
      <c r="J4" s="3"/>
      <c r="K4" s="3"/>
      <c r="L4" s="3"/>
      <c r="M4" s="3"/>
      <c r="N4" s="3"/>
      <c r="O4" s="3"/>
      <c r="P4" s="3"/>
      <c r="Q4" s="3"/>
    </row>
    <row r="5" spans="1:17" s="1" customFormat="1" ht="15" thickBot="1">
      <c r="A5" s="526">
        <v>2</v>
      </c>
      <c r="B5" s="467" t="s">
        <v>2570</v>
      </c>
      <c r="C5" s="3"/>
      <c r="D5" s="3"/>
      <c r="E5" s="3"/>
      <c r="F5" s="3"/>
      <c r="G5" s="3"/>
      <c r="H5" s="3"/>
      <c r="I5" s="3"/>
      <c r="J5" s="3"/>
      <c r="K5" s="3"/>
      <c r="L5" s="3"/>
      <c r="M5" s="3"/>
      <c r="N5" s="3"/>
      <c r="O5" s="3"/>
      <c r="P5" s="3"/>
      <c r="Q5" s="3"/>
    </row>
    <row r="6" spans="1:17" s="1" customFormat="1" ht="15" thickBot="1">
      <c r="A6" s="541">
        <v>3</v>
      </c>
      <c r="B6" s="466" t="s">
        <v>2569</v>
      </c>
      <c r="C6" s="3"/>
      <c r="D6" s="3"/>
      <c r="E6" s="3"/>
      <c r="F6" s="3"/>
      <c r="G6" s="3"/>
      <c r="H6" s="3"/>
      <c r="I6" s="3"/>
      <c r="J6" s="3"/>
      <c r="K6" s="3"/>
      <c r="L6" s="3"/>
      <c r="M6" s="3"/>
      <c r="N6" s="3"/>
      <c r="O6" s="3"/>
      <c r="P6" s="3"/>
      <c r="Q6" s="3"/>
    </row>
    <row r="7" spans="1:17" s="1" customFormat="1" ht="15" thickBot="1">
      <c r="A7" s="526">
        <v>4</v>
      </c>
      <c r="B7" s="467" t="s">
        <v>2568</v>
      </c>
      <c r="C7" s="3"/>
      <c r="D7" s="3"/>
      <c r="E7" s="3"/>
      <c r="F7" s="3"/>
      <c r="G7" s="3"/>
      <c r="H7" s="3"/>
      <c r="I7" s="3"/>
      <c r="J7" s="3"/>
      <c r="K7" s="3"/>
      <c r="L7" s="3"/>
      <c r="M7" s="3"/>
      <c r="N7" s="3"/>
      <c r="O7" s="3"/>
      <c r="P7" s="3"/>
      <c r="Q7" s="3"/>
    </row>
    <row r="8" spans="1:17" s="1" customFormat="1" ht="15" thickBot="1">
      <c r="A8" s="526">
        <v>5</v>
      </c>
      <c r="B8" s="466" t="s">
        <v>2567</v>
      </c>
      <c r="C8" s="3"/>
      <c r="D8" s="3"/>
      <c r="E8" s="3"/>
      <c r="F8" s="3"/>
      <c r="G8" s="3"/>
      <c r="H8" s="3"/>
      <c r="I8" s="3"/>
      <c r="J8" s="3"/>
      <c r="K8" s="3"/>
      <c r="L8" s="3"/>
      <c r="M8" s="3"/>
      <c r="N8" s="3"/>
      <c r="O8" s="3"/>
      <c r="P8" s="3"/>
      <c r="Q8" s="3"/>
    </row>
    <row r="9" spans="1:17" s="1" customFormat="1" ht="15" thickBot="1">
      <c r="A9" s="541">
        <v>6</v>
      </c>
      <c r="B9" s="466" t="s">
        <v>2566</v>
      </c>
      <c r="C9" s="3"/>
      <c r="D9" s="3"/>
      <c r="E9" s="3"/>
      <c r="F9" s="3"/>
      <c r="G9" s="3"/>
      <c r="H9" s="3"/>
      <c r="I9" s="3"/>
      <c r="J9" s="3"/>
      <c r="K9" s="3"/>
      <c r="L9" s="3"/>
      <c r="M9" s="3"/>
      <c r="N9" s="3"/>
      <c r="O9" s="3"/>
      <c r="P9" s="3"/>
      <c r="Q9" s="3"/>
    </row>
    <row r="10" spans="1:17" s="1" customFormat="1" ht="24.9" customHeight="1">
      <c r="A10" s="947" t="s">
        <v>595</v>
      </c>
      <c r="B10" s="947"/>
      <c r="C10" s="3"/>
      <c r="D10" s="3"/>
      <c r="E10" s="3"/>
      <c r="F10" s="3"/>
      <c r="G10" s="3"/>
      <c r="H10" s="3"/>
      <c r="I10" s="3"/>
      <c r="J10" s="3"/>
      <c r="K10" s="3"/>
      <c r="L10" s="3"/>
      <c r="M10" s="3"/>
      <c r="N10" s="3"/>
      <c r="O10" s="3"/>
      <c r="P10" s="3"/>
      <c r="Q10" s="3"/>
    </row>
    <row r="11" spans="1:17" s="1" customFormat="1" ht="30" customHeight="1">
      <c r="A11" s="945" t="s">
        <v>2565</v>
      </c>
      <c r="B11" s="945"/>
      <c r="C11" s="3"/>
      <c r="D11" s="3"/>
      <c r="E11" s="3"/>
      <c r="F11" s="3"/>
      <c r="G11" s="3"/>
      <c r="H11" s="3"/>
      <c r="I11" s="3"/>
      <c r="J11" s="3"/>
      <c r="K11" s="3"/>
      <c r="L11" s="3"/>
      <c r="M11" s="3"/>
      <c r="N11" s="3"/>
      <c r="O11" s="3"/>
      <c r="P11" s="3"/>
      <c r="Q11" s="3"/>
    </row>
    <row r="12" spans="1:17" s="1" customFormat="1" ht="24.9" customHeight="1">
      <c r="A12" s="946" t="s">
        <v>2564</v>
      </c>
      <c r="B12" s="946"/>
      <c r="C12" s="3"/>
      <c r="D12" s="3"/>
      <c r="E12" s="3"/>
      <c r="F12" s="3"/>
      <c r="G12" s="3"/>
      <c r="H12" s="3"/>
      <c r="I12" s="3"/>
      <c r="J12" s="3"/>
      <c r="K12" s="3"/>
      <c r="L12" s="3"/>
      <c r="M12" s="3"/>
      <c r="N12" s="3"/>
      <c r="O12" s="3"/>
      <c r="P12" s="3"/>
      <c r="Q12" s="3"/>
    </row>
    <row r="13" spans="1:17" s="3" customFormat="1" ht="24.9" customHeight="1">
      <c r="A13" s="943" t="s">
        <v>2563</v>
      </c>
      <c r="B13" s="943"/>
    </row>
    <row r="14" spans="1:17" s="3" customFormat="1">
      <c r="A14" s="540"/>
      <c r="B14" s="540"/>
    </row>
    <row r="15" spans="1:17" s="3" customFormat="1"/>
    <row r="16" spans="1:17" s="3" customFormat="1"/>
    <row r="17" s="3" customFormat="1"/>
    <row r="18" s="3" customFormat="1"/>
    <row r="19" s="3" customFormat="1"/>
    <row r="20" s="3" customFormat="1"/>
    <row r="21" s="3" customFormat="1"/>
    <row r="22" s="3" customFormat="1"/>
    <row r="23" s="3" customFormat="1"/>
    <row r="24" s="3" customFormat="1"/>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pans="3:17" s="3" customFormat="1"/>
    <row r="50" spans="3:17" s="3" customFormat="1"/>
    <row r="51" spans="3:17" s="3" customFormat="1"/>
    <row r="52" spans="3:17" s="1" customFormat="1">
      <c r="C52" s="3"/>
      <c r="D52" s="3"/>
      <c r="E52" s="3"/>
      <c r="F52" s="3"/>
      <c r="G52" s="3"/>
      <c r="H52" s="3"/>
      <c r="I52" s="3"/>
      <c r="J52" s="3"/>
      <c r="K52" s="3"/>
      <c r="L52" s="3"/>
      <c r="M52" s="3"/>
      <c r="N52" s="3"/>
      <c r="O52" s="3"/>
      <c r="P52" s="3"/>
      <c r="Q52" s="3"/>
    </row>
    <row r="53" spans="3:17" s="1" customFormat="1">
      <c r="C53" s="3"/>
      <c r="D53" s="3"/>
      <c r="E53" s="3"/>
      <c r="F53" s="3"/>
      <c r="G53" s="3"/>
      <c r="H53" s="3"/>
      <c r="I53" s="3"/>
      <c r="J53" s="3"/>
      <c r="K53" s="3"/>
      <c r="L53" s="3"/>
      <c r="M53" s="3"/>
      <c r="N53" s="3"/>
      <c r="O53" s="3"/>
      <c r="P53" s="3"/>
      <c r="Q53" s="3"/>
    </row>
    <row r="54" spans="3:17" s="1" customFormat="1">
      <c r="C54" s="3"/>
      <c r="D54" s="3"/>
      <c r="E54" s="3"/>
      <c r="F54" s="3"/>
      <c r="G54" s="3"/>
      <c r="H54" s="3"/>
      <c r="I54" s="3"/>
      <c r="J54" s="3"/>
      <c r="K54" s="3"/>
      <c r="L54" s="3"/>
      <c r="M54" s="3"/>
      <c r="N54" s="3"/>
      <c r="O54" s="3"/>
      <c r="P54" s="3"/>
      <c r="Q54" s="3"/>
    </row>
    <row r="55" spans="3:17" s="1" customFormat="1">
      <c r="C55" s="3"/>
      <c r="D55" s="3"/>
      <c r="E55" s="3"/>
      <c r="F55" s="3"/>
      <c r="G55" s="3"/>
      <c r="H55" s="3"/>
      <c r="I55" s="3"/>
      <c r="J55" s="3"/>
      <c r="K55" s="3"/>
      <c r="L55" s="3"/>
      <c r="M55" s="3"/>
      <c r="N55" s="3"/>
      <c r="O55" s="3"/>
      <c r="P55" s="3"/>
      <c r="Q55" s="3"/>
    </row>
    <row r="56" spans="3:17" s="1" customFormat="1">
      <c r="C56" s="3"/>
      <c r="D56" s="3"/>
      <c r="E56" s="3"/>
      <c r="F56" s="3"/>
      <c r="G56" s="3"/>
      <c r="H56" s="3"/>
      <c r="I56" s="3"/>
      <c r="J56" s="3"/>
      <c r="K56" s="3"/>
      <c r="L56" s="3"/>
      <c r="M56" s="3"/>
      <c r="N56" s="3"/>
      <c r="O56" s="3"/>
      <c r="P56" s="3"/>
      <c r="Q56" s="3"/>
    </row>
    <row r="57" spans="3:17" s="1" customFormat="1">
      <c r="C57" s="3"/>
      <c r="D57" s="3"/>
      <c r="E57" s="3"/>
      <c r="F57" s="3"/>
      <c r="G57" s="3"/>
      <c r="H57" s="3"/>
      <c r="I57" s="3"/>
      <c r="J57" s="3"/>
      <c r="K57" s="3"/>
      <c r="L57" s="3"/>
      <c r="M57" s="3"/>
      <c r="N57" s="3"/>
      <c r="O57" s="3"/>
      <c r="P57" s="3"/>
      <c r="Q57" s="3"/>
    </row>
    <row r="58" spans="3:17" s="1" customFormat="1">
      <c r="C58" s="3"/>
      <c r="D58" s="3"/>
      <c r="E58" s="3"/>
      <c r="F58" s="3"/>
      <c r="G58" s="3"/>
      <c r="H58" s="3"/>
      <c r="I58" s="3"/>
      <c r="J58" s="3"/>
      <c r="K58" s="3"/>
      <c r="L58" s="3"/>
      <c r="M58" s="3"/>
      <c r="N58" s="3"/>
      <c r="O58" s="3"/>
      <c r="P58" s="3"/>
      <c r="Q58" s="3"/>
    </row>
    <row r="59" spans="3:17" s="1" customFormat="1">
      <c r="C59" s="3"/>
      <c r="D59" s="3"/>
      <c r="E59" s="3"/>
      <c r="F59" s="3"/>
      <c r="G59" s="3"/>
      <c r="H59" s="3"/>
      <c r="I59" s="3"/>
      <c r="J59" s="3"/>
      <c r="K59" s="3"/>
      <c r="L59" s="3"/>
      <c r="M59" s="3"/>
      <c r="N59" s="3"/>
      <c r="O59" s="3"/>
      <c r="P59" s="3"/>
      <c r="Q59" s="3"/>
    </row>
    <row r="60" spans="3:17" s="1" customFormat="1">
      <c r="C60" s="3"/>
      <c r="D60" s="3"/>
      <c r="E60" s="3"/>
      <c r="F60" s="3"/>
      <c r="G60" s="3"/>
      <c r="H60" s="3"/>
      <c r="I60" s="3"/>
      <c r="J60" s="3"/>
      <c r="K60" s="3"/>
      <c r="L60" s="3"/>
      <c r="M60" s="3"/>
      <c r="N60" s="3"/>
      <c r="O60" s="3"/>
      <c r="P60" s="3"/>
      <c r="Q60" s="3"/>
    </row>
    <row r="61" spans="3:17" s="1" customFormat="1">
      <c r="C61" s="3"/>
      <c r="D61" s="3"/>
      <c r="E61" s="3"/>
      <c r="F61" s="3"/>
      <c r="G61" s="3"/>
      <c r="H61" s="3"/>
      <c r="I61" s="3"/>
      <c r="J61" s="3"/>
      <c r="K61" s="3"/>
      <c r="L61" s="3"/>
      <c r="M61" s="3"/>
      <c r="N61" s="3"/>
      <c r="O61" s="3"/>
      <c r="P61" s="3"/>
      <c r="Q61" s="3"/>
    </row>
    <row r="62" spans="3:17" s="1" customFormat="1">
      <c r="C62" s="3"/>
      <c r="D62" s="3"/>
      <c r="E62" s="3"/>
      <c r="F62" s="3"/>
      <c r="G62" s="3"/>
      <c r="H62" s="3"/>
      <c r="I62" s="3"/>
      <c r="J62" s="3"/>
      <c r="K62" s="3"/>
      <c r="L62" s="3"/>
      <c r="M62" s="3"/>
      <c r="N62" s="3"/>
      <c r="O62" s="3"/>
      <c r="P62" s="3"/>
      <c r="Q62" s="3"/>
    </row>
    <row r="63" spans="3:17" s="1" customFormat="1">
      <c r="C63" s="3"/>
      <c r="D63" s="3"/>
      <c r="E63" s="3"/>
      <c r="F63" s="3"/>
      <c r="G63" s="3"/>
      <c r="H63" s="3"/>
      <c r="I63" s="3"/>
      <c r="J63" s="3"/>
      <c r="K63" s="3"/>
      <c r="L63" s="3"/>
      <c r="M63" s="3"/>
      <c r="N63" s="3"/>
      <c r="O63" s="3"/>
      <c r="P63" s="3"/>
      <c r="Q63" s="3"/>
    </row>
    <row r="64" spans="3:17" s="1" customFormat="1">
      <c r="C64" s="3"/>
      <c r="D64" s="3"/>
      <c r="E64" s="3"/>
      <c r="F64" s="3"/>
      <c r="G64" s="3"/>
      <c r="H64" s="3"/>
      <c r="I64" s="3"/>
      <c r="J64" s="3"/>
      <c r="K64" s="3"/>
      <c r="L64" s="3"/>
      <c r="M64" s="3"/>
      <c r="N64" s="3"/>
      <c r="O64" s="3"/>
      <c r="P64" s="3"/>
      <c r="Q64" s="3"/>
    </row>
    <row r="65" spans="3:17" s="1" customFormat="1">
      <c r="C65" s="3"/>
      <c r="D65" s="3"/>
      <c r="E65" s="3"/>
      <c r="F65" s="3"/>
      <c r="G65" s="3"/>
      <c r="H65" s="3"/>
      <c r="I65" s="3"/>
      <c r="J65" s="3"/>
      <c r="K65" s="3"/>
      <c r="L65" s="3"/>
      <c r="M65" s="3"/>
      <c r="N65" s="3"/>
      <c r="O65" s="3"/>
      <c r="P65" s="3"/>
      <c r="Q65" s="3"/>
    </row>
    <row r="66" spans="3:17" s="1" customFormat="1">
      <c r="C66" s="3"/>
      <c r="D66" s="3"/>
      <c r="E66" s="3"/>
      <c r="F66" s="3"/>
      <c r="G66" s="3"/>
      <c r="H66" s="3"/>
      <c r="I66" s="3"/>
      <c r="J66" s="3"/>
      <c r="K66" s="3"/>
      <c r="L66" s="3"/>
      <c r="M66" s="3"/>
      <c r="N66" s="3"/>
      <c r="O66" s="3"/>
      <c r="P66" s="3"/>
      <c r="Q66" s="3"/>
    </row>
    <row r="67" spans="3:17" s="1" customFormat="1">
      <c r="C67" s="3"/>
      <c r="D67" s="3"/>
      <c r="E67" s="3"/>
      <c r="F67" s="3"/>
      <c r="G67" s="3"/>
      <c r="H67" s="3"/>
      <c r="I67" s="3"/>
      <c r="J67" s="3"/>
      <c r="K67" s="3"/>
      <c r="L67" s="3"/>
      <c r="M67" s="3"/>
      <c r="N67" s="3"/>
      <c r="O67" s="3"/>
      <c r="P67" s="3"/>
      <c r="Q67" s="3"/>
    </row>
    <row r="68" spans="3:17" s="1" customFormat="1">
      <c r="C68" s="3"/>
      <c r="D68" s="3"/>
      <c r="E68" s="3"/>
      <c r="F68" s="3"/>
      <c r="G68" s="3"/>
      <c r="H68" s="3"/>
      <c r="I68" s="3"/>
      <c r="J68" s="3"/>
      <c r="K68" s="3"/>
      <c r="L68" s="3"/>
      <c r="M68" s="3"/>
      <c r="N68" s="3"/>
      <c r="O68" s="3"/>
      <c r="P68" s="3"/>
      <c r="Q68" s="3"/>
    </row>
    <row r="69" spans="3:17" s="1" customFormat="1">
      <c r="C69" s="3"/>
      <c r="D69" s="3"/>
      <c r="E69" s="3"/>
      <c r="F69" s="3"/>
      <c r="G69" s="3"/>
      <c r="H69" s="3"/>
      <c r="I69" s="3"/>
      <c r="J69" s="3"/>
      <c r="K69" s="3"/>
      <c r="L69" s="3"/>
      <c r="M69" s="3"/>
      <c r="N69" s="3"/>
      <c r="O69" s="3"/>
      <c r="P69" s="3"/>
      <c r="Q69" s="3"/>
    </row>
    <row r="70" spans="3:17" s="1" customFormat="1">
      <c r="C70" s="3"/>
      <c r="D70" s="3"/>
      <c r="E70" s="3"/>
      <c r="F70" s="3"/>
      <c r="G70" s="3"/>
      <c r="H70" s="3"/>
      <c r="I70" s="3"/>
      <c r="J70" s="3"/>
      <c r="K70" s="3"/>
      <c r="L70" s="3"/>
      <c r="M70" s="3"/>
      <c r="N70" s="3"/>
      <c r="O70" s="3"/>
      <c r="P70" s="3"/>
      <c r="Q70" s="3"/>
    </row>
    <row r="71" spans="3:17" s="1" customFormat="1">
      <c r="C71" s="3"/>
      <c r="D71" s="3"/>
      <c r="E71" s="3"/>
      <c r="F71" s="3"/>
      <c r="G71" s="3"/>
      <c r="H71" s="3"/>
      <c r="I71" s="3"/>
      <c r="J71" s="3"/>
      <c r="K71" s="3"/>
      <c r="L71" s="3"/>
      <c r="M71" s="3"/>
      <c r="N71" s="3"/>
      <c r="O71" s="3"/>
      <c r="P71" s="3"/>
      <c r="Q71" s="3"/>
    </row>
    <row r="72" spans="3:17" s="1" customFormat="1">
      <c r="C72" s="3"/>
      <c r="D72" s="3"/>
      <c r="E72" s="3"/>
      <c r="F72" s="3"/>
      <c r="G72" s="3"/>
      <c r="H72" s="3"/>
      <c r="I72" s="3"/>
      <c r="J72" s="3"/>
      <c r="K72" s="3"/>
      <c r="L72" s="3"/>
      <c r="M72" s="3"/>
      <c r="N72" s="3"/>
      <c r="O72" s="3"/>
      <c r="P72" s="3"/>
      <c r="Q72" s="3"/>
    </row>
    <row r="73" spans="3:17" s="1" customFormat="1">
      <c r="C73" s="3"/>
      <c r="D73" s="3"/>
      <c r="E73" s="3"/>
      <c r="F73" s="3"/>
      <c r="G73" s="3"/>
      <c r="H73" s="3"/>
      <c r="I73" s="3"/>
      <c r="J73" s="3"/>
      <c r="K73" s="3"/>
      <c r="L73" s="3"/>
      <c r="M73" s="3"/>
      <c r="N73" s="3"/>
      <c r="O73" s="3"/>
      <c r="P73" s="3"/>
      <c r="Q73" s="3"/>
    </row>
    <row r="74" spans="3:17" s="1" customFormat="1">
      <c r="C74" s="3"/>
      <c r="D74" s="3"/>
      <c r="E74" s="3"/>
      <c r="F74" s="3"/>
      <c r="G74" s="3"/>
      <c r="H74" s="3"/>
      <c r="I74" s="3"/>
      <c r="J74" s="3"/>
      <c r="K74" s="3"/>
      <c r="L74" s="3"/>
      <c r="M74" s="3"/>
      <c r="N74" s="3"/>
      <c r="O74" s="3"/>
      <c r="P74" s="3"/>
      <c r="Q74" s="3"/>
    </row>
    <row r="75" spans="3:17" s="1" customFormat="1">
      <c r="C75" s="3"/>
      <c r="D75" s="3"/>
      <c r="E75" s="3"/>
      <c r="F75" s="3"/>
      <c r="G75" s="3"/>
      <c r="H75" s="3"/>
      <c r="I75" s="3"/>
      <c r="J75" s="3"/>
      <c r="K75" s="3"/>
      <c r="L75" s="3"/>
      <c r="M75" s="3"/>
      <c r="N75" s="3"/>
      <c r="O75" s="3"/>
      <c r="P75" s="3"/>
      <c r="Q75" s="3"/>
    </row>
    <row r="76" spans="3:17" s="1" customFormat="1">
      <c r="C76" s="3"/>
      <c r="D76" s="3"/>
      <c r="E76" s="3"/>
      <c r="F76" s="3"/>
      <c r="G76" s="3"/>
      <c r="H76" s="3"/>
      <c r="I76" s="3"/>
      <c r="J76" s="3"/>
      <c r="K76" s="3"/>
      <c r="L76" s="3"/>
      <c r="M76" s="3"/>
      <c r="N76" s="3"/>
      <c r="O76" s="3"/>
      <c r="P76" s="3"/>
      <c r="Q76" s="3"/>
    </row>
    <row r="77" spans="3:17" s="1" customFormat="1">
      <c r="C77" s="3"/>
      <c r="D77" s="3"/>
      <c r="E77" s="3"/>
      <c r="F77" s="3"/>
      <c r="G77" s="3"/>
      <c r="H77" s="3"/>
      <c r="I77" s="3"/>
      <c r="J77" s="3"/>
      <c r="K77" s="3"/>
      <c r="L77" s="3"/>
      <c r="M77" s="3"/>
      <c r="N77" s="3"/>
      <c r="O77" s="3"/>
      <c r="P77" s="3"/>
      <c r="Q77" s="3"/>
    </row>
    <row r="78" spans="3:17" s="1" customFormat="1">
      <c r="C78" s="3"/>
      <c r="D78" s="3"/>
      <c r="E78" s="3"/>
      <c r="F78" s="3"/>
      <c r="G78" s="3"/>
      <c r="H78" s="3"/>
      <c r="I78" s="3"/>
      <c r="J78" s="3"/>
      <c r="K78" s="3"/>
      <c r="L78" s="3"/>
      <c r="M78" s="3"/>
      <c r="N78" s="3"/>
      <c r="O78" s="3"/>
      <c r="P78" s="3"/>
      <c r="Q78" s="3"/>
    </row>
    <row r="79" spans="3:17" s="1" customFormat="1">
      <c r="C79" s="3"/>
      <c r="D79" s="3"/>
      <c r="E79" s="3"/>
      <c r="F79" s="3"/>
      <c r="G79" s="3"/>
      <c r="H79" s="3"/>
      <c r="I79" s="3"/>
      <c r="J79" s="3"/>
      <c r="K79" s="3"/>
      <c r="L79" s="3"/>
      <c r="M79" s="3"/>
      <c r="N79" s="3"/>
      <c r="O79" s="3"/>
      <c r="P79" s="3"/>
      <c r="Q79" s="3"/>
    </row>
    <row r="80" spans="3:17" s="1" customFormat="1">
      <c r="C80" s="3"/>
      <c r="D80" s="3"/>
      <c r="E80" s="3"/>
      <c r="F80" s="3"/>
      <c r="G80" s="3"/>
      <c r="H80" s="3"/>
      <c r="I80" s="3"/>
      <c r="J80" s="3"/>
      <c r="K80" s="3"/>
      <c r="L80" s="3"/>
      <c r="M80" s="3"/>
      <c r="N80" s="3"/>
      <c r="O80" s="3"/>
      <c r="P80" s="3"/>
      <c r="Q80" s="3"/>
    </row>
    <row r="81" spans="3:17" s="1" customFormat="1">
      <c r="C81" s="3"/>
      <c r="D81" s="3"/>
      <c r="E81" s="3"/>
      <c r="F81" s="3"/>
      <c r="G81" s="3"/>
      <c r="H81" s="3"/>
      <c r="I81" s="3"/>
      <c r="J81" s="3"/>
      <c r="K81" s="3"/>
      <c r="L81" s="3"/>
      <c r="M81" s="3"/>
      <c r="N81" s="3"/>
      <c r="O81" s="3"/>
      <c r="P81" s="3"/>
      <c r="Q81" s="3"/>
    </row>
    <row r="82" spans="3:17" s="1" customFormat="1">
      <c r="C82" s="3"/>
      <c r="D82" s="3"/>
      <c r="E82" s="3"/>
      <c r="F82" s="3"/>
      <c r="G82" s="3"/>
      <c r="H82" s="3"/>
      <c r="I82" s="3"/>
      <c r="J82" s="3"/>
      <c r="K82" s="3"/>
      <c r="L82" s="3"/>
      <c r="M82" s="3"/>
      <c r="N82" s="3"/>
      <c r="O82" s="3"/>
      <c r="P82" s="3"/>
      <c r="Q82" s="3"/>
    </row>
    <row r="83" spans="3:17" s="1" customFormat="1">
      <c r="C83" s="3"/>
      <c r="D83" s="3"/>
      <c r="E83" s="3"/>
      <c r="F83" s="3"/>
      <c r="G83" s="3"/>
      <c r="H83" s="3"/>
      <c r="I83" s="3"/>
      <c r="J83" s="3"/>
      <c r="K83" s="3"/>
      <c r="L83" s="3"/>
      <c r="M83" s="3"/>
      <c r="N83" s="3"/>
      <c r="O83" s="3"/>
      <c r="P83" s="3"/>
      <c r="Q83" s="3"/>
    </row>
    <row r="84" spans="3:17" s="1" customFormat="1">
      <c r="C84" s="3"/>
      <c r="D84" s="3"/>
      <c r="E84" s="3"/>
      <c r="F84" s="3"/>
      <c r="G84" s="3"/>
      <c r="H84" s="3"/>
      <c r="I84" s="3"/>
      <c r="J84" s="3"/>
      <c r="K84" s="3"/>
      <c r="L84" s="3"/>
      <c r="M84" s="3"/>
      <c r="N84" s="3"/>
      <c r="O84" s="3"/>
      <c r="P84" s="3"/>
      <c r="Q84" s="3"/>
    </row>
    <row r="85" spans="3:17" s="1" customFormat="1">
      <c r="C85" s="3"/>
      <c r="D85" s="3"/>
      <c r="E85" s="3"/>
      <c r="F85" s="3"/>
      <c r="G85" s="3"/>
      <c r="H85" s="3"/>
      <c r="I85" s="3"/>
      <c r="J85" s="3"/>
      <c r="K85" s="3"/>
      <c r="L85" s="3"/>
      <c r="M85" s="3"/>
      <c r="N85" s="3"/>
      <c r="O85" s="3"/>
      <c r="P85" s="3"/>
      <c r="Q85" s="3"/>
    </row>
    <row r="86" spans="3:17" s="1" customFormat="1">
      <c r="C86" s="3"/>
      <c r="D86" s="3"/>
      <c r="E86" s="3"/>
      <c r="F86" s="3"/>
      <c r="G86" s="3"/>
      <c r="H86" s="3"/>
      <c r="I86" s="3"/>
      <c r="J86" s="3"/>
      <c r="K86" s="3"/>
      <c r="L86" s="3"/>
      <c r="M86" s="3"/>
      <c r="N86" s="3"/>
      <c r="O86" s="3"/>
      <c r="P86" s="3"/>
      <c r="Q86" s="3"/>
    </row>
    <row r="87" spans="3:17" s="1" customFormat="1">
      <c r="C87" s="3"/>
      <c r="D87" s="3"/>
      <c r="E87" s="3"/>
      <c r="F87" s="3"/>
      <c r="G87" s="3"/>
      <c r="H87" s="3"/>
      <c r="I87" s="3"/>
      <c r="J87" s="3"/>
      <c r="K87" s="3"/>
      <c r="L87" s="3"/>
      <c r="M87" s="3"/>
      <c r="N87" s="3"/>
      <c r="O87" s="3"/>
      <c r="P87" s="3"/>
      <c r="Q87" s="3"/>
    </row>
    <row r="88" spans="3:17" s="1" customFormat="1">
      <c r="C88" s="3"/>
      <c r="D88" s="3"/>
      <c r="E88" s="3"/>
      <c r="F88" s="3"/>
      <c r="G88" s="3"/>
      <c r="H88" s="3"/>
      <c r="I88" s="3"/>
      <c r="J88" s="3"/>
      <c r="K88" s="3"/>
      <c r="L88" s="3"/>
      <c r="M88" s="3"/>
      <c r="N88" s="3"/>
      <c r="O88" s="3"/>
      <c r="P88" s="3"/>
      <c r="Q88" s="3"/>
    </row>
    <row r="89" spans="3:17" s="1" customFormat="1">
      <c r="C89" s="3"/>
      <c r="D89" s="3"/>
      <c r="E89" s="3"/>
      <c r="F89" s="3"/>
      <c r="G89" s="3"/>
      <c r="H89" s="3"/>
      <c r="I89" s="3"/>
      <c r="J89" s="3"/>
      <c r="K89" s="3"/>
      <c r="L89" s="3"/>
      <c r="M89" s="3"/>
      <c r="N89" s="3"/>
      <c r="O89" s="3"/>
      <c r="P89" s="3"/>
      <c r="Q89" s="3"/>
    </row>
    <row r="90" spans="3:17" s="1" customFormat="1">
      <c r="C90" s="3"/>
      <c r="D90" s="3"/>
      <c r="E90" s="3"/>
      <c r="F90" s="3"/>
      <c r="G90" s="3"/>
      <c r="H90" s="3"/>
      <c r="I90" s="3"/>
      <c r="J90" s="3"/>
      <c r="K90" s="3"/>
      <c r="L90" s="3"/>
      <c r="M90" s="3"/>
      <c r="N90" s="3"/>
      <c r="O90" s="3"/>
      <c r="P90" s="3"/>
      <c r="Q90" s="3"/>
    </row>
    <row r="91" spans="3:17" s="1" customFormat="1">
      <c r="C91" s="3"/>
      <c r="D91" s="3"/>
      <c r="E91" s="3"/>
      <c r="F91" s="3"/>
      <c r="G91" s="3"/>
      <c r="H91" s="3"/>
      <c r="I91" s="3"/>
      <c r="J91" s="3"/>
      <c r="K91" s="3"/>
      <c r="L91" s="3"/>
      <c r="M91" s="3"/>
      <c r="N91" s="3"/>
      <c r="O91" s="3"/>
      <c r="P91" s="3"/>
      <c r="Q91" s="3"/>
    </row>
    <row r="92" spans="3:17" s="1" customFormat="1">
      <c r="C92" s="3"/>
      <c r="D92" s="3"/>
      <c r="E92" s="3"/>
      <c r="F92" s="3"/>
      <c r="G92" s="3"/>
      <c r="H92" s="3"/>
      <c r="I92" s="3"/>
      <c r="J92" s="3"/>
      <c r="K92" s="3"/>
      <c r="L92" s="3"/>
      <c r="M92" s="3"/>
      <c r="N92" s="3"/>
      <c r="O92" s="3"/>
      <c r="P92" s="3"/>
      <c r="Q92" s="3"/>
    </row>
    <row r="93" spans="3:17" s="1" customFormat="1">
      <c r="C93" s="3"/>
      <c r="D93" s="3"/>
      <c r="E93" s="3"/>
      <c r="F93" s="3"/>
      <c r="G93" s="3"/>
      <c r="H93" s="3"/>
      <c r="I93" s="3"/>
      <c r="J93" s="3"/>
      <c r="K93" s="3"/>
      <c r="L93" s="3"/>
      <c r="M93" s="3"/>
      <c r="N93" s="3"/>
      <c r="O93" s="3"/>
      <c r="P93" s="3"/>
      <c r="Q93" s="3"/>
    </row>
    <row r="94" spans="3:17" s="1" customFormat="1">
      <c r="C94" s="3"/>
      <c r="D94" s="3"/>
      <c r="E94" s="3"/>
      <c r="F94" s="3"/>
      <c r="G94" s="3"/>
      <c r="H94" s="3"/>
      <c r="I94" s="3"/>
      <c r="J94" s="3"/>
      <c r="K94" s="3"/>
      <c r="L94" s="3"/>
      <c r="M94" s="3"/>
      <c r="N94" s="3"/>
      <c r="O94" s="3"/>
      <c r="P94" s="3"/>
      <c r="Q94" s="3"/>
    </row>
    <row r="95" spans="3:17" s="1" customFormat="1">
      <c r="C95" s="3"/>
      <c r="D95" s="3"/>
      <c r="E95" s="3"/>
      <c r="F95" s="3"/>
      <c r="G95" s="3"/>
      <c r="H95" s="3"/>
      <c r="I95" s="3"/>
      <c r="J95" s="3"/>
      <c r="K95" s="3"/>
      <c r="L95" s="3"/>
      <c r="M95" s="3"/>
      <c r="N95" s="3"/>
      <c r="O95" s="3"/>
      <c r="P95" s="3"/>
      <c r="Q95" s="3"/>
    </row>
    <row r="96" spans="3:17" s="1" customFormat="1">
      <c r="C96" s="3"/>
      <c r="D96" s="3"/>
      <c r="E96" s="3"/>
      <c r="F96" s="3"/>
      <c r="G96" s="3"/>
      <c r="H96" s="3"/>
      <c r="I96" s="3"/>
      <c r="J96" s="3"/>
      <c r="K96" s="3"/>
      <c r="L96" s="3"/>
      <c r="M96" s="3"/>
      <c r="N96" s="3"/>
      <c r="O96" s="3"/>
      <c r="P96" s="3"/>
      <c r="Q96" s="3"/>
    </row>
    <row r="97" spans="3:17" s="1" customFormat="1">
      <c r="C97" s="3"/>
      <c r="D97" s="3"/>
      <c r="E97" s="3"/>
      <c r="F97" s="3"/>
      <c r="G97" s="3"/>
      <c r="H97" s="3"/>
      <c r="I97" s="3"/>
      <c r="J97" s="3"/>
      <c r="K97" s="3"/>
      <c r="L97" s="3"/>
      <c r="M97" s="3"/>
      <c r="N97" s="3"/>
      <c r="O97" s="3"/>
      <c r="P97" s="3"/>
      <c r="Q97" s="3"/>
    </row>
    <row r="98" spans="3:17" s="1" customFormat="1">
      <c r="C98" s="3"/>
      <c r="D98" s="3"/>
      <c r="E98" s="3"/>
      <c r="F98" s="3"/>
      <c r="G98" s="3"/>
      <c r="H98" s="3"/>
      <c r="I98" s="3"/>
      <c r="J98" s="3"/>
      <c r="K98" s="3"/>
      <c r="L98" s="3"/>
      <c r="M98" s="3"/>
      <c r="N98" s="3"/>
      <c r="O98" s="3"/>
      <c r="P98" s="3"/>
      <c r="Q98" s="3"/>
    </row>
    <row r="99" spans="3:17" s="1" customFormat="1">
      <c r="C99" s="3"/>
      <c r="D99" s="3"/>
      <c r="E99" s="3"/>
      <c r="F99" s="3"/>
      <c r="G99" s="3"/>
      <c r="H99" s="3"/>
      <c r="I99" s="3"/>
      <c r="J99" s="3"/>
      <c r="K99" s="3"/>
      <c r="L99" s="3"/>
      <c r="M99" s="3"/>
      <c r="N99" s="3"/>
      <c r="O99" s="3"/>
      <c r="P99" s="3"/>
      <c r="Q99" s="3"/>
    </row>
    <row r="100" spans="3:17" s="1" customFormat="1">
      <c r="C100" s="3"/>
      <c r="D100" s="3"/>
      <c r="E100" s="3"/>
      <c r="F100" s="3"/>
      <c r="G100" s="3"/>
      <c r="H100" s="3"/>
      <c r="I100" s="3"/>
      <c r="J100" s="3"/>
      <c r="K100" s="3"/>
      <c r="L100" s="3"/>
      <c r="M100" s="3"/>
      <c r="N100" s="3"/>
      <c r="O100" s="3"/>
      <c r="P100" s="3"/>
      <c r="Q100" s="3"/>
    </row>
    <row r="101" spans="3:17" s="1" customFormat="1">
      <c r="C101" s="3"/>
      <c r="D101" s="3"/>
      <c r="E101" s="3"/>
      <c r="F101" s="3"/>
      <c r="G101" s="3"/>
      <c r="H101" s="3"/>
      <c r="I101" s="3"/>
      <c r="J101" s="3"/>
      <c r="K101" s="3"/>
      <c r="L101" s="3"/>
      <c r="M101" s="3"/>
      <c r="N101" s="3"/>
      <c r="O101" s="3"/>
      <c r="P101" s="3"/>
      <c r="Q101" s="3"/>
    </row>
    <row r="102" spans="3:17" s="1" customFormat="1">
      <c r="C102" s="3"/>
      <c r="D102" s="3"/>
      <c r="E102" s="3"/>
      <c r="F102" s="3"/>
      <c r="G102" s="3"/>
      <c r="H102" s="3"/>
      <c r="I102" s="3"/>
      <c r="J102" s="3"/>
      <c r="K102" s="3"/>
      <c r="L102" s="3"/>
      <c r="M102" s="3"/>
      <c r="N102" s="3"/>
      <c r="O102" s="3"/>
      <c r="P102" s="3"/>
      <c r="Q102" s="3"/>
    </row>
    <row r="103" spans="3:17" s="1" customFormat="1">
      <c r="C103" s="3"/>
      <c r="D103" s="3"/>
      <c r="E103" s="3"/>
      <c r="F103" s="3"/>
      <c r="G103" s="3"/>
      <c r="H103" s="3"/>
      <c r="I103" s="3"/>
      <c r="J103" s="3"/>
      <c r="K103" s="3"/>
      <c r="L103" s="3"/>
      <c r="M103" s="3"/>
      <c r="N103" s="3"/>
      <c r="O103" s="3"/>
      <c r="P103" s="3"/>
      <c r="Q103" s="3"/>
    </row>
    <row r="104" spans="3:17" s="1" customFormat="1">
      <c r="C104" s="3"/>
      <c r="D104" s="3"/>
      <c r="E104" s="3"/>
      <c r="F104" s="3"/>
      <c r="G104" s="3"/>
      <c r="H104" s="3"/>
      <c r="I104" s="3"/>
      <c r="J104" s="3"/>
      <c r="K104" s="3"/>
      <c r="L104" s="3"/>
      <c r="M104" s="3"/>
      <c r="N104" s="3"/>
      <c r="O104" s="3"/>
      <c r="P104" s="3"/>
      <c r="Q104" s="3"/>
    </row>
    <row r="105" spans="3:17" s="1" customFormat="1">
      <c r="C105" s="3"/>
      <c r="D105" s="3"/>
      <c r="E105" s="3"/>
      <c r="F105" s="3"/>
      <c r="G105" s="3"/>
      <c r="H105" s="3"/>
      <c r="I105" s="3"/>
      <c r="J105" s="3"/>
      <c r="K105" s="3"/>
      <c r="L105" s="3"/>
      <c r="M105" s="3"/>
      <c r="N105" s="3"/>
      <c r="O105" s="3"/>
      <c r="P105" s="3"/>
      <c r="Q105" s="3"/>
    </row>
    <row r="106" spans="3:17" s="1" customFormat="1">
      <c r="C106" s="3"/>
      <c r="D106" s="3"/>
      <c r="E106" s="3"/>
      <c r="F106" s="3"/>
      <c r="G106" s="3"/>
      <c r="H106" s="3"/>
      <c r="I106" s="3"/>
      <c r="J106" s="3"/>
      <c r="K106" s="3"/>
      <c r="L106" s="3"/>
      <c r="M106" s="3"/>
      <c r="N106" s="3"/>
      <c r="O106" s="3"/>
      <c r="P106" s="3"/>
      <c r="Q106" s="3"/>
    </row>
    <row r="107" spans="3:17" s="1" customFormat="1">
      <c r="C107" s="3"/>
      <c r="D107" s="3"/>
      <c r="E107" s="3"/>
      <c r="F107" s="3"/>
      <c r="G107" s="3"/>
      <c r="H107" s="3"/>
      <c r="I107" s="3"/>
      <c r="J107" s="3"/>
      <c r="K107" s="3"/>
      <c r="L107" s="3"/>
      <c r="M107" s="3"/>
      <c r="N107" s="3"/>
      <c r="O107" s="3"/>
      <c r="P107" s="3"/>
      <c r="Q107" s="3"/>
    </row>
    <row r="108" spans="3:17" s="1" customFormat="1">
      <c r="C108" s="3"/>
      <c r="D108" s="3"/>
      <c r="E108" s="3"/>
      <c r="F108" s="3"/>
      <c r="G108" s="3"/>
      <c r="H108" s="3"/>
      <c r="I108" s="3"/>
      <c r="J108" s="3"/>
      <c r="K108" s="3"/>
      <c r="L108" s="3"/>
      <c r="M108" s="3"/>
      <c r="N108" s="3"/>
      <c r="O108" s="3"/>
      <c r="P108" s="3"/>
      <c r="Q108" s="3"/>
    </row>
    <row r="109" spans="3:17" s="1" customFormat="1">
      <c r="C109" s="3"/>
      <c r="D109" s="3"/>
      <c r="E109" s="3"/>
      <c r="F109" s="3"/>
      <c r="G109" s="3"/>
      <c r="H109" s="3"/>
      <c r="I109" s="3"/>
      <c r="J109" s="3"/>
      <c r="K109" s="3"/>
      <c r="L109" s="3"/>
      <c r="M109" s="3"/>
      <c r="N109" s="3"/>
      <c r="O109" s="3"/>
      <c r="P109" s="3"/>
      <c r="Q109" s="3"/>
    </row>
    <row r="110" spans="3:17" s="1" customFormat="1">
      <c r="C110" s="3"/>
      <c r="D110" s="3"/>
      <c r="E110" s="3"/>
      <c r="F110" s="3"/>
      <c r="G110" s="3"/>
      <c r="H110" s="3"/>
      <c r="I110" s="3"/>
      <c r="J110" s="3"/>
      <c r="K110" s="3"/>
      <c r="L110" s="3"/>
      <c r="M110" s="3"/>
      <c r="N110" s="3"/>
      <c r="O110" s="3"/>
      <c r="P110" s="3"/>
      <c r="Q110" s="3"/>
    </row>
    <row r="111" spans="3:17" s="1" customFormat="1">
      <c r="C111" s="3"/>
      <c r="D111" s="3"/>
      <c r="E111" s="3"/>
      <c r="F111" s="3"/>
      <c r="G111" s="3"/>
      <c r="H111" s="3"/>
      <c r="I111" s="3"/>
      <c r="J111" s="3"/>
      <c r="K111" s="3"/>
      <c r="L111" s="3"/>
      <c r="M111" s="3"/>
      <c r="N111" s="3"/>
      <c r="O111" s="3"/>
      <c r="P111" s="3"/>
      <c r="Q111" s="3"/>
    </row>
    <row r="112" spans="3:17" s="1" customFormat="1">
      <c r="C112" s="3"/>
      <c r="D112" s="3"/>
      <c r="E112" s="3"/>
      <c r="F112" s="3"/>
      <c r="G112" s="3"/>
      <c r="H112" s="3"/>
      <c r="I112" s="3"/>
      <c r="J112" s="3"/>
      <c r="K112" s="3"/>
      <c r="L112" s="3"/>
      <c r="M112" s="3"/>
      <c r="N112" s="3"/>
      <c r="O112" s="3"/>
      <c r="P112" s="3"/>
      <c r="Q112" s="3"/>
    </row>
    <row r="113" spans="3:17" s="1" customFormat="1">
      <c r="C113" s="3"/>
      <c r="D113" s="3"/>
      <c r="E113" s="3"/>
      <c r="F113" s="3"/>
      <c r="G113" s="3"/>
      <c r="H113" s="3"/>
      <c r="I113" s="3"/>
      <c r="J113" s="3"/>
      <c r="K113" s="3"/>
      <c r="L113" s="3"/>
      <c r="M113" s="3"/>
      <c r="N113" s="3"/>
      <c r="O113" s="3"/>
      <c r="P113" s="3"/>
      <c r="Q113" s="3"/>
    </row>
    <row r="114" spans="3:17" s="1" customFormat="1">
      <c r="C114" s="3"/>
      <c r="D114" s="3"/>
      <c r="E114" s="3"/>
      <c r="F114" s="3"/>
      <c r="G114" s="3"/>
      <c r="H114" s="3"/>
      <c r="I114" s="3"/>
      <c r="J114" s="3"/>
      <c r="K114" s="3"/>
      <c r="L114" s="3"/>
      <c r="M114" s="3"/>
      <c r="N114" s="3"/>
      <c r="O114" s="3"/>
      <c r="P114" s="3"/>
      <c r="Q114" s="3"/>
    </row>
    <row r="115" spans="3:17" s="1" customFormat="1">
      <c r="C115" s="3"/>
      <c r="D115" s="3"/>
      <c r="E115" s="3"/>
      <c r="F115" s="3"/>
      <c r="G115" s="3"/>
      <c r="H115" s="3"/>
      <c r="I115" s="3"/>
      <c r="J115" s="3"/>
      <c r="K115" s="3"/>
      <c r="L115" s="3"/>
      <c r="M115" s="3"/>
      <c r="N115" s="3"/>
      <c r="O115" s="3"/>
      <c r="P115" s="3"/>
      <c r="Q115" s="3"/>
    </row>
    <row r="116" spans="3:17" s="1" customFormat="1">
      <c r="C116" s="3"/>
      <c r="D116" s="3"/>
      <c r="E116" s="3"/>
      <c r="F116" s="3"/>
      <c r="G116" s="3"/>
      <c r="H116" s="3"/>
      <c r="I116" s="3"/>
      <c r="J116" s="3"/>
      <c r="K116" s="3"/>
      <c r="L116" s="3"/>
      <c r="M116" s="3"/>
      <c r="N116" s="3"/>
      <c r="O116" s="3"/>
      <c r="P116" s="3"/>
      <c r="Q116" s="3"/>
    </row>
    <row r="117" spans="3:17" s="1" customFormat="1">
      <c r="C117" s="3"/>
      <c r="D117" s="3"/>
      <c r="E117" s="3"/>
      <c r="F117" s="3"/>
      <c r="G117" s="3"/>
      <c r="H117" s="3"/>
      <c r="I117" s="3"/>
      <c r="J117" s="3"/>
      <c r="K117" s="3"/>
      <c r="L117" s="3"/>
      <c r="M117" s="3"/>
      <c r="N117" s="3"/>
      <c r="O117" s="3"/>
      <c r="P117" s="3"/>
      <c r="Q117" s="3"/>
    </row>
    <row r="118" spans="3:17" s="1" customFormat="1">
      <c r="C118" s="3"/>
      <c r="D118" s="3"/>
      <c r="E118" s="3"/>
      <c r="F118" s="3"/>
      <c r="G118" s="3"/>
      <c r="H118" s="3"/>
      <c r="I118" s="3"/>
      <c r="J118" s="3"/>
      <c r="K118" s="3"/>
      <c r="L118" s="3"/>
      <c r="M118" s="3"/>
      <c r="N118" s="3"/>
      <c r="O118" s="3"/>
      <c r="P118" s="3"/>
      <c r="Q118" s="3"/>
    </row>
    <row r="119" spans="3:17" s="1" customFormat="1">
      <c r="C119" s="3"/>
      <c r="D119" s="3"/>
      <c r="E119" s="3"/>
      <c r="F119" s="3"/>
      <c r="G119" s="3"/>
      <c r="H119" s="3"/>
      <c r="I119" s="3"/>
      <c r="J119" s="3"/>
      <c r="K119" s="3"/>
      <c r="L119" s="3"/>
      <c r="M119" s="3"/>
      <c r="N119" s="3"/>
      <c r="O119" s="3"/>
      <c r="P119" s="3"/>
      <c r="Q119" s="3"/>
    </row>
    <row r="120" spans="3:17" s="1" customFormat="1">
      <c r="C120" s="3"/>
      <c r="D120" s="3"/>
      <c r="E120" s="3"/>
      <c r="F120" s="3"/>
      <c r="G120" s="3"/>
      <c r="H120" s="3"/>
      <c r="I120" s="3"/>
      <c r="J120" s="3"/>
      <c r="K120" s="3"/>
      <c r="L120" s="3"/>
      <c r="M120" s="3"/>
      <c r="N120" s="3"/>
      <c r="O120" s="3"/>
      <c r="P120" s="3"/>
      <c r="Q120" s="3"/>
    </row>
    <row r="121" spans="3:17" s="1" customFormat="1">
      <c r="C121" s="3"/>
      <c r="D121" s="3"/>
      <c r="E121" s="3"/>
      <c r="F121" s="3"/>
      <c r="G121" s="3"/>
      <c r="H121" s="3"/>
      <c r="I121" s="3"/>
      <c r="J121" s="3"/>
      <c r="K121" s="3"/>
      <c r="L121" s="3"/>
      <c r="M121" s="3"/>
      <c r="N121" s="3"/>
      <c r="O121" s="3"/>
      <c r="P121" s="3"/>
      <c r="Q121" s="3"/>
    </row>
    <row r="122" spans="3:17" s="1" customFormat="1">
      <c r="C122" s="3"/>
      <c r="D122" s="3"/>
      <c r="E122" s="3"/>
      <c r="F122" s="3"/>
      <c r="G122" s="3"/>
      <c r="H122" s="3"/>
      <c r="I122" s="3"/>
      <c r="J122" s="3"/>
      <c r="K122" s="3"/>
      <c r="L122" s="3"/>
      <c r="M122" s="3"/>
      <c r="N122" s="3"/>
      <c r="O122" s="3"/>
      <c r="P122" s="3"/>
      <c r="Q122" s="3"/>
    </row>
    <row r="123" spans="3:17" s="1" customFormat="1">
      <c r="C123" s="3"/>
      <c r="D123" s="3"/>
      <c r="E123" s="3"/>
      <c r="F123" s="3"/>
      <c r="G123" s="3"/>
      <c r="H123" s="3"/>
      <c r="I123" s="3"/>
      <c r="J123" s="3"/>
      <c r="K123" s="3"/>
      <c r="L123" s="3"/>
      <c r="M123" s="3"/>
      <c r="N123" s="3"/>
      <c r="O123" s="3"/>
      <c r="P123" s="3"/>
      <c r="Q123" s="3"/>
    </row>
    <row r="124" spans="3:17" s="1" customFormat="1">
      <c r="C124" s="3"/>
      <c r="D124" s="3"/>
      <c r="E124" s="3"/>
      <c r="F124" s="3"/>
      <c r="G124" s="3"/>
      <c r="H124" s="3"/>
      <c r="I124" s="3"/>
      <c r="J124" s="3"/>
      <c r="K124" s="3"/>
      <c r="L124" s="3"/>
      <c r="M124" s="3"/>
      <c r="N124" s="3"/>
      <c r="O124" s="3"/>
      <c r="P124" s="3"/>
      <c r="Q124" s="3"/>
    </row>
    <row r="125" spans="3:17" s="1" customFormat="1">
      <c r="C125" s="3"/>
      <c r="D125" s="3"/>
      <c r="E125" s="3"/>
      <c r="F125" s="3"/>
      <c r="G125" s="3"/>
      <c r="H125" s="3"/>
      <c r="I125" s="3"/>
      <c r="J125" s="3"/>
      <c r="K125" s="3"/>
      <c r="L125" s="3"/>
      <c r="M125" s="3"/>
      <c r="N125" s="3"/>
      <c r="O125" s="3"/>
      <c r="P125" s="3"/>
      <c r="Q125" s="3"/>
    </row>
    <row r="126" spans="3:17" s="1" customFormat="1">
      <c r="C126" s="3"/>
      <c r="D126" s="3"/>
      <c r="E126" s="3"/>
      <c r="F126" s="3"/>
      <c r="G126" s="3"/>
      <c r="H126" s="3"/>
      <c r="I126" s="3"/>
      <c r="J126" s="3"/>
      <c r="K126" s="3"/>
      <c r="L126" s="3"/>
      <c r="M126" s="3"/>
      <c r="N126" s="3"/>
      <c r="O126" s="3"/>
      <c r="P126" s="3"/>
      <c r="Q126" s="3"/>
    </row>
    <row r="127" spans="3:17" s="1" customFormat="1">
      <c r="C127" s="3"/>
      <c r="D127" s="3"/>
      <c r="E127" s="3"/>
      <c r="F127" s="3"/>
      <c r="G127" s="3"/>
      <c r="H127" s="3"/>
      <c r="I127" s="3"/>
      <c r="J127" s="3"/>
      <c r="K127" s="3"/>
      <c r="L127" s="3"/>
      <c r="M127" s="3"/>
      <c r="N127" s="3"/>
      <c r="O127" s="3"/>
      <c r="P127" s="3"/>
      <c r="Q127" s="3"/>
    </row>
    <row r="128" spans="3:17" s="1" customFormat="1">
      <c r="C128" s="3"/>
      <c r="D128" s="3"/>
      <c r="E128" s="3"/>
      <c r="F128" s="3"/>
      <c r="G128" s="3"/>
      <c r="H128" s="3"/>
      <c r="I128" s="3"/>
      <c r="J128" s="3"/>
      <c r="K128" s="3"/>
      <c r="L128" s="3"/>
      <c r="M128" s="3"/>
      <c r="N128" s="3"/>
      <c r="O128" s="3"/>
      <c r="P128" s="3"/>
      <c r="Q128" s="3"/>
    </row>
    <row r="129" spans="3:17" s="1" customFormat="1">
      <c r="C129" s="3"/>
      <c r="D129" s="3"/>
      <c r="E129" s="3"/>
      <c r="F129" s="3"/>
      <c r="G129" s="3"/>
      <c r="H129" s="3"/>
      <c r="I129" s="3"/>
      <c r="J129" s="3"/>
      <c r="K129" s="3"/>
      <c r="L129" s="3"/>
      <c r="M129" s="3"/>
      <c r="N129" s="3"/>
      <c r="O129" s="3"/>
      <c r="P129" s="3"/>
      <c r="Q129" s="3"/>
    </row>
    <row r="130" spans="3:17" s="1" customFormat="1">
      <c r="C130" s="3"/>
      <c r="D130" s="3"/>
      <c r="E130" s="3"/>
      <c r="F130" s="3"/>
      <c r="G130" s="3"/>
      <c r="H130" s="3"/>
      <c r="I130" s="3"/>
      <c r="J130" s="3"/>
      <c r="K130" s="3"/>
      <c r="L130" s="3"/>
      <c r="M130" s="3"/>
      <c r="N130" s="3"/>
      <c r="O130" s="3"/>
      <c r="P130" s="3"/>
      <c r="Q130" s="3"/>
    </row>
    <row r="131" spans="3:17" s="1" customFormat="1">
      <c r="C131" s="3"/>
      <c r="D131" s="3"/>
      <c r="E131" s="3"/>
      <c r="F131" s="3"/>
      <c r="G131" s="3"/>
      <c r="H131" s="3"/>
      <c r="I131" s="3"/>
      <c r="J131" s="3"/>
      <c r="K131" s="3"/>
      <c r="L131" s="3"/>
      <c r="M131" s="3"/>
      <c r="N131" s="3"/>
      <c r="O131" s="3"/>
      <c r="P131" s="3"/>
      <c r="Q131" s="3"/>
    </row>
    <row r="132" spans="3:17" s="1" customFormat="1">
      <c r="C132" s="3"/>
      <c r="D132" s="3"/>
      <c r="E132" s="3"/>
      <c r="F132" s="3"/>
      <c r="G132" s="3"/>
      <c r="H132" s="3"/>
      <c r="I132" s="3"/>
      <c r="J132" s="3"/>
      <c r="K132" s="3"/>
      <c r="L132" s="3"/>
      <c r="M132" s="3"/>
      <c r="N132" s="3"/>
      <c r="O132" s="3"/>
      <c r="P132" s="3"/>
      <c r="Q132" s="3"/>
    </row>
    <row r="133" spans="3:17" s="1" customFormat="1">
      <c r="C133" s="3"/>
      <c r="D133" s="3"/>
      <c r="E133" s="3"/>
      <c r="F133" s="3"/>
      <c r="G133" s="3"/>
      <c r="H133" s="3"/>
      <c r="I133" s="3"/>
      <c r="J133" s="3"/>
      <c r="K133" s="3"/>
      <c r="L133" s="3"/>
      <c r="M133" s="3"/>
      <c r="N133" s="3"/>
      <c r="O133" s="3"/>
      <c r="P133" s="3"/>
      <c r="Q133" s="3"/>
    </row>
    <row r="134" spans="3:17" s="1" customFormat="1">
      <c r="C134" s="3"/>
      <c r="D134" s="3"/>
      <c r="E134" s="3"/>
      <c r="F134" s="3"/>
      <c r="G134" s="3"/>
      <c r="H134" s="3"/>
      <c r="I134" s="3"/>
      <c r="J134" s="3"/>
      <c r="K134" s="3"/>
      <c r="L134" s="3"/>
      <c r="M134" s="3"/>
      <c r="N134" s="3"/>
      <c r="O134" s="3"/>
      <c r="P134" s="3"/>
      <c r="Q134" s="3"/>
    </row>
    <row r="135" spans="3:17" s="1" customFormat="1">
      <c r="C135" s="3"/>
      <c r="D135" s="3"/>
      <c r="E135" s="3"/>
      <c r="F135" s="3"/>
      <c r="G135" s="3"/>
      <c r="H135" s="3"/>
      <c r="I135" s="3"/>
      <c r="J135" s="3"/>
      <c r="K135" s="3"/>
      <c r="L135" s="3"/>
      <c r="M135" s="3"/>
      <c r="N135" s="3"/>
      <c r="O135" s="3"/>
      <c r="P135" s="3"/>
      <c r="Q135" s="3"/>
    </row>
    <row r="136" spans="3:17" s="1" customFormat="1">
      <c r="C136" s="3"/>
      <c r="D136" s="3"/>
      <c r="E136" s="3"/>
      <c r="F136" s="3"/>
      <c r="G136" s="3"/>
      <c r="H136" s="3"/>
      <c r="I136" s="3"/>
      <c r="J136" s="3"/>
      <c r="K136" s="3"/>
      <c r="L136" s="3"/>
      <c r="M136" s="3"/>
      <c r="N136" s="3"/>
      <c r="O136" s="3"/>
      <c r="P136" s="3"/>
      <c r="Q136" s="3"/>
    </row>
    <row r="137" spans="3:17" s="1" customFormat="1">
      <c r="C137" s="3"/>
      <c r="D137" s="3"/>
      <c r="E137" s="3"/>
      <c r="F137" s="3"/>
      <c r="G137" s="3"/>
      <c r="H137" s="3"/>
      <c r="I137" s="3"/>
      <c r="J137" s="3"/>
      <c r="K137" s="3"/>
      <c r="L137" s="3"/>
      <c r="M137" s="3"/>
      <c r="N137" s="3"/>
      <c r="O137" s="3"/>
      <c r="P137" s="3"/>
      <c r="Q137" s="3"/>
    </row>
    <row r="138" spans="3:17" s="1" customFormat="1">
      <c r="C138" s="3"/>
      <c r="D138" s="3"/>
      <c r="E138" s="3"/>
      <c r="F138" s="3"/>
      <c r="G138" s="3"/>
      <c r="H138" s="3"/>
      <c r="I138" s="3"/>
      <c r="J138" s="3"/>
      <c r="K138" s="3"/>
      <c r="L138" s="3"/>
      <c r="M138" s="3"/>
      <c r="N138" s="3"/>
      <c r="O138" s="3"/>
      <c r="P138" s="3"/>
      <c r="Q138" s="3"/>
    </row>
    <row r="139" spans="3:17" s="1" customFormat="1">
      <c r="C139" s="3"/>
      <c r="D139" s="3"/>
      <c r="E139" s="3"/>
      <c r="F139" s="3"/>
      <c r="G139" s="3"/>
      <c r="H139" s="3"/>
      <c r="I139" s="3"/>
      <c r="J139" s="3"/>
      <c r="K139" s="3"/>
      <c r="L139" s="3"/>
      <c r="M139" s="3"/>
      <c r="N139" s="3"/>
      <c r="O139" s="3"/>
      <c r="P139" s="3"/>
      <c r="Q139" s="3"/>
    </row>
    <row r="140" spans="3:17" s="1" customFormat="1">
      <c r="C140" s="3"/>
      <c r="D140" s="3"/>
      <c r="E140" s="3"/>
      <c r="F140" s="3"/>
      <c r="G140" s="3"/>
      <c r="H140" s="3"/>
      <c r="I140" s="3"/>
      <c r="J140" s="3"/>
      <c r="K140" s="3"/>
      <c r="L140" s="3"/>
      <c r="M140" s="3"/>
      <c r="N140" s="3"/>
      <c r="O140" s="3"/>
      <c r="P140" s="3"/>
      <c r="Q140" s="3"/>
    </row>
    <row r="141" spans="3:17" s="1" customFormat="1">
      <c r="C141" s="3"/>
      <c r="D141" s="3"/>
      <c r="E141" s="3"/>
      <c r="F141" s="3"/>
      <c r="G141" s="3"/>
      <c r="H141" s="3"/>
      <c r="I141" s="3"/>
      <c r="J141" s="3"/>
      <c r="K141" s="3"/>
      <c r="L141" s="3"/>
      <c r="M141" s="3"/>
      <c r="N141" s="3"/>
      <c r="O141" s="3"/>
      <c r="P141" s="3"/>
      <c r="Q141" s="3"/>
    </row>
    <row r="142" spans="3:17" s="1" customFormat="1">
      <c r="C142" s="3"/>
      <c r="D142" s="3"/>
      <c r="E142" s="3"/>
      <c r="F142" s="3"/>
      <c r="G142" s="3"/>
      <c r="H142" s="3"/>
      <c r="I142" s="3"/>
      <c r="J142" s="3"/>
      <c r="K142" s="3"/>
      <c r="L142" s="3"/>
      <c r="M142" s="3"/>
      <c r="N142" s="3"/>
      <c r="O142" s="3"/>
      <c r="P142" s="3"/>
      <c r="Q142" s="3"/>
    </row>
    <row r="143" spans="3:17" s="1" customFormat="1">
      <c r="C143" s="3"/>
      <c r="D143" s="3"/>
      <c r="E143" s="3"/>
      <c r="F143" s="3"/>
      <c r="G143" s="3"/>
      <c r="H143" s="3"/>
      <c r="I143" s="3"/>
      <c r="J143" s="3"/>
      <c r="K143" s="3"/>
      <c r="L143" s="3"/>
      <c r="M143" s="3"/>
      <c r="N143" s="3"/>
      <c r="O143" s="3"/>
      <c r="P143" s="3"/>
      <c r="Q143" s="3"/>
    </row>
    <row r="144" spans="3:17" s="1" customFormat="1">
      <c r="C144" s="3"/>
      <c r="D144" s="3"/>
      <c r="E144" s="3"/>
      <c r="F144" s="3"/>
      <c r="G144" s="3"/>
      <c r="H144" s="3"/>
      <c r="I144" s="3"/>
      <c r="J144" s="3"/>
      <c r="K144" s="3"/>
      <c r="L144" s="3"/>
      <c r="M144" s="3"/>
      <c r="N144" s="3"/>
      <c r="O144" s="3"/>
      <c r="P144" s="3"/>
      <c r="Q144" s="3"/>
    </row>
    <row r="145" spans="3:17" s="1" customFormat="1">
      <c r="C145" s="3"/>
      <c r="D145" s="3"/>
      <c r="E145" s="3"/>
      <c r="F145" s="3"/>
      <c r="G145" s="3"/>
      <c r="H145" s="3"/>
      <c r="I145" s="3"/>
      <c r="J145" s="3"/>
      <c r="K145" s="3"/>
      <c r="L145" s="3"/>
      <c r="M145" s="3"/>
      <c r="N145" s="3"/>
      <c r="O145" s="3"/>
      <c r="P145" s="3"/>
      <c r="Q145" s="3"/>
    </row>
    <row r="146" spans="3:17" s="1" customFormat="1">
      <c r="C146" s="3"/>
      <c r="D146" s="3"/>
      <c r="E146" s="3"/>
      <c r="F146" s="3"/>
      <c r="G146" s="3"/>
      <c r="H146" s="3"/>
      <c r="I146" s="3"/>
      <c r="J146" s="3"/>
      <c r="K146" s="3"/>
      <c r="L146" s="3"/>
      <c r="M146" s="3"/>
      <c r="N146" s="3"/>
      <c r="O146" s="3"/>
      <c r="P146" s="3"/>
      <c r="Q146" s="3"/>
    </row>
    <row r="147" spans="3:17" s="1" customFormat="1">
      <c r="C147" s="3"/>
      <c r="D147" s="3"/>
      <c r="E147" s="3"/>
      <c r="F147" s="3"/>
      <c r="G147" s="3"/>
      <c r="H147" s="3"/>
      <c r="I147" s="3"/>
      <c r="J147" s="3"/>
      <c r="K147" s="3"/>
      <c r="L147" s="3"/>
      <c r="M147" s="3"/>
      <c r="N147" s="3"/>
      <c r="O147" s="3"/>
      <c r="P147" s="3"/>
      <c r="Q147" s="3"/>
    </row>
    <row r="148" spans="3:17" s="1" customFormat="1">
      <c r="C148" s="3"/>
      <c r="D148" s="3"/>
      <c r="E148" s="3"/>
      <c r="F148" s="3"/>
      <c r="G148" s="3"/>
      <c r="H148" s="3"/>
      <c r="I148" s="3"/>
      <c r="J148" s="3"/>
      <c r="K148" s="3"/>
      <c r="L148" s="3"/>
      <c r="M148" s="3"/>
      <c r="N148" s="3"/>
      <c r="O148" s="3"/>
      <c r="P148" s="3"/>
      <c r="Q148" s="3"/>
    </row>
    <row r="149" spans="3:17" s="1" customFormat="1">
      <c r="C149" s="3"/>
      <c r="D149" s="3"/>
      <c r="E149" s="3"/>
      <c r="F149" s="3"/>
      <c r="G149" s="3"/>
      <c r="H149" s="3"/>
      <c r="I149" s="3"/>
      <c r="J149" s="3"/>
      <c r="K149" s="3"/>
      <c r="L149" s="3"/>
      <c r="M149" s="3"/>
      <c r="N149" s="3"/>
      <c r="O149" s="3"/>
      <c r="P149" s="3"/>
      <c r="Q149" s="3"/>
    </row>
    <row r="150" spans="3:17" s="1" customFormat="1">
      <c r="C150" s="3"/>
      <c r="D150" s="3"/>
      <c r="E150" s="3"/>
      <c r="F150" s="3"/>
      <c r="G150" s="3"/>
      <c r="H150" s="3"/>
      <c r="I150" s="3"/>
      <c r="J150" s="3"/>
      <c r="K150" s="3"/>
      <c r="L150" s="3"/>
      <c r="M150" s="3"/>
      <c r="N150" s="3"/>
      <c r="O150" s="3"/>
      <c r="P150" s="3"/>
      <c r="Q150" s="3"/>
    </row>
    <row r="151" spans="3:17" s="1" customFormat="1">
      <c r="C151" s="3"/>
      <c r="D151" s="3"/>
      <c r="E151" s="3"/>
      <c r="F151" s="3"/>
      <c r="G151" s="3"/>
      <c r="H151" s="3"/>
      <c r="I151" s="3"/>
      <c r="J151" s="3"/>
      <c r="K151" s="3"/>
      <c r="L151" s="3"/>
      <c r="M151" s="3"/>
      <c r="N151" s="3"/>
      <c r="O151" s="3"/>
      <c r="P151" s="3"/>
      <c r="Q151" s="3"/>
    </row>
    <row r="152" spans="3:17" s="1" customFormat="1">
      <c r="C152" s="3"/>
      <c r="D152" s="3"/>
      <c r="E152" s="3"/>
      <c r="F152" s="3"/>
      <c r="G152" s="3"/>
      <c r="H152" s="3"/>
      <c r="I152" s="3"/>
      <c r="J152" s="3"/>
      <c r="K152" s="3"/>
      <c r="L152" s="3"/>
      <c r="M152" s="3"/>
      <c r="N152" s="3"/>
      <c r="O152" s="3"/>
      <c r="P152" s="3"/>
      <c r="Q152" s="3"/>
    </row>
    <row r="153" spans="3:17" s="1" customFormat="1">
      <c r="C153" s="3"/>
      <c r="D153" s="3"/>
      <c r="E153" s="3"/>
      <c r="F153" s="3"/>
      <c r="G153" s="3"/>
      <c r="H153" s="3"/>
      <c r="I153" s="3"/>
      <c r="J153" s="3"/>
      <c r="K153" s="3"/>
      <c r="L153" s="3"/>
      <c r="M153" s="3"/>
      <c r="N153" s="3"/>
      <c r="O153" s="3"/>
      <c r="P153" s="3"/>
      <c r="Q153" s="3"/>
    </row>
    <row r="154" spans="3:17" s="1" customFormat="1">
      <c r="C154" s="3"/>
      <c r="D154" s="3"/>
      <c r="E154" s="3"/>
      <c r="F154" s="3"/>
      <c r="G154" s="3"/>
      <c r="H154" s="3"/>
      <c r="I154" s="3"/>
      <c r="J154" s="3"/>
      <c r="K154" s="3"/>
      <c r="L154" s="3"/>
      <c r="M154" s="3"/>
      <c r="N154" s="3"/>
      <c r="O154" s="3"/>
      <c r="P154" s="3"/>
      <c r="Q154" s="3"/>
    </row>
    <row r="155" spans="3:17" s="1" customFormat="1">
      <c r="C155" s="3"/>
      <c r="D155" s="3"/>
      <c r="E155" s="3"/>
      <c r="F155" s="3"/>
      <c r="G155" s="3"/>
      <c r="H155" s="3"/>
      <c r="I155" s="3"/>
      <c r="J155" s="3"/>
      <c r="K155" s="3"/>
      <c r="L155" s="3"/>
      <c r="M155" s="3"/>
      <c r="N155" s="3"/>
      <c r="O155" s="3"/>
      <c r="P155" s="3"/>
      <c r="Q155" s="3"/>
    </row>
    <row r="156" spans="3:17" s="1" customFormat="1">
      <c r="C156" s="3"/>
      <c r="D156" s="3"/>
      <c r="E156" s="3"/>
      <c r="F156" s="3"/>
      <c r="G156" s="3"/>
      <c r="H156" s="3"/>
      <c r="I156" s="3"/>
      <c r="J156" s="3"/>
      <c r="K156" s="3"/>
      <c r="L156" s="3"/>
      <c r="M156" s="3"/>
      <c r="N156" s="3"/>
      <c r="O156" s="3"/>
      <c r="P156" s="3"/>
      <c r="Q156" s="3"/>
    </row>
    <row r="157" spans="3:17" s="1" customFormat="1">
      <c r="C157" s="3"/>
      <c r="D157" s="3"/>
      <c r="E157" s="3"/>
      <c r="F157" s="3"/>
      <c r="G157" s="3"/>
      <c r="H157" s="3"/>
      <c r="I157" s="3"/>
      <c r="J157" s="3"/>
      <c r="K157" s="3"/>
      <c r="L157" s="3"/>
      <c r="M157" s="3"/>
      <c r="N157" s="3"/>
      <c r="O157" s="3"/>
      <c r="P157" s="3"/>
      <c r="Q157" s="3"/>
    </row>
    <row r="158" spans="3:17" s="1" customFormat="1">
      <c r="C158" s="3"/>
      <c r="D158" s="3"/>
      <c r="E158" s="3"/>
      <c r="F158" s="3"/>
      <c r="G158" s="3"/>
      <c r="H158" s="3"/>
      <c r="I158" s="3"/>
      <c r="J158" s="3"/>
      <c r="K158" s="3"/>
      <c r="L158" s="3"/>
      <c r="M158" s="3"/>
      <c r="N158" s="3"/>
      <c r="O158" s="3"/>
      <c r="P158" s="3"/>
      <c r="Q158" s="3"/>
    </row>
    <row r="159" spans="3:17" s="1" customFormat="1">
      <c r="C159" s="3"/>
      <c r="D159" s="3"/>
      <c r="E159" s="3"/>
      <c r="F159" s="3"/>
      <c r="G159" s="3"/>
      <c r="H159" s="3"/>
      <c r="I159" s="3"/>
      <c r="J159" s="3"/>
      <c r="K159" s="3"/>
      <c r="L159" s="3"/>
      <c r="M159" s="3"/>
      <c r="N159" s="3"/>
      <c r="O159" s="3"/>
      <c r="P159" s="3"/>
      <c r="Q159" s="3"/>
    </row>
    <row r="160" spans="3:17" s="1" customFormat="1">
      <c r="C160" s="3"/>
      <c r="D160" s="3"/>
      <c r="E160" s="3"/>
      <c r="F160" s="3"/>
      <c r="G160" s="3"/>
      <c r="H160" s="3"/>
      <c r="I160" s="3"/>
      <c r="J160" s="3"/>
      <c r="K160" s="3"/>
      <c r="L160" s="3"/>
      <c r="M160" s="3"/>
      <c r="N160" s="3"/>
      <c r="O160" s="3"/>
      <c r="P160" s="3"/>
      <c r="Q160" s="3"/>
    </row>
    <row r="161" spans="3:17" s="1" customFormat="1">
      <c r="C161" s="3"/>
      <c r="D161" s="3"/>
      <c r="E161" s="3"/>
      <c r="F161" s="3"/>
      <c r="G161" s="3"/>
      <c r="H161" s="3"/>
      <c r="I161" s="3"/>
      <c r="J161" s="3"/>
      <c r="K161" s="3"/>
      <c r="L161" s="3"/>
      <c r="M161" s="3"/>
      <c r="N161" s="3"/>
      <c r="O161" s="3"/>
      <c r="P161" s="3"/>
      <c r="Q161" s="3"/>
    </row>
    <row r="162" spans="3:17" s="1" customFormat="1">
      <c r="C162" s="3"/>
      <c r="D162" s="3"/>
      <c r="E162" s="3"/>
      <c r="F162" s="3"/>
      <c r="G162" s="3"/>
      <c r="H162" s="3"/>
      <c r="I162" s="3"/>
      <c r="J162" s="3"/>
      <c r="K162" s="3"/>
      <c r="L162" s="3"/>
      <c r="M162" s="3"/>
      <c r="N162" s="3"/>
      <c r="O162" s="3"/>
      <c r="P162" s="3"/>
      <c r="Q162" s="3"/>
    </row>
    <row r="163" spans="3:17" s="1" customFormat="1">
      <c r="C163" s="3"/>
      <c r="D163" s="3"/>
      <c r="E163" s="3"/>
      <c r="F163" s="3"/>
      <c r="G163" s="3"/>
      <c r="H163" s="3"/>
      <c r="I163" s="3"/>
      <c r="J163" s="3"/>
      <c r="K163" s="3"/>
      <c r="L163" s="3"/>
      <c r="M163" s="3"/>
      <c r="N163" s="3"/>
      <c r="O163" s="3"/>
      <c r="P163" s="3"/>
      <c r="Q163" s="3"/>
    </row>
    <row r="164" spans="3:17" s="1" customFormat="1">
      <c r="C164" s="3"/>
      <c r="D164" s="3"/>
      <c r="E164" s="3"/>
      <c r="F164" s="3"/>
      <c r="G164" s="3"/>
      <c r="H164" s="3"/>
      <c r="I164" s="3"/>
      <c r="J164" s="3"/>
      <c r="K164" s="3"/>
      <c r="L164" s="3"/>
      <c r="M164" s="3"/>
      <c r="N164" s="3"/>
      <c r="O164" s="3"/>
      <c r="P164" s="3"/>
      <c r="Q164" s="3"/>
    </row>
    <row r="165" spans="3:17" s="1" customFormat="1">
      <c r="C165" s="3"/>
      <c r="D165" s="3"/>
      <c r="E165" s="3"/>
      <c r="F165" s="3"/>
      <c r="G165" s="3"/>
      <c r="H165" s="3"/>
      <c r="I165" s="3"/>
      <c r="J165" s="3"/>
      <c r="K165" s="3"/>
      <c r="L165" s="3"/>
      <c r="M165" s="3"/>
      <c r="N165" s="3"/>
      <c r="O165" s="3"/>
      <c r="P165" s="3"/>
      <c r="Q165" s="3"/>
    </row>
    <row r="166" spans="3:17" s="1" customFormat="1">
      <c r="C166" s="3"/>
      <c r="D166" s="3"/>
      <c r="E166" s="3"/>
      <c r="F166" s="3"/>
      <c r="G166" s="3"/>
      <c r="H166" s="3"/>
      <c r="I166" s="3"/>
      <c r="J166" s="3"/>
      <c r="K166" s="3"/>
      <c r="L166" s="3"/>
      <c r="M166" s="3"/>
      <c r="N166" s="3"/>
      <c r="O166" s="3"/>
      <c r="P166" s="3"/>
      <c r="Q166" s="3"/>
    </row>
    <row r="167" spans="3:17" s="1" customFormat="1">
      <c r="C167" s="3"/>
      <c r="D167" s="3"/>
      <c r="E167" s="3"/>
      <c r="F167" s="3"/>
      <c r="G167" s="3"/>
      <c r="H167" s="3"/>
      <c r="I167" s="3"/>
      <c r="J167" s="3"/>
      <c r="K167" s="3"/>
      <c r="L167" s="3"/>
      <c r="M167" s="3"/>
      <c r="N167" s="3"/>
      <c r="O167" s="3"/>
      <c r="P167" s="3"/>
      <c r="Q167" s="3"/>
    </row>
    <row r="168" spans="3:17" s="1" customFormat="1">
      <c r="C168" s="3"/>
      <c r="D168" s="3"/>
      <c r="E168" s="3"/>
      <c r="F168" s="3"/>
      <c r="G168" s="3"/>
      <c r="H168" s="3"/>
      <c r="I168" s="3"/>
      <c r="J168" s="3"/>
      <c r="K168" s="3"/>
      <c r="L168" s="3"/>
      <c r="M168" s="3"/>
      <c r="N168" s="3"/>
      <c r="O168" s="3"/>
      <c r="P168" s="3"/>
      <c r="Q168" s="3"/>
    </row>
    <row r="169" spans="3:17" s="1" customFormat="1">
      <c r="C169" s="3"/>
      <c r="D169" s="3"/>
      <c r="E169" s="3"/>
      <c r="F169" s="3"/>
      <c r="G169" s="3"/>
      <c r="H169" s="3"/>
      <c r="I169" s="3"/>
      <c r="J169" s="3"/>
      <c r="K169" s="3"/>
      <c r="L169" s="3"/>
      <c r="M169" s="3"/>
      <c r="N169" s="3"/>
      <c r="O169" s="3"/>
      <c r="P169" s="3"/>
      <c r="Q169" s="3"/>
    </row>
    <row r="170" spans="3:17" s="1" customFormat="1">
      <c r="C170" s="3"/>
      <c r="D170" s="3"/>
      <c r="E170" s="3"/>
      <c r="F170" s="3"/>
      <c r="G170" s="3"/>
      <c r="H170" s="3"/>
      <c r="I170" s="3"/>
      <c r="J170" s="3"/>
      <c r="K170" s="3"/>
      <c r="L170" s="3"/>
      <c r="M170" s="3"/>
      <c r="N170" s="3"/>
      <c r="O170" s="3"/>
      <c r="P170" s="3"/>
      <c r="Q170" s="3"/>
    </row>
    <row r="171" spans="3:17" s="1" customFormat="1">
      <c r="C171" s="3"/>
      <c r="D171" s="3"/>
      <c r="E171" s="3"/>
      <c r="F171" s="3"/>
      <c r="G171" s="3"/>
      <c r="H171" s="3"/>
      <c r="I171" s="3"/>
      <c r="J171" s="3"/>
      <c r="K171" s="3"/>
      <c r="L171" s="3"/>
      <c r="M171" s="3"/>
      <c r="N171" s="3"/>
      <c r="O171" s="3"/>
      <c r="P171" s="3"/>
      <c r="Q171" s="3"/>
    </row>
    <row r="172" spans="3:17" s="1" customFormat="1">
      <c r="C172" s="3"/>
      <c r="D172" s="3"/>
      <c r="E172" s="3"/>
      <c r="F172" s="3"/>
      <c r="G172" s="3"/>
      <c r="H172" s="3"/>
      <c r="I172" s="3"/>
      <c r="J172" s="3"/>
      <c r="K172" s="3"/>
      <c r="L172" s="3"/>
      <c r="M172" s="3"/>
      <c r="N172" s="3"/>
      <c r="O172" s="3"/>
      <c r="P172" s="3"/>
      <c r="Q172" s="3"/>
    </row>
    <row r="173" spans="3:17" s="1" customFormat="1">
      <c r="C173" s="3"/>
      <c r="D173" s="3"/>
      <c r="E173" s="3"/>
      <c r="F173" s="3"/>
      <c r="G173" s="3"/>
      <c r="H173" s="3"/>
      <c r="I173" s="3"/>
      <c r="J173" s="3"/>
      <c r="K173" s="3"/>
      <c r="L173" s="3"/>
      <c r="M173" s="3"/>
      <c r="N173" s="3"/>
      <c r="O173" s="3"/>
      <c r="P173" s="3"/>
      <c r="Q173" s="3"/>
    </row>
    <row r="174" spans="3:17" s="1" customFormat="1">
      <c r="C174" s="3"/>
      <c r="D174" s="3"/>
      <c r="E174" s="3"/>
      <c r="F174" s="3"/>
      <c r="G174" s="3"/>
      <c r="H174" s="3"/>
      <c r="I174" s="3"/>
      <c r="J174" s="3"/>
      <c r="K174" s="3"/>
      <c r="L174" s="3"/>
      <c r="M174" s="3"/>
      <c r="N174" s="3"/>
      <c r="O174" s="3"/>
      <c r="P174" s="3"/>
      <c r="Q174" s="3"/>
    </row>
    <row r="175" spans="3:17" s="1" customFormat="1">
      <c r="C175" s="3"/>
      <c r="D175" s="3"/>
      <c r="E175" s="3"/>
      <c r="F175" s="3"/>
      <c r="G175" s="3"/>
      <c r="H175" s="3"/>
      <c r="I175" s="3"/>
      <c r="J175" s="3"/>
      <c r="K175" s="3"/>
      <c r="L175" s="3"/>
      <c r="M175" s="3"/>
      <c r="N175" s="3"/>
      <c r="O175" s="3"/>
      <c r="P175" s="3"/>
      <c r="Q175" s="3"/>
    </row>
    <row r="176" spans="3:17" s="1" customFormat="1">
      <c r="C176" s="3"/>
      <c r="D176" s="3"/>
      <c r="E176" s="3"/>
      <c r="F176" s="3"/>
      <c r="G176" s="3"/>
      <c r="H176" s="3"/>
      <c r="I176" s="3"/>
      <c r="J176" s="3"/>
      <c r="K176" s="3"/>
      <c r="L176" s="3"/>
      <c r="M176" s="3"/>
      <c r="N176" s="3"/>
      <c r="O176" s="3"/>
      <c r="P176" s="3"/>
      <c r="Q176" s="3"/>
    </row>
    <row r="177" spans="3:17" s="1" customFormat="1">
      <c r="C177" s="3"/>
      <c r="D177" s="3"/>
      <c r="E177" s="3"/>
      <c r="F177" s="3"/>
      <c r="G177" s="3"/>
      <c r="H177" s="3"/>
      <c r="I177" s="3"/>
      <c r="J177" s="3"/>
      <c r="K177" s="3"/>
      <c r="L177" s="3"/>
      <c r="M177" s="3"/>
      <c r="N177" s="3"/>
      <c r="O177" s="3"/>
      <c r="P177" s="3"/>
      <c r="Q177" s="3"/>
    </row>
    <row r="178" spans="3:17" s="1" customFormat="1">
      <c r="C178" s="3"/>
      <c r="D178" s="3"/>
      <c r="E178" s="3"/>
      <c r="F178" s="3"/>
      <c r="G178" s="3"/>
      <c r="H178" s="3"/>
      <c r="I178" s="3"/>
      <c r="J178" s="3"/>
      <c r="K178" s="3"/>
      <c r="L178" s="3"/>
      <c r="M178" s="3"/>
      <c r="N178" s="3"/>
      <c r="O178" s="3"/>
      <c r="P178" s="3"/>
      <c r="Q178" s="3"/>
    </row>
    <row r="179" spans="3:17" s="1" customFormat="1">
      <c r="C179" s="3"/>
      <c r="D179" s="3"/>
      <c r="E179" s="3"/>
      <c r="F179" s="3"/>
      <c r="G179" s="3"/>
      <c r="H179" s="3"/>
      <c r="I179" s="3"/>
      <c r="J179" s="3"/>
      <c r="K179" s="3"/>
      <c r="L179" s="3"/>
      <c r="M179" s="3"/>
      <c r="N179" s="3"/>
      <c r="O179" s="3"/>
      <c r="P179" s="3"/>
      <c r="Q179" s="3"/>
    </row>
    <row r="180" spans="3:17" s="1" customFormat="1">
      <c r="C180" s="3"/>
      <c r="D180" s="3"/>
      <c r="E180" s="3"/>
      <c r="F180" s="3"/>
      <c r="G180" s="3"/>
      <c r="H180" s="3"/>
      <c r="I180" s="3"/>
      <c r="J180" s="3"/>
      <c r="K180" s="3"/>
      <c r="L180" s="3"/>
      <c r="M180" s="3"/>
      <c r="N180" s="3"/>
      <c r="O180" s="3"/>
      <c r="P180" s="3"/>
      <c r="Q180" s="3"/>
    </row>
    <row r="181" spans="3:17" s="1" customFormat="1">
      <c r="C181" s="3"/>
      <c r="D181" s="3"/>
      <c r="E181" s="3"/>
      <c r="F181" s="3"/>
      <c r="G181" s="3"/>
      <c r="H181" s="3"/>
      <c r="I181" s="3"/>
      <c r="J181" s="3"/>
      <c r="K181" s="3"/>
      <c r="L181" s="3"/>
      <c r="M181" s="3"/>
      <c r="N181" s="3"/>
      <c r="O181" s="3"/>
      <c r="P181" s="3"/>
      <c r="Q181" s="3"/>
    </row>
    <row r="182" spans="3:17" s="1" customFormat="1">
      <c r="C182" s="3"/>
      <c r="D182" s="3"/>
      <c r="E182" s="3"/>
      <c r="F182" s="3"/>
      <c r="G182" s="3"/>
      <c r="H182" s="3"/>
      <c r="I182" s="3"/>
      <c r="J182" s="3"/>
      <c r="K182" s="3"/>
      <c r="L182" s="3"/>
      <c r="M182" s="3"/>
      <c r="N182" s="3"/>
      <c r="O182" s="3"/>
      <c r="P182" s="3"/>
      <c r="Q182" s="3"/>
    </row>
    <row r="183" spans="3:17" s="1" customFormat="1">
      <c r="C183" s="3"/>
      <c r="D183" s="3"/>
      <c r="E183" s="3"/>
      <c r="F183" s="3"/>
      <c r="G183" s="3"/>
      <c r="H183" s="3"/>
      <c r="I183" s="3"/>
      <c r="J183" s="3"/>
      <c r="K183" s="3"/>
      <c r="L183" s="3"/>
      <c r="M183" s="3"/>
      <c r="N183" s="3"/>
      <c r="O183" s="3"/>
      <c r="P183" s="3"/>
      <c r="Q183" s="3"/>
    </row>
    <row r="184" spans="3:17" s="1" customFormat="1">
      <c r="C184" s="3"/>
      <c r="D184" s="3"/>
      <c r="E184" s="3"/>
      <c r="F184" s="3"/>
      <c r="G184" s="3"/>
      <c r="H184" s="3"/>
      <c r="I184" s="3"/>
      <c r="J184" s="3"/>
      <c r="K184" s="3"/>
      <c r="L184" s="3"/>
      <c r="M184" s="3"/>
      <c r="N184" s="3"/>
      <c r="O184" s="3"/>
      <c r="P184" s="3"/>
      <c r="Q184" s="3"/>
    </row>
    <row r="185" spans="3:17" s="1" customFormat="1">
      <c r="C185" s="3"/>
      <c r="D185" s="3"/>
      <c r="E185" s="3"/>
      <c r="F185" s="3"/>
      <c r="G185" s="3"/>
      <c r="H185" s="3"/>
      <c r="I185" s="3"/>
      <c r="J185" s="3"/>
      <c r="K185" s="3"/>
      <c r="L185" s="3"/>
      <c r="M185" s="3"/>
      <c r="N185" s="3"/>
      <c r="O185" s="3"/>
      <c r="P185" s="3"/>
      <c r="Q185" s="3"/>
    </row>
    <row r="186" spans="3:17" s="1" customFormat="1">
      <c r="C186" s="3"/>
      <c r="D186" s="3"/>
      <c r="E186" s="3"/>
      <c r="F186" s="3"/>
      <c r="G186" s="3"/>
      <c r="H186" s="3"/>
      <c r="I186" s="3"/>
      <c r="J186" s="3"/>
      <c r="K186" s="3"/>
      <c r="L186" s="3"/>
      <c r="M186" s="3"/>
      <c r="N186" s="3"/>
      <c r="O186" s="3"/>
      <c r="P186" s="3"/>
      <c r="Q186" s="3"/>
    </row>
    <row r="187" spans="3:17" s="1" customFormat="1">
      <c r="C187" s="3"/>
      <c r="D187" s="3"/>
      <c r="E187" s="3"/>
      <c r="F187" s="3"/>
      <c r="G187" s="3"/>
      <c r="H187" s="3"/>
      <c r="I187" s="3"/>
      <c r="J187" s="3"/>
      <c r="K187" s="3"/>
      <c r="L187" s="3"/>
      <c r="M187" s="3"/>
      <c r="N187" s="3"/>
      <c r="O187" s="3"/>
      <c r="P187" s="3"/>
      <c r="Q187" s="3"/>
    </row>
    <row r="188" spans="3:17" s="1" customFormat="1">
      <c r="C188" s="3"/>
      <c r="D188" s="3"/>
      <c r="E188" s="3"/>
      <c r="F188" s="3"/>
      <c r="G188" s="3"/>
      <c r="H188" s="3"/>
      <c r="I188" s="3"/>
      <c r="J188" s="3"/>
      <c r="K188" s="3"/>
      <c r="L188" s="3"/>
      <c r="M188" s="3"/>
      <c r="N188" s="3"/>
      <c r="O188" s="3"/>
      <c r="P188" s="3"/>
      <c r="Q188" s="3"/>
    </row>
    <row r="189" spans="3:17" s="1" customFormat="1">
      <c r="C189" s="3"/>
      <c r="D189" s="3"/>
      <c r="E189" s="3"/>
      <c r="F189" s="3"/>
      <c r="G189" s="3"/>
      <c r="H189" s="3"/>
      <c r="I189" s="3"/>
      <c r="J189" s="3"/>
      <c r="K189" s="3"/>
      <c r="L189" s="3"/>
      <c r="M189" s="3"/>
      <c r="N189" s="3"/>
      <c r="O189" s="3"/>
      <c r="P189" s="3"/>
      <c r="Q189" s="3"/>
    </row>
    <row r="190" spans="3:17" s="1" customFormat="1">
      <c r="C190" s="3"/>
      <c r="D190" s="3"/>
      <c r="E190" s="3"/>
      <c r="F190" s="3"/>
      <c r="G190" s="3"/>
      <c r="H190" s="3"/>
      <c r="I190" s="3"/>
      <c r="J190" s="3"/>
      <c r="K190" s="3"/>
      <c r="L190" s="3"/>
      <c r="M190" s="3"/>
      <c r="N190" s="3"/>
      <c r="O190" s="3"/>
      <c r="P190" s="3"/>
      <c r="Q190" s="3"/>
    </row>
    <row r="191" spans="3:17" s="1" customFormat="1">
      <c r="C191" s="3"/>
      <c r="D191" s="3"/>
      <c r="E191" s="3"/>
      <c r="F191" s="3"/>
      <c r="G191" s="3"/>
      <c r="H191" s="3"/>
      <c r="I191" s="3"/>
      <c r="J191" s="3"/>
      <c r="K191" s="3"/>
      <c r="L191" s="3"/>
      <c r="M191" s="3"/>
      <c r="N191" s="3"/>
      <c r="O191" s="3"/>
      <c r="P191" s="3"/>
      <c r="Q191" s="3"/>
    </row>
    <row r="192" spans="3:17" s="1" customFormat="1">
      <c r="C192" s="3"/>
      <c r="D192" s="3"/>
      <c r="E192" s="3"/>
      <c r="F192" s="3"/>
      <c r="G192" s="3"/>
      <c r="H192" s="3"/>
      <c r="I192" s="3"/>
      <c r="J192" s="3"/>
      <c r="K192" s="3"/>
      <c r="L192" s="3"/>
      <c r="M192" s="3"/>
      <c r="N192" s="3"/>
      <c r="O192" s="3"/>
      <c r="P192" s="3"/>
      <c r="Q192" s="3"/>
    </row>
    <row r="193" spans="3:17" s="1" customFormat="1">
      <c r="C193" s="3"/>
      <c r="D193" s="3"/>
      <c r="E193" s="3"/>
      <c r="F193" s="3"/>
      <c r="G193" s="3"/>
      <c r="H193" s="3"/>
      <c r="I193" s="3"/>
      <c r="J193" s="3"/>
      <c r="K193" s="3"/>
      <c r="L193" s="3"/>
      <c r="M193" s="3"/>
      <c r="N193" s="3"/>
      <c r="O193" s="3"/>
      <c r="P193" s="3"/>
      <c r="Q193" s="3"/>
    </row>
    <row r="194" spans="3:17" s="1" customFormat="1">
      <c r="C194" s="3"/>
      <c r="D194" s="3"/>
      <c r="E194" s="3"/>
      <c r="F194" s="3"/>
      <c r="G194" s="3"/>
      <c r="H194" s="3"/>
      <c r="I194" s="3"/>
      <c r="J194" s="3"/>
      <c r="K194" s="3"/>
      <c r="L194" s="3"/>
      <c r="M194" s="3"/>
      <c r="N194" s="3"/>
      <c r="O194" s="3"/>
      <c r="P194" s="3"/>
      <c r="Q194" s="3"/>
    </row>
    <row r="195" spans="3:17" s="1" customFormat="1">
      <c r="C195" s="3"/>
      <c r="D195" s="3"/>
      <c r="E195" s="3"/>
      <c r="F195" s="3"/>
      <c r="G195" s="3"/>
      <c r="H195" s="3"/>
      <c r="I195" s="3"/>
      <c r="J195" s="3"/>
      <c r="K195" s="3"/>
      <c r="L195" s="3"/>
      <c r="M195" s="3"/>
      <c r="N195" s="3"/>
      <c r="O195" s="3"/>
      <c r="P195" s="3"/>
      <c r="Q195" s="3"/>
    </row>
    <row r="196" spans="3:17" s="1" customFormat="1">
      <c r="C196" s="3"/>
      <c r="D196" s="3"/>
      <c r="E196" s="3"/>
      <c r="F196" s="3"/>
      <c r="G196" s="3"/>
      <c r="H196" s="3"/>
      <c r="I196" s="3"/>
      <c r="J196" s="3"/>
      <c r="K196" s="3"/>
      <c r="L196" s="3"/>
      <c r="M196" s="3"/>
      <c r="N196" s="3"/>
      <c r="O196" s="3"/>
      <c r="P196" s="3"/>
      <c r="Q196" s="3"/>
    </row>
    <row r="197" spans="3:17" s="1" customFormat="1">
      <c r="C197" s="3"/>
      <c r="D197" s="3"/>
      <c r="E197" s="3"/>
      <c r="F197" s="3"/>
      <c r="G197" s="3"/>
      <c r="H197" s="3"/>
      <c r="I197" s="3"/>
      <c r="J197" s="3"/>
      <c r="K197" s="3"/>
      <c r="L197" s="3"/>
      <c r="M197" s="3"/>
      <c r="N197" s="3"/>
      <c r="O197" s="3"/>
      <c r="P197" s="3"/>
      <c r="Q197" s="3"/>
    </row>
    <row r="198" spans="3:17" s="1" customFormat="1">
      <c r="C198" s="3"/>
      <c r="D198" s="3"/>
      <c r="E198" s="3"/>
      <c r="F198" s="3"/>
      <c r="G198" s="3"/>
      <c r="H198" s="3"/>
      <c r="I198" s="3"/>
      <c r="J198" s="3"/>
      <c r="K198" s="3"/>
      <c r="L198" s="3"/>
      <c r="M198" s="3"/>
      <c r="N198" s="3"/>
      <c r="O198" s="3"/>
      <c r="P198" s="3"/>
      <c r="Q198" s="3"/>
    </row>
    <row r="199" spans="3:17" s="1" customFormat="1">
      <c r="C199" s="3"/>
      <c r="D199" s="3"/>
      <c r="E199" s="3"/>
      <c r="F199" s="3"/>
      <c r="G199" s="3"/>
      <c r="H199" s="3"/>
      <c r="I199" s="3"/>
      <c r="J199" s="3"/>
      <c r="K199" s="3"/>
      <c r="L199" s="3"/>
      <c r="M199" s="3"/>
      <c r="N199" s="3"/>
      <c r="O199" s="3"/>
      <c r="P199" s="3"/>
      <c r="Q199" s="3"/>
    </row>
    <row r="200" spans="3:17" s="1" customFormat="1">
      <c r="C200" s="3"/>
      <c r="D200" s="3"/>
      <c r="E200" s="3"/>
      <c r="F200" s="3"/>
      <c r="G200" s="3"/>
      <c r="H200" s="3"/>
      <c r="I200" s="3"/>
      <c r="J200" s="3"/>
      <c r="K200" s="3"/>
      <c r="L200" s="3"/>
      <c r="M200" s="3"/>
      <c r="N200" s="3"/>
      <c r="O200" s="3"/>
      <c r="P200" s="3"/>
      <c r="Q200" s="3"/>
    </row>
    <row r="201" spans="3:17" s="1" customFormat="1">
      <c r="C201" s="3"/>
      <c r="D201" s="3"/>
      <c r="E201" s="3"/>
      <c r="F201" s="3"/>
      <c r="G201" s="3"/>
      <c r="H201" s="3"/>
      <c r="I201" s="3"/>
      <c r="J201" s="3"/>
      <c r="K201" s="3"/>
      <c r="L201" s="3"/>
      <c r="M201" s="3"/>
      <c r="N201" s="3"/>
      <c r="O201" s="3"/>
      <c r="P201" s="3"/>
      <c r="Q201" s="3"/>
    </row>
    <row r="202" spans="3:17" s="1" customFormat="1">
      <c r="C202" s="3"/>
      <c r="D202" s="3"/>
      <c r="E202" s="3"/>
      <c r="F202" s="3"/>
      <c r="G202" s="3"/>
      <c r="H202" s="3"/>
      <c r="I202" s="3"/>
      <c r="J202" s="3"/>
      <c r="K202" s="3"/>
      <c r="L202" s="3"/>
      <c r="M202" s="3"/>
      <c r="N202" s="3"/>
      <c r="O202" s="3"/>
      <c r="P202" s="3"/>
      <c r="Q202" s="3"/>
    </row>
    <row r="203" spans="3:17" s="1" customFormat="1">
      <c r="C203" s="3"/>
      <c r="D203" s="3"/>
      <c r="E203" s="3"/>
      <c r="F203" s="3"/>
      <c r="G203" s="3"/>
      <c r="H203" s="3"/>
      <c r="I203" s="3"/>
      <c r="J203" s="3"/>
      <c r="K203" s="3"/>
      <c r="L203" s="3"/>
      <c r="M203" s="3"/>
      <c r="N203" s="3"/>
      <c r="O203" s="3"/>
      <c r="P203" s="3"/>
      <c r="Q203" s="3"/>
    </row>
    <row r="204" spans="3:17" s="1" customFormat="1">
      <c r="C204" s="3"/>
      <c r="D204" s="3"/>
      <c r="E204" s="3"/>
      <c r="F204" s="3"/>
      <c r="G204" s="3"/>
      <c r="H204" s="3"/>
      <c r="I204" s="3"/>
      <c r="J204" s="3"/>
      <c r="K204" s="3"/>
      <c r="L204" s="3"/>
      <c r="M204" s="3"/>
      <c r="N204" s="3"/>
      <c r="O204" s="3"/>
      <c r="P204" s="3"/>
      <c r="Q204" s="3"/>
    </row>
    <row r="205" spans="3:17" s="1" customFormat="1">
      <c r="C205" s="3"/>
      <c r="D205" s="3"/>
      <c r="E205" s="3"/>
      <c r="F205" s="3"/>
      <c r="G205" s="3"/>
      <c r="H205" s="3"/>
      <c r="I205" s="3"/>
      <c r="J205" s="3"/>
      <c r="K205" s="3"/>
      <c r="L205" s="3"/>
      <c r="M205" s="3"/>
      <c r="N205" s="3"/>
      <c r="O205" s="3"/>
      <c r="P205" s="3"/>
      <c r="Q205" s="3"/>
    </row>
    <row r="206" spans="3:17" s="1" customFormat="1">
      <c r="C206" s="3"/>
      <c r="D206" s="3"/>
      <c r="E206" s="3"/>
      <c r="F206" s="3"/>
      <c r="G206" s="3"/>
      <c r="H206" s="3"/>
      <c r="I206" s="3"/>
      <c r="J206" s="3"/>
      <c r="K206" s="3"/>
      <c r="L206" s="3"/>
      <c r="M206" s="3"/>
      <c r="N206" s="3"/>
      <c r="O206" s="3"/>
      <c r="P206" s="3"/>
      <c r="Q206" s="3"/>
    </row>
    <row r="207" spans="3:17" s="1" customFormat="1">
      <c r="C207" s="3"/>
      <c r="D207" s="3"/>
      <c r="E207" s="3"/>
      <c r="F207" s="3"/>
      <c r="G207" s="3"/>
      <c r="H207" s="3"/>
      <c r="I207" s="3"/>
      <c r="J207" s="3"/>
      <c r="K207" s="3"/>
      <c r="L207" s="3"/>
      <c r="M207" s="3"/>
      <c r="N207" s="3"/>
      <c r="O207" s="3"/>
      <c r="P207" s="3"/>
      <c r="Q207" s="3"/>
    </row>
    <row r="208" spans="3:17" s="1" customFormat="1">
      <c r="C208" s="3"/>
      <c r="D208" s="3"/>
      <c r="E208" s="3"/>
      <c r="F208" s="3"/>
      <c r="G208" s="3"/>
      <c r="H208" s="3"/>
      <c r="I208" s="3"/>
      <c r="J208" s="3"/>
      <c r="K208" s="3"/>
      <c r="L208" s="3"/>
      <c r="M208" s="3"/>
      <c r="N208" s="3"/>
      <c r="O208" s="3"/>
      <c r="P208" s="3"/>
      <c r="Q208" s="3"/>
    </row>
    <row r="209" spans="3:17" s="1" customFormat="1">
      <c r="C209" s="3"/>
      <c r="D209" s="3"/>
      <c r="E209" s="3"/>
      <c r="F209" s="3"/>
      <c r="G209" s="3"/>
      <c r="H209" s="3"/>
      <c r="I209" s="3"/>
      <c r="J209" s="3"/>
      <c r="K209" s="3"/>
      <c r="L209" s="3"/>
      <c r="M209" s="3"/>
      <c r="N209" s="3"/>
      <c r="O209" s="3"/>
      <c r="P209" s="3"/>
      <c r="Q209" s="3"/>
    </row>
    <row r="210" spans="3:17" s="1" customFormat="1">
      <c r="C210" s="3"/>
      <c r="D210" s="3"/>
      <c r="E210" s="3"/>
      <c r="F210" s="3"/>
      <c r="G210" s="3"/>
      <c r="H210" s="3"/>
      <c r="I210" s="3"/>
      <c r="J210" s="3"/>
      <c r="K210" s="3"/>
      <c r="L210" s="3"/>
      <c r="M210" s="3"/>
      <c r="N210" s="3"/>
      <c r="O210" s="3"/>
      <c r="P210" s="3"/>
      <c r="Q210" s="3"/>
    </row>
    <row r="211" spans="3:17" s="1" customFormat="1">
      <c r="C211" s="3"/>
      <c r="D211" s="3"/>
      <c r="E211" s="3"/>
      <c r="F211" s="3"/>
      <c r="G211" s="3"/>
      <c r="H211" s="3"/>
      <c r="I211" s="3"/>
      <c r="J211" s="3"/>
      <c r="K211" s="3"/>
      <c r="L211" s="3"/>
      <c r="M211" s="3"/>
      <c r="N211" s="3"/>
      <c r="O211" s="3"/>
      <c r="P211" s="3"/>
      <c r="Q211" s="3"/>
    </row>
    <row r="212" spans="3:17" s="1" customFormat="1">
      <c r="C212" s="3"/>
      <c r="D212" s="3"/>
      <c r="E212" s="3"/>
      <c r="F212" s="3"/>
      <c r="G212" s="3"/>
      <c r="H212" s="3"/>
      <c r="I212" s="3"/>
      <c r="J212" s="3"/>
      <c r="K212" s="3"/>
      <c r="L212" s="3"/>
      <c r="M212" s="3"/>
      <c r="N212" s="3"/>
      <c r="O212" s="3"/>
      <c r="P212" s="3"/>
      <c r="Q212" s="3"/>
    </row>
    <row r="213" spans="3:17" s="1" customFormat="1">
      <c r="C213" s="3"/>
      <c r="D213" s="3"/>
      <c r="E213" s="3"/>
      <c r="F213" s="3"/>
      <c r="G213" s="3"/>
      <c r="H213" s="3"/>
      <c r="I213" s="3"/>
      <c r="J213" s="3"/>
      <c r="K213" s="3"/>
      <c r="L213" s="3"/>
      <c r="M213" s="3"/>
      <c r="N213" s="3"/>
      <c r="O213" s="3"/>
      <c r="P213" s="3"/>
      <c r="Q213" s="3"/>
    </row>
    <row r="214" spans="3:17" s="1" customFormat="1">
      <c r="C214" s="3"/>
      <c r="D214" s="3"/>
      <c r="E214" s="3"/>
      <c r="F214" s="3"/>
      <c r="G214" s="3"/>
      <c r="H214" s="3"/>
      <c r="I214" s="3"/>
      <c r="J214" s="3"/>
      <c r="K214" s="3"/>
      <c r="L214" s="3"/>
      <c r="M214" s="3"/>
      <c r="N214" s="3"/>
      <c r="O214" s="3"/>
      <c r="P214" s="3"/>
      <c r="Q214" s="3"/>
    </row>
    <row r="215" spans="3:17" s="1" customFormat="1">
      <c r="C215" s="3"/>
      <c r="D215" s="3"/>
      <c r="E215" s="3"/>
      <c r="F215" s="3"/>
      <c r="G215" s="3"/>
      <c r="H215" s="3"/>
      <c r="I215" s="3"/>
      <c r="J215" s="3"/>
      <c r="K215" s="3"/>
      <c r="L215" s="3"/>
      <c r="M215" s="3"/>
      <c r="N215" s="3"/>
      <c r="O215" s="3"/>
      <c r="P215" s="3"/>
      <c r="Q215" s="3"/>
    </row>
    <row r="216" spans="3:17" s="1" customFormat="1">
      <c r="C216" s="3"/>
      <c r="D216" s="3"/>
      <c r="E216" s="3"/>
      <c r="F216" s="3"/>
      <c r="G216" s="3"/>
      <c r="H216" s="3"/>
      <c r="I216" s="3"/>
      <c r="J216" s="3"/>
      <c r="K216" s="3"/>
      <c r="L216" s="3"/>
      <c r="M216" s="3"/>
      <c r="N216" s="3"/>
      <c r="O216" s="3"/>
      <c r="P216" s="3"/>
      <c r="Q216" s="3"/>
    </row>
    <row r="217" spans="3:17" s="1" customFormat="1">
      <c r="C217" s="3"/>
      <c r="D217" s="3"/>
      <c r="E217" s="3"/>
      <c r="F217" s="3"/>
      <c r="G217" s="3"/>
      <c r="H217" s="3"/>
      <c r="I217" s="3"/>
      <c r="J217" s="3"/>
      <c r="K217" s="3"/>
      <c r="L217" s="3"/>
      <c r="M217" s="3"/>
      <c r="N217" s="3"/>
      <c r="O217" s="3"/>
      <c r="P217" s="3"/>
      <c r="Q217" s="3"/>
    </row>
    <row r="218" spans="3:17" s="1" customFormat="1">
      <c r="C218" s="3"/>
      <c r="D218" s="3"/>
      <c r="E218" s="3"/>
      <c r="F218" s="3"/>
      <c r="G218" s="3"/>
      <c r="H218" s="3"/>
      <c r="I218" s="3"/>
      <c r="J218" s="3"/>
      <c r="K218" s="3"/>
      <c r="L218" s="3"/>
      <c r="M218" s="3"/>
      <c r="N218" s="3"/>
      <c r="O218" s="3"/>
      <c r="P218" s="3"/>
      <c r="Q218" s="3"/>
    </row>
    <row r="219" spans="3:17" s="1" customFormat="1">
      <c r="C219" s="3"/>
      <c r="D219" s="3"/>
      <c r="E219" s="3"/>
      <c r="F219" s="3"/>
      <c r="G219" s="3"/>
      <c r="H219" s="3"/>
      <c r="I219" s="3"/>
      <c r="J219" s="3"/>
      <c r="K219" s="3"/>
      <c r="L219" s="3"/>
      <c r="M219" s="3"/>
      <c r="N219" s="3"/>
      <c r="O219" s="3"/>
      <c r="P219" s="3"/>
      <c r="Q219" s="3"/>
    </row>
    <row r="220" spans="3:17" s="1" customFormat="1">
      <c r="C220" s="3"/>
      <c r="D220" s="3"/>
      <c r="E220" s="3"/>
      <c r="F220" s="3"/>
      <c r="G220" s="3"/>
      <c r="H220" s="3"/>
      <c r="I220" s="3"/>
      <c r="J220" s="3"/>
      <c r="K220" s="3"/>
      <c r="L220" s="3"/>
      <c r="M220" s="3"/>
      <c r="N220" s="3"/>
      <c r="O220" s="3"/>
      <c r="P220" s="3"/>
      <c r="Q220" s="3"/>
    </row>
    <row r="221" spans="3:17" s="1" customFormat="1">
      <c r="C221" s="3"/>
      <c r="D221" s="3"/>
      <c r="E221" s="3"/>
      <c r="F221" s="3"/>
      <c r="G221" s="3"/>
      <c r="H221" s="3"/>
      <c r="I221" s="3"/>
      <c r="J221" s="3"/>
      <c r="K221" s="3"/>
      <c r="L221" s="3"/>
      <c r="M221" s="3"/>
      <c r="N221" s="3"/>
      <c r="O221" s="3"/>
      <c r="P221" s="3"/>
      <c r="Q221" s="3"/>
    </row>
    <row r="222" spans="3:17" s="1" customFormat="1">
      <c r="C222" s="3"/>
      <c r="D222" s="3"/>
      <c r="E222" s="3"/>
      <c r="F222" s="3"/>
      <c r="G222" s="3"/>
      <c r="H222" s="3"/>
      <c r="I222" s="3"/>
      <c r="J222" s="3"/>
      <c r="K222" s="3"/>
      <c r="L222" s="3"/>
      <c r="M222" s="3"/>
      <c r="N222" s="3"/>
      <c r="O222" s="3"/>
      <c r="P222" s="3"/>
      <c r="Q222" s="3"/>
    </row>
    <row r="223" spans="3:17" s="1" customFormat="1">
      <c r="C223" s="3"/>
      <c r="D223" s="3"/>
      <c r="E223" s="3"/>
      <c r="F223" s="3"/>
      <c r="G223" s="3"/>
      <c r="H223" s="3"/>
      <c r="I223" s="3"/>
      <c r="J223" s="3"/>
      <c r="K223" s="3"/>
      <c r="L223" s="3"/>
      <c r="M223" s="3"/>
      <c r="N223" s="3"/>
      <c r="O223" s="3"/>
      <c r="P223" s="3"/>
      <c r="Q223" s="3"/>
    </row>
    <row r="224" spans="3:17" s="1" customFormat="1">
      <c r="C224" s="3"/>
      <c r="D224" s="3"/>
      <c r="E224" s="3"/>
      <c r="F224" s="3"/>
      <c r="G224" s="3"/>
      <c r="H224" s="3"/>
      <c r="I224" s="3"/>
      <c r="J224" s="3"/>
      <c r="K224" s="3"/>
      <c r="L224" s="3"/>
      <c r="M224" s="3"/>
      <c r="N224" s="3"/>
      <c r="O224" s="3"/>
      <c r="P224" s="3"/>
      <c r="Q224" s="3"/>
    </row>
    <row r="225" spans="3:17" s="1" customFormat="1">
      <c r="C225" s="3"/>
      <c r="D225" s="3"/>
      <c r="E225" s="3"/>
      <c r="F225" s="3"/>
      <c r="G225" s="3"/>
      <c r="H225" s="3"/>
      <c r="I225" s="3"/>
      <c r="J225" s="3"/>
      <c r="K225" s="3"/>
      <c r="L225" s="3"/>
      <c r="M225" s="3"/>
      <c r="N225" s="3"/>
      <c r="O225" s="3"/>
      <c r="P225" s="3"/>
      <c r="Q225" s="3"/>
    </row>
    <row r="226" spans="3:17" s="1" customFormat="1">
      <c r="C226" s="3"/>
      <c r="D226" s="3"/>
      <c r="E226" s="3"/>
      <c r="F226" s="3"/>
      <c r="G226" s="3"/>
      <c r="H226" s="3"/>
      <c r="I226" s="3"/>
      <c r="J226" s="3"/>
      <c r="K226" s="3"/>
      <c r="L226" s="3"/>
      <c r="M226" s="3"/>
      <c r="N226" s="3"/>
      <c r="O226" s="3"/>
      <c r="P226" s="3"/>
      <c r="Q226" s="3"/>
    </row>
    <row r="227" spans="3:17" s="1" customFormat="1">
      <c r="C227" s="3"/>
      <c r="D227" s="3"/>
      <c r="E227" s="3"/>
      <c r="F227" s="3"/>
      <c r="G227" s="3"/>
      <c r="H227" s="3"/>
      <c r="I227" s="3"/>
      <c r="J227" s="3"/>
      <c r="K227" s="3"/>
      <c r="L227" s="3"/>
      <c r="M227" s="3"/>
      <c r="N227" s="3"/>
      <c r="O227" s="3"/>
      <c r="P227" s="3"/>
      <c r="Q227" s="3"/>
    </row>
    <row r="228" spans="3:17" s="1" customFormat="1">
      <c r="C228" s="3"/>
      <c r="D228" s="3"/>
      <c r="E228" s="3"/>
      <c r="F228" s="3"/>
      <c r="G228" s="3"/>
      <c r="H228" s="3"/>
      <c r="I228" s="3"/>
      <c r="J228" s="3"/>
      <c r="K228" s="3"/>
      <c r="L228" s="3"/>
      <c r="M228" s="3"/>
      <c r="N228" s="3"/>
      <c r="O228" s="3"/>
      <c r="P228" s="3"/>
      <c r="Q228" s="3"/>
    </row>
    <row r="229" spans="3:17" s="1" customFormat="1">
      <c r="C229" s="3"/>
      <c r="D229" s="3"/>
      <c r="E229" s="3"/>
      <c r="F229" s="3"/>
      <c r="G229" s="3"/>
      <c r="H229" s="3"/>
      <c r="I229" s="3"/>
      <c r="J229" s="3"/>
      <c r="K229" s="3"/>
      <c r="L229" s="3"/>
      <c r="M229" s="3"/>
      <c r="N229" s="3"/>
      <c r="O229" s="3"/>
      <c r="P229" s="3"/>
      <c r="Q229" s="3"/>
    </row>
    <row r="230" spans="3:17" s="1" customFormat="1">
      <c r="C230" s="3"/>
      <c r="D230" s="3"/>
      <c r="E230" s="3"/>
      <c r="F230" s="3"/>
      <c r="G230" s="3"/>
      <c r="H230" s="3"/>
      <c r="I230" s="3"/>
      <c r="J230" s="3"/>
      <c r="K230" s="3"/>
      <c r="L230" s="3"/>
      <c r="M230" s="3"/>
      <c r="N230" s="3"/>
      <c r="O230" s="3"/>
      <c r="P230" s="3"/>
      <c r="Q230" s="3"/>
    </row>
    <row r="231" spans="3:17" s="1" customFormat="1">
      <c r="C231" s="3"/>
      <c r="D231" s="3"/>
      <c r="E231" s="3"/>
      <c r="F231" s="3"/>
      <c r="G231" s="3"/>
      <c r="H231" s="3"/>
      <c r="I231" s="3"/>
      <c r="J231" s="3"/>
      <c r="K231" s="3"/>
      <c r="L231" s="3"/>
      <c r="M231" s="3"/>
      <c r="N231" s="3"/>
      <c r="O231" s="3"/>
      <c r="P231" s="3"/>
      <c r="Q231" s="3"/>
    </row>
    <row r="232" spans="3:17" s="1" customFormat="1">
      <c r="C232" s="3"/>
      <c r="D232" s="3"/>
      <c r="E232" s="3"/>
      <c r="F232" s="3"/>
      <c r="G232" s="3"/>
      <c r="H232" s="3"/>
      <c r="I232" s="3"/>
      <c r="J232" s="3"/>
      <c r="K232" s="3"/>
      <c r="L232" s="3"/>
      <c r="M232" s="3"/>
      <c r="N232" s="3"/>
      <c r="O232" s="3"/>
      <c r="P232" s="3"/>
      <c r="Q232" s="3"/>
    </row>
    <row r="233" spans="3:17" s="1" customFormat="1">
      <c r="C233" s="3"/>
      <c r="D233" s="3"/>
      <c r="E233" s="3"/>
      <c r="F233" s="3"/>
      <c r="G233" s="3"/>
      <c r="H233" s="3"/>
      <c r="I233" s="3"/>
      <c r="J233" s="3"/>
      <c r="K233" s="3"/>
      <c r="L233" s="3"/>
      <c r="M233" s="3"/>
      <c r="N233" s="3"/>
      <c r="O233" s="3"/>
      <c r="P233" s="3"/>
      <c r="Q233" s="3"/>
    </row>
    <row r="234" spans="3:17" s="1" customFormat="1">
      <c r="C234" s="3"/>
      <c r="D234" s="3"/>
      <c r="E234" s="3"/>
      <c r="F234" s="3"/>
      <c r="G234" s="3"/>
      <c r="H234" s="3"/>
      <c r="I234" s="3"/>
      <c r="J234" s="3"/>
      <c r="K234" s="3"/>
      <c r="L234" s="3"/>
      <c r="M234" s="3"/>
      <c r="N234" s="3"/>
      <c r="O234" s="3"/>
      <c r="P234" s="3"/>
      <c r="Q234" s="3"/>
    </row>
    <row r="235" spans="3:17" s="1" customFormat="1">
      <c r="C235" s="3"/>
      <c r="D235" s="3"/>
      <c r="E235" s="3"/>
      <c r="F235" s="3"/>
      <c r="G235" s="3"/>
      <c r="H235" s="3"/>
      <c r="I235" s="3"/>
      <c r="J235" s="3"/>
      <c r="K235" s="3"/>
      <c r="L235" s="3"/>
      <c r="M235" s="3"/>
      <c r="N235" s="3"/>
      <c r="O235" s="3"/>
      <c r="P235" s="3"/>
      <c r="Q235" s="3"/>
    </row>
    <row r="236" spans="3:17" s="1" customFormat="1">
      <c r="C236" s="3"/>
      <c r="D236" s="3"/>
      <c r="E236" s="3"/>
      <c r="F236" s="3"/>
      <c r="G236" s="3"/>
      <c r="H236" s="3"/>
      <c r="I236" s="3"/>
      <c r="J236" s="3"/>
      <c r="K236" s="3"/>
      <c r="L236" s="3"/>
      <c r="M236" s="3"/>
      <c r="N236" s="3"/>
      <c r="O236" s="3"/>
      <c r="P236" s="3"/>
      <c r="Q236" s="3"/>
    </row>
    <row r="237" spans="3:17" s="1" customFormat="1">
      <c r="C237" s="3"/>
      <c r="D237" s="3"/>
      <c r="E237" s="3"/>
      <c r="F237" s="3"/>
      <c r="G237" s="3"/>
      <c r="H237" s="3"/>
      <c r="I237" s="3"/>
      <c r="J237" s="3"/>
      <c r="K237" s="3"/>
      <c r="L237" s="3"/>
      <c r="M237" s="3"/>
      <c r="N237" s="3"/>
      <c r="O237" s="3"/>
      <c r="P237" s="3"/>
      <c r="Q237" s="3"/>
    </row>
    <row r="238" spans="3:17" s="1" customFormat="1">
      <c r="C238" s="3"/>
      <c r="D238" s="3"/>
      <c r="E238" s="3"/>
      <c r="F238" s="3"/>
      <c r="G238" s="3"/>
      <c r="H238" s="3"/>
      <c r="I238" s="3"/>
      <c r="J238" s="3"/>
      <c r="K238" s="3"/>
      <c r="L238" s="3"/>
      <c r="M238" s="3"/>
      <c r="N238" s="3"/>
      <c r="O238" s="3"/>
      <c r="P238" s="3"/>
      <c r="Q238" s="3"/>
    </row>
    <row r="239" spans="3:17" s="1" customFormat="1">
      <c r="C239" s="3"/>
      <c r="D239" s="3"/>
      <c r="E239" s="3"/>
      <c r="F239" s="3"/>
      <c r="G239" s="3"/>
      <c r="H239" s="3"/>
      <c r="I239" s="3"/>
      <c r="J239" s="3"/>
      <c r="K239" s="3"/>
      <c r="L239" s="3"/>
      <c r="M239" s="3"/>
      <c r="N239" s="3"/>
      <c r="O239" s="3"/>
      <c r="P239" s="3"/>
      <c r="Q239" s="3"/>
    </row>
    <row r="240" spans="3:17" s="1" customFormat="1">
      <c r="C240" s="3"/>
      <c r="D240" s="3"/>
      <c r="E240" s="3"/>
      <c r="F240" s="3"/>
      <c r="G240" s="3"/>
      <c r="H240" s="3"/>
      <c r="I240" s="3"/>
      <c r="J240" s="3"/>
      <c r="K240" s="3"/>
      <c r="L240" s="3"/>
      <c r="M240" s="3"/>
      <c r="N240" s="3"/>
      <c r="O240" s="3"/>
      <c r="P240" s="3"/>
      <c r="Q240" s="3"/>
    </row>
    <row r="241" spans="3:17" s="1" customFormat="1">
      <c r="C241" s="3"/>
      <c r="D241" s="3"/>
      <c r="E241" s="3"/>
      <c r="F241" s="3"/>
      <c r="G241" s="3"/>
      <c r="H241" s="3"/>
      <c r="I241" s="3"/>
      <c r="J241" s="3"/>
      <c r="K241" s="3"/>
      <c r="L241" s="3"/>
      <c r="M241" s="3"/>
      <c r="N241" s="3"/>
      <c r="O241" s="3"/>
      <c r="P241" s="3"/>
      <c r="Q241" s="3"/>
    </row>
    <row r="242" spans="3:17" s="1" customFormat="1">
      <c r="C242" s="3"/>
      <c r="D242" s="3"/>
      <c r="E242" s="3"/>
      <c r="F242" s="3"/>
      <c r="G242" s="3"/>
      <c r="H242" s="3"/>
      <c r="I242" s="3"/>
      <c r="J242" s="3"/>
      <c r="K242" s="3"/>
      <c r="L242" s="3"/>
      <c r="M242" s="3"/>
      <c r="N242" s="3"/>
      <c r="O242" s="3"/>
      <c r="P242" s="3"/>
      <c r="Q242" s="3"/>
    </row>
    <row r="243" spans="3:17" s="1" customFormat="1">
      <c r="C243" s="3"/>
      <c r="D243" s="3"/>
      <c r="E243" s="3"/>
      <c r="F243" s="3"/>
      <c r="G243" s="3"/>
      <c r="H243" s="3"/>
      <c r="I243" s="3"/>
      <c r="J243" s="3"/>
      <c r="K243" s="3"/>
      <c r="L243" s="3"/>
      <c r="M243" s="3"/>
      <c r="N243" s="3"/>
      <c r="O243" s="3"/>
      <c r="P243" s="3"/>
      <c r="Q243" s="3"/>
    </row>
    <row r="244" spans="3:17" s="1" customFormat="1">
      <c r="C244" s="3"/>
      <c r="D244" s="3"/>
      <c r="E244" s="3"/>
      <c r="F244" s="3"/>
      <c r="G244" s="3"/>
      <c r="H244" s="3"/>
      <c r="I244" s="3"/>
      <c r="J244" s="3"/>
      <c r="K244" s="3"/>
      <c r="L244" s="3"/>
      <c r="M244" s="3"/>
      <c r="N244" s="3"/>
      <c r="O244" s="3"/>
      <c r="P244" s="3"/>
      <c r="Q244" s="3"/>
    </row>
    <row r="245" spans="3:17" s="1" customFormat="1">
      <c r="C245" s="3"/>
      <c r="D245" s="3"/>
      <c r="E245" s="3"/>
      <c r="F245" s="3"/>
      <c r="G245" s="3"/>
      <c r="H245" s="3"/>
      <c r="I245" s="3"/>
      <c r="J245" s="3"/>
      <c r="K245" s="3"/>
      <c r="L245" s="3"/>
      <c r="M245" s="3"/>
      <c r="N245" s="3"/>
      <c r="O245" s="3"/>
      <c r="P245" s="3"/>
      <c r="Q245" s="3"/>
    </row>
    <row r="246" spans="3:17" s="1" customFormat="1">
      <c r="C246" s="3"/>
      <c r="D246" s="3"/>
      <c r="E246" s="3"/>
      <c r="F246" s="3"/>
      <c r="G246" s="3"/>
      <c r="H246" s="3"/>
      <c r="I246" s="3"/>
      <c r="J246" s="3"/>
      <c r="K246" s="3"/>
      <c r="L246" s="3"/>
      <c r="M246" s="3"/>
      <c r="N246" s="3"/>
      <c r="O246" s="3"/>
      <c r="P246" s="3"/>
      <c r="Q246" s="3"/>
    </row>
    <row r="247" spans="3:17" s="1" customFormat="1">
      <c r="C247" s="3"/>
      <c r="D247" s="3"/>
      <c r="E247" s="3"/>
      <c r="F247" s="3"/>
      <c r="G247" s="3"/>
      <c r="H247" s="3"/>
      <c r="I247" s="3"/>
      <c r="J247" s="3"/>
      <c r="K247" s="3"/>
      <c r="L247" s="3"/>
      <c r="M247" s="3"/>
      <c r="N247" s="3"/>
      <c r="O247" s="3"/>
      <c r="P247" s="3"/>
      <c r="Q247" s="3"/>
    </row>
    <row r="248" spans="3:17" s="1" customFormat="1">
      <c r="C248" s="3"/>
      <c r="D248" s="3"/>
      <c r="E248" s="3"/>
      <c r="F248" s="3"/>
      <c r="G248" s="3"/>
      <c r="H248" s="3"/>
      <c r="I248" s="3"/>
      <c r="J248" s="3"/>
      <c r="K248" s="3"/>
      <c r="L248" s="3"/>
      <c r="M248" s="3"/>
      <c r="N248" s="3"/>
      <c r="O248" s="3"/>
      <c r="P248" s="3"/>
      <c r="Q248" s="3"/>
    </row>
    <row r="249" spans="3:17" s="1" customFormat="1">
      <c r="C249" s="3"/>
      <c r="D249" s="3"/>
      <c r="E249" s="3"/>
      <c r="F249" s="3"/>
      <c r="G249" s="3"/>
      <c r="H249" s="3"/>
      <c r="I249" s="3"/>
      <c r="J249" s="3"/>
      <c r="K249" s="3"/>
      <c r="L249" s="3"/>
      <c r="M249" s="3"/>
      <c r="N249" s="3"/>
      <c r="O249" s="3"/>
      <c r="P249" s="3"/>
      <c r="Q249" s="3"/>
    </row>
    <row r="250" spans="3:17" s="1" customFormat="1">
      <c r="C250" s="3"/>
      <c r="D250" s="3"/>
      <c r="E250" s="3"/>
      <c r="F250" s="3"/>
      <c r="G250" s="3"/>
      <c r="H250" s="3"/>
      <c r="I250" s="3"/>
      <c r="J250" s="3"/>
      <c r="K250" s="3"/>
      <c r="L250" s="3"/>
      <c r="M250" s="3"/>
      <c r="N250" s="3"/>
      <c r="O250" s="3"/>
      <c r="P250" s="3"/>
      <c r="Q250" s="3"/>
    </row>
    <row r="251" spans="3:17" s="1" customFormat="1">
      <c r="C251" s="3"/>
      <c r="D251" s="3"/>
      <c r="E251" s="3"/>
      <c r="F251" s="3"/>
      <c r="G251" s="3"/>
      <c r="H251" s="3"/>
      <c r="I251" s="3"/>
      <c r="J251" s="3"/>
      <c r="K251" s="3"/>
      <c r="L251" s="3"/>
      <c r="M251" s="3"/>
      <c r="N251" s="3"/>
      <c r="O251" s="3"/>
      <c r="P251" s="3"/>
      <c r="Q251" s="3"/>
    </row>
    <row r="252" spans="3:17" s="1" customFormat="1">
      <c r="C252" s="3"/>
      <c r="D252" s="3"/>
      <c r="E252" s="3"/>
      <c r="F252" s="3"/>
      <c r="G252" s="3"/>
      <c r="H252" s="3"/>
      <c r="I252" s="3"/>
      <c r="J252" s="3"/>
      <c r="K252" s="3"/>
      <c r="L252" s="3"/>
      <c r="M252" s="3"/>
      <c r="N252" s="3"/>
      <c r="O252" s="3"/>
      <c r="P252" s="3"/>
      <c r="Q252" s="3"/>
    </row>
    <row r="253" spans="3:17" s="1" customFormat="1">
      <c r="C253" s="3"/>
      <c r="D253" s="3"/>
      <c r="E253" s="3"/>
      <c r="F253" s="3"/>
      <c r="G253" s="3"/>
      <c r="H253" s="3"/>
      <c r="I253" s="3"/>
      <c r="J253" s="3"/>
      <c r="K253" s="3"/>
      <c r="L253" s="3"/>
      <c r="M253" s="3"/>
      <c r="N253" s="3"/>
      <c r="O253" s="3"/>
      <c r="P253" s="3"/>
      <c r="Q253" s="3"/>
    </row>
    <row r="254" spans="3:17" s="1" customFormat="1">
      <c r="C254" s="3"/>
      <c r="D254" s="3"/>
      <c r="E254" s="3"/>
      <c r="F254" s="3"/>
      <c r="G254" s="3"/>
      <c r="H254" s="3"/>
      <c r="I254" s="3"/>
      <c r="J254" s="3"/>
      <c r="K254" s="3"/>
      <c r="L254" s="3"/>
      <c r="M254" s="3"/>
      <c r="N254" s="3"/>
      <c r="O254" s="3"/>
      <c r="P254" s="3"/>
      <c r="Q254" s="3"/>
    </row>
    <row r="255" spans="3:17" s="1" customFormat="1">
      <c r="C255" s="3"/>
      <c r="D255" s="3"/>
      <c r="E255" s="3"/>
      <c r="F255" s="3"/>
      <c r="G255" s="3"/>
      <c r="H255" s="3"/>
      <c r="I255" s="3"/>
      <c r="J255" s="3"/>
      <c r="K255" s="3"/>
      <c r="L255" s="3"/>
      <c r="M255" s="3"/>
      <c r="N255" s="3"/>
      <c r="O255" s="3"/>
      <c r="P255" s="3"/>
      <c r="Q255" s="3"/>
    </row>
    <row r="256" spans="3:17" s="1" customFormat="1">
      <c r="C256" s="3"/>
      <c r="D256" s="3"/>
      <c r="E256" s="3"/>
      <c r="F256" s="3"/>
      <c r="G256" s="3"/>
      <c r="H256" s="3"/>
      <c r="I256" s="3"/>
      <c r="J256" s="3"/>
      <c r="K256" s="3"/>
      <c r="L256" s="3"/>
      <c r="M256" s="3"/>
      <c r="N256" s="3"/>
      <c r="O256" s="3"/>
      <c r="P256" s="3"/>
      <c r="Q256" s="3"/>
    </row>
    <row r="257" spans="3:17" s="1" customFormat="1">
      <c r="C257" s="3"/>
      <c r="D257" s="3"/>
      <c r="E257" s="3"/>
      <c r="F257" s="3"/>
      <c r="G257" s="3"/>
      <c r="H257" s="3"/>
      <c r="I257" s="3"/>
      <c r="J257" s="3"/>
      <c r="K257" s="3"/>
      <c r="L257" s="3"/>
      <c r="M257" s="3"/>
      <c r="N257" s="3"/>
      <c r="O257" s="3"/>
      <c r="P257" s="3"/>
      <c r="Q257" s="3"/>
    </row>
    <row r="258" spans="3:17" s="1" customFormat="1">
      <c r="C258" s="3"/>
      <c r="D258" s="3"/>
      <c r="E258" s="3"/>
      <c r="F258" s="3"/>
      <c r="G258" s="3"/>
      <c r="H258" s="3"/>
      <c r="I258" s="3"/>
      <c r="J258" s="3"/>
      <c r="K258" s="3"/>
      <c r="L258" s="3"/>
      <c r="M258" s="3"/>
      <c r="N258" s="3"/>
      <c r="O258" s="3"/>
      <c r="P258" s="3"/>
      <c r="Q258" s="3"/>
    </row>
    <row r="259" spans="3:17" s="1" customFormat="1">
      <c r="C259" s="3"/>
      <c r="D259" s="3"/>
      <c r="E259" s="3"/>
      <c r="F259" s="3"/>
      <c r="G259" s="3"/>
      <c r="H259" s="3"/>
      <c r="I259" s="3"/>
      <c r="J259" s="3"/>
      <c r="K259" s="3"/>
      <c r="L259" s="3"/>
      <c r="M259" s="3"/>
      <c r="N259" s="3"/>
      <c r="O259" s="3"/>
      <c r="P259" s="3"/>
      <c r="Q259" s="3"/>
    </row>
    <row r="260" spans="3:17" s="1" customFormat="1">
      <c r="C260" s="3"/>
      <c r="D260" s="3"/>
      <c r="E260" s="3"/>
      <c r="F260" s="3"/>
      <c r="G260" s="3"/>
      <c r="H260" s="3"/>
      <c r="I260" s="3"/>
      <c r="J260" s="3"/>
      <c r="K260" s="3"/>
      <c r="L260" s="3"/>
      <c r="M260" s="3"/>
      <c r="N260" s="3"/>
      <c r="O260" s="3"/>
      <c r="P260" s="3"/>
      <c r="Q260" s="3"/>
    </row>
    <row r="261" spans="3:17" s="1" customFormat="1">
      <c r="C261" s="3"/>
      <c r="D261" s="3"/>
      <c r="E261" s="3"/>
      <c r="F261" s="3"/>
      <c r="G261" s="3"/>
      <c r="H261" s="3"/>
      <c r="I261" s="3"/>
      <c r="J261" s="3"/>
      <c r="K261" s="3"/>
      <c r="L261" s="3"/>
      <c r="M261" s="3"/>
      <c r="N261" s="3"/>
      <c r="O261" s="3"/>
      <c r="P261" s="3"/>
      <c r="Q261" s="3"/>
    </row>
    <row r="262" spans="3:17" s="1" customFormat="1">
      <c r="C262" s="3"/>
      <c r="D262" s="3"/>
      <c r="E262" s="3"/>
      <c r="F262" s="3"/>
      <c r="G262" s="3"/>
      <c r="H262" s="3"/>
      <c r="I262" s="3"/>
      <c r="J262" s="3"/>
      <c r="K262" s="3"/>
      <c r="L262" s="3"/>
      <c r="M262" s="3"/>
      <c r="N262" s="3"/>
      <c r="O262" s="3"/>
      <c r="P262" s="3"/>
      <c r="Q262" s="3"/>
    </row>
    <row r="263" spans="3:17" s="1" customFormat="1">
      <c r="C263" s="3"/>
      <c r="D263" s="3"/>
      <c r="E263" s="3"/>
      <c r="F263" s="3"/>
      <c r="G263" s="3"/>
      <c r="H263" s="3"/>
      <c r="I263" s="3"/>
      <c r="J263" s="3"/>
      <c r="K263" s="3"/>
      <c r="L263" s="3"/>
      <c r="M263" s="3"/>
      <c r="N263" s="3"/>
      <c r="O263" s="3"/>
      <c r="P263" s="3"/>
      <c r="Q263" s="3"/>
    </row>
    <row r="264" spans="3:17" s="1" customFormat="1">
      <c r="C264" s="3"/>
      <c r="D264" s="3"/>
      <c r="E264" s="3"/>
      <c r="F264" s="3"/>
      <c r="G264" s="3"/>
      <c r="H264" s="3"/>
      <c r="I264" s="3"/>
      <c r="J264" s="3"/>
      <c r="K264" s="3"/>
      <c r="L264" s="3"/>
      <c r="M264" s="3"/>
      <c r="N264" s="3"/>
      <c r="O264" s="3"/>
      <c r="P264" s="3"/>
      <c r="Q264" s="3"/>
    </row>
    <row r="265" spans="3:17" s="1" customFormat="1">
      <c r="C265" s="3"/>
      <c r="D265" s="3"/>
      <c r="E265" s="3"/>
      <c r="F265" s="3"/>
      <c r="G265" s="3"/>
      <c r="H265" s="3"/>
      <c r="I265" s="3"/>
      <c r="J265" s="3"/>
      <c r="K265" s="3"/>
      <c r="L265" s="3"/>
      <c r="M265" s="3"/>
      <c r="N265" s="3"/>
      <c r="O265" s="3"/>
      <c r="P265" s="3"/>
      <c r="Q265" s="3"/>
    </row>
    <row r="266" spans="3:17" s="1" customFormat="1">
      <c r="C266" s="3"/>
      <c r="D266" s="3"/>
      <c r="E266" s="3"/>
      <c r="F266" s="3"/>
      <c r="G266" s="3"/>
      <c r="H266" s="3"/>
      <c r="I266" s="3"/>
      <c r="J266" s="3"/>
      <c r="K266" s="3"/>
      <c r="L266" s="3"/>
      <c r="M266" s="3"/>
      <c r="N266" s="3"/>
      <c r="O266" s="3"/>
      <c r="P266" s="3"/>
      <c r="Q266" s="3"/>
    </row>
    <row r="267" spans="3:17" s="1" customFormat="1">
      <c r="C267" s="3"/>
      <c r="D267" s="3"/>
      <c r="E267" s="3"/>
      <c r="F267" s="3"/>
      <c r="G267" s="3"/>
      <c r="H267" s="3"/>
      <c r="I267" s="3"/>
      <c r="J267" s="3"/>
      <c r="K267" s="3"/>
      <c r="L267" s="3"/>
      <c r="M267" s="3"/>
      <c r="N267" s="3"/>
      <c r="O267" s="3"/>
      <c r="P267" s="3"/>
      <c r="Q267" s="3"/>
    </row>
    <row r="268" spans="3:17" s="1" customFormat="1">
      <c r="C268" s="3"/>
      <c r="D268" s="3"/>
      <c r="E268" s="3"/>
      <c r="F268" s="3"/>
      <c r="G268" s="3"/>
      <c r="H268" s="3"/>
      <c r="I268" s="3"/>
      <c r="J268" s="3"/>
      <c r="K268" s="3"/>
      <c r="L268" s="3"/>
      <c r="M268" s="3"/>
      <c r="N268" s="3"/>
      <c r="O268" s="3"/>
      <c r="P268" s="3"/>
      <c r="Q268" s="3"/>
    </row>
    <row r="269" spans="3:17" s="1" customFormat="1">
      <c r="C269" s="3"/>
      <c r="D269" s="3"/>
      <c r="E269" s="3"/>
      <c r="F269" s="3"/>
      <c r="G269" s="3"/>
      <c r="H269" s="3"/>
      <c r="I269" s="3"/>
      <c r="J269" s="3"/>
      <c r="K269" s="3"/>
      <c r="L269" s="3"/>
      <c r="M269" s="3"/>
      <c r="N269" s="3"/>
      <c r="O269" s="3"/>
      <c r="P269" s="3"/>
      <c r="Q269" s="3"/>
    </row>
    <row r="270" spans="3:17" s="1" customFormat="1">
      <c r="C270" s="3"/>
      <c r="D270" s="3"/>
      <c r="E270" s="3"/>
      <c r="F270" s="3"/>
      <c r="G270" s="3"/>
      <c r="H270" s="3"/>
      <c r="I270" s="3"/>
      <c r="J270" s="3"/>
      <c r="K270" s="3"/>
      <c r="L270" s="3"/>
      <c r="M270" s="3"/>
      <c r="N270" s="3"/>
      <c r="O270" s="3"/>
      <c r="P270" s="3"/>
      <c r="Q270" s="3"/>
    </row>
    <row r="271" spans="3:17" s="1" customFormat="1">
      <c r="C271" s="3"/>
      <c r="D271" s="3"/>
      <c r="E271" s="3"/>
      <c r="F271" s="3"/>
      <c r="G271" s="3"/>
      <c r="H271" s="3"/>
      <c r="I271" s="3"/>
      <c r="J271" s="3"/>
      <c r="K271" s="3"/>
      <c r="L271" s="3"/>
      <c r="M271" s="3"/>
      <c r="N271" s="3"/>
      <c r="O271" s="3"/>
      <c r="P271" s="3"/>
      <c r="Q271" s="3"/>
    </row>
    <row r="272" spans="3:17" s="1" customFormat="1">
      <c r="C272" s="3"/>
      <c r="D272" s="3"/>
      <c r="E272" s="3"/>
      <c r="F272" s="3"/>
      <c r="G272" s="3"/>
      <c r="H272" s="3"/>
      <c r="I272" s="3"/>
      <c r="J272" s="3"/>
      <c r="K272" s="3"/>
      <c r="L272" s="3"/>
      <c r="M272" s="3"/>
      <c r="N272" s="3"/>
      <c r="O272" s="3"/>
      <c r="P272" s="3"/>
      <c r="Q272" s="3"/>
    </row>
    <row r="273" spans="3:17" s="1" customFormat="1">
      <c r="C273" s="3"/>
      <c r="D273" s="3"/>
      <c r="E273" s="3"/>
      <c r="F273" s="3"/>
      <c r="G273" s="3"/>
      <c r="H273" s="3"/>
      <c r="I273" s="3"/>
      <c r="J273" s="3"/>
      <c r="K273" s="3"/>
      <c r="L273" s="3"/>
      <c r="M273" s="3"/>
      <c r="N273" s="3"/>
      <c r="O273" s="3"/>
      <c r="P273" s="3"/>
      <c r="Q273" s="3"/>
    </row>
    <row r="274" spans="3:17" s="1" customFormat="1">
      <c r="C274" s="3"/>
      <c r="D274" s="3"/>
      <c r="E274" s="3"/>
      <c r="F274" s="3"/>
      <c r="G274" s="3"/>
      <c r="H274" s="3"/>
      <c r="I274" s="3"/>
      <c r="J274" s="3"/>
      <c r="K274" s="3"/>
      <c r="L274" s="3"/>
      <c r="M274" s="3"/>
      <c r="N274" s="3"/>
      <c r="O274" s="3"/>
      <c r="P274" s="3"/>
      <c r="Q274" s="3"/>
    </row>
    <row r="275" spans="3:17" s="1" customFormat="1">
      <c r="C275" s="3"/>
      <c r="D275" s="3"/>
      <c r="E275" s="3"/>
      <c r="F275" s="3"/>
      <c r="G275" s="3"/>
      <c r="H275" s="3"/>
      <c r="I275" s="3"/>
      <c r="J275" s="3"/>
      <c r="K275" s="3"/>
      <c r="L275" s="3"/>
      <c r="M275" s="3"/>
      <c r="N275" s="3"/>
      <c r="O275" s="3"/>
      <c r="P275" s="3"/>
      <c r="Q275" s="3"/>
    </row>
    <row r="276" spans="3:17" s="1" customFormat="1">
      <c r="C276" s="3"/>
      <c r="D276" s="3"/>
      <c r="E276" s="3"/>
      <c r="F276" s="3"/>
      <c r="G276" s="3"/>
      <c r="H276" s="3"/>
      <c r="I276" s="3"/>
      <c r="J276" s="3"/>
      <c r="K276" s="3"/>
      <c r="L276" s="3"/>
      <c r="M276" s="3"/>
      <c r="N276" s="3"/>
      <c r="O276" s="3"/>
      <c r="P276" s="3"/>
      <c r="Q276" s="3"/>
    </row>
    <row r="277" spans="3:17" s="1" customFormat="1">
      <c r="C277" s="3"/>
      <c r="D277" s="3"/>
      <c r="E277" s="3"/>
      <c r="F277" s="3"/>
      <c r="G277" s="3"/>
      <c r="H277" s="3"/>
      <c r="I277" s="3"/>
      <c r="J277" s="3"/>
      <c r="K277" s="3"/>
      <c r="L277" s="3"/>
      <c r="M277" s="3"/>
      <c r="N277" s="3"/>
      <c r="O277" s="3"/>
      <c r="P277" s="3"/>
      <c r="Q277" s="3"/>
    </row>
    <row r="278" spans="3:17" s="1" customFormat="1">
      <c r="C278" s="3"/>
      <c r="D278" s="3"/>
      <c r="E278" s="3"/>
      <c r="F278" s="3"/>
      <c r="G278" s="3"/>
      <c r="H278" s="3"/>
      <c r="I278" s="3"/>
      <c r="J278" s="3"/>
      <c r="K278" s="3"/>
      <c r="L278" s="3"/>
      <c r="M278" s="3"/>
      <c r="N278" s="3"/>
      <c r="O278" s="3"/>
      <c r="P278" s="3"/>
      <c r="Q278" s="3"/>
    </row>
    <row r="279" spans="3:17" s="1" customFormat="1">
      <c r="C279" s="3"/>
      <c r="D279" s="3"/>
      <c r="E279" s="3"/>
      <c r="F279" s="3"/>
      <c r="G279" s="3"/>
      <c r="H279" s="3"/>
      <c r="I279" s="3"/>
      <c r="J279" s="3"/>
      <c r="K279" s="3"/>
      <c r="L279" s="3"/>
      <c r="M279" s="3"/>
      <c r="N279" s="3"/>
      <c r="O279" s="3"/>
      <c r="P279" s="3"/>
      <c r="Q279" s="3"/>
    </row>
    <row r="280" spans="3:17" s="1" customFormat="1">
      <c r="C280" s="3"/>
      <c r="D280" s="3"/>
      <c r="E280" s="3"/>
      <c r="F280" s="3"/>
      <c r="G280" s="3"/>
      <c r="H280" s="3"/>
      <c r="I280" s="3"/>
      <c r="J280" s="3"/>
      <c r="K280" s="3"/>
      <c r="L280" s="3"/>
      <c r="M280" s="3"/>
      <c r="N280" s="3"/>
      <c r="O280" s="3"/>
      <c r="P280" s="3"/>
      <c r="Q280" s="3"/>
    </row>
    <row r="281" spans="3:17" s="1" customFormat="1">
      <c r="C281" s="3"/>
      <c r="D281" s="3"/>
      <c r="E281" s="3"/>
      <c r="F281" s="3"/>
      <c r="G281" s="3"/>
      <c r="H281" s="3"/>
      <c r="I281" s="3"/>
      <c r="J281" s="3"/>
      <c r="K281" s="3"/>
      <c r="L281" s="3"/>
      <c r="M281" s="3"/>
      <c r="N281" s="3"/>
      <c r="O281" s="3"/>
      <c r="P281" s="3"/>
      <c r="Q281" s="3"/>
    </row>
    <row r="282" spans="3:17" s="1" customFormat="1">
      <c r="C282" s="3"/>
      <c r="D282" s="3"/>
      <c r="E282" s="3"/>
      <c r="F282" s="3"/>
      <c r="G282" s="3"/>
      <c r="H282" s="3"/>
      <c r="I282" s="3"/>
      <c r="J282" s="3"/>
      <c r="K282" s="3"/>
      <c r="L282" s="3"/>
      <c r="M282" s="3"/>
      <c r="N282" s="3"/>
      <c r="O282" s="3"/>
      <c r="P282" s="3"/>
      <c r="Q282" s="3"/>
    </row>
    <row r="283" spans="3:17" s="1" customFormat="1">
      <c r="C283" s="3"/>
      <c r="D283" s="3"/>
      <c r="E283" s="3"/>
      <c r="F283" s="3"/>
      <c r="G283" s="3"/>
      <c r="H283" s="3"/>
      <c r="I283" s="3"/>
      <c r="J283" s="3"/>
      <c r="K283" s="3"/>
      <c r="L283" s="3"/>
      <c r="M283" s="3"/>
      <c r="N283" s="3"/>
      <c r="O283" s="3"/>
      <c r="P283" s="3"/>
      <c r="Q283" s="3"/>
    </row>
    <row r="284" spans="3:17" s="1" customFormat="1">
      <c r="C284" s="3"/>
      <c r="D284" s="3"/>
      <c r="E284" s="3"/>
      <c r="F284" s="3"/>
      <c r="G284" s="3"/>
      <c r="H284" s="3"/>
      <c r="I284" s="3"/>
      <c r="J284" s="3"/>
      <c r="K284" s="3"/>
      <c r="L284" s="3"/>
      <c r="M284" s="3"/>
      <c r="N284" s="3"/>
      <c r="O284" s="3"/>
      <c r="P284" s="3"/>
      <c r="Q284" s="3"/>
    </row>
  </sheetData>
  <mergeCells count="6">
    <mergeCell ref="A1:B1"/>
    <mergeCell ref="A13:B13"/>
    <mergeCell ref="A2:B2"/>
    <mergeCell ref="A11:B11"/>
    <mergeCell ref="A12:B12"/>
    <mergeCell ref="A10:B10"/>
  </mergeCells>
  <pageMargins left="0.70866141732283472" right="0.70866141732283472" top="0.74803149606299213" bottom="0.74803149606299213" header="0.31496062992125984" footer="0.31496062992125984"/>
  <pageSetup paperSize="9" scale="17" orientation="portrait" horizontalDpi="1200" verticalDpi="1200" r:id="rId1"/>
  <headerFooter>
    <oddFooter>&amp;C&amp;"Arial,Negrita"26</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3"/>
  <sheetViews>
    <sheetView zoomScale="90" zoomScaleNormal="90" workbookViewId="0">
      <selection activeCell="A43" sqref="A43"/>
    </sheetView>
  </sheetViews>
  <sheetFormatPr baseColWidth="10" defaultRowHeight="14.4"/>
  <cols>
    <col min="1" max="1" width="51.88671875" style="3" customWidth="1"/>
    <col min="2" max="2" width="10.33203125" style="3" customWidth="1"/>
    <col min="3" max="3" width="9.109375" style="3" customWidth="1"/>
    <col min="4" max="4" width="38.6640625" style="1" customWidth="1"/>
    <col min="5" max="26" width="11.5546875" style="3"/>
  </cols>
  <sheetData>
    <row r="1" spans="1:26" ht="38.4">
      <c r="A1" s="875" t="s">
        <v>2573</v>
      </c>
      <c r="B1" s="875"/>
      <c r="C1" s="875"/>
      <c r="D1" s="875"/>
    </row>
    <row r="2" spans="1:26">
      <c r="A2" s="46"/>
      <c r="B2" s="46"/>
      <c r="C2" s="46"/>
      <c r="D2" s="46"/>
      <c r="E2" s="46"/>
      <c r="F2" s="46"/>
    </row>
    <row r="3" spans="1:26" s="3" customFormat="1">
      <c r="A3" s="457" t="s">
        <v>2327</v>
      </c>
      <c r="B3" s="457"/>
      <c r="C3" s="457"/>
      <c r="D3" s="46"/>
      <c r="E3" s="46"/>
      <c r="F3" s="46"/>
    </row>
    <row r="4" spans="1:26" s="3" customFormat="1" ht="50.1" customHeight="1">
      <c r="A4" s="853" t="s">
        <v>2591</v>
      </c>
      <c r="B4" s="853"/>
      <c r="C4" s="853"/>
      <c r="D4" s="853"/>
      <c r="E4" s="46"/>
      <c r="F4" s="46"/>
    </row>
    <row r="5" spans="1:26" s="3" customFormat="1" ht="24.9" customHeight="1">
      <c r="A5" s="853" t="s">
        <v>2332</v>
      </c>
      <c r="B5" s="853"/>
      <c r="C5" s="853"/>
      <c r="D5" s="853"/>
      <c r="E5" s="503"/>
      <c r="F5" s="46"/>
    </row>
    <row r="6" spans="1:26" s="3" customFormat="1" ht="15" thickBot="1">
      <c r="A6" s="46"/>
      <c r="B6" s="46"/>
      <c r="C6" s="46"/>
      <c r="D6" s="46"/>
      <c r="E6" s="46"/>
      <c r="F6" s="46"/>
    </row>
    <row r="7" spans="1:26" s="1" customFormat="1" ht="35.25" customHeight="1" thickBot="1">
      <c r="A7" s="862" t="s">
        <v>2590</v>
      </c>
      <c r="B7" s="870" t="s">
        <v>2589</v>
      </c>
      <c r="C7" s="870"/>
      <c r="D7" s="870" t="s">
        <v>2588</v>
      </c>
      <c r="E7" s="3"/>
      <c r="F7" s="3"/>
      <c r="G7" s="3"/>
      <c r="H7" s="3"/>
      <c r="I7" s="3"/>
      <c r="J7" s="3"/>
      <c r="K7" s="3"/>
      <c r="L7" s="3"/>
      <c r="M7" s="3"/>
      <c r="N7" s="3"/>
      <c r="O7" s="3"/>
      <c r="P7" s="3"/>
      <c r="Q7" s="3"/>
      <c r="R7" s="3"/>
      <c r="S7" s="3"/>
      <c r="T7" s="3"/>
      <c r="U7" s="3"/>
      <c r="V7" s="3"/>
      <c r="W7" s="3"/>
      <c r="X7" s="3"/>
      <c r="Y7" s="3"/>
      <c r="Z7" s="3"/>
    </row>
    <row r="8" spans="1:26" s="1" customFormat="1" ht="15" thickBot="1">
      <c r="A8" s="862"/>
      <c r="B8" s="469" t="s">
        <v>2587</v>
      </c>
      <c r="C8" s="469" t="s">
        <v>2586</v>
      </c>
      <c r="D8" s="862"/>
      <c r="E8" s="3"/>
      <c r="F8" s="3"/>
      <c r="G8" s="3"/>
      <c r="H8" s="3"/>
      <c r="I8" s="3"/>
      <c r="J8" s="3"/>
      <c r="K8" s="3"/>
      <c r="L8" s="3"/>
      <c r="M8" s="3"/>
      <c r="N8" s="3"/>
      <c r="O8" s="3"/>
      <c r="P8" s="3"/>
      <c r="Q8" s="3"/>
      <c r="R8" s="3"/>
      <c r="S8" s="3"/>
      <c r="T8" s="3"/>
      <c r="U8" s="3"/>
      <c r="V8" s="3"/>
      <c r="W8" s="3"/>
      <c r="X8" s="3"/>
      <c r="Y8" s="3"/>
      <c r="Z8" s="3"/>
    </row>
    <row r="9" spans="1:26" s="1" customFormat="1" ht="33" customHeight="1" thickBot="1">
      <c r="A9" s="467" t="s">
        <v>2585</v>
      </c>
      <c r="B9" s="494"/>
      <c r="C9" s="467"/>
      <c r="D9" s="467"/>
      <c r="E9" s="3"/>
      <c r="F9" s="3"/>
      <c r="G9" s="3"/>
      <c r="H9" s="3"/>
      <c r="I9" s="3"/>
      <c r="J9" s="3"/>
      <c r="K9" s="3"/>
      <c r="L9" s="3"/>
      <c r="M9" s="3"/>
      <c r="N9" s="3"/>
      <c r="O9" s="3"/>
      <c r="P9" s="3"/>
      <c r="Q9" s="3"/>
      <c r="R9" s="3"/>
      <c r="S9" s="3"/>
      <c r="T9" s="3"/>
      <c r="U9" s="3"/>
      <c r="V9" s="3"/>
      <c r="W9" s="3"/>
      <c r="X9" s="3"/>
      <c r="Y9" s="3"/>
      <c r="Z9" s="3"/>
    </row>
    <row r="10" spans="1:26" s="1" customFormat="1" ht="15" thickBot="1">
      <c r="A10" s="467" t="s">
        <v>2584</v>
      </c>
      <c r="B10" s="494"/>
      <c r="C10" s="467"/>
      <c r="D10" s="467"/>
      <c r="E10" s="3"/>
      <c r="F10" s="3"/>
      <c r="G10" s="3"/>
      <c r="H10" s="3"/>
      <c r="I10" s="3"/>
      <c r="J10" s="3"/>
      <c r="K10" s="3"/>
      <c r="L10" s="3"/>
      <c r="M10" s="3"/>
      <c r="N10" s="3"/>
      <c r="O10" s="3"/>
      <c r="P10" s="3"/>
      <c r="Q10" s="3"/>
      <c r="R10" s="3"/>
      <c r="S10" s="3"/>
      <c r="T10" s="3"/>
      <c r="U10" s="3"/>
      <c r="V10" s="3"/>
      <c r="W10" s="3"/>
      <c r="X10" s="3"/>
      <c r="Y10" s="3"/>
      <c r="Z10" s="3"/>
    </row>
    <row r="11" spans="1:26" s="1" customFormat="1" ht="15" thickBot="1">
      <c r="A11" s="544" t="s">
        <v>2583</v>
      </c>
      <c r="B11" s="466"/>
      <c r="C11" s="466"/>
      <c r="D11" s="466"/>
      <c r="E11" s="3"/>
      <c r="F11" s="3"/>
      <c r="G11" s="3"/>
      <c r="H11" s="3"/>
      <c r="I11" s="3"/>
      <c r="J11" s="3"/>
      <c r="K11" s="3"/>
      <c r="L11" s="3"/>
      <c r="M11" s="3"/>
      <c r="N11" s="3"/>
      <c r="O11" s="3"/>
      <c r="P11" s="3"/>
      <c r="Q11" s="3"/>
      <c r="R11" s="3"/>
      <c r="S11" s="3"/>
      <c r="T11" s="3"/>
      <c r="U11" s="3"/>
      <c r="V11" s="3"/>
      <c r="W11" s="3"/>
      <c r="X11" s="3"/>
      <c r="Y11" s="3"/>
      <c r="Z11" s="3"/>
    </row>
    <row r="12" spans="1:26" s="1" customFormat="1" ht="15" thickBot="1">
      <c r="A12" s="466" t="s">
        <v>2582</v>
      </c>
      <c r="B12" s="466"/>
      <c r="C12" s="466"/>
      <c r="D12" s="466"/>
      <c r="E12" s="3"/>
      <c r="F12" s="3"/>
      <c r="G12" s="3"/>
      <c r="H12" s="3"/>
      <c r="I12" s="3"/>
      <c r="J12" s="3"/>
      <c r="K12" s="3"/>
      <c r="L12" s="3"/>
      <c r="M12" s="3"/>
      <c r="N12" s="3"/>
      <c r="O12" s="3"/>
      <c r="P12" s="3"/>
      <c r="Q12" s="3"/>
      <c r="R12" s="3"/>
      <c r="S12" s="3"/>
      <c r="T12" s="3"/>
      <c r="U12" s="3"/>
      <c r="V12" s="3"/>
      <c r="W12" s="3"/>
      <c r="X12" s="3"/>
      <c r="Y12" s="3"/>
      <c r="Z12" s="3"/>
    </row>
    <row r="13" spans="1:26" s="1" customFormat="1" ht="29.4" thickBot="1">
      <c r="A13" s="544" t="s">
        <v>2581</v>
      </c>
      <c r="B13" s="466"/>
      <c r="C13" s="466"/>
      <c r="D13" s="466"/>
      <c r="E13" s="3"/>
      <c r="F13" s="3"/>
      <c r="G13" s="3"/>
      <c r="H13" s="3"/>
      <c r="I13" s="3"/>
      <c r="J13" s="3"/>
      <c r="K13" s="3"/>
      <c r="L13" s="3"/>
      <c r="M13" s="3"/>
      <c r="N13" s="3"/>
      <c r="O13" s="3"/>
      <c r="P13" s="3"/>
      <c r="Q13" s="3"/>
      <c r="R13" s="3"/>
      <c r="S13" s="3"/>
      <c r="T13" s="3"/>
      <c r="U13" s="3"/>
      <c r="V13" s="3"/>
      <c r="W13" s="3"/>
      <c r="X13" s="3"/>
      <c r="Y13" s="3"/>
      <c r="Z13" s="3"/>
    </row>
    <row r="14" spans="1:26" s="1" customFormat="1" ht="15" thickBot="1">
      <c r="A14" s="466" t="s">
        <v>2580</v>
      </c>
      <c r="B14" s="466"/>
      <c r="C14" s="466"/>
      <c r="D14" s="466"/>
      <c r="E14" s="3"/>
      <c r="F14" s="3"/>
      <c r="G14" s="3"/>
      <c r="H14" s="3"/>
      <c r="I14" s="3"/>
      <c r="J14" s="3"/>
      <c r="K14" s="3"/>
      <c r="L14" s="3"/>
      <c r="M14" s="3"/>
      <c r="N14" s="3"/>
      <c r="O14" s="3"/>
      <c r="P14" s="3"/>
      <c r="Q14" s="3"/>
      <c r="R14" s="3"/>
      <c r="S14" s="3"/>
      <c r="T14" s="3"/>
      <c r="U14" s="3"/>
      <c r="V14" s="3"/>
      <c r="W14" s="3"/>
      <c r="X14" s="3"/>
      <c r="Y14" s="3"/>
      <c r="Z14" s="3"/>
    </row>
    <row r="15" spans="1:26" s="1" customFormat="1" ht="29.4" thickBot="1">
      <c r="A15" s="467" t="s">
        <v>2579</v>
      </c>
      <c r="B15" s="467"/>
      <c r="C15" s="467"/>
      <c r="D15" s="467"/>
      <c r="E15" s="3"/>
      <c r="F15" s="3"/>
      <c r="G15" s="3"/>
      <c r="H15" s="3"/>
      <c r="I15" s="3"/>
      <c r="J15" s="3"/>
      <c r="K15" s="3"/>
      <c r="L15" s="3"/>
      <c r="M15" s="3"/>
      <c r="N15" s="3"/>
      <c r="O15" s="3"/>
      <c r="P15" s="3"/>
      <c r="Q15" s="3"/>
      <c r="R15" s="3"/>
      <c r="S15" s="3"/>
      <c r="T15" s="3"/>
      <c r="U15" s="3"/>
      <c r="V15" s="3"/>
      <c r="W15" s="3"/>
      <c r="X15" s="3"/>
      <c r="Y15" s="3"/>
      <c r="Z15" s="3"/>
    </row>
    <row r="16" spans="1:26" s="3" customFormat="1" ht="30" customHeight="1">
      <c r="A16" s="46"/>
      <c r="B16" s="46"/>
      <c r="C16" s="46"/>
      <c r="D16" s="46"/>
    </row>
    <row r="17" spans="1:15" s="1" customFormat="1">
      <c r="A17" s="930" t="s">
        <v>2578</v>
      </c>
      <c r="B17" s="950"/>
      <c r="C17" s="950"/>
      <c r="D17" s="950"/>
      <c r="E17" s="3"/>
      <c r="F17" s="3"/>
      <c r="G17" s="3"/>
      <c r="H17" s="3"/>
      <c r="I17" s="3"/>
      <c r="J17" s="3"/>
      <c r="K17" s="3"/>
      <c r="L17" s="3"/>
      <c r="M17" s="3"/>
      <c r="N17" s="3"/>
      <c r="O17" s="3"/>
    </row>
    <row r="18" spans="1:15" s="1" customFormat="1" ht="138" customHeight="1">
      <c r="A18" s="948" t="s">
        <v>2577</v>
      </c>
      <c r="B18" s="949"/>
      <c r="C18" s="949"/>
      <c r="D18" s="949"/>
      <c r="E18" s="3"/>
      <c r="F18" s="3"/>
      <c r="G18" s="3"/>
      <c r="H18" s="3"/>
      <c r="I18" s="3"/>
      <c r="J18" s="3"/>
      <c r="K18" s="3"/>
      <c r="L18" s="3"/>
      <c r="M18" s="3"/>
      <c r="N18" s="3"/>
      <c r="O18" s="3"/>
    </row>
    <row r="19" spans="1:15" s="3" customFormat="1" ht="30" customHeight="1" thickBot="1">
      <c r="A19" s="46"/>
      <c r="B19" s="46"/>
      <c r="C19" s="46"/>
      <c r="D19" s="46"/>
    </row>
    <row r="20" spans="1:15" s="3" customFormat="1" ht="15" thickBot="1">
      <c r="A20" s="886" t="s">
        <v>2576</v>
      </c>
      <c r="B20" s="886"/>
      <c r="C20" s="886"/>
    </row>
    <row r="21" spans="1:15" s="1" customFormat="1" ht="15" thickBot="1">
      <c r="A21" s="469" t="s">
        <v>2348</v>
      </c>
      <c r="B21" s="871" t="s">
        <v>2349</v>
      </c>
      <c r="C21" s="871"/>
      <c r="D21" s="3"/>
      <c r="E21" s="3"/>
      <c r="F21" s="3"/>
      <c r="G21" s="3"/>
      <c r="H21" s="3"/>
      <c r="I21" s="3"/>
      <c r="J21" s="3"/>
      <c r="K21" s="3"/>
      <c r="L21" s="3"/>
      <c r="M21" s="3"/>
      <c r="N21" s="3"/>
      <c r="O21" s="3"/>
    </row>
    <row r="22" spans="1:15" s="1" customFormat="1" ht="36" customHeight="1" thickBot="1">
      <c r="A22" s="543" t="s">
        <v>88</v>
      </c>
      <c r="B22" s="951" t="s">
        <v>2575</v>
      </c>
      <c r="C22" s="952"/>
      <c r="D22" s="3"/>
      <c r="E22" s="3"/>
      <c r="F22" s="3"/>
      <c r="G22" s="3"/>
      <c r="H22" s="3"/>
      <c r="I22" s="3"/>
      <c r="J22" s="3"/>
      <c r="K22" s="3"/>
      <c r="L22" s="3"/>
      <c r="M22" s="3"/>
      <c r="N22" s="3"/>
      <c r="O22" s="3"/>
    </row>
    <row r="23" spans="1:15" s="1" customFormat="1" ht="34.5" customHeight="1" thickBot="1">
      <c r="A23" s="542" t="s">
        <v>89</v>
      </c>
      <c r="B23" s="951" t="s">
        <v>2574</v>
      </c>
      <c r="C23" s="952"/>
      <c r="D23" s="3"/>
      <c r="E23" s="3"/>
      <c r="F23" s="3"/>
      <c r="G23" s="3"/>
      <c r="H23" s="3"/>
      <c r="I23" s="3"/>
      <c r="J23" s="3"/>
      <c r="K23" s="3"/>
      <c r="L23" s="3"/>
      <c r="M23" s="3"/>
      <c r="N23" s="3"/>
      <c r="O23" s="3"/>
    </row>
    <row r="24" spans="1:15" s="3" customFormat="1">
      <c r="A24" s="46"/>
      <c r="B24" s="46"/>
      <c r="C24" s="46"/>
      <c r="D24" s="46"/>
    </row>
    <row r="25" spans="1:15" s="3" customFormat="1">
      <c r="A25" s="46"/>
      <c r="B25" s="46"/>
      <c r="C25" s="46"/>
      <c r="D25" s="46"/>
    </row>
    <row r="26" spans="1:15" s="3" customFormat="1">
      <c r="A26" s="46"/>
      <c r="B26" s="46"/>
      <c r="C26" s="46"/>
      <c r="D26" s="46"/>
    </row>
    <row r="27" spans="1:15" s="3" customFormat="1"/>
    <row r="28" spans="1:15" s="3" customFormat="1"/>
    <row r="29" spans="1:15" s="3" customFormat="1"/>
    <row r="30" spans="1:15" s="3" customFormat="1"/>
    <row r="31" spans="1:15" s="3" customFormat="1"/>
    <row r="32" spans="1:15"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pans="5:15" s="3" customFormat="1"/>
    <row r="66" spans="5:15" s="3" customFormat="1"/>
    <row r="67" spans="5:15" s="3" customFormat="1"/>
    <row r="68" spans="5:15" s="3" customFormat="1"/>
    <row r="69" spans="5:15" s="3" customFormat="1"/>
    <row r="70" spans="5:15" s="3" customFormat="1"/>
    <row r="71" spans="5:15" s="3" customFormat="1"/>
    <row r="72" spans="5:15" s="3" customFormat="1"/>
    <row r="73" spans="5:15" s="1" customFormat="1">
      <c r="E73" s="3"/>
      <c r="F73" s="3"/>
      <c r="G73" s="3"/>
      <c r="H73" s="3"/>
      <c r="I73" s="3"/>
      <c r="J73" s="3"/>
      <c r="K73" s="3"/>
      <c r="L73" s="3"/>
      <c r="M73" s="3"/>
      <c r="N73" s="3"/>
      <c r="O73" s="3"/>
    </row>
    <row r="74" spans="5:15" s="1" customFormat="1">
      <c r="E74" s="3"/>
      <c r="F74" s="3"/>
      <c r="G74" s="3"/>
      <c r="H74" s="3"/>
      <c r="I74" s="3"/>
      <c r="J74" s="3"/>
      <c r="K74" s="3"/>
      <c r="L74" s="3"/>
      <c r="M74" s="3"/>
      <c r="N74" s="3"/>
      <c r="O74" s="3"/>
    </row>
    <row r="75" spans="5:15" s="1" customFormat="1">
      <c r="E75" s="3"/>
      <c r="F75" s="3"/>
      <c r="G75" s="3"/>
      <c r="H75" s="3"/>
      <c r="I75" s="3"/>
      <c r="J75" s="3"/>
      <c r="K75" s="3"/>
      <c r="L75" s="3"/>
      <c r="M75" s="3"/>
      <c r="N75" s="3"/>
      <c r="O75" s="3"/>
    </row>
    <row r="76" spans="5:15" s="1" customFormat="1">
      <c r="E76" s="3"/>
      <c r="F76" s="3"/>
      <c r="G76" s="3"/>
      <c r="H76" s="3"/>
      <c r="I76" s="3"/>
      <c r="J76" s="3"/>
      <c r="K76" s="3"/>
      <c r="L76" s="3"/>
      <c r="M76" s="3"/>
      <c r="N76" s="3"/>
      <c r="O76" s="3"/>
    </row>
    <row r="77" spans="5:15" s="1" customFormat="1">
      <c r="E77" s="3"/>
      <c r="F77" s="3"/>
      <c r="G77" s="3"/>
      <c r="H77" s="3"/>
      <c r="I77" s="3"/>
      <c r="J77" s="3"/>
      <c r="K77" s="3"/>
      <c r="L77" s="3"/>
      <c r="M77" s="3"/>
      <c r="N77" s="3"/>
      <c r="O77" s="3"/>
    </row>
    <row r="78" spans="5:15" s="1" customFormat="1">
      <c r="E78" s="3"/>
      <c r="F78" s="3"/>
      <c r="G78" s="3"/>
      <c r="H78" s="3"/>
      <c r="I78" s="3"/>
      <c r="J78" s="3"/>
      <c r="K78" s="3"/>
      <c r="L78" s="3"/>
      <c r="M78" s="3"/>
      <c r="N78" s="3"/>
      <c r="O78" s="3"/>
    </row>
    <row r="79" spans="5:15" s="1" customFormat="1">
      <c r="E79" s="3"/>
      <c r="F79" s="3"/>
      <c r="G79" s="3"/>
      <c r="H79" s="3"/>
      <c r="I79" s="3"/>
      <c r="J79" s="3"/>
      <c r="K79" s="3"/>
      <c r="L79" s="3"/>
      <c r="M79" s="3"/>
      <c r="N79" s="3"/>
      <c r="O79" s="3"/>
    </row>
    <row r="80" spans="5:15" s="1" customFormat="1">
      <c r="E80" s="3"/>
      <c r="F80" s="3"/>
      <c r="G80" s="3"/>
      <c r="H80" s="3"/>
      <c r="I80" s="3"/>
      <c r="J80" s="3"/>
      <c r="K80" s="3"/>
      <c r="L80" s="3"/>
      <c r="M80" s="3"/>
      <c r="N80" s="3"/>
      <c r="O80" s="3"/>
    </row>
    <row r="81" spans="5:15" s="1" customFormat="1">
      <c r="E81" s="3"/>
      <c r="F81" s="3"/>
      <c r="G81" s="3"/>
      <c r="H81" s="3"/>
      <c r="I81" s="3"/>
      <c r="J81" s="3"/>
      <c r="K81" s="3"/>
      <c r="L81" s="3"/>
      <c r="M81" s="3"/>
      <c r="N81" s="3"/>
      <c r="O81" s="3"/>
    </row>
    <row r="82" spans="5:15" s="1" customFormat="1">
      <c r="E82" s="3"/>
      <c r="F82" s="3"/>
      <c r="G82" s="3"/>
      <c r="H82" s="3"/>
      <c r="I82" s="3"/>
      <c r="J82" s="3"/>
      <c r="K82" s="3"/>
      <c r="L82" s="3"/>
      <c r="M82" s="3"/>
      <c r="N82" s="3"/>
      <c r="O82" s="3"/>
    </row>
    <row r="83" spans="5:15" s="1" customFormat="1">
      <c r="E83" s="3"/>
      <c r="F83" s="3"/>
      <c r="G83" s="3"/>
      <c r="H83" s="3"/>
      <c r="I83" s="3"/>
      <c r="J83" s="3"/>
      <c r="K83" s="3"/>
      <c r="L83" s="3"/>
      <c r="M83" s="3"/>
      <c r="N83" s="3"/>
      <c r="O83" s="3"/>
    </row>
    <row r="84" spans="5:15" s="1" customFormat="1">
      <c r="E84" s="3"/>
      <c r="F84" s="3"/>
      <c r="G84" s="3"/>
      <c r="H84" s="3"/>
      <c r="I84" s="3"/>
      <c r="J84" s="3"/>
      <c r="K84" s="3"/>
      <c r="L84" s="3"/>
      <c r="M84" s="3"/>
      <c r="N84" s="3"/>
      <c r="O84" s="3"/>
    </row>
    <row r="85" spans="5:15" s="1" customFormat="1">
      <c r="E85" s="3"/>
      <c r="F85" s="3"/>
      <c r="G85" s="3"/>
      <c r="H85" s="3"/>
      <c r="I85" s="3"/>
      <c r="J85" s="3"/>
      <c r="K85" s="3"/>
      <c r="L85" s="3"/>
      <c r="M85" s="3"/>
      <c r="N85" s="3"/>
      <c r="O85" s="3"/>
    </row>
    <row r="86" spans="5:15" s="1" customFormat="1">
      <c r="E86" s="3"/>
      <c r="F86" s="3"/>
      <c r="G86" s="3"/>
      <c r="H86" s="3"/>
      <c r="I86" s="3"/>
      <c r="J86" s="3"/>
      <c r="K86" s="3"/>
      <c r="L86" s="3"/>
      <c r="M86" s="3"/>
      <c r="N86" s="3"/>
      <c r="O86" s="3"/>
    </row>
    <row r="87" spans="5:15" s="1" customFormat="1">
      <c r="E87" s="3"/>
      <c r="F87" s="3"/>
      <c r="G87" s="3"/>
      <c r="H87" s="3"/>
      <c r="I87" s="3"/>
      <c r="J87" s="3"/>
      <c r="K87" s="3"/>
      <c r="L87" s="3"/>
      <c r="M87" s="3"/>
      <c r="N87" s="3"/>
      <c r="O87" s="3"/>
    </row>
    <row r="88" spans="5:15" s="1" customFormat="1">
      <c r="E88" s="3"/>
      <c r="F88" s="3"/>
      <c r="G88" s="3"/>
      <c r="H88" s="3"/>
      <c r="I88" s="3"/>
      <c r="J88" s="3"/>
      <c r="K88" s="3"/>
      <c r="L88" s="3"/>
      <c r="M88" s="3"/>
      <c r="N88" s="3"/>
      <c r="O88" s="3"/>
    </row>
    <row r="89" spans="5:15" s="1" customFormat="1">
      <c r="E89" s="3"/>
      <c r="F89" s="3"/>
      <c r="G89" s="3"/>
      <c r="H89" s="3"/>
      <c r="I89" s="3"/>
      <c r="J89" s="3"/>
      <c r="K89" s="3"/>
      <c r="L89" s="3"/>
      <c r="M89" s="3"/>
      <c r="N89" s="3"/>
      <c r="O89" s="3"/>
    </row>
    <row r="90" spans="5:15" s="1" customFormat="1">
      <c r="E90" s="3"/>
      <c r="F90" s="3"/>
      <c r="G90" s="3"/>
      <c r="H90" s="3"/>
      <c r="I90" s="3"/>
      <c r="J90" s="3"/>
      <c r="K90" s="3"/>
      <c r="L90" s="3"/>
      <c r="M90" s="3"/>
      <c r="N90" s="3"/>
      <c r="O90" s="3"/>
    </row>
    <row r="91" spans="5:15" s="1" customFormat="1">
      <c r="E91" s="3"/>
      <c r="F91" s="3"/>
      <c r="G91" s="3"/>
      <c r="H91" s="3"/>
      <c r="I91" s="3"/>
      <c r="J91" s="3"/>
      <c r="K91" s="3"/>
      <c r="L91" s="3"/>
      <c r="M91" s="3"/>
      <c r="N91" s="3"/>
      <c r="O91" s="3"/>
    </row>
    <row r="92" spans="5:15" s="1" customFormat="1">
      <c r="E92" s="3"/>
      <c r="F92" s="3"/>
      <c r="G92" s="3"/>
      <c r="H92" s="3"/>
      <c r="I92" s="3"/>
      <c r="J92" s="3"/>
      <c r="K92" s="3"/>
      <c r="L92" s="3"/>
      <c r="M92" s="3"/>
      <c r="N92" s="3"/>
      <c r="O92" s="3"/>
    </row>
    <row r="93" spans="5:15" s="1" customFormat="1">
      <c r="E93" s="3"/>
      <c r="F93" s="3"/>
      <c r="G93" s="3"/>
      <c r="H93" s="3"/>
      <c r="I93" s="3"/>
      <c r="J93" s="3"/>
      <c r="K93" s="3"/>
      <c r="L93" s="3"/>
      <c r="M93" s="3"/>
      <c r="N93" s="3"/>
      <c r="O93" s="3"/>
    </row>
    <row r="94" spans="5:15" s="1" customFormat="1">
      <c r="E94" s="3"/>
      <c r="F94" s="3"/>
      <c r="G94" s="3"/>
      <c r="H94" s="3"/>
      <c r="I94" s="3"/>
      <c r="J94" s="3"/>
      <c r="K94" s="3"/>
      <c r="L94" s="3"/>
      <c r="M94" s="3"/>
      <c r="N94" s="3"/>
      <c r="O94" s="3"/>
    </row>
    <row r="95" spans="5:15" s="1" customFormat="1">
      <c r="E95" s="3"/>
      <c r="F95" s="3"/>
      <c r="G95" s="3"/>
      <c r="H95" s="3"/>
      <c r="I95" s="3"/>
      <c r="J95" s="3"/>
      <c r="K95" s="3"/>
      <c r="L95" s="3"/>
      <c r="M95" s="3"/>
      <c r="N95" s="3"/>
      <c r="O95" s="3"/>
    </row>
    <row r="96" spans="5:15" s="1" customFormat="1">
      <c r="E96" s="3"/>
      <c r="F96" s="3"/>
      <c r="G96" s="3"/>
      <c r="H96" s="3"/>
      <c r="I96" s="3"/>
      <c r="J96" s="3"/>
      <c r="K96" s="3"/>
      <c r="L96" s="3"/>
      <c r="M96" s="3"/>
      <c r="N96" s="3"/>
      <c r="O96" s="3"/>
    </row>
    <row r="97" spans="5:15" s="1" customFormat="1">
      <c r="E97" s="3"/>
      <c r="F97" s="3"/>
      <c r="G97" s="3"/>
      <c r="H97" s="3"/>
      <c r="I97" s="3"/>
      <c r="J97" s="3"/>
      <c r="K97" s="3"/>
      <c r="L97" s="3"/>
      <c r="M97" s="3"/>
      <c r="N97" s="3"/>
      <c r="O97" s="3"/>
    </row>
    <row r="98" spans="5:15" s="1" customFormat="1">
      <c r="E98" s="3"/>
      <c r="F98" s="3"/>
      <c r="G98" s="3"/>
      <c r="H98" s="3"/>
      <c r="I98" s="3"/>
      <c r="J98" s="3"/>
      <c r="K98" s="3"/>
      <c r="L98" s="3"/>
      <c r="M98" s="3"/>
      <c r="N98" s="3"/>
      <c r="O98" s="3"/>
    </row>
    <row r="99" spans="5:15" s="1" customFormat="1">
      <c r="E99" s="3"/>
      <c r="F99" s="3"/>
      <c r="G99" s="3"/>
      <c r="H99" s="3"/>
      <c r="I99" s="3"/>
      <c r="J99" s="3"/>
      <c r="K99" s="3"/>
      <c r="L99" s="3"/>
      <c r="M99" s="3"/>
      <c r="N99" s="3"/>
      <c r="O99" s="3"/>
    </row>
    <row r="100" spans="5:15" s="1" customFormat="1">
      <c r="E100" s="3"/>
      <c r="F100" s="3"/>
      <c r="G100" s="3"/>
      <c r="H100" s="3"/>
      <c r="I100" s="3"/>
      <c r="J100" s="3"/>
      <c r="K100" s="3"/>
      <c r="L100" s="3"/>
      <c r="M100" s="3"/>
      <c r="N100" s="3"/>
      <c r="O100" s="3"/>
    </row>
    <row r="101" spans="5:15" s="1" customFormat="1">
      <c r="E101" s="3"/>
      <c r="F101" s="3"/>
      <c r="G101" s="3"/>
      <c r="H101" s="3"/>
      <c r="I101" s="3"/>
      <c r="J101" s="3"/>
      <c r="K101" s="3"/>
      <c r="L101" s="3"/>
      <c r="M101" s="3"/>
      <c r="N101" s="3"/>
      <c r="O101" s="3"/>
    </row>
    <row r="102" spans="5:15" s="1" customFormat="1">
      <c r="E102" s="3"/>
      <c r="F102" s="3"/>
      <c r="G102" s="3"/>
      <c r="H102" s="3"/>
      <c r="I102" s="3"/>
      <c r="J102" s="3"/>
      <c r="K102" s="3"/>
      <c r="L102" s="3"/>
      <c r="M102" s="3"/>
      <c r="N102" s="3"/>
      <c r="O102" s="3"/>
    </row>
    <row r="103" spans="5:15" s="1" customFormat="1">
      <c r="E103" s="3"/>
      <c r="F103" s="3"/>
      <c r="G103" s="3"/>
      <c r="H103" s="3"/>
      <c r="I103" s="3"/>
      <c r="J103" s="3"/>
      <c r="K103" s="3"/>
      <c r="L103" s="3"/>
      <c r="M103" s="3"/>
      <c r="N103" s="3"/>
      <c r="O103" s="3"/>
    </row>
    <row r="104" spans="5:15" s="1" customFormat="1">
      <c r="E104" s="3"/>
      <c r="F104" s="3"/>
      <c r="G104" s="3"/>
      <c r="H104" s="3"/>
      <c r="I104" s="3"/>
      <c r="J104" s="3"/>
      <c r="K104" s="3"/>
      <c r="L104" s="3"/>
      <c r="M104" s="3"/>
      <c r="N104" s="3"/>
      <c r="O104" s="3"/>
    </row>
    <row r="105" spans="5:15" s="1" customFormat="1">
      <c r="E105" s="3"/>
      <c r="F105" s="3"/>
      <c r="G105" s="3"/>
      <c r="H105" s="3"/>
      <c r="I105" s="3"/>
      <c r="J105" s="3"/>
      <c r="K105" s="3"/>
      <c r="L105" s="3"/>
      <c r="M105" s="3"/>
      <c r="N105" s="3"/>
      <c r="O105" s="3"/>
    </row>
    <row r="106" spans="5:15" s="1" customFormat="1">
      <c r="E106" s="3"/>
      <c r="F106" s="3"/>
      <c r="G106" s="3"/>
      <c r="H106" s="3"/>
      <c r="I106" s="3"/>
      <c r="J106" s="3"/>
      <c r="K106" s="3"/>
      <c r="L106" s="3"/>
      <c r="M106" s="3"/>
      <c r="N106" s="3"/>
      <c r="O106" s="3"/>
    </row>
    <row r="107" spans="5:15" s="1" customFormat="1">
      <c r="E107" s="3"/>
      <c r="F107" s="3"/>
      <c r="G107" s="3"/>
      <c r="H107" s="3"/>
      <c r="I107" s="3"/>
      <c r="J107" s="3"/>
      <c r="K107" s="3"/>
      <c r="L107" s="3"/>
      <c r="M107" s="3"/>
      <c r="N107" s="3"/>
      <c r="O107" s="3"/>
    </row>
    <row r="108" spans="5:15" s="1" customFormat="1">
      <c r="E108" s="3"/>
      <c r="F108" s="3"/>
      <c r="G108" s="3"/>
      <c r="H108" s="3"/>
      <c r="I108" s="3"/>
      <c r="J108" s="3"/>
      <c r="K108" s="3"/>
      <c r="L108" s="3"/>
      <c r="M108" s="3"/>
      <c r="N108" s="3"/>
      <c r="O108" s="3"/>
    </row>
    <row r="109" spans="5:15" s="1" customFormat="1">
      <c r="E109" s="3"/>
      <c r="F109" s="3"/>
      <c r="G109" s="3"/>
      <c r="H109" s="3"/>
      <c r="I109" s="3"/>
      <c r="J109" s="3"/>
      <c r="K109" s="3"/>
      <c r="L109" s="3"/>
      <c r="M109" s="3"/>
      <c r="N109" s="3"/>
      <c r="O109" s="3"/>
    </row>
    <row r="110" spans="5:15" s="1" customFormat="1">
      <c r="E110" s="3"/>
      <c r="F110" s="3"/>
      <c r="G110" s="3"/>
      <c r="H110" s="3"/>
      <c r="I110" s="3"/>
      <c r="J110" s="3"/>
      <c r="K110" s="3"/>
      <c r="L110" s="3"/>
      <c r="M110" s="3"/>
      <c r="N110" s="3"/>
      <c r="O110" s="3"/>
    </row>
    <row r="111" spans="5:15" s="1" customFormat="1">
      <c r="E111" s="3"/>
      <c r="F111" s="3"/>
      <c r="G111" s="3"/>
      <c r="H111" s="3"/>
      <c r="I111" s="3"/>
      <c r="J111" s="3"/>
      <c r="K111" s="3"/>
      <c r="L111" s="3"/>
      <c r="M111" s="3"/>
      <c r="N111" s="3"/>
      <c r="O111" s="3"/>
    </row>
    <row r="112" spans="5:15" s="1" customFormat="1">
      <c r="E112" s="3"/>
      <c r="F112" s="3"/>
      <c r="G112" s="3"/>
      <c r="H112" s="3"/>
      <c r="I112" s="3"/>
      <c r="J112" s="3"/>
      <c r="K112" s="3"/>
      <c r="L112" s="3"/>
      <c r="M112" s="3"/>
      <c r="N112" s="3"/>
      <c r="O112" s="3"/>
    </row>
    <row r="113" spans="5:15" s="1" customFormat="1">
      <c r="E113" s="3"/>
      <c r="F113" s="3"/>
      <c r="G113" s="3"/>
      <c r="H113" s="3"/>
      <c r="I113" s="3"/>
      <c r="J113" s="3"/>
      <c r="K113" s="3"/>
      <c r="L113" s="3"/>
      <c r="M113" s="3"/>
      <c r="N113" s="3"/>
      <c r="O113" s="3"/>
    </row>
    <row r="114" spans="5:15" s="1" customFormat="1">
      <c r="E114" s="3"/>
      <c r="F114" s="3"/>
      <c r="G114" s="3"/>
      <c r="H114" s="3"/>
      <c r="I114" s="3"/>
      <c r="J114" s="3"/>
      <c r="K114" s="3"/>
      <c r="L114" s="3"/>
      <c r="M114" s="3"/>
      <c r="N114" s="3"/>
      <c r="O114" s="3"/>
    </row>
    <row r="115" spans="5:15" s="1" customFormat="1">
      <c r="E115" s="3"/>
      <c r="F115" s="3"/>
      <c r="G115" s="3"/>
      <c r="H115" s="3"/>
      <c r="I115" s="3"/>
      <c r="J115" s="3"/>
      <c r="K115" s="3"/>
      <c r="L115" s="3"/>
      <c r="M115" s="3"/>
      <c r="N115" s="3"/>
      <c r="O115" s="3"/>
    </row>
    <row r="116" spans="5:15" s="1" customFormat="1">
      <c r="E116" s="3"/>
      <c r="F116" s="3"/>
      <c r="G116" s="3"/>
      <c r="H116" s="3"/>
      <c r="I116" s="3"/>
      <c r="J116" s="3"/>
      <c r="K116" s="3"/>
      <c r="L116" s="3"/>
      <c r="M116" s="3"/>
      <c r="N116" s="3"/>
      <c r="O116" s="3"/>
    </row>
    <row r="117" spans="5:15" s="1" customFormat="1">
      <c r="E117" s="3"/>
      <c r="F117" s="3"/>
      <c r="G117" s="3"/>
      <c r="H117" s="3"/>
      <c r="I117" s="3"/>
      <c r="J117" s="3"/>
      <c r="K117" s="3"/>
      <c r="L117" s="3"/>
      <c r="M117" s="3"/>
      <c r="N117" s="3"/>
      <c r="O117" s="3"/>
    </row>
    <row r="118" spans="5:15" s="1" customFormat="1">
      <c r="E118" s="3"/>
      <c r="F118" s="3"/>
      <c r="G118" s="3"/>
      <c r="H118" s="3"/>
      <c r="I118" s="3"/>
      <c r="J118" s="3"/>
      <c r="K118" s="3"/>
      <c r="L118" s="3"/>
      <c r="M118" s="3"/>
      <c r="N118" s="3"/>
      <c r="O118" s="3"/>
    </row>
    <row r="119" spans="5:15" s="1" customFormat="1">
      <c r="E119" s="3"/>
      <c r="F119" s="3"/>
      <c r="G119" s="3"/>
      <c r="H119" s="3"/>
      <c r="I119" s="3"/>
      <c r="J119" s="3"/>
      <c r="K119" s="3"/>
      <c r="L119" s="3"/>
      <c r="M119" s="3"/>
      <c r="N119" s="3"/>
      <c r="O119" s="3"/>
    </row>
    <row r="120" spans="5:15" s="1" customFormat="1">
      <c r="E120" s="3"/>
      <c r="F120" s="3"/>
      <c r="G120" s="3"/>
      <c r="H120" s="3"/>
      <c r="I120" s="3"/>
      <c r="J120" s="3"/>
      <c r="K120" s="3"/>
      <c r="L120" s="3"/>
      <c r="M120" s="3"/>
      <c r="N120" s="3"/>
      <c r="O120" s="3"/>
    </row>
    <row r="121" spans="5:15" s="1" customFormat="1">
      <c r="E121" s="3"/>
      <c r="F121" s="3"/>
      <c r="G121" s="3"/>
      <c r="H121" s="3"/>
      <c r="I121" s="3"/>
      <c r="J121" s="3"/>
      <c r="K121" s="3"/>
      <c r="L121" s="3"/>
      <c r="M121" s="3"/>
      <c r="N121" s="3"/>
      <c r="O121" s="3"/>
    </row>
    <row r="122" spans="5:15" s="1" customFormat="1">
      <c r="E122" s="3"/>
      <c r="F122" s="3"/>
      <c r="G122" s="3"/>
      <c r="H122" s="3"/>
      <c r="I122" s="3"/>
      <c r="J122" s="3"/>
      <c r="K122" s="3"/>
      <c r="L122" s="3"/>
      <c r="M122" s="3"/>
      <c r="N122" s="3"/>
      <c r="O122" s="3"/>
    </row>
    <row r="123" spans="5:15" s="1" customFormat="1">
      <c r="E123" s="3"/>
      <c r="F123" s="3"/>
      <c r="G123" s="3"/>
      <c r="H123" s="3"/>
      <c r="I123" s="3"/>
      <c r="J123" s="3"/>
      <c r="K123" s="3"/>
      <c r="L123" s="3"/>
      <c r="M123" s="3"/>
      <c r="N123" s="3"/>
      <c r="O123" s="3"/>
    </row>
    <row r="124" spans="5:15" s="1" customFormat="1">
      <c r="E124" s="3"/>
      <c r="F124" s="3"/>
      <c r="G124" s="3"/>
      <c r="H124" s="3"/>
      <c r="I124" s="3"/>
      <c r="J124" s="3"/>
      <c r="K124" s="3"/>
      <c r="L124" s="3"/>
      <c r="M124" s="3"/>
      <c r="N124" s="3"/>
      <c r="O124" s="3"/>
    </row>
    <row r="125" spans="5:15" s="1" customFormat="1">
      <c r="E125" s="3"/>
      <c r="F125" s="3"/>
      <c r="G125" s="3"/>
      <c r="H125" s="3"/>
      <c r="I125" s="3"/>
      <c r="J125" s="3"/>
      <c r="K125" s="3"/>
      <c r="L125" s="3"/>
      <c r="M125" s="3"/>
      <c r="N125" s="3"/>
      <c r="O125" s="3"/>
    </row>
    <row r="126" spans="5:15" s="1" customFormat="1">
      <c r="E126" s="3"/>
      <c r="F126" s="3"/>
      <c r="G126" s="3"/>
      <c r="H126" s="3"/>
      <c r="I126" s="3"/>
      <c r="J126" s="3"/>
      <c r="K126" s="3"/>
      <c r="L126" s="3"/>
      <c r="M126" s="3"/>
      <c r="N126" s="3"/>
      <c r="O126" s="3"/>
    </row>
    <row r="127" spans="5:15" s="1" customFormat="1">
      <c r="E127" s="3"/>
      <c r="F127" s="3"/>
      <c r="G127" s="3"/>
      <c r="H127" s="3"/>
      <c r="I127" s="3"/>
      <c r="J127" s="3"/>
      <c r="K127" s="3"/>
      <c r="L127" s="3"/>
      <c r="M127" s="3"/>
      <c r="N127" s="3"/>
      <c r="O127" s="3"/>
    </row>
    <row r="128" spans="5:15" s="1" customFormat="1">
      <c r="E128" s="3"/>
      <c r="F128" s="3"/>
      <c r="G128" s="3"/>
      <c r="H128" s="3"/>
      <c r="I128" s="3"/>
      <c r="J128" s="3"/>
      <c r="K128" s="3"/>
      <c r="L128" s="3"/>
      <c r="M128" s="3"/>
      <c r="N128" s="3"/>
      <c r="O128" s="3"/>
    </row>
    <row r="129" spans="5:15" s="1" customFormat="1">
      <c r="E129" s="3"/>
      <c r="F129" s="3"/>
      <c r="G129" s="3"/>
      <c r="H129" s="3"/>
      <c r="I129" s="3"/>
      <c r="J129" s="3"/>
      <c r="K129" s="3"/>
      <c r="L129" s="3"/>
      <c r="M129" s="3"/>
      <c r="N129" s="3"/>
      <c r="O129" s="3"/>
    </row>
    <row r="130" spans="5:15" s="1" customFormat="1">
      <c r="E130" s="3"/>
      <c r="F130" s="3"/>
      <c r="G130" s="3"/>
      <c r="H130" s="3"/>
      <c r="I130" s="3"/>
      <c r="J130" s="3"/>
      <c r="K130" s="3"/>
      <c r="L130" s="3"/>
      <c r="M130" s="3"/>
      <c r="N130" s="3"/>
      <c r="O130" s="3"/>
    </row>
    <row r="131" spans="5:15" s="1" customFormat="1">
      <c r="E131" s="3"/>
      <c r="F131" s="3"/>
      <c r="G131" s="3"/>
      <c r="H131" s="3"/>
      <c r="I131" s="3"/>
      <c r="J131" s="3"/>
      <c r="K131" s="3"/>
      <c r="L131" s="3"/>
      <c r="M131" s="3"/>
      <c r="N131" s="3"/>
      <c r="O131" s="3"/>
    </row>
    <row r="132" spans="5:15" s="1" customFormat="1">
      <c r="E132" s="3"/>
      <c r="F132" s="3"/>
      <c r="G132" s="3"/>
      <c r="H132" s="3"/>
      <c r="I132" s="3"/>
      <c r="J132" s="3"/>
      <c r="K132" s="3"/>
      <c r="L132" s="3"/>
      <c r="M132" s="3"/>
      <c r="N132" s="3"/>
      <c r="O132" s="3"/>
    </row>
    <row r="133" spans="5:15" s="1" customFormat="1">
      <c r="E133" s="3"/>
      <c r="F133" s="3"/>
      <c r="G133" s="3"/>
      <c r="H133" s="3"/>
      <c r="I133" s="3"/>
      <c r="J133" s="3"/>
      <c r="K133" s="3"/>
      <c r="L133" s="3"/>
      <c r="M133" s="3"/>
      <c r="N133" s="3"/>
      <c r="O133" s="3"/>
    </row>
    <row r="134" spans="5:15" s="1" customFormat="1">
      <c r="E134" s="3"/>
      <c r="F134" s="3"/>
      <c r="G134" s="3"/>
      <c r="H134" s="3"/>
      <c r="I134" s="3"/>
      <c r="J134" s="3"/>
      <c r="K134" s="3"/>
      <c r="L134" s="3"/>
      <c r="M134" s="3"/>
      <c r="N134" s="3"/>
      <c r="O134" s="3"/>
    </row>
    <row r="135" spans="5:15" s="1" customFormat="1">
      <c r="E135" s="3"/>
      <c r="F135" s="3"/>
      <c r="G135" s="3"/>
      <c r="H135" s="3"/>
      <c r="I135" s="3"/>
      <c r="J135" s="3"/>
      <c r="K135" s="3"/>
      <c r="L135" s="3"/>
      <c r="M135" s="3"/>
      <c r="N135" s="3"/>
      <c r="O135" s="3"/>
    </row>
    <row r="136" spans="5:15" s="1" customFormat="1">
      <c r="E136" s="3"/>
      <c r="F136" s="3"/>
      <c r="G136" s="3"/>
      <c r="H136" s="3"/>
      <c r="I136" s="3"/>
      <c r="J136" s="3"/>
      <c r="K136" s="3"/>
      <c r="L136" s="3"/>
      <c r="M136" s="3"/>
      <c r="N136" s="3"/>
      <c r="O136" s="3"/>
    </row>
    <row r="137" spans="5:15" s="1" customFormat="1">
      <c r="E137" s="3"/>
      <c r="F137" s="3"/>
      <c r="G137" s="3"/>
      <c r="H137" s="3"/>
      <c r="I137" s="3"/>
      <c r="J137" s="3"/>
      <c r="K137" s="3"/>
      <c r="L137" s="3"/>
      <c r="M137" s="3"/>
      <c r="N137" s="3"/>
      <c r="O137" s="3"/>
    </row>
    <row r="138" spans="5:15" s="1" customFormat="1">
      <c r="E138" s="3"/>
      <c r="F138" s="3"/>
      <c r="G138" s="3"/>
      <c r="H138" s="3"/>
      <c r="I138" s="3"/>
      <c r="J138" s="3"/>
      <c r="K138" s="3"/>
      <c r="L138" s="3"/>
      <c r="M138" s="3"/>
      <c r="N138" s="3"/>
      <c r="O138" s="3"/>
    </row>
    <row r="139" spans="5:15" s="1" customFormat="1">
      <c r="E139" s="3"/>
      <c r="F139" s="3"/>
      <c r="G139" s="3"/>
      <c r="H139" s="3"/>
      <c r="I139" s="3"/>
      <c r="J139" s="3"/>
      <c r="K139" s="3"/>
      <c r="L139" s="3"/>
      <c r="M139" s="3"/>
      <c r="N139" s="3"/>
      <c r="O139" s="3"/>
    </row>
    <row r="140" spans="5:15" s="1" customFormat="1">
      <c r="E140" s="3"/>
      <c r="F140" s="3"/>
      <c r="G140" s="3"/>
      <c r="H140" s="3"/>
      <c r="I140" s="3"/>
      <c r="J140" s="3"/>
      <c r="K140" s="3"/>
      <c r="L140" s="3"/>
      <c r="M140" s="3"/>
      <c r="N140" s="3"/>
      <c r="O140" s="3"/>
    </row>
    <row r="141" spans="5:15" s="1" customFormat="1">
      <c r="E141" s="3"/>
      <c r="F141" s="3"/>
      <c r="G141" s="3"/>
      <c r="H141" s="3"/>
      <c r="I141" s="3"/>
      <c r="J141" s="3"/>
      <c r="K141" s="3"/>
      <c r="L141" s="3"/>
      <c r="M141" s="3"/>
      <c r="N141" s="3"/>
      <c r="O141" s="3"/>
    </row>
    <row r="142" spans="5:15" s="1" customFormat="1">
      <c r="E142" s="3"/>
      <c r="F142" s="3"/>
      <c r="G142" s="3"/>
      <c r="H142" s="3"/>
      <c r="I142" s="3"/>
      <c r="J142" s="3"/>
      <c r="K142" s="3"/>
      <c r="L142" s="3"/>
      <c r="M142" s="3"/>
      <c r="N142" s="3"/>
      <c r="O142" s="3"/>
    </row>
    <row r="143" spans="5:15" s="1" customFormat="1">
      <c r="E143" s="3"/>
      <c r="F143" s="3"/>
      <c r="G143" s="3"/>
      <c r="H143" s="3"/>
      <c r="I143" s="3"/>
      <c r="J143" s="3"/>
      <c r="K143" s="3"/>
      <c r="L143" s="3"/>
      <c r="M143" s="3"/>
      <c r="N143" s="3"/>
      <c r="O143" s="3"/>
    </row>
    <row r="144" spans="5:15" s="1" customFormat="1">
      <c r="E144" s="3"/>
      <c r="F144" s="3"/>
      <c r="G144" s="3"/>
      <c r="H144" s="3"/>
      <c r="I144" s="3"/>
      <c r="J144" s="3"/>
      <c r="K144" s="3"/>
      <c r="L144" s="3"/>
      <c r="M144" s="3"/>
      <c r="N144" s="3"/>
      <c r="O144" s="3"/>
    </row>
    <row r="145" spans="5:15" s="1" customFormat="1">
      <c r="E145" s="3"/>
      <c r="F145" s="3"/>
      <c r="G145" s="3"/>
      <c r="H145" s="3"/>
      <c r="I145" s="3"/>
      <c r="J145" s="3"/>
      <c r="K145" s="3"/>
      <c r="L145" s="3"/>
      <c r="M145" s="3"/>
      <c r="N145" s="3"/>
      <c r="O145" s="3"/>
    </row>
    <row r="146" spans="5:15" s="1" customFormat="1">
      <c r="E146" s="3"/>
      <c r="F146" s="3"/>
      <c r="G146" s="3"/>
      <c r="H146" s="3"/>
      <c r="I146" s="3"/>
      <c r="J146" s="3"/>
      <c r="K146" s="3"/>
      <c r="L146" s="3"/>
      <c r="M146" s="3"/>
      <c r="N146" s="3"/>
      <c r="O146" s="3"/>
    </row>
    <row r="147" spans="5:15" s="1" customFormat="1">
      <c r="E147" s="3"/>
      <c r="F147" s="3"/>
      <c r="G147" s="3"/>
      <c r="H147" s="3"/>
      <c r="I147" s="3"/>
      <c r="J147" s="3"/>
      <c r="K147" s="3"/>
      <c r="L147" s="3"/>
      <c r="M147" s="3"/>
      <c r="N147" s="3"/>
      <c r="O147" s="3"/>
    </row>
    <row r="148" spans="5:15" s="1" customFormat="1">
      <c r="E148" s="3"/>
      <c r="F148" s="3"/>
      <c r="G148" s="3"/>
      <c r="H148" s="3"/>
      <c r="I148" s="3"/>
      <c r="J148" s="3"/>
      <c r="K148" s="3"/>
      <c r="L148" s="3"/>
      <c r="M148" s="3"/>
      <c r="N148" s="3"/>
      <c r="O148" s="3"/>
    </row>
    <row r="149" spans="5:15" s="1" customFormat="1">
      <c r="E149" s="3"/>
      <c r="F149" s="3"/>
      <c r="G149" s="3"/>
      <c r="H149" s="3"/>
      <c r="I149" s="3"/>
      <c r="J149" s="3"/>
      <c r="K149" s="3"/>
      <c r="L149" s="3"/>
      <c r="M149" s="3"/>
      <c r="N149" s="3"/>
      <c r="O149" s="3"/>
    </row>
    <row r="150" spans="5:15" s="1" customFormat="1">
      <c r="E150" s="3"/>
      <c r="F150" s="3"/>
      <c r="G150" s="3"/>
      <c r="H150" s="3"/>
      <c r="I150" s="3"/>
      <c r="J150" s="3"/>
      <c r="K150" s="3"/>
      <c r="L150" s="3"/>
      <c r="M150" s="3"/>
      <c r="N150" s="3"/>
      <c r="O150" s="3"/>
    </row>
    <row r="151" spans="5:15" s="1" customFormat="1">
      <c r="E151" s="3"/>
      <c r="F151" s="3"/>
      <c r="G151" s="3"/>
      <c r="H151" s="3"/>
      <c r="I151" s="3"/>
      <c r="J151" s="3"/>
      <c r="K151" s="3"/>
      <c r="L151" s="3"/>
      <c r="M151" s="3"/>
      <c r="N151" s="3"/>
      <c r="O151" s="3"/>
    </row>
    <row r="152" spans="5:15" s="1" customFormat="1">
      <c r="E152" s="3"/>
      <c r="F152" s="3"/>
      <c r="G152" s="3"/>
      <c r="H152" s="3"/>
      <c r="I152" s="3"/>
      <c r="J152" s="3"/>
      <c r="K152" s="3"/>
      <c r="L152" s="3"/>
      <c r="M152" s="3"/>
      <c r="N152" s="3"/>
      <c r="O152" s="3"/>
    </row>
    <row r="153" spans="5:15" s="1" customFormat="1">
      <c r="E153" s="3"/>
      <c r="F153" s="3"/>
      <c r="G153" s="3"/>
      <c r="H153" s="3"/>
      <c r="I153" s="3"/>
      <c r="J153" s="3"/>
      <c r="K153" s="3"/>
      <c r="L153" s="3"/>
      <c r="M153" s="3"/>
      <c r="N153" s="3"/>
      <c r="O153" s="3"/>
    </row>
    <row r="154" spans="5:15" s="1" customFormat="1">
      <c r="E154" s="3"/>
      <c r="F154" s="3"/>
      <c r="G154" s="3"/>
      <c r="H154" s="3"/>
      <c r="I154" s="3"/>
      <c r="J154" s="3"/>
      <c r="K154" s="3"/>
      <c r="L154" s="3"/>
      <c r="M154" s="3"/>
      <c r="N154" s="3"/>
      <c r="O154" s="3"/>
    </row>
    <row r="155" spans="5:15" s="1" customFormat="1">
      <c r="E155" s="3"/>
      <c r="F155" s="3"/>
      <c r="G155" s="3"/>
      <c r="H155" s="3"/>
      <c r="I155" s="3"/>
      <c r="J155" s="3"/>
      <c r="K155" s="3"/>
      <c r="L155" s="3"/>
      <c r="M155" s="3"/>
      <c r="N155" s="3"/>
      <c r="O155" s="3"/>
    </row>
    <row r="156" spans="5:15" s="1" customFormat="1">
      <c r="E156" s="3"/>
      <c r="F156" s="3"/>
      <c r="G156" s="3"/>
      <c r="H156" s="3"/>
      <c r="I156" s="3"/>
      <c r="J156" s="3"/>
      <c r="K156" s="3"/>
      <c r="L156" s="3"/>
      <c r="M156" s="3"/>
      <c r="N156" s="3"/>
      <c r="O156" s="3"/>
    </row>
    <row r="157" spans="5:15" s="1" customFormat="1">
      <c r="E157" s="3"/>
      <c r="F157" s="3"/>
      <c r="G157" s="3"/>
      <c r="H157" s="3"/>
      <c r="I157" s="3"/>
      <c r="J157" s="3"/>
      <c r="K157" s="3"/>
      <c r="L157" s="3"/>
      <c r="M157" s="3"/>
      <c r="N157" s="3"/>
      <c r="O157" s="3"/>
    </row>
    <row r="158" spans="5:15" s="1" customFormat="1">
      <c r="E158" s="3"/>
      <c r="F158" s="3"/>
      <c r="G158" s="3"/>
      <c r="H158" s="3"/>
      <c r="I158" s="3"/>
      <c r="J158" s="3"/>
      <c r="K158" s="3"/>
      <c r="L158" s="3"/>
      <c r="M158" s="3"/>
      <c r="N158" s="3"/>
      <c r="O158" s="3"/>
    </row>
    <row r="159" spans="5:15" s="1" customFormat="1">
      <c r="E159" s="3"/>
      <c r="F159" s="3"/>
      <c r="G159" s="3"/>
      <c r="H159" s="3"/>
      <c r="I159" s="3"/>
      <c r="J159" s="3"/>
      <c r="K159" s="3"/>
      <c r="L159" s="3"/>
      <c r="M159" s="3"/>
      <c r="N159" s="3"/>
      <c r="O159" s="3"/>
    </row>
    <row r="160" spans="5:15" s="1" customFormat="1">
      <c r="E160" s="3"/>
      <c r="F160" s="3"/>
      <c r="G160" s="3"/>
      <c r="H160" s="3"/>
      <c r="I160" s="3"/>
      <c r="J160" s="3"/>
      <c r="K160" s="3"/>
      <c r="L160" s="3"/>
      <c r="M160" s="3"/>
      <c r="N160" s="3"/>
      <c r="O160" s="3"/>
    </row>
    <row r="161" spans="5:15" s="1" customFormat="1">
      <c r="E161" s="3"/>
      <c r="F161" s="3"/>
      <c r="G161" s="3"/>
      <c r="H161" s="3"/>
      <c r="I161" s="3"/>
      <c r="J161" s="3"/>
      <c r="K161" s="3"/>
      <c r="L161" s="3"/>
      <c r="M161" s="3"/>
      <c r="N161" s="3"/>
      <c r="O161" s="3"/>
    </row>
    <row r="162" spans="5:15" s="1" customFormat="1">
      <c r="E162" s="3"/>
      <c r="F162" s="3"/>
      <c r="G162" s="3"/>
      <c r="H162" s="3"/>
      <c r="I162" s="3"/>
      <c r="J162" s="3"/>
      <c r="K162" s="3"/>
      <c r="L162" s="3"/>
      <c r="M162" s="3"/>
      <c r="N162" s="3"/>
      <c r="O162" s="3"/>
    </row>
    <row r="163" spans="5:15" s="1" customFormat="1">
      <c r="E163" s="3"/>
      <c r="F163" s="3"/>
      <c r="G163" s="3"/>
      <c r="H163" s="3"/>
      <c r="I163" s="3"/>
      <c r="J163" s="3"/>
      <c r="K163" s="3"/>
      <c r="L163" s="3"/>
      <c r="M163" s="3"/>
      <c r="N163" s="3"/>
      <c r="O163" s="3"/>
    </row>
    <row r="164" spans="5:15" s="1" customFormat="1">
      <c r="E164" s="3"/>
      <c r="F164" s="3"/>
      <c r="G164" s="3"/>
      <c r="H164" s="3"/>
      <c r="I164" s="3"/>
      <c r="J164" s="3"/>
      <c r="K164" s="3"/>
      <c r="L164" s="3"/>
      <c r="M164" s="3"/>
      <c r="N164" s="3"/>
      <c r="O164" s="3"/>
    </row>
    <row r="165" spans="5:15" s="1" customFormat="1">
      <c r="E165" s="3"/>
      <c r="F165" s="3"/>
      <c r="G165" s="3"/>
      <c r="H165" s="3"/>
      <c r="I165" s="3"/>
      <c r="J165" s="3"/>
      <c r="K165" s="3"/>
      <c r="L165" s="3"/>
      <c r="M165" s="3"/>
      <c r="N165" s="3"/>
      <c r="O165" s="3"/>
    </row>
    <row r="166" spans="5:15" s="1" customFormat="1">
      <c r="E166" s="3"/>
      <c r="F166" s="3"/>
      <c r="G166" s="3"/>
      <c r="H166" s="3"/>
      <c r="I166" s="3"/>
      <c r="J166" s="3"/>
      <c r="K166" s="3"/>
      <c r="L166" s="3"/>
      <c r="M166" s="3"/>
      <c r="N166" s="3"/>
      <c r="O166" s="3"/>
    </row>
    <row r="167" spans="5:15" s="1" customFormat="1">
      <c r="E167" s="3"/>
      <c r="F167" s="3"/>
      <c r="G167" s="3"/>
      <c r="H167" s="3"/>
      <c r="I167" s="3"/>
      <c r="J167" s="3"/>
      <c r="K167" s="3"/>
      <c r="L167" s="3"/>
      <c r="M167" s="3"/>
      <c r="N167" s="3"/>
      <c r="O167" s="3"/>
    </row>
    <row r="168" spans="5:15" s="1" customFormat="1">
      <c r="E168" s="3"/>
      <c r="F168" s="3"/>
      <c r="G168" s="3"/>
      <c r="H168" s="3"/>
      <c r="I168" s="3"/>
      <c r="J168" s="3"/>
      <c r="K168" s="3"/>
      <c r="L168" s="3"/>
      <c r="M168" s="3"/>
      <c r="N168" s="3"/>
      <c r="O168" s="3"/>
    </row>
    <row r="169" spans="5:15" s="1" customFormat="1">
      <c r="E169" s="3"/>
      <c r="F169" s="3"/>
      <c r="G169" s="3"/>
      <c r="H169" s="3"/>
      <c r="I169" s="3"/>
      <c r="J169" s="3"/>
      <c r="K169" s="3"/>
      <c r="L169" s="3"/>
      <c r="M169" s="3"/>
      <c r="N169" s="3"/>
      <c r="O169" s="3"/>
    </row>
    <row r="170" spans="5:15" s="1" customFormat="1">
      <c r="E170" s="3"/>
      <c r="F170" s="3"/>
      <c r="G170" s="3"/>
      <c r="H170" s="3"/>
      <c r="I170" s="3"/>
      <c r="J170" s="3"/>
      <c r="K170" s="3"/>
      <c r="L170" s="3"/>
      <c r="M170" s="3"/>
      <c r="N170" s="3"/>
      <c r="O170" s="3"/>
    </row>
    <row r="171" spans="5:15" s="1" customFormat="1">
      <c r="E171" s="3"/>
      <c r="F171" s="3"/>
      <c r="G171" s="3"/>
      <c r="H171" s="3"/>
      <c r="I171" s="3"/>
      <c r="J171" s="3"/>
      <c r="K171" s="3"/>
      <c r="L171" s="3"/>
      <c r="M171" s="3"/>
      <c r="N171" s="3"/>
      <c r="O171" s="3"/>
    </row>
    <row r="172" spans="5:15" s="1" customFormat="1">
      <c r="E172" s="3"/>
      <c r="F172" s="3"/>
      <c r="G172" s="3"/>
      <c r="H172" s="3"/>
      <c r="I172" s="3"/>
      <c r="J172" s="3"/>
      <c r="K172" s="3"/>
      <c r="L172" s="3"/>
      <c r="M172" s="3"/>
      <c r="N172" s="3"/>
      <c r="O172" s="3"/>
    </row>
    <row r="173" spans="5:15" s="1" customFormat="1">
      <c r="E173" s="3"/>
      <c r="F173" s="3"/>
      <c r="G173" s="3"/>
      <c r="H173" s="3"/>
      <c r="I173" s="3"/>
      <c r="J173" s="3"/>
      <c r="K173" s="3"/>
      <c r="L173" s="3"/>
      <c r="M173" s="3"/>
      <c r="N173" s="3"/>
      <c r="O173" s="3"/>
    </row>
    <row r="174" spans="5:15" s="1" customFormat="1">
      <c r="E174" s="3"/>
      <c r="F174" s="3"/>
      <c r="G174" s="3"/>
      <c r="H174" s="3"/>
      <c r="I174" s="3"/>
      <c r="J174" s="3"/>
      <c r="K174" s="3"/>
      <c r="L174" s="3"/>
      <c r="M174" s="3"/>
      <c r="N174" s="3"/>
      <c r="O174" s="3"/>
    </row>
    <row r="175" spans="5:15" s="1" customFormat="1">
      <c r="E175" s="3"/>
      <c r="F175" s="3"/>
      <c r="G175" s="3"/>
      <c r="H175" s="3"/>
      <c r="I175" s="3"/>
      <c r="J175" s="3"/>
      <c r="K175" s="3"/>
      <c r="L175" s="3"/>
      <c r="M175" s="3"/>
      <c r="N175" s="3"/>
      <c r="O175" s="3"/>
    </row>
    <row r="176" spans="5:15" s="1" customFormat="1">
      <c r="E176" s="3"/>
      <c r="F176" s="3"/>
      <c r="G176" s="3"/>
      <c r="H176" s="3"/>
      <c r="I176" s="3"/>
      <c r="J176" s="3"/>
      <c r="K176" s="3"/>
      <c r="L176" s="3"/>
      <c r="M176" s="3"/>
      <c r="N176" s="3"/>
      <c r="O176" s="3"/>
    </row>
    <row r="177" spans="5:15" s="1" customFormat="1">
      <c r="E177" s="3"/>
      <c r="F177" s="3"/>
      <c r="G177" s="3"/>
      <c r="H177" s="3"/>
      <c r="I177" s="3"/>
      <c r="J177" s="3"/>
      <c r="K177" s="3"/>
      <c r="L177" s="3"/>
      <c r="M177" s="3"/>
      <c r="N177" s="3"/>
      <c r="O177" s="3"/>
    </row>
    <row r="178" spans="5:15" s="1" customFormat="1">
      <c r="E178" s="3"/>
      <c r="F178" s="3"/>
      <c r="G178" s="3"/>
      <c r="H178" s="3"/>
      <c r="I178" s="3"/>
      <c r="J178" s="3"/>
      <c r="K178" s="3"/>
      <c r="L178" s="3"/>
      <c r="M178" s="3"/>
      <c r="N178" s="3"/>
      <c r="O178" s="3"/>
    </row>
    <row r="179" spans="5:15" s="1" customFormat="1">
      <c r="E179" s="3"/>
      <c r="F179" s="3"/>
      <c r="G179" s="3"/>
      <c r="H179" s="3"/>
      <c r="I179" s="3"/>
      <c r="J179" s="3"/>
      <c r="K179" s="3"/>
      <c r="L179" s="3"/>
      <c r="M179" s="3"/>
      <c r="N179" s="3"/>
      <c r="O179" s="3"/>
    </row>
    <row r="180" spans="5:15" s="1" customFormat="1">
      <c r="E180" s="3"/>
      <c r="F180" s="3"/>
      <c r="G180" s="3"/>
      <c r="H180" s="3"/>
      <c r="I180" s="3"/>
      <c r="J180" s="3"/>
      <c r="K180" s="3"/>
      <c r="L180" s="3"/>
      <c r="M180" s="3"/>
      <c r="N180" s="3"/>
      <c r="O180" s="3"/>
    </row>
    <row r="181" spans="5:15" s="1" customFormat="1">
      <c r="E181" s="3"/>
      <c r="F181" s="3"/>
      <c r="G181" s="3"/>
      <c r="H181" s="3"/>
      <c r="I181" s="3"/>
      <c r="J181" s="3"/>
      <c r="K181" s="3"/>
      <c r="L181" s="3"/>
      <c r="M181" s="3"/>
      <c r="N181" s="3"/>
      <c r="O181" s="3"/>
    </row>
    <row r="182" spans="5:15" s="1" customFormat="1">
      <c r="E182" s="3"/>
      <c r="F182" s="3"/>
      <c r="G182" s="3"/>
      <c r="H182" s="3"/>
      <c r="I182" s="3"/>
      <c r="J182" s="3"/>
      <c r="K182" s="3"/>
      <c r="L182" s="3"/>
      <c r="M182" s="3"/>
      <c r="N182" s="3"/>
      <c r="O182" s="3"/>
    </row>
    <row r="183" spans="5:15" s="1" customFormat="1">
      <c r="E183" s="3"/>
      <c r="F183" s="3"/>
      <c r="G183" s="3"/>
      <c r="H183" s="3"/>
      <c r="I183" s="3"/>
      <c r="J183" s="3"/>
      <c r="K183" s="3"/>
      <c r="L183" s="3"/>
      <c r="M183" s="3"/>
      <c r="N183" s="3"/>
      <c r="O183" s="3"/>
    </row>
    <row r="184" spans="5:15" s="1" customFormat="1">
      <c r="E184" s="3"/>
      <c r="F184" s="3"/>
      <c r="G184" s="3"/>
      <c r="H184" s="3"/>
      <c r="I184" s="3"/>
      <c r="J184" s="3"/>
      <c r="K184" s="3"/>
      <c r="L184" s="3"/>
      <c r="M184" s="3"/>
      <c r="N184" s="3"/>
      <c r="O184" s="3"/>
    </row>
    <row r="185" spans="5:15" s="1" customFormat="1">
      <c r="E185" s="3"/>
      <c r="F185" s="3"/>
      <c r="G185" s="3"/>
      <c r="H185" s="3"/>
      <c r="I185" s="3"/>
      <c r="J185" s="3"/>
      <c r="K185" s="3"/>
      <c r="L185" s="3"/>
      <c r="M185" s="3"/>
      <c r="N185" s="3"/>
      <c r="O185" s="3"/>
    </row>
    <row r="186" spans="5:15" s="1" customFormat="1">
      <c r="E186" s="3"/>
      <c r="F186" s="3"/>
      <c r="G186" s="3"/>
      <c r="H186" s="3"/>
      <c r="I186" s="3"/>
      <c r="J186" s="3"/>
      <c r="K186" s="3"/>
      <c r="L186" s="3"/>
      <c r="M186" s="3"/>
      <c r="N186" s="3"/>
      <c r="O186" s="3"/>
    </row>
    <row r="187" spans="5:15" s="1" customFormat="1">
      <c r="E187" s="3"/>
      <c r="F187" s="3"/>
      <c r="G187" s="3"/>
      <c r="H187" s="3"/>
      <c r="I187" s="3"/>
      <c r="J187" s="3"/>
      <c r="K187" s="3"/>
      <c r="L187" s="3"/>
      <c r="M187" s="3"/>
      <c r="N187" s="3"/>
      <c r="O187" s="3"/>
    </row>
    <row r="188" spans="5:15" s="1" customFormat="1">
      <c r="E188" s="3"/>
      <c r="F188" s="3"/>
      <c r="G188" s="3"/>
      <c r="H188" s="3"/>
      <c r="I188" s="3"/>
      <c r="J188" s="3"/>
      <c r="K188" s="3"/>
      <c r="L188" s="3"/>
      <c r="M188" s="3"/>
      <c r="N188" s="3"/>
      <c r="O188" s="3"/>
    </row>
    <row r="189" spans="5:15" s="1" customFormat="1">
      <c r="E189" s="3"/>
      <c r="F189" s="3"/>
      <c r="G189" s="3"/>
      <c r="H189" s="3"/>
      <c r="I189" s="3"/>
      <c r="J189" s="3"/>
      <c r="K189" s="3"/>
      <c r="L189" s="3"/>
      <c r="M189" s="3"/>
      <c r="N189" s="3"/>
      <c r="O189" s="3"/>
    </row>
    <row r="190" spans="5:15" s="1" customFormat="1">
      <c r="E190" s="3"/>
      <c r="F190" s="3"/>
      <c r="G190" s="3"/>
      <c r="H190" s="3"/>
      <c r="I190" s="3"/>
      <c r="J190" s="3"/>
      <c r="K190" s="3"/>
      <c r="L190" s="3"/>
      <c r="M190" s="3"/>
      <c r="N190" s="3"/>
      <c r="O190" s="3"/>
    </row>
    <row r="191" spans="5:15" s="1" customFormat="1">
      <c r="E191" s="3"/>
      <c r="F191" s="3"/>
      <c r="G191" s="3"/>
      <c r="H191" s="3"/>
      <c r="I191" s="3"/>
      <c r="J191" s="3"/>
      <c r="K191" s="3"/>
      <c r="L191" s="3"/>
      <c r="M191" s="3"/>
      <c r="N191" s="3"/>
      <c r="O191" s="3"/>
    </row>
    <row r="192" spans="5:15" s="1" customFormat="1">
      <c r="E192" s="3"/>
      <c r="F192" s="3"/>
      <c r="G192" s="3"/>
      <c r="H192" s="3"/>
      <c r="I192" s="3"/>
      <c r="J192" s="3"/>
      <c r="K192" s="3"/>
      <c r="L192" s="3"/>
      <c r="M192" s="3"/>
      <c r="N192" s="3"/>
      <c r="O192" s="3"/>
    </row>
    <row r="193" spans="5:15" s="1" customFormat="1">
      <c r="E193" s="3"/>
      <c r="F193" s="3"/>
      <c r="G193" s="3"/>
      <c r="H193" s="3"/>
      <c r="I193" s="3"/>
      <c r="J193" s="3"/>
      <c r="K193" s="3"/>
      <c r="L193" s="3"/>
      <c r="M193" s="3"/>
      <c r="N193" s="3"/>
      <c r="O193" s="3"/>
    </row>
    <row r="194" spans="5:15" s="1" customFormat="1">
      <c r="E194" s="3"/>
      <c r="F194" s="3"/>
      <c r="G194" s="3"/>
      <c r="H194" s="3"/>
      <c r="I194" s="3"/>
      <c r="J194" s="3"/>
      <c r="K194" s="3"/>
      <c r="L194" s="3"/>
      <c r="M194" s="3"/>
      <c r="N194" s="3"/>
      <c r="O194" s="3"/>
    </row>
    <row r="195" spans="5:15" s="1" customFormat="1">
      <c r="E195" s="3"/>
      <c r="F195" s="3"/>
      <c r="G195" s="3"/>
      <c r="H195" s="3"/>
      <c r="I195" s="3"/>
      <c r="J195" s="3"/>
      <c r="K195" s="3"/>
      <c r="L195" s="3"/>
      <c r="M195" s="3"/>
      <c r="N195" s="3"/>
      <c r="O195" s="3"/>
    </row>
    <row r="196" spans="5:15" s="1" customFormat="1">
      <c r="E196" s="3"/>
      <c r="F196" s="3"/>
      <c r="G196" s="3"/>
      <c r="H196" s="3"/>
      <c r="I196" s="3"/>
      <c r="J196" s="3"/>
      <c r="K196" s="3"/>
      <c r="L196" s="3"/>
      <c r="M196" s="3"/>
      <c r="N196" s="3"/>
      <c r="O196" s="3"/>
    </row>
    <row r="197" spans="5:15" s="1" customFormat="1">
      <c r="E197" s="3"/>
      <c r="F197" s="3"/>
      <c r="G197" s="3"/>
      <c r="H197" s="3"/>
      <c r="I197" s="3"/>
      <c r="J197" s="3"/>
      <c r="K197" s="3"/>
      <c r="L197" s="3"/>
      <c r="M197" s="3"/>
      <c r="N197" s="3"/>
      <c r="O197" s="3"/>
    </row>
    <row r="198" spans="5:15" s="1" customFormat="1">
      <c r="E198" s="3"/>
      <c r="F198" s="3"/>
      <c r="G198" s="3"/>
      <c r="H198" s="3"/>
      <c r="I198" s="3"/>
      <c r="J198" s="3"/>
      <c r="K198" s="3"/>
      <c r="L198" s="3"/>
      <c r="M198" s="3"/>
      <c r="N198" s="3"/>
      <c r="O198" s="3"/>
    </row>
    <row r="199" spans="5:15" s="1" customFormat="1">
      <c r="E199" s="3"/>
      <c r="F199" s="3"/>
      <c r="G199" s="3"/>
      <c r="H199" s="3"/>
      <c r="I199" s="3"/>
      <c r="J199" s="3"/>
      <c r="K199" s="3"/>
      <c r="L199" s="3"/>
      <c r="M199" s="3"/>
      <c r="N199" s="3"/>
      <c r="O199" s="3"/>
    </row>
    <row r="200" spans="5:15" s="1" customFormat="1">
      <c r="E200" s="3"/>
      <c r="F200" s="3"/>
      <c r="G200" s="3"/>
      <c r="H200" s="3"/>
      <c r="I200" s="3"/>
      <c r="J200" s="3"/>
      <c r="K200" s="3"/>
      <c r="L200" s="3"/>
      <c r="M200" s="3"/>
      <c r="N200" s="3"/>
      <c r="O200" s="3"/>
    </row>
    <row r="201" spans="5:15" s="1" customFormat="1">
      <c r="E201" s="3"/>
      <c r="F201" s="3"/>
      <c r="G201" s="3"/>
      <c r="H201" s="3"/>
      <c r="I201" s="3"/>
      <c r="J201" s="3"/>
      <c r="K201" s="3"/>
      <c r="L201" s="3"/>
      <c r="M201" s="3"/>
      <c r="N201" s="3"/>
      <c r="O201" s="3"/>
    </row>
    <row r="202" spans="5:15" s="1" customFormat="1">
      <c r="E202" s="3"/>
      <c r="F202" s="3"/>
      <c r="G202" s="3"/>
      <c r="H202" s="3"/>
      <c r="I202" s="3"/>
      <c r="J202" s="3"/>
      <c r="K202" s="3"/>
      <c r="L202" s="3"/>
      <c r="M202" s="3"/>
      <c r="N202" s="3"/>
      <c r="O202" s="3"/>
    </row>
    <row r="203" spans="5:15" s="1" customFormat="1">
      <c r="E203" s="3"/>
      <c r="F203" s="3"/>
      <c r="G203" s="3"/>
      <c r="H203" s="3"/>
      <c r="I203" s="3"/>
      <c r="J203" s="3"/>
      <c r="K203" s="3"/>
      <c r="L203" s="3"/>
      <c r="M203" s="3"/>
      <c r="N203" s="3"/>
      <c r="O203" s="3"/>
    </row>
    <row r="204" spans="5:15" s="1" customFormat="1">
      <c r="E204" s="3"/>
      <c r="F204" s="3"/>
      <c r="G204" s="3"/>
      <c r="H204" s="3"/>
      <c r="I204" s="3"/>
      <c r="J204" s="3"/>
      <c r="K204" s="3"/>
      <c r="L204" s="3"/>
      <c r="M204" s="3"/>
      <c r="N204" s="3"/>
      <c r="O204" s="3"/>
    </row>
    <row r="205" spans="5:15" s="1" customFormat="1">
      <c r="E205" s="3"/>
      <c r="F205" s="3"/>
      <c r="G205" s="3"/>
      <c r="H205" s="3"/>
      <c r="I205" s="3"/>
      <c r="J205" s="3"/>
      <c r="K205" s="3"/>
      <c r="L205" s="3"/>
      <c r="M205" s="3"/>
      <c r="N205" s="3"/>
      <c r="O205" s="3"/>
    </row>
    <row r="206" spans="5:15" s="1" customFormat="1">
      <c r="E206" s="3"/>
      <c r="F206" s="3"/>
      <c r="G206" s="3"/>
      <c r="H206" s="3"/>
      <c r="I206" s="3"/>
      <c r="J206" s="3"/>
      <c r="K206" s="3"/>
      <c r="L206" s="3"/>
      <c r="M206" s="3"/>
      <c r="N206" s="3"/>
      <c r="O206" s="3"/>
    </row>
    <row r="207" spans="5:15" s="1" customFormat="1">
      <c r="E207" s="3"/>
      <c r="F207" s="3"/>
      <c r="G207" s="3"/>
      <c r="H207" s="3"/>
      <c r="I207" s="3"/>
      <c r="J207" s="3"/>
      <c r="K207" s="3"/>
      <c r="L207" s="3"/>
      <c r="M207" s="3"/>
      <c r="N207" s="3"/>
      <c r="O207" s="3"/>
    </row>
    <row r="208" spans="5:15" s="1" customFormat="1">
      <c r="E208" s="3"/>
      <c r="F208" s="3"/>
      <c r="G208" s="3"/>
      <c r="H208" s="3"/>
      <c r="I208" s="3"/>
      <c r="J208" s="3"/>
      <c r="K208" s="3"/>
      <c r="L208" s="3"/>
      <c r="M208" s="3"/>
      <c r="N208" s="3"/>
      <c r="O208" s="3"/>
    </row>
    <row r="209" spans="5:15" s="1" customFormat="1">
      <c r="E209" s="3"/>
      <c r="F209" s="3"/>
      <c r="G209" s="3"/>
      <c r="H209" s="3"/>
      <c r="I209" s="3"/>
      <c r="J209" s="3"/>
      <c r="K209" s="3"/>
      <c r="L209" s="3"/>
      <c r="M209" s="3"/>
      <c r="N209" s="3"/>
      <c r="O209" s="3"/>
    </row>
    <row r="210" spans="5:15" s="1" customFormat="1">
      <c r="E210" s="3"/>
      <c r="F210" s="3"/>
      <c r="G210" s="3"/>
      <c r="H210" s="3"/>
      <c r="I210" s="3"/>
      <c r="J210" s="3"/>
      <c r="K210" s="3"/>
      <c r="L210" s="3"/>
      <c r="M210" s="3"/>
      <c r="N210" s="3"/>
      <c r="O210" s="3"/>
    </row>
    <row r="211" spans="5:15" s="1" customFormat="1">
      <c r="E211" s="3"/>
      <c r="F211" s="3"/>
      <c r="G211" s="3"/>
      <c r="H211" s="3"/>
      <c r="I211" s="3"/>
      <c r="J211" s="3"/>
      <c r="K211" s="3"/>
      <c r="L211" s="3"/>
      <c r="M211" s="3"/>
      <c r="N211" s="3"/>
      <c r="O211" s="3"/>
    </row>
    <row r="212" spans="5:15" s="1" customFormat="1">
      <c r="E212" s="3"/>
      <c r="F212" s="3"/>
      <c r="G212" s="3"/>
      <c r="H212" s="3"/>
      <c r="I212" s="3"/>
      <c r="J212" s="3"/>
      <c r="K212" s="3"/>
      <c r="L212" s="3"/>
      <c r="M212" s="3"/>
      <c r="N212" s="3"/>
      <c r="O212" s="3"/>
    </row>
    <row r="213" spans="5:15" s="1" customFormat="1">
      <c r="E213" s="3"/>
      <c r="F213" s="3"/>
      <c r="G213" s="3"/>
      <c r="H213" s="3"/>
      <c r="I213" s="3"/>
      <c r="J213" s="3"/>
      <c r="K213" s="3"/>
      <c r="L213" s="3"/>
      <c r="M213" s="3"/>
      <c r="N213" s="3"/>
      <c r="O213" s="3"/>
    </row>
    <row r="214" spans="5:15" s="1" customFormat="1">
      <c r="E214" s="3"/>
      <c r="F214" s="3"/>
      <c r="G214" s="3"/>
      <c r="H214" s="3"/>
      <c r="I214" s="3"/>
      <c r="J214" s="3"/>
      <c r="K214" s="3"/>
      <c r="L214" s="3"/>
      <c r="M214" s="3"/>
      <c r="N214" s="3"/>
      <c r="O214" s="3"/>
    </row>
    <row r="215" spans="5:15" s="1" customFormat="1">
      <c r="E215" s="3"/>
      <c r="F215" s="3"/>
      <c r="G215" s="3"/>
      <c r="H215" s="3"/>
      <c r="I215" s="3"/>
      <c r="J215" s="3"/>
      <c r="K215" s="3"/>
      <c r="L215" s="3"/>
      <c r="M215" s="3"/>
      <c r="N215" s="3"/>
      <c r="O215" s="3"/>
    </row>
    <row r="216" spans="5:15" s="1" customFormat="1">
      <c r="E216" s="3"/>
      <c r="F216" s="3"/>
      <c r="G216" s="3"/>
      <c r="H216" s="3"/>
      <c r="I216" s="3"/>
      <c r="J216" s="3"/>
      <c r="K216" s="3"/>
      <c r="L216" s="3"/>
      <c r="M216" s="3"/>
      <c r="N216" s="3"/>
      <c r="O216" s="3"/>
    </row>
    <row r="217" spans="5:15" s="1" customFormat="1">
      <c r="E217" s="3"/>
      <c r="F217" s="3"/>
      <c r="G217" s="3"/>
      <c r="H217" s="3"/>
      <c r="I217" s="3"/>
      <c r="J217" s="3"/>
      <c r="K217" s="3"/>
      <c r="L217" s="3"/>
      <c r="M217" s="3"/>
      <c r="N217" s="3"/>
      <c r="O217" s="3"/>
    </row>
    <row r="218" spans="5:15" s="1" customFormat="1">
      <c r="E218" s="3"/>
      <c r="F218" s="3"/>
      <c r="G218" s="3"/>
      <c r="H218" s="3"/>
      <c r="I218" s="3"/>
      <c r="J218" s="3"/>
      <c r="K218" s="3"/>
      <c r="L218" s="3"/>
      <c r="M218" s="3"/>
      <c r="N218" s="3"/>
      <c r="O218" s="3"/>
    </row>
    <row r="219" spans="5:15" s="1" customFormat="1">
      <c r="E219" s="3"/>
      <c r="F219" s="3"/>
      <c r="G219" s="3"/>
      <c r="H219" s="3"/>
      <c r="I219" s="3"/>
      <c r="J219" s="3"/>
      <c r="K219" s="3"/>
      <c r="L219" s="3"/>
      <c r="M219" s="3"/>
      <c r="N219" s="3"/>
      <c r="O219" s="3"/>
    </row>
    <row r="220" spans="5:15" s="1" customFormat="1">
      <c r="E220" s="3"/>
      <c r="F220" s="3"/>
      <c r="G220" s="3"/>
      <c r="H220" s="3"/>
      <c r="I220" s="3"/>
      <c r="J220" s="3"/>
      <c r="K220" s="3"/>
      <c r="L220" s="3"/>
      <c r="M220" s="3"/>
      <c r="N220" s="3"/>
      <c r="O220" s="3"/>
    </row>
    <row r="221" spans="5:15" s="1" customFormat="1">
      <c r="E221" s="3"/>
      <c r="F221" s="3"/>
      <c r="G221" s="3"/>
      <c r="H221" s="3"/>
      <c r="I221" s="3"/>
      <c r="J221" s="3"/>
      <c r="K221" s="3"/>
      <c r="L221" s="3"/>
      <c r="M221" s="3"/>
      <c r="N221" s="3"/>
      <c r="O221" s="3"/>
    </row>
    <row r="222" spans="5:15" s="1" customFormat="1">
      <c r="E222" s="3"/>
      <c r="F222" s="3"/>
      <c r="G222" s="3"/>
      <c r="H222" s="3"/>
      <c r="I222" s="3"/>
      <c r="J222" s="3"/>
      <c r="K222" s="3"/>
      <c r="L222" s="3"/>
      <c r="M222" s="3"/>
      <c r="N222" s="3"/>
      <c r="O222" s="3"/>
    </row>
    <row r="223" spans="5:15" s="1" customFormat="1">
      <c r="E223" s="3"/>
      <c r="F223" s="3"/>
      <c r="G223" s="3"/>
      <c r="H223" s="3"/>
      <c r="I223" s="3"/>
      <c r="J223" s="3"/>
      <c r="K223" s="3"/>
      <c r="L223" s="3"/>
      <c r="M223" s="3"/>
      <c r="N223" s="3"/>
      <c r="O223" s="3"/>
    </row>
    <row r="224" spans="5:15" s="1" customFormat="1">
      <c r="E224" s="3"/>
      <c r="F224" s="3"/>
      <c r="G224" s="3"/>
      <c r="H224" s="3"/>
      <c r="I224" s="3"/>
      <c r="J224" s="3"/>
      <c r="K224" s="3"/>
      <c r="L224" s="3"/>
      <c r="M224" s="3"/>
      <c r="N224" s="3"/>
      <c r="O224" s="3"/>
    </row>
    <row r="225" spans="5:15" s="1" customFormat="1">
      <c r="E225" s="3"/>
      <c r="F225" s="3"/>
      <c r="G225" s="3"/>
      <c r="H225" s="3"/>
      <c r="I225" s="3"/>
      <c r="J225" s="3"/>
      <c r="K225" s="3"/>
      <c r="L225" s="3"/>
      <c r="M225" s="3"/>
      <c r="N225" s="3"/>
      <c r="O225" s="3"/>
    </row>
    <row r="226" spans="5:15" s="1" customFormat="1">
      <c r="E226" s="3"/>
      <c r="F226" s="3"/>
      <c r="G226" s="3"/>
      <c r="H226" s="3"/>
      <c r="I226" s="3"/>
      <c r="J226" s="3"/>
      <c r="K226" s="3"/>
      <c r="L226" s="3"/>
      <c r="M226" s="3"/>
      <c r="N226" s="3"/>
      <c r="O226" s="3"/>
    </row>
    <row r="227" spans="5:15" s="1" customFormat="1">
      <c r="E227" s="3"/>
      <c r="F227" s="3"/>
      <c r="G227" s="3"/>
      <c r="H227" s="3"/>
      <c r="I227" s="3"/>
      <c r="J227" s="3"/>
      <c r="K227" s="3"/>
      <c r="L227" s="3"/>
      <c r="M227" s="3"/>
      <c r="N227" s="3"/>
      <c r="O227" s="3"/>
    </row>
    <row r="228" spans="5:15" s="1" customFormat="1">
      <c r="E228" s="3"/>
      <c r="F228" s="3"/>
      <c r="G228" s="3"/>
      <c r="H228" s="3"/>
      <c r="I228" s="3"/>
      <c r="J228" s="3"/>
      <c r="K228" s="3"/>
      <c r="L228" s="3"/>
      <c r="M228" s="3"/>
      <c r="N228" s="3"/>
      <c r="O228" s="3"/>
    </row>
    <row r="229" spans="5:15" s="1" customFormat="1">
      <c r="E229" s="3"/>
      <c r="F229" s="3"/>
      <c r="G229" s="3"/>
      <c r="H229" s="3"/>
      <c r="I229" s="3"/>
      <c r="J229" s="3"/>
      <c r="K229" s="3"/>
      <c r="L229" s="3"/>
      <c r="M229" s="3"/>
      <c r="N229" s="3"/>
      <c r="O229" s="3"/>
    </row>
    <row r="230" spans="5:15" s="1" customFormat="1">
      <c r="E230" s="3"/>
      <c r="F230" s="3"/>
      <c r="G230" s="3"/>
      <c r="H230" s="3"/>
      <c r="I230" s="3"/>
      <c r="J230" s="3"/>
      <c r="K230" s="3"/>
      <c r="L230" s="3"/>
      <c r="M230" s="3"/>
      <c r="N230" s="3"/>
      <c r="O230" s="3"/>
    </row>
    <row r="231" spans="5:15" s="1" customFormat="1">
      <c r="E231" s="3"/>
      <c r="F231" s="3"/>
      <c r="G231" s="3"/>
      <c r="H231" s="3"/>
      <c r="I231" s="3"/>
      <c r="J231" s="3"/>
      <c r="K231" s="3"/>
      <c r="L231" s="3"/>
      <c r="M231" s="3"/>
      <c r="N231" s="3"/>
      <c r="O231" s="3"/>
    </row>
    <row r="232" spans="5:15" s="1" customFormat="1">
      <c r="E232" s="3"/>
      <c r="F232" s="3"/>
      <c r="G232" s="3"/>
      <c r="H232" s="3"/>
      <c r="I232" s="3"/>
      <c r="J232" s="3"/>
      <c r="K232" s="3"/>
      <c r="L232" s="3"/>
      <c r="M232" s="3"/>
      <c r="N232" s="3"/>
      <c r="O232" s="3"/>
    </row>
    <row r="233" spans="5:15" s="1" customFormat="1">
      <c r="E233" s="3"/>
      <c r="F233" s="3"/>
      <c r="G233" s="3"/>
      <c r="H233" s="3"/>
      <c r="I233" s="3"/>
      <c r="J233" s="3"/>
      <c r="K233" s="3"/>
      <c r="L233" s="3"/>
      <c r="M233" s="3"/>
      <c r="N233" s="3"/>
      <c r="O233" s="3"/>
    </row>
    <row r="234" spans="5:15" s="1" customFormat="1">
      <c r="E234" s="3"/>
      <c r="F234" s="3"/>
      <c r="G234" s="3"/>
      <c r="H234" s="3"/>
      <c r="I234" s="3"/>
      <c r="J234" s="3"/>
      <c r="K234" s="3"/>
      <c r="L234" s="3"/>
      <c r="M234" s="3"/>
      <c r="N234" s="3"/>
      <c r="O234" s="3"/>
    </row>
    <row r="235" spans="5:15" s="1" customFormat="1">
      <c r="E235" s="3"/>
      <c r="F235" s="3"/>
      <c r="G235" s="3"/>
      <c r="H235" s="3"/>
      <c r="I235" s="3"/>
      <c r="J235" s="3"/>
      <c r="K235" s="3"/>
      <c r="L235" s="3"/>
      <c r="M235" s="3"/>
      <c r="N235" s="3"/>
      <c r="O235" s="3"/>
    </row>
    <row r="236" spans="5:15" s="1" customFormat="1">
      <c r="E236" s="3"/>
      <c r="F236" s="3"/>
      <c r="G236" s="3"/>
      <c r="H236" s="3"/>
      <c r="I236" s="3"/>
      <c r="J236" s="3"/>
      <c r="K236" s="3"/>
      <c r="L236" s="3"/>
      <c r="M236" s="3"/>
      <c r="N236" s="3"/>
      <c r="O236" s="3"/>
    </row>
    <row r="237" spans="5:15" s="1" customFormat="1">
      <c r="E237" s="3"/>
      <c r="F237" s="3"/>
      <c r="G237" s="3"/>
      <c r="H237" s="3"/>
      <c r="I237" s="3"/>
      <c r="J237" s="3"/>
      <c r="K237" s="3"/>
      <c r="L237" s="3"/>
      <c r="M237" s="3"/>
      <c r="N237" s="3"/>
      <c r="O237" s="3"/>
    </row>
    <row r="238" spans="5:15" s="1" customFormat="1">
      <c r="E238" s="3"/>
      <c r="F238" s="3"/>
      <c r="G238" s="3"/>
      <c r="H238" s="3"/>
      <c r="I238" s="3"/>
      <c r="J238" s="3"/>
      <c r="K238" s="3"/>
      <c r="L238" s="3"/>
      <c r="M238" s="3"/>
      <c r="N238" s="3"/>
      <c r="O238" s="3"/>
    </row>
    <row r="239" spans="5:15" s="1" customFormat="1">
      <c r="E239" s="3"/>
      <c r="F239" s="3"/>
      <c r="G239" s="3"/>
      <c r="H239" s="3"/>
      <c r="I239" s="3"/>
      <c r="J239" s="3"/>
      <c r="K239" s="3"/>
      <c r="L239" s="3"/>
      <c r="M239" s="3"/>
      <c r="N239" s="3"/>
      <c r="O239" s="3"/>
    </row>
    <row r="240" spans="5:15" s="1" customFormat="1">
      <c r="E240" s="3"/>
      <c r="F240" s="3"/>
      <c r="G240" s="3"/>
      <c r="H240" s="3"/>
      <c r="I240" s="3"/>
      <c r="J240" s="3"/>
      <c r="K240" s="3"/>
      <c r="L240" s="3"/>
      <c r="M240" s="3"/>
      <c r="N240" s="3"/>
      <c r="O240" s="3"/>
    </row>
    <row r="241" spans="5:15" s="1" customFormat="1">
      <c r="E241" s="3"/>
      <c r="F241" s="3"/>
      <c r="G241" s="3"/>
      <c r="H241" s="3"/>
      <c r="I241" s="3"/>
      <c r="J241" s="3"/>
      <c r="K241" s="3"/>
      <c r="L241" s="3"/>
      <c r="M241" s="3"/>
      <c r="N241" s="3"/>
      <c r="O241" s="3"/>
    </row>
    <row r="242" spans="5:15" s="1" customFormat="1">
      <c r="E242" s="3"/>
      <c r="F242" s="3"/>
      <c r="G242" s="3"/>
      <c r="H242" s="3"/>
      <c r="I242" s="3"/>
      <c r="J242" s="3"/>
      <c r="K242" s="3"/>
      <c r="L242" s="3"/>
      <c r="M242" s="3"/>
      <c r="N242" s="3"/>
      <c r="O242" s="3"/>
    </row>
    <row r="243" spans="5:15" s="1" customFormat="1">
      <c r="E243" s="3"/>
      <c r="F243" s="3"/>
      <c r="G243" s="3"/>
      <c r="H243" s="3"/>
      <c r="I243" s="3"/>
      <c r="J243" s="3"/>
      <c r="K243" s="3"/>
      <c r="L243" s="3"/>
      <c r="M243" s="3"/>
      <c r="N243" s="3"/>
      <c r="O243" s="3"/>
    </row>
    <row r="244" spans="5:15" s="1" customFormat="1">
      <c r="E244" s="3"/>
      <c r="F244" s="3"/>
      <c r="G244" s="3"/>
      <c r="H244" s="3"/>
      <c r="I244" s="3"/>
      <c r="J244" s="3"/>
      <c r="K244" s="3"/>
      <c r="L244" s="3"/>
      <c r="M244" s="3"/>
      <c r="N244" s="3"/>
      <c r="O244" s="3"/>
    </row>
    <row r="245" spans="5:15" s="1" customFormat="1">
      <c r="E245" s="3"/>
      <c r="F245" s="3"/>
      <c r="G245" s="3"/>
      <c r="H245" s="3"/>
      <c r="I245" s="3"/>
      <c r="J245" s="3"/>
      <c r="K245" s="3"/>
      <c r="L245" s="3"/>
      <c r="M245" s="3"/>
      <c r="N245" s="3"/>
      <c r="O245" s="3"/>
    </row>
    <row r="246" spans="5:15" s="1" customFormat="1">
      <c r="E246" s="3"/>
      <c r="F246" s="3"/>
      <c r="G246" s="3"/>
      <c r="H246" s="3"/>
      <c r="I246" s="3"/>
      <c r="J246" s="3"/>
      <c r="K246" s="3"/>
      <c r="L246" s="3"/>
      <c r="M246" s="3"/>
      <c r="N246" s="3"/>
      <c r="O246" s="3"/>
    </row>
    <row r="247" spans="5:15" s="1" customFormat="1">
      <c r="E247" s="3"/>
      <c r="F247" s="3"/>
      <c r="G247" s="3"/>
      <c r="H247" s="3"/>
      <c r="I247" s="3"/>
      <c r="J247" s="3"/>
      <c r="K247" s="3"/>
      <c r="L247" s="3"/>
      <c r="M247" s="3"/>
      <c r="N247" s="3"/>
      <c r="O247" s="3"/>
    </row>
    <row r="248" spans="5:15" s="1" customFormat="1">
      <c r="E248" s="3"/>
      <c r="F248" s="3"/>
      <c r="G248" s="3"/>
      <c r="H248" s="3"/>
      <c r="I248" s="3"/>
      <c r="J248" s="3"/>
      <c r="K248" s="3"/>
      <c r="L248" s="3"/>
      <c r="M248" s="3"/>
      <c r="N248" s="3"/>
      <c r="O248" s="3"/>
    </row>
    <row r="249" spans="5:15" s="1" customFormat="1">
      <c r="E249" s="3"/>
      <c r="F249" s="3"/>
      <c r="G249" s="3"/>
      <c r="H249" s="3"/>
      <c r="I249" s="3"/>
      <c r="J249" s="3"/>
      <c r="K249" s="3"/>
      <c r="L249" s="3"/>
      <c r="M249" s="3"/>
      <c r="N249" s="3"/>
      <c r="O249" s="3"/>
    </row>
    <row r="250" spans="5:15" s="1" customFormat="1">
      <c r="E250" s="3"/>
      <c r="F250" s="3"/>
      <c r="G250" s="3"/>
      <c r="H250" s="3"/>
      <c r="I250" s="3"/>
      <c r="J250" s="3"/>
      <c r="K250" s="3"/>
      <c r="L250" s="3"/>
      <c r="M250" s="3"/>
      <c r="N250" s="3"/>
      <c r="O250" s="3"/>
    </row>
    <row r="251" spans="5:15" s="1" customFormat="1">
      <c r="E251" s="3"/>
      <c r="F251" s="3"/>
      <c r="G251" s="3"/>
      <c r="H251" s="3"/>
      <c r="I251" s="3"/>
      <c r="J251" s="3"/>
      <c r="K251" s="3"/>
      <c r="L251" s="3"/>
      <c r="M251" s="3"/>
      <c r="N251" s="3"/>
      <c r="O251" s="3"/>
    </row>
    <row r="252" spans="5:15" s="1" customFormat="1">
      <c r="E252" s="3"/>
      <c r="F252" s="3"/>
      <c r="G252" s="3"/>
      <c r="H252" s="3"/>
      <c r="I252" s="3"/>
      <c r="J252" s="3"/>
      <c r="K252" s="3"/>
      <c r="L252" s="3"/>
      <c r="M252" s="3"/>
      <c r="N252" s="3"/>
      <c r="O252" s="3"/>
    </row>
    <row r="253" spans="5:15" s="1" customFormat="1">
      <c r="E253" s="3"/>
      <c r="F253" s="3"/>
      <c r="G253" s="3"/>
      <c r="H253" s="3"/>
      <c r="I253" s="3"/>
      <c r="J253" s="3"/>
      <c r="K253" s="3"/>
      <c r="L253" s="3"/>
      <c r="M253" s="3"/>
      <c r="N253" s="3"/>
      <c r="O253" s="3"/>
    </row>
    <row r="254" spans="5:15" s="1" customFormat="1">
      <c r="E254" s="3"/>
      <c r="F254" s="3"/>
      <c r="G254" s="3"/>
      <c r="H254" s="3"/>
      <c r="I254" s="3"/>
      <c r="J254" s="3"/>
      <c r="K254" s="3"/>
      <c r="L254" s="3"/>
      <c r="M254" s="3"/>
      <c r="N254" s="3"/>
      <c r="O254" s="3"/>
    </row>
    <row r="255" spans="5:15" s="1" customFormat="1">
      <c r="E255" s="3"/>
      <c r="F255" s="3"/>
      <c r="G255" s="3"/>
      <c r="H255" s="3"/>
      <c r="I255" s="3"/>
      <c r="J255" s="3"/>
      <c r="K255" s="3"/>
      <c r="L255" s="3"/>
      <c r="M255" s="3"/>
      <c r="N255" s="3"/>
      <c r="O255" s="3"/>
    </row>
    <row r="256" spans="5:15" s="1" customFormat="1">
      <c r="E256" s="3"/>
      <c r="F256" s="3"/>
      <c r="G256" s="3"/>
      <c r="H256" s="3"/>
      <c r="I256" s="3"/>
      <c r="J256" s="3"/>
      <c r="K256" s="3"/>
      <c r="L256" s="3"/>
      <c r="M256" s="3"/>
      <c r="N256" s="3"/>
      <c r="O256" s="3"/>
    </row>
    <row r="257" spans="5:15" s="1" customFormat="1">
      <c r="E257" s="3"/>
      <c r="F257" s="3"/>
      <c r="G257" s="3"/>
      <c r="H257" s="3"/>
      <c r="I257" s="3"/>
      <c r="J257" s="3"/>
      <c r="K257" s="3"/>
      <c r="L257" s="3"/>
      <c r="M257" s="3"/>
      <c r="N257" s="3"/>
      <c r="O257" s="3"/>
    </row>
    <row r="258" spans="5:15" s="1" customFormat="1">
      <c r="E258" s="3"/>
      <c r="F258" s="3"/>
      <c r="G258" s="3"/>
      <c r="H258" s="3"/>
      <c r="I258" s="3"/>
      <c r="J258" s="3"/>
      <c r="K258" s="3"/>
      <c r="L258" s="3"/>
      <c r="M258" s="3"/>
      <c r="N258" s="3"/>
      <c r="O258" s="3"/>
    </row>
    <row r="259" spans="5:15" s="1" customFormat="1">
      <c r="E259" s="3"/>
      <c r="F259" s="3"/>
      <c r="G259" s="3"/>
      <c r="H259" s="3"/>
      <c r="I259" s="3"/>
      <c r="J259" s="3"/>
      <c r="K259" s="3"/>
      <c r="L259" s="3"/>
      <c r="M259" s="3"/>
      <c r="N259" s="3"/>
      <c r="O259" s="3"/>
    </row>
    <row r="260" spans="5:15" s="1" customFormat="1">
      <c r="E260" s="3"/>
      <c r="F260" s="3"/>
      <c r="G260" s="3"/>
      <c r="H260" s="3"/>
      <c r="I260" s="3"/>
      <c r="J260" s="3"/>
      <c r="K260" s="3"/>
      <c r="L260" s="3"/>
      <c r="M260" s="3"/>
      <c r="N260" s="3"/>
      <c r="O260" s="3"/>
    </row>
    <row r="261" spans="5:15" s="1" customFormat="1">
      <c r="E261" s="3"/>
      <c r="F261" s="3"/>
      <c r="G261" s="3"/>
      <c r="H261" s="3"/>
      <c r="I261" s="3"/>
      <c r="J261" s="3"/>
      <c r="K261" s="3"/>
      <c r="L261" s="3"/>
      <c r="M261" s="3"/>
      <c r="N261" s="3"/>
      <c r="O261" s="3"/>
    </row>
    <row r="262" spans="5:15" s="1" customFormat="1">
      <c r="E262" s="3"/>
      <c r="F262" s="3"/>
      <c r="G262" s="3"/>
      <c r="H262" s="3"/>
      <c r="I262" s="3"/>
      <c r="J262" s="3"/>
      <c r="K262" s="3"/>
      <c r="L262" s="3"/>
      <c r="M262" s="3"/>
      <c r="N262" s="3"/>
      <c r="O262" s="3"/>
    </row>
    <row r="263" spans="5:15" s="1" customFormat="1">
      <c r="E263" s="3"/>
      <c r="F263" s="3"/>
      <c r="G263" s="3"/>
      <c r="H263" s="3"/>
      <c r="I263" s="3"/>
      <c r="J263" s="3"/>
      <c r="K263" s="3"/>
      <c r="L263" s="3"/>
      <c r="M263" s="3"/>
      <c r="N263" s="3"/>
      <c r="O263" s="3"/>
    </row>
    <row r="264" spans="5:15" s="1" customFormat="1">
      <c r="E264" s="3"/>
      <c r="F264" s="3"/>
      <c r="G264" s="3"/>
      <c r="H264" s="3"/>
      <c r="I264" s="3"/>
      <c r="J264" s="3"/>
      <c r="K264" s="3"/>
      <c r="L264" s="3"/>
      <c r="M264" s="3"/>
      <c r="N264" s="3"/>
      <c r="O264" s="3"/>
    </row>
    <row r="265" spans="5:15" s="1" customFormat="1">
      <c r="E265" s="3"/>
      <c r="F265" s="3"/>
      <c r="G265" s="3"/>
      <c r="H265" s="3"/>
      <c r="I265" s="3"/>
      <c r="J265" s="3"/>
      <c r="K265" s="3"/>
      <c r="L265" s="3"/>
      <c r="M265" s="3"/>
      <c r="N265" s="3"/>
      <c r="O265" s="3"/>
    </row>
    <row r="266" spans="5:15" s="1" customFormat="1">
      <c r="E266" s="3"/>
      <c r="F266" s="3"/>
      <c r="G266" s="3"/>
      <c r="H266" s="3"/>
      <c r="I266" s="3"/>
      <c r="J266" s="3"/>
      <c r="K266" s="3"/>
      <c r="L266" s="3"/>
      <c r="M266" s="3"/>
      <c r="N266" s="3"/>
      <c r="O266" s="3"/>
    </row>
    <row r="267" spans="5:15" s="1" customFormat="1">
      <c r="E267" s="3"/>
      <c r="F267" s="3"/>
      <c r="G267" s="3"/>
      <c r="H267" s="3"/>
      <c r="I267" s="3"/>
      <c r="J267" s="3"/>
      <c r="K267" s="3"/>
      <c r="L267" s="3"/>
      <c r="M267" s="3"/>
      <c r="N267" s="3"/>
      <c r="O267" s="3"/>
    </row>
    <row r="268" spans="5:15" s="1" customFormat="1">
      <c r="E268" s="3"/>
      <c r="F268" s="3"/>
      <c r="G268" s="3"/>
      <c r="H268" s="3"/>
      <c r="I268" s="3"/>
      <c r="J268" s="3"/>
      <c r="K268" s="3"/>
      <c r="L268" s="3"/>
      <c r="M268" s="3"/>
      <c r="N268" s="3"/>
      <c r="O268" s="3"/>
    </row>
    <row r="269" spans="5:15" s="1" customFormat="1">
      <c r="E269" s="3"/>
      <c r="F269" s="3"/>
      <c r="G269" s="3"/>
      <c r="H269" s="3"/>
      <c r="I269" s="3"/>
      <c r="J269" s="3"/>
      <c r="K269" s="3"/>
      <c r="L269" s="3"/>
      <c r="M269" s="3"/>
      <c r="N269" s="3"/>
      <c r="O269" s="3"/>
    </row>
    <row r="270" spans="5:15" s="1" customFormat="1">
      <c r="E270" s="3"/>
      <c r="F270" s="3"/>
      <c r="G270" s="3"/>
      <c r="H270" s="3"/>
      <c r="I270" s="3"/>
      <c r="J270" s="3"/>
      <c r="K270" s="3"/>
      <c r="L270" s="3"/>
      <c r="M270" s="3"/>
      <c r="N270" s="3"/>
      <c r="O270" s="3"/>
    </row>
    <row r="271" spans="5:15" s="1" customFormat="1">
      <c r="E271" s="3"/>
      <c r="F271" s="3"/>
      <c r="G271" s="3"/>
      <c r="H271" s="3"/>
      <c r="I271" s="3"/>
      <c r="J271" s="3"/>
      <c r="K271" s="3"/>
      <c r="L271" s="3"/>
      <c r="M271" s="3"/>
      <c r="N271" s="3"/>
      <c r="O271" s="3"/>
    </row>
    <row r="272" spans="5:15" s="1" customFormat="1">
      <c r="E272" s="3"/>
      <c r="F272" s="3"/>
      <c r="G272" s="3"/>
      <c r="H272" s="3"/>
      <c r="I272" s="3"/>
      <c r="J272" s="3"/>
      <c r="K272" s="3"/>
      <c r="L272" s="3"/>
      <c r="M272" s="3"/>
      <c r="N272" s="3"/>
      <c r="O272" s="3"/>
    </row>
    <row r="273" spans="5:15" s="1" customFormat="1">
      <c r="E273" s="3"/>
      <c r="F273" s="3"/>
      <c r="G273" s="3"/>
      <c r="H273" s="3"/>
      <c r="I273" s="3"/>
      <c r="J273" s="3"/>
      <c r="K273" s="3"/>
      <c r="L273" s="3"/>
      <c r="M273" s="3"/>
      <c r="N273" s="3"/>
      <c r="O273" s="3"/>
    </row>
    <row r="274" spans="5:15" s="1" customFormat="1">
      <c r="E274" s="3"/>
      <c r="F274" s="3"/>
      <c r="G274" s="3"/>
      <c r="H274" s="3"/>
      <c r="I274" s="3"/>
      <c r="J274" s="3"/>
      <c r="K274" s="3"/>
      <c r="L274" s="3"/>
      <c r="M274" s="3"/>
      <c r="N274" s="3"/>
      <c r="O274" s="3"/>
    </row>
    <row r="275" spans="5:15" s="1" customFormat="1">
      <c r="E275" s="3"/>
      <c r="F275" s="3"/>
      <c r="G275" s="3"/>
      <c r="H275" s="3"/>
      <c r="I275" s="3"/>
      <c r="J275" s="3"/>
      <c r="K275" s="3"/>
      <c r="L275" s="3"/>
      <c r="M275" s="3"/>
      <c r="N275" s="3"/>
      <c r="O275" s="3"/>
    </row>
    <row r="276" spans="5:15" s="1" customFormat="1">
      <c r="E276" s="3"/>
      <c r="F276" s="3"/>
      <c r="G276" s="3"/>
      <c r="H276" s="3"/>
      <c r="I276" s="3"/>
      <c r="J276" s="3"/>
      <c r="K276" s="3"/>
      <c r="L276" s="3"/>
      <c r="M276" s="3"/>
      <c r="N276" s="3"/>
      <c r="O276" s="3"/>
    </row>
    <row r="277" spans="5:15" s="1" customFormat="1">
      <c r="E277" s="3"/>
      <c r="F277" s="3"/>
      <c r="G277" s="3"/>
      <c r="H277" s="3"/>
      <c r="I277" s="3"/>
      <c r="J277" s="3"/>
      <c r="K277" s="3"/>
      <c r="L277" s="3"/>
      <c r="M277" s="3"/>
      <c r="N277" s="3"/>
      <c r="O277" s="3"/>
    </row>
    <row r="278" spans="5:15" s="1" customFormat="1">
      <c r="E278" s="3"/>
      <c r="F278" s="3"/>
      <c r="G278" s="3"/>
      <c r="H278" s="3"/>
      <c r="I278" s="3"/>
      <c r="J278" s="3"/>
      <c r="K278" s="3"/>
      <c r="L278" s="3"/>
      <c r="M278" s="3"/>
      <c r="N278" s="3"/>
      <c r="O278" s="3"/>
    </row>
    <row r="279" spans="5:15" s="1" customFormat="1">
      <c r="E279" s="3"/>
      <c r="F279" s="3"/>
      <c r="G279" s="3"/>
      <c r="H279" s="3"/>
      <c r="I279" s="3"/>
      <c r="J279" s="3"/>
      <c r="K279" s="3"/>
      <c r="L279" s="3"/>
      <c r="M279" s="3"/>
      <c r="N279" s="3"/>
      <c r="O279" s="3"/>
    </row>
    <row r="280" spans="5:15" s="1" customFormat="1">
      <c r="E280" s="3"/>
      <c r="F280" s="3"/>
      <c r="G280" s="3"/>
      <c r="H280" s="3"/>
      <c r="I280" s="3"/>
      <c r="J280" s="3"/>
      <c r="K280" s="3"/>
      <c r="L280" s="3"/>
      <c r="M280" s="3"/>
      <c r="N280" s="3"/>
      <c r="O280" s="3"/>
    </row>
    <row r="281" spans="5:15" s="1" customFormat="1">
      <c r="E281" s="3"/>
      <c r="F281" s="3"/>
      <c r="G281" s="3"/>
      <c r="H281" s="3"/>
      <c r="I281" s="3"/>
      <c r="J281" s="3"/>
      <c r="K281" s="3"/>
      <c r="L281" s="3"/>
      <c r="M281" s="3"/>
      <c r="N281" s="3"/>
      <c r="O281" s="3"/>
    </row>
    <row r="282" spans="5:15" s="1" customFormat="1">
      <c r="E282" s="3"/>
      <c r="F282" s="3"/>
      <c r="G282" s="3"/>
      <c r="H282" s="3"/>
      <c r="I282" s="3"/>
      <c r="J282" s="3"/>
      <c r="K282" s="3"/>
      <c r="L282" s="3"/>
      <c r="M282" s="3"/>
      <c r="N282" s="3"/>
      <c r="O282" s="3"/>
    </row>
    <row r="283" spans="5:15" s="1" customFormat="1">
      <c r="E283" s="3"/>
      <c r="F283" s="3"/>
      <c r="G283" s="3"/>
      <c r="H283" s="3"/>
      <c r="I283" s="3"/>
      <c r="J283" s="3"/>
      <c r="K283" s="3"/>
      <c r="L283" s="3"/>
      <c r="M283" s="3"/>
      <c r="N283" s="3"/>
      <c r="O283" s="3"/>
    </row>
    <row r="284" spans="5:15" s="1" customFormat="1">
      <c r="E284" s="3"/>
      <c r="F284" s="3"/>
      <c r="G284" s="3"/>
      <c r="H284" s="3"/>
      <c r="I284" s="3"/>
      <c r="J284" s="3"/>
      <c r="K284" s="3"/>
      <c r="L284" s="3"/>
      <c r="M284" s="3"/>
      <c r="N284" s="3"/>
      <c r="O284" s="3"/>
    </row>
    <row r="285" spans="5:15" s="1" customFormat="1">
      <c r="E285" s="3"/>
      <c r="F285" s="3"/>
      <c r="G285" s="3"/>
      <c r="H285" s="3"/>
      <c r="I285" s="3"/>
      <c r="J285" s="3"/>
      <c r="K285" s="3"/>
      <c r="L285" s="3"/>
      <c r="M285" s="3"/>
      <c r="N285" s="3"/>
      <c r="O285" s="3"/>
    </row>
    <row r="286" spans="5:15" s="1" customFormat="1">
      <c r="E286" s="3"/>
      <c r="F286" s="3"/>
      <c r="G286" s="3"/>
      <c r="H286" s="3"/>
      <c r="I286" s="3"/>
      <c r="J286" s="3"/>
      <c r="K286" s="3"/>
      <c r="L286" s="3"/>
      <c r="M286" s="3"/>
      <c r="N286" s="3"/>
      <c r="O286" s="3"/>
    </row>
    <row r="287" spans="5:15" s="1" customFormat="1">
      <c r="E287" s="3"/>
      <c r="F287" s="3"/>
      <c r="G287" s="3"/>
      <c r="H287" s="3"/>
      <c r="I287" s="3"/>
      <c r="J287" s="3"/>
      <c r="K287" s="3"/>
      <c r="L287" s="3"/>
      <c r="M287" s="3"/>
      <c r="N287" s="3"/>
      <c r="O287" s="3"/>
    </row>
    <row r="288" spans="5:15" s="1" customFormat="1">
      <c r="E288" s="3"/>
      <c r="F288" s="3"/>
      <c r="G288" s="3"/>
      <c r="H288" s="3"/>
      <c r="I288" s="3"/>
      <c r="J288" s="3"/>
      <c r="K288" s="3"/>
      <c r="L288" s="3"/>
      <c r="M288" s="3"/>
      <c r="N288" s="3"/>
      <c r="O288" s="3"/>
    </row>
    <row r="289" spans="5:15" s="1" customFormat="1">
      <c r="E289" s="3"/>
      <c r="F289" s="3"/>
      <c r="G289" s="3"/>
      <c r="H289" s="3"/>
      <c r="I289" s="3"/>
      <c r="J289" s="3"/>
      <c r="K289" s="3"/>
      <c r="L289" s="3"/>
      <c r="M289" s="3"/>
      <c r="N289" s="3"/>
      <c r="O289" s="3"/>
    </row>
    <row r="290" spans="5:15" s="1" customFormat="1">
      <c r="E290" s="3"/>
      <c r="F290" s="3"/>
      <c r="G290" s="3"/>
      <c r="H290" s="3"/>
      <c r="I290" s="3"/>
      <c r="J290" s="3"/>
      <c r="K290" s="3"/>
      <c r="L290" s="3"/>
      <c r="M290" s="3"/>
      <c r="N290" s="3"/>
      <c r="O290" s="3"/>
    </row>
    <row r="291" spans="5:15" s="1" customFormat="1">
      <c r="E291" s="3"/>
      <c r="F291" s="3"/>
      <c r="G291" s="3"/>
      <c r="H291" s="3"/>
      <c r="I291" s="3"/>
      <c r="J291" s="3"/>
      <c r="K291" s="3"/>
      <c r="L291" s="3"/>
      <c r="M291" s="3"/>
      <c r="N291" s="3"/>
      <c r="O291" s="3"/>
    </row>
    <row r="292" spans="5:15" s="1" customFormat="1">
      <c r="E292" s="3"/>
      <c r="F292" s="3"/>
      <c r="G292" s="3"/>
      <c r="H292" s="3"/>
      <c r="I292" s="3"/>
      <c r="J292" s="3"/>
      <c r="K292" s="3"/>
      <c r="L292" s="3"/>
      <c r="M292" s="3"/>
      <c r="N292" s="3"/>
      <c r="O292" s="3"/>
    </row>
    <row r="293" spans="5:15" s="1" customFormat="1">
      <c r="E293" s="3"/>
      <c r="F293" s="3"/>
      <c r="G293" s="3"/>
      <c r="H293" s="3"/>
      <c r="I293" s="3"/>
      <c r="J293" s="3"/>
      <c r="K293" s="3"/>
      <c r="L293" s="3"/>
      <c r="M293" s="3"/>
      <c r="N293" s="3"/>
      <c r="O293" s="3"/>
    </row>
    <row r="294" spans="5:15" s="1" customFormat="1">
      <c r="E294" s="3"/>
      <c r="F294" s="3"/>
      <c r="G294" s="3"/>
      <c r="H294" s="3"/>
      <c r="I294" s="3"/>
      <c r="J294" s="3"/>
      <c r="K294" s="3"/>
      <c r="L294" s="3"/>
      <c r="M294" s="3"/>
      <c r="N294" s="3"/>
      <c r="O294" s="3"/>
    </row>
    <row r="295" spans="5:15" s="1" customFormat="1">
      <c r="E295" s="3"/>
      <c r="F295" s="3"/>
      <c r="G295" s="3"/>
      <c r="H295" s="3"/>
      <c r="I295" s="3"/>
      <c r="J295" s="3"/>
      <c r="K295" s="3"/>
      <c r="L295" s="3"/>
      <c r="M295" s="3"/>
      <c r="N295" s="3"/>
      <c r="O295" s="3"/>
    </row>
    <row r="296" spans="5:15" s="1" customFormat="1">
      <c r="E296" s="3"/>
      <c r="F296" s="3"/>
      <c r="G296" s="3"/>
      <c r="H296" s="3"/>
      <c r="I296" s="3"/>
      <c r="J296" s="3"/>
      <c r="K296" s="3"/>
      <c r="L296" s="3"/>
      <c r="M296" s="3"/>
      <c r="N296" s="3"/>
      <c r="O296" s="3"/>
    </row>
    <row r="297" spans="5:15" s="1" customFormat="1">
      <c r="E297" s="3"/>
      <c r="F297" s="3"/>
      <c r="G297" s="3"/>
      <c r="H297" s="3"/>
      <c r="I297" s="3"/>
      <c r="J297" s="3"/>
      <c r="K297" s="3"/>
      <c r="L297" s="3"/>
      <c r="M297" s="3"/>
      <c r="N297" s="3"/>
      <c r="O297" s="3"/>
    </row>
    <row r="298" spans="5:15" s="1" customFormat="1">
      <c r="E298" s="3"/>
      <c r="F298" s="3"/>
      <c r="G298" s="3"/>
      <c r="H298" s="3"/>
      <c r="I298" s="3"/>
      <c r="J298" s="3"/>
      <c r="K298" s="3"/>
      <c r="L298" s="3"/>
      <c r="M298" s="3"/>
      <c r="N298" s="3"/>
      <c r="O298" s="3"/>
    </row>
    <row r="299" spans="5:15" s="1" customFormat="1">
      <c r="E299" s="3"/>
      <c r="F299" s="3"/>
      <c r="G299" s="3"/>
      <c r="H299" s="3"/>
      <c r="I299" s="3"/>
      <c r="J299" s="3"/>
      <c r="K299" s="3"/>
      <c r="L299" s="3"/>
      <c r="M299" s="3"/>
      <c r="N299" s="3"/>
      <c r="O299" s="3"/>
    </row>
    <row r="300" spans="5:15" s="1" customFormat="1">
      <c r="E300" s="3"/>
      <c r="F300" s="3"/>
      <c r="G300" s="3"/>
      <c r="H300" s="3"/>
      <c r="I300" s="3"/>
      <c r="J300" s="3"/>
      <c r="K300" s="3"/>
      <c r="L300" s="3"/>
      <c r="M300" s="3"/>
      <c r="N300" s="3"/>
      <c r="O300" s="3"/>
    </row>
    <row r="301" spans="5:15" s="1" customFormat="1">
      <c r="E301" s="3"/>
      <c r="F301" s="3"/>
      <c r="G301" s="3"/>
      <c r="H301" s="3"/>
      <c r="I301" s="3"/>
      <c r="J301" s="3"/>
      <c r="K301" s="3"/>
      <c r="L301" s="3"/>
      <c r="M301" s="3"/>
      <c r="N301" s="3"/>
      <c r="O301" s="3"/>
    </row>
    <row r="302" spans="5:15" s="1" customFormat="1">
      <c r="E302" s="3"/>
      <c r="F302" s="3"/>
      <c r="G302" s="3"/>
      <c r="H302" s="3"/>
      <c r="I302" s="3"/>
      <c r="J302" s="3"/>
      <c r="K302" s="3"/>
      <c r="L302" s="3"/>
      <c r="M302" s="3"/>
      <c r="N302" s="3"/>
      <c r="O302" s="3"/>
    </row>
    <row r="303" spans="5:15" s="1" customFormat="1">
      <c r="E303" s="3"/>
      <c r="F303" s="3"/>
      <c r="G303" s="3"/>
      <c r="H303" s="3"/>
      <c r="I303" s="3"/>
      <c r="J303" s="3"/>
      <c r="K303" s="3"/>
      <c r="L303" s="3"/>
      <c r="M303" s="3"/>
      <c r="N303" s="3"/>
      <c r="O303" s="3"/>
    </row>
  </sheetData>
  <mergeCells count="12">
    <mergeCell ref="A18:D18"/>
    <mergeCell ref="A17:D17"/>
    <mergeCell ref="B22:C22"/>
    <mergeCell ref="B23:C23"/>
    <mergeCell ref="A1:D1"/>
    <mergeCell ref="A20:C20"/>
    <mergeCell ref="B21:C21"/>
    <mergeCell ref="D7:D8"/>
    <mergeCell ref="B7:C7"/>
    <mergeCell ref="A7:A8"/>
    <mergeCell ref="A4:D4"/>
    <mergeCell ref="A5:D5"/>
  </mergeCells>
  <pageMargins left="0.70866141732283472" right="0.70866141732283472" top="0.74803149606299213" bottom="0.74803149606299213" header="0.31496062992125984" footer="0.31496062992125984"/>
  <pageSetup paperSize="9" scale="15" orientation="portrait" horizontalDpi="1200" verticalDpi="1200" r:id="rId1"/>
  <headerFooter>
    <oddFooter>&amp;C&amp;"Arial,Negrita"32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98"/>
  <sheetViews>
    <sheetView workbookViewId="0">
      <selection activeCell="A24" sqref="A24:G25"/>
    </sheetView>
  </sheetViews>
  <sheetFormatPr baseColWidth="10" defaultRowHeight="14.4"/>
  <cols>
    <col min="1" max="1" width="19" bestFit="1" customWidth="1"/>
    <col min="2" max="2" width="24.109375" bestFit="1" customWidth="1"/>
    <col min="3" max="3" width="21.44140625" hidden="1" customWidth="1"/>
    <col min="4" max="4" width="22.109375" style="3" customWidth="1"/>
    <col min="5" max="5" width="21.6640625" style="3" customWidth="1"/>
    <col min="6" max="7" width="26" style="3" customWidth="1"/>
    <col min="8" max="20" width="11.5546875" style="3"/>
    <col min="21" max="24" width="11.5546875" style="1"/>
  </cols>
  <sheetData>
    <row r="1" spans="1:10" s="3" customFormat="1" ht="38.4">
      <c r="A1" s="939" t="s">
        <v>2592</v>
      </c>
      <c r="B1" s="939"/>
      <c r="C1" s="939"/>
      <c r="D1" s="939"/>
      <c r="E1" s="939"/>
      <c r="F1" s="939"/>
      <c r="G1" s="939"/>
      <c r="H1" s="490"/>
      <c r="I1" s="490"/>
      <c r="J1" s="490"/>
    </row>
    <row r="2" spans="1:10" s="3" customFormat="1" ht="15" customHeight="1">
      <c r="A2" s="556"/>
      <c r="B2" s="556"/>
      <c r="C2" s="556"/>
      <c r="D2" s="556"/>
      <c r="E2" s="556"/>
      <c r="F2" s="556"/>
      <c r="G2" s="556"/>
      <c r="H2" s="490"/>
      <c r="I2" s="490"/>
      <c r="J2" s="490"/>
    </row>
    <row r="3" spans="1:10" s="3" customFormat="1">
      <c r="A3" s="457" t="s">
        <v>2327</v>
      </c>
      <c r="B3" s="46"/>
      <c r="C3" s="46"/>
      <c r="D3" s="46"/>
      <c r="E3" s="46"/>
      <c r="F3" s="46"/>
      <c r="G3" s="46"/>
      <c r="H3" s="46"/>
      <c r="I3" s="46"/>
      <c r="J3" s="46"/>
    </row>
    <row r="4" spans="1:10" s="409" customFormat="1" ht="50.1" customHeight="1">
      <c r="A4" s="853" t="s">
        <v>2644</v>
      </c>
      <c r="B4" s="853"/>
      <c r="C4" s="853"/>
      <c r="D4" s="853"/>
      <c r="E4" s="853"/>
      <c r="F4" s="853"/>
      <c r="G4" s="853"/>
      <c r="H4" s="505"/>
      <c r="I4" s="505"/>
      <c r="J4" s="505"/>
    </row>
    <row r="5" spans="1:10" s="409" customFormat="1" ht="50.1" customHeight="1">
      <c r="A5" s="853" t="s">
        <v>2643</v>
      </c>
      <c r="B5" s="853"/>
      <c r="C5" s="853"/>
      <c r="D5" s="853"/>
      <c r="E5" s="853"/>
      <c r="F5" s="853"/>
      <c r="G5" s="853"/>
      <c r="H5" s="505"/>
      <c r="I5" s="505"/>
      <c r="J5" s="505"/>
    </row>
    <row r="6" spans="1:10" s="3" customFormat="1" ht="15" thickBot="1"/>
    <row r="7" spans="1:10" ht="58.2" thickBot="1">
      <c r="A7" s="507" t="s">
        <v>2642</v>
      </c>
      <c r="B7" s="554" t="s">
        <v>2641</v>
      </c>
      <c r="C7" s="555" t="s">
        <v>2640</v>
      </c>
      <c r="D7" s="554" t="s">
        <v>2639</v>
      </c>
      <c r="E7" s="554" t="s">
        <v>266</v>
      </c>
      <c r="F7" s="554" t="s">
        <v>2638</v>
      </c>
      <c r="G7" s="553" t="s">
        <v>2637</v>
      </c>
    </row>
    <row r="8" spans="1:10" ht="31.5" customHeight="1" thickBot="1">
      <c r="A8" s="542" t="s">
        <v>2636</v>
      </c>
      <c r="B8" s="542" t="s">
        <v>2635</v>
      </c>
      <c r="C8" s="552">
        <v>3</v>
      </c>
      <c r="D8" s="542" t="s">
        <v>2634</v>
      </c>
      <c r="E8" s="542" t="s">
        <v>2633</v>
      </c>
      <c r="F8" s="542" t="s">
        <v>2632</v>
      </c>
      <c r="G8" s="542" t="s">
        <v>1223</v>
      </c>
    </row>
    <row r="9" spans="1:10" ht="39.75" customHeight="1" thickBot="1">
      <c r="A9" s="542" t="s">
        <v>2616</v>
      </c>
      <c r="B9" s="542" t="s">
        <v>2631</v>
      </c>
      <c r="C9" s="552">
        <v>2</v>
      </c>
      <c r="D9" s="542" t="s">
        <v>2630</v>
      </c>
      <c r="E9" s="542" t="s">
        <v>2629</v>
      </c>
      <c r="F9" s="954" t="s">
        <v>2628</v>
      </c>
      <c r="G9" s="542" t="s">
        <v>2627</v>
      </c>
    </row>
    <row r="10" spans="1:10" ht="29.4" thickBot="1">
      <c r="A10" s="542" t="s">
        <v>729</v>
      </c>
      <c r="B10" s="542" t="s">
        <v>2626</v>
      </c>
      <c r="C10" s="552">
        <v>1</v>
      </c>
      <c r="D10" s="542" t="s">
        <v>2625</v>
      </c>
      <c r="E10" s="542" t="s">
        <v>2624</v>
      </c>
      <c r="F10" s="955"/>
      <c r="G10" s="542" t="s">
        <v>2623</v>
      </c>
    </row>
    <row r="11" spans="1:10" ht="43.8" thickBot="1">
      <c r="A11" s="542" t="s">
        <v>2622</v>
      </c>
      <c r="B11" s="542" t="s">
        <v>2621</v>
      </c>
      <c r="C11" s="552">
        <v>1</v>
      </c>
      <c r="D11" s="542"/>
      <c r="E11" s="542" t="s">
        <v>2620</v>
      </c>
      <c r="F11" s="542" t="s">
        <v>2619</v>
      </c>
      <c r="G11" s="542" t="s">
        <v>2618</v>
      </c>
    </row>
    <row r="12" spans="1:10" ht="29.4" thickBot="1">
      <c r="A12" s="542" t="s">
        <v>2617</v>
      </c>
      <c r="B12" s="542" t="s">
        <v>2616</v>
      </c>
      <c r="C12" s="550">
        <v>1</v>
      </c>
      <c r="D12" s="542"/>
      <c r="E12" s="542" t="s">
        <v>2615</v>
      </c>
      <c r="F12" s="542" t="s">
        <v>2614</v>
      </c>
      <c r="G12" s="542" t="s">
        <v>2613</v>
      </c>
    </row>
    <row r="13" spans="1:10" ht="43.8" thickBot="1">
      <c r="A13" s="542" t="s">
        <v>2612</v>
      </c>
      <c r="B13" s="542" t="s">
        <v>729</v>
      </c>
      <c r="C13" s="550">
        <v>1</v>
      </c>
      <c r="D13" s="542"/>
      <c r="E13" s="542" t="s">
        <v>2611</v>
      </c>
      <c r="F13" s="542" t="s">
        <v>2610</v>
      </c>
      <c r="G13" s="542" t="s">
        <v>2609</v>
      </c>
    </row>
    <row r="14" spans="1:10" ht="43.8" thickBot="1">
      <c r="A14" s="542" t="s">
        <v>2608</v>
      </c>
      <c r="B14" s="551" t="s">
        <v>67</v>
      </c>
      <c r="C14" s="550">
        <v>1</v>
      </c>
      <c r="D14" s="542"/>
      <c r="E14" s="542" t="s">
        <v>2607</v>
      </c>
      <c r="F14" s="542" t="s">
        <v>2606</v>
      </c>
      <c r="G14" s="542"/>
    </row>
    <row r="15" spans="1:10" ht="15" thickBot="1">
      <c r="A15" s="551" t="s">
        <v>67</v>
      </c>
      <c r="B15" s="548"/>
      <c r="C15" s="550">
        <v>1</v>
      </c>
      <c r="D15" s="542"/>
      <c r="E15" s="542" t="s">
        <v>2605</v>
      </c>
      <c r="F15" s="542" t="s">
        <v>2604</v>
      </c>
      <c r="G15" s="542"/>
    </row>
    <row r="16" spans="1:10" ht="43.8" thickBot="1">
      <c r="A16" s="548"/>
      <c r="B16" s="548"/>
      <c r="C16" s="550">
        <v>5</v>
      </c>
      <c r="D16" s="542"/>
      <c r="E16" s="542"/>
      <c r="F16" s="542" t="s">
        <v>2603</v>
      </c>
      <c r="G16" s="542"/>
    </row>
    <row r="17" spans="1:7" ht="29.4" thickBot="1">
      <c r="A17" s="548"/>
      <c r="B17" s="548"/>
      <c r="C17" s="550">
        <v>5</v>
      </c>
      <c r="D17" s="548"/>
      <c r="E17" s="548"/>
      <c r="F17" s="542" t="s">
        <v>2602</v>
      </c>
      <c r="G17" s="547"/>
    </row>
    <row r="18" spans="1:7" ht="29.4" thickBot="1">
      <c r="A18" s="548"/>
      <c r="B18" s="548"/>
      <c r="C18" s="549"/>
      <c r="D18" s="547"/>
      <c r="E18" s="548"/>
      <c r="F18" s="542" t="s">
        <v>2601</v>
      </c>
      <c r="G18" s="547"/>
    </row>
    <row r="19" spans="1:7" ht="29.4" thickBot="1">
      <c r="A19" s="548"/>
      <c r="B19" s="548"/>
      <c r="C19" s="549"/>
      <c r="D19" s="548"/>
      <c r="E19" s="548"/>
      <c r="F19" s="542" t="s">
        <v>2600</v>
      </c>
      <c r="G19" s="547"/>
    </row>
    <row r="20" spans="1:7" s="3" customFormat="1" ht="30" customHeight="1">
      <c r="A20" s="953"/>
      <c r="B20" s="953"/>
      <c r="C20" s="953"/>
      <c r="D20" s="953"/>
      <c r="E20" s="953"/>
      <c r="F20" s="953"/>
      <c r="G20" s="953"/>
    </row>
    <row r="21" spans="1:7" s="3" customFormat="1" ht="21.75" customHeight="1">
      <c r="A21" s="546" t="s">
        <v>2599</v>
      </c>
      <c r="B21" s="545"/>
    </row>
    <row r="22" spans="1:7" s="3" customFormat="1" ht="15" customHeight="1">
      <c r="A22" s="953" t="s">
        <v>2598</v>
      </c>
      <c r="B22" s="953"/>
      <c r="C22" s="953"/>
      <c r="D22" s="953"/>
      <c r="E22" s="953"/>
      <c r="F22" s="953"/>
      <c r="G22" s="953"/>
    </row>
    <row r="23" spans="1:7" s="3" customFormat="1">
      <c r="A23" s="953"/>
      <c r="B23" s="953"/>
      <c r="C23" s="953"/>
      <c r="D23" s="953"/>
      <c r="E23" s="953"/>
      <c r="F23" s="953"/>
      <c r="G23" s="953"/>
    </row>
    <row r="24" spans="1:7" s="3" customFormat="1" ht="15" customHeight="1">
      <c r="A24" s="953" t="s">
        <v>2597</v>
      </c>
      <c r="B24" s="953"/>
      <c r="C24" s="953"/>
      <c r="D24" s="953"/>
      <c r="E24" s="953"/>
      <c r="F24" s="953"/>
      <c r="G24" s="953"/>
    </row>
    <row r="25" spans="1:7" s="3" customFormat="1">
      <c r="A25" s="953"/>
      <c r="B25" s="953"/>
      <c r="C25" s="953"/>
      <c r="D25" s="953"/>
      <c r="E25" s="953"/>
      <c r="F25" s="953"/>
      <c r="G25" s="953"/>
    </row>
    <row r="26" spans="1:7" s="3" customFormat="1" ht="15" customHeight="1">
      <c r="A26" s="953" t="s">
        <v>2596</v>
      </c>
      <c r="B26" s="953"/>
      <c r="C26" s="953"/>
      <c r="D26" s="953"/>
      <c r="E26" s="953"/>
      <c r="F26" s="953"/>
      <c r="G26" s="953"/>
    </row>
    <row r="27" spans="1:7" s="3" customFormat="1" ht="15" customHeight="1">
      <c r="A27" s="953" t="s">
        <v>2595</v>
      </c>
      <c r="B27" s="953"/>
      <c r="C27" s="953"/>
      <c r="D27" s="953"/>
      <c r="E27" s="953"/>
      <c r="F27" s="953"/>
      <c r="G27" s="953"/>
    </row>
    <row r="28" spans="1:7" s="3" customFormat="1" ht="15" customHeight="1">
      <c r="A28" s="953" t="s">
        <v>2594</v>
      </c>
      <c r="B28" s="953"/>
      <c r="C28" s="953"/>
      <c r="D28" s="953"/>
      <c r="E28" s="953"/>
      <c r="F28" s="953"/>
      <c r="G28" s="953"/>
    </row>
    <row r="29" spans="1:7" s="3" customFormat="1">
      <c r="A29" s="953"/>
      <c r="B29" s="953"/>
      <c r="C29" s="953"/>
      <c r="D29" s="953"/>
      <c r="E29" s="953"/>
      <c r="F29" s="953"/>
      <c r="G29" s="953"/>
    </row>
    <row r="30" spans="1:7" s="3" customFormat="1" ht="15" customHeight="1">
      <c r="A30" s="953" t="s">
        <v>2593</v>
      </c>
      <c r="B30" s="953"/>
      <c r="C30" s="953"/>
      <c r="D30" s="953"/>
      <c r="E30" s="953"/>
      <c r="F30" s="953"/>
      <c r="G30" s="953"/>
    </row>
    <row r="31" spans="1:7" s="3" customFormat="1"/>
    <row r="32" spans="1:7"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sheetData>
  <mergeCells count="11">
    <mergeCell ref="A30:G30"/>
    <mergeCell ref="A20:G20"/>
    <mergeCell ref="A4:G4"/>
    <mergeCell ref="A5:G5"/>
    <mergeCell ref="F9:F10"/>
    <mergeCell ref="A28:G29"/>
    <mergeCell ref="A1:G1"/>
    <mergeCell ref="A22:G23"/>
    <mergeCell ref="A24:G25"/>
    <mergeCell ref="A26:G26"/>
    <mergeCell ref="A27:G27"/>
  </mergeCells>
  <pageMargins left="0.70866141732283472" right="0.70866141732283472" top="0.74803149606299213" bottom="0.74803149606299213" header="0.31496062992125984" footer="0.31496062992125984"/>
  <pageSetup paperSize="9" scale="50" orientation="portrait" r:id="rId1"/>
  <headerFooter>
    <oddFooter>&amp;C&amp;"Arial,Negrita"11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9"/>
  <sheetViews>
    <sheetView zoomScale="120" zoomScaleNormal="120" workbookViewId="0">
      <selection activeCell="B33" sqref="B33"/>
    </sheetView>
  </sheetViews>
  <sheetFormatPr baseColWidth="10" defaultRowHeight="14.4"/>
  <cols>
    <col min="1" max="1" width="16.109375" customWidth="1"/>
    <col min="2" max="2" width="59.6640625" customWidth="1"/>
    <col min="3" max="3" width="21.44140625" hidden="1" customWidth="1"/>
    <col min="4" max="4" width="11.5546875" style="3"/>
    <col min="5" max="5" width="17.6640625" style="3" customWidth="1"/>
    <col min="6" max="19" width="11.5546875" style="3"/>
    <col min="20" max="23" width="11.5546875" style="1"/>
  </cols>
  <sheetData>
    <row r="1" spans="1:10" s="3" customFormat="1" ht="76.5" customHeight="1">
      <c r="A1" s="939" t="s">
        <v>2670</v>
      </c>
      <c r="B1" s="939"/>
      <c r="C1" s="939"/>
      <c r="D1" s="939"/>
      <c r="E1" s="939"/>
      <c r="F1" s="490"/>
      <c r="G1" s="490"/>
      <c r="H1" s="490"/>
      <c r="I1" s="490"/>
    </row>
    <row r="2" spans="1:10" s="3" customFormat="1" ht="15" customHeight="1">
      <c r="A2" s="556"/>
      <c r="B2" s="556"/>
      <c r="C2" s="556"/>
      <c r="D2" s="556"/>
      <c r="E2" s="490"/>
      <c r="F2" s="490"/>
      <c r="G2" s="490"/>
      <c r="H2" s="490"/>
      <c r="I2" s="490"/>
    </row>
    <row r="3" spans="1:10" s="3" customFormat="1">
      <c r="A3" s="457" t="s">
        <v>2327</v>
      </c>
      <c r="B3" s="46"/>
      <c r="C3" s="46"/>
      <c r="D3" s="46"/>
      <c r="E3" s="46"/>
      <c r="F3" s="46"/>
      <c r="G3" s="46"/>
      <c r="H3" s="46"/>
      <c r="I3" s="46"/>
      <c r="J3" s="46"/>
    </row>
    <row r="4" spans="1:10" s="409" customFormat="1" ht="24.9" customHeight="1">
      <c r="A4" s="853" t="s">
        <v>2669</v>
      </c>
      <c r="B4" s="853"/>
      <c r="C4" s="853"/>
      <c r="D4" s="853"/>
      <c r="E4" s="853"/>
      <c r="F4" s="503"/>
      <c r="G4" s="503"/>
      <c r="H4" s="505"/>
      <c r="I4" s="505"/>
      <c r="J4" s="505"/>
    </row>
    <row r="5" spans="1:10" s="409" customFormat="1" ht="24.9" customHeight="1">
      <c r="A5" s="853" t="s">
        <v>2332</v>
      </c>
      <c r="B5" s="853"/>
      <c r="C5" s="853"/>
      <c r="D5" s="853"/>
      <c r="E5" s="853"/>
      <c r="F5" s="503"/>
      <c r="G5" s="503"/>
      <c r="H5" s="505"/>
      <c r="I5" s="505"/>
      <c r="J5" s="505"/>
    </row>
    <row r="6" spans="1:10" s="409" customFormat="1" ht="15" customHeight="1" thickBot="1">
      <c r="A6" s="458"/>
      <c r="B6" s="458"/>
      <c r="C6" s="458"/>
      <c r="D6" s="458"/>
      <c r="E6" s="458"/>
      <c r="F6" s="503"/>
      <c r="G6" s="503"/>
      <c r="H6" s="505"/>
      <c r="I6" s="505"/>
      <c r="J6" s="505"/>
    </row>
    <row r="7" spans="1:10" s="3" customFormat="1" ht="30" customHeight="1">
      <c r="A7" s="900" t="s">
        <v>421</v>
      </c>
      <c r="B7" s="882" t="s">
        <v>17</v>
      </c>
      <c r="D7" s="900" t="s">
        <v>2334</v>
      </c>
      <c r="E7" s="900" t="s">
        <v>595</v>
      </c>
      <c r="F7" s="503"/>
      <c r="G7" s="503"/>
      <c r="H7" s="503"/>
    </row>
    <row r="8" spans="1:10" ht="15" thickBot="1">
      <c r="A8" s="902"/>
      <c r="B8" s="892"/>
      <c r="C8" s="555" t="s">
        <v>2640</v>
      </c>
      <c r="D8" s="902"/>
      <c r="E8" s="902"/>
      <c r="F8" s="503"/>
      <c r="G8" s="503"/>
    </row>
    <row r="9" spans="1:10" ht="32.25" customHeight="1" thickBot="1">
      <c r="A9" s="955" t="s">
        <v>2668</v>
      </c>
      <c r="B9" s="566" t="s">
        <v>2667</v>
      </c>
      <c r="C9" s="565">
        <v>3</v>
      </c>
      <c r="D9" s="548"/>
      <c r="E9" s="548"/>
    </row>
    <row r="10" spans="1:10" ht="15" thickBot="1">
      <c r="A10" s="959"/>
      <c r="B10" s="564" t="s">
        <v>2666</v>
      </c>
      <c r="C10" s="565">
        <v>2</v>
      </c>
      <c r="D10" s="564"/>
      <c r="E10" s="564"/>
    </row>
    <row r="11" spans="1:10" ht="15" thickBot="1">
      <c r="A11" s="959"/>
      <c r="B11" s="564" t="s">
        <v>2665</v>
      </c>
      <c r="C11" s="565">
        <v>1</v>
      </c>
      <c r="D11" s="564"/>
      <c r="E11" s="564"/>
    </row>
    <row r="12" spans="1:10" ht="15" thickBot="1">
      <c r="A12" s="959"/>
      <c r="B12" s="564" t="s">
        <v>2664</v>
      </c>
      <c r="C12" s="565">
        <v>1</v>
      </c>
      <c r="D12" s="564"/>
      <c r="E12" s="564"/>
    </row>
    <row r="13" spans="1:10" ht="15" thickBot="1">
      <c r="A13" s="959"/>
      <c r="B13" s="564" t="s">
        <v>2663</v>
      </c>
      <c r="C13" s="565">
        <v>1</v>
      </c>
      <c r="D13" s="564"/>
      <c r="E13" s="564"/>
    </row>
    <row r="14" spans="1:10" ht="15" thickBot="1">
      <c r="A14" s="959"/>
      <c r="B14" s="564" t="s">
        <v>2662</v>
      </c>
      <c r="C14" s="565">
        <v>1</v>
      </c>
      <c r="D14" s="564"/>
      <c r="E14" s="564"/>
    </row>
    <row r="15" spans="1:10" ht="15" thickBot="1">
      <c r="A15" s="959"/>
      <c r="B15" s="564" t="s">
        <v>2661</v>
      </c>
      <c r="C15" s="565"/>
      <c r="D15" s="564"/>
      <c r="E15" s="564"/>
    </row>
    <row r="16" spans="1:10" ht="15" thickBot="1">
      <c r="A16" s="959"/>
      <c r="B16" s="564" t="s">
        <v>2660</v>
      </c>
      <c r="C16" s="565">
        <v>1</v>
      </c>
      <c r="D16" s="564"/>
      <c r="E16" s="564"/>
    </row>
    <row r="17" spans="1:23" ht="15" thickBot="1">
      <c r="A17" s="959"/>
      <c r="B17" s="564" t="s">
        <v>2659</v>
      </c>
      <c r="C17" s="565">
        <v>1</v>
      </c>
      <c r="D17" s="564"/>
      <c r="E17" s="564"/>
    </row>
    <row r="18" spans="1:23" ht="15" thickBot="1">
      <c r="A18" s="954" t="s">
        <v>2658</v>
      </c>
      <c r="B18" s="564" t="s">
        <v>2657</v>
      </c>
      <c r="C18" s="565">
        <v>5</v>
      </c>
      <c r="D18" s="564"/>
      <c r="E18" s="564"/>
    </row>
    <row r="19" spans="1:23" ht="15" thickBot="1">
      <c r="A19" s="960"/>
      <c r="B19" s="564" t="s">
        <v>2656</v>
      </c>
      <c r="C19" s="565">
        <v>5</v>
      </c>
      <c r="D19" s="564"/>
      <c r="E19" s="564"/>
    </row>
    <row r="20" spans="1:23" ht="15" customHeight="1" thickBot="1">
      <c r="A20" s="960"/>
      <c r="B20" s="564" t="s">
        <v>2655</v>
      </c>
      <c r="C20" s="565">
        <v>4</v>
      </c>
      <c r="D20" s="564"/>
      <c r="E20" s="564"/>
    </row>
    <row r="21" spans="1:23" ht="15" thickBot="1">
      <c r="A21" s="960"/>
      <c r="B21" s="564" t="s">
        <v>2654</v>
      </c>
      <c r="C21" s="565">
        <v>2</v>
      </c>
      <c r="D21" s="564"/>
      <c r="E21" s="564"/>
    </row>
    <row r="22" spans="1:23" ht="15" thickBot="1">
      <c r="A22" s="955"/>
      <c r="B22" s="564" t="s">
        <v>2653</v>
      </c>
      <c r="C22" s="565">
        <v>1</v>
      </c>
      <c r="D22" s="564"/>
      <c r="E22" s="564"/>
    </row>
    <row r="23" spans="1:23" ht="15" thickBot="1">
      <c r="A23" s="954" t="s">
        <v>2652</v>
      </c>
      <c r="B23" s="564" t="s">
        <v>2651</v>
      </c>
      <c r="C23" s="565">
        <v>5</v>
      </c>
      <c r="D23" s="564"/>
      <c r="E23" s="564"/>
    </row>
    <row r="24" spans="1:23" ht="15" thickBot="1">
      <c r="A24" s="960"/>
      <c r="B24" s="564" t="s">
        <v>2650</v>
      </c>
      <c r="C24" s="565">
        <v>2</v>
      </c>
      <c r="D24" s="564"/>
      <c r="E24" s="564"/>
    </row>
    <row r="25" spans="1:23" ht="15" thickBot="1">
      <c r="A25" s="960"/>
      <c r="B25" s="564" t="s">
        <v>2649</v>
      </c>
      <c r="C25" s="565">
        <v>2</v>
      </c>
      <c r="D25" s="564"/>
      <c r="E25" s="564"/>
    </row>
    <row r="26" spans="1:23" ht="15" thickBot="1">
      <c r="A26" s="955"/>
      <c r="B26" s="564" t="s">
        <v>2648</v>
      </c>
      <c r="C26" s="565">
        <v>1</v>
      </c>
      <c r="D26" s="564"/>
      <c r="E26" s="564"/>
    </row>
    <row r="27" spans="1:23" ht="15" thickBot="1">
      <c r="A27" s="563" t="s">
        <v>67</v>
      </c>
      <c r="B27" s="562" t="s">
        <v>2647</v>
      </c>
      <c r="C27" s="561"/>
      <c r="D27" s="560"/>
      <c r="E27" s="560"/>
    </row>
    <row r="28" spans="1:23" s="557" customFormat="1" ht="93.75" customHeight="1" thickBot="1">
      <c r="A28" s="956" t="s">
        <v>2646</v>
      </c>
      <c r="B28" s="957"/>
      <c r="C28" s="957"/>
      <c r="D28" s="957"/>
      <c r="E28" s="958"/>
      <c r="F28" s="559"/>
      <c r="G28" s="559"/>
      <c r="H28" s="559"/>
      <c r="I28" s="559"/>
      <c r="J28" s="559"/>
      <c r="K28" s="559"/>
      <c r="L28" s="559"/>
      <c r="M28" s="559"/>
      <c r="N28" s="559"/>
      <c r="O28" s="559"/>
      <c r="P28" s="559"/>
      <c r="Q28" s="559"/>
      <c r="R28" s="559"/>
      <c r="S28" s="559"/>
      <c r="T28" s="558"/>
      <c r="U28" s="558"/>
      <c r="V28" s="558"/>
      <c r="W28" s="558"/>
    </row>
    <row r="29" spans="1:23" s="3" customFormat="1" ht="30" customHeight="1">
      <c r="B29" s="145"/>
    </row>
    <row r="30" spans="1:23" s="3" customFormat="1">
      <c r="B30" s="545"/>
    </row>
    <row r="31" spans="1:23" s="3" customFormat="1"/>
    <row r="32" spans="1:23" s="3" customFormat="1">
      <c r="B32" s="545"/>
    </row>
    <row r="33" spans="2:2" s="3" customFormat="1"/>
    <row r="34" spans="2:2" s="3" customFormat="1"/>
    <row r="35" spans="2:2" s="3" customFormat="1"/>
    <row r="36" spans="2:2" s="3" customFormat="1"/>
    <row r="37" spans="2:2" s="3" customFormat="1">
      <c r="B37" s="32"/>
    </row>
    <row r="38" spans="2:2" s="3" customFormat="1"/>
    <row r="39" spans="2:2" s="3" customFormat="1"/>
    <row r="40" spans="2:2" s="3" customFormat="1"/>
    <row r="41" spans="2:2" s="3" customFormat="1"/>
    <row r="42" spans="2:2" s="3" customFormat="1"/>
    <row r="43" spans="2:2" s="3" customFormat="1"/>
    <row r="44" spans="2:2" s="3" customFormat="1"/>
    <row r="45" spans="2:2" s="3" customFormat="1"/>
    <row r="46" spans="2:2" s="3" customFormat="1"/>
    <row r="47" spans="2:2" s="3" customFormat="1"/>
    <row r="48" spans="2:2"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4:19" s="3" customFormat="1"/>
    <row r="98" spans="4:19" s="3" customFormat="1"/>
    <row r="99" spans="4:19" s="3" customFormat="1"/>
    <row r="100" spans="4:19" s="3" customFormat="1"/>
    <row r="101" spans="4:19" s="3" customFormat="1"/>
    <row r="102" spans="4:19" s="3" customFormat="1"/>
    <row r="103" spans="4:19" s="3" customFormat="1"/>
    <row r="104" spans="4:19" s="3" customFormat="1"/>
    <row r="105" spans="4:19" s="3" customFormat="1"/>
    <row r="106" spans="4:19" s="3" customFormat="1"/>
    <row r="107" spans="4:19" s="1" customFormat="1">
      <c r="D107" s="3"/>
      <c r="E107" s="3"/>
      <c r="F107" s="3"/>
      <c r="G107" s="3"/>
      <c r="H107" s="3"/>
      <c r="I107" s="3"/>
      <c r="J107" s="3"/>
      <c r="K107" s="3"/>
      <c r="L107" s="3"/>
      <c r="M107" s="3"/>
      <c r="N107" s="3"/>
      <c r="O107" s="3"/>
      <c r="P107" s="3"/>
      <c r="Q107" s="3"/>
      <c r="R107" s="3"/>
      <c r="S107" s="3"/>
    </row>
    <row r="108" spans="4:19" s="1" customFormat="1">
      <c r="D108" s="3"/>
      <c r="E108" s="3"/>
      <c r="F108" s="3"/>
      <c r="G108" s="3"/>
      <c r="H108" s="3"/>
      <c r="I108" s="3"/>
      <c r="J108" s="3"/>
      <c r="K108" s="3"/>
      <c r="L108" s="3"/>
      <c r="M108" s="3"/>
      <c r="N108" s="3"/>
      <c r="O108" s="3"/>
      <c r="P108" s="3"/>
      <c r="Q108" s="3"/>
      <c r="R108" s="3"/>
      <c r="S108" s="3"/>
    </row>
    <row r="109" spans="4:19" s="1" customFormat="1">
      <c r="D109" s="3"/>
      <c r="E109" s="3"/>
      <c r="F109" s="3"/>
      <c r="G109" s="3"/>
      <c r="H109" s="3"/>
      <c r="I109" s="3"/>
      <c r="J109" s="3"/>
      <c r="K109" s="3"/>
      <c r="L109" s="3"/>
      <c r="M109" s="3"/>
      <c r="N109" s="3"/>
      <c r="O109" s="3"/>
      <c r="P109" s="3"/>
      <c r="Q109" s="3"/>
      <c r="R109" s="3"/>
      <c r="S109" s="3"/>
    </row>
  </sheetData>
  <mergeCells count="11">
    <mergeCell ref="A1:E1"/>
    <mergeCell ref="A4:E4"/>
    <mergeCell ref="E7:E8"/>
    <mergeCell ref="A5:E5"/>
    <mergeCell ref="A28:E28"/>
    <mergeCell ref="D7:D8"/>
    <mergeCell ref="A9:A17"/>
    <mergeCell ref="A18:A22"/>
    <mergeCell ref="A23:A26"/>
    <mergeCell ref="B7:B8"/>
    <mergeCell ref="A7:A8"/>
  </mergeCells>
  <pageMargins left="0.70866141732283472" right="0.70866141732283472" top="0.74803149606299213" bottom="0.74803149606299213" header="0.31496062992125984" footer="0.31496062992125984"/>
  <pageSetup paperSize="9" scale="28" orientation="portrait" r:id="rId1"/>
  <headerFooter>
    <oddFooter>&amp;C&amp;"Arial,Negrita"11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08"/>
  <sheetViews>
    <sheetView zoomScale="110" zoomScaleNormal="110" workbookViewId="0">
      <selection activeCell="A25" sqref="A25"/>
    </sheetView>
  </sheetViews>
  <sheetFormatPr baseColWidth="10" defaultRowHeight="14.4"/>
  <cols>
    <col min="1" max="1" width="81.44140625" style="3" customWidth="1"/>
    <col min="2" max="2" width="7.88671875" style="3" customWidth="1"/>
    <col min="3" max="3" width="7.44140625" style="3" customWidth="1"/>
    <col min="4" max="4" width="28.88671875" style="1" customWidth="1"/>
    <col min="5" max="28" width="11.5546875" style="3"/>
    <col min="29" max="34" width="11.5546875" style="1"/>
  </cols>
  <sheetData>
    <row r="1" spans="1:36" ht="72.75" customHeight="1">
      <c r="A1" s="939" t="s">
        <v>2671</v>
      </c>
      <c r="B1" s="939"/>
      <c r="C1" s="939"/>
      <c r="D1" s="939"/>
      <c r="E1" s="490"/>
      <c r="F1" s="490"/>
      <c r="G1" s="490"/>
      <c r="H1" s="490"/>
      <c r="I1" s="490"/>
    </row>
    <row r="2" spans="1:36">
      <c r="D2" s="3"/>
    </row>
    <row r="3" spans="1:36" s="46" customFormat="1">
      <c r="A3" s="457" t="s">
        <v>2327</v>
      </c>
    </row>
    <row r="4" spans="1:36" s="46" customFormat="1" ht="24.9" customHeight="1">
      <c r="A4" s="853" t="s">
        <v>2686</v>
      </c>
      <c r="B4" s="853"/>
      <c r="C4" s="853"/>
      <c r="D4" s="853"/>
    </row>
    <row r="5" spans="1:36" s="349" customFormat="1" ht="24.9" customHeight="1">
      <c r="A5" s="853" t="s">
        <v>2332</v>
      </c>
      <c r="B5" s="853"/>
      <c r="C5" s="853"/>
      <c r="D5" s="853"/>
    </row>
    <row r="6" spans="1:36" s="46" customFormat="1" ht="15" thickBot="1">
      <c r="A6" s="491"/>
      <c r="B6" s="492"/>
    </row>
    <row r="7" spans="1:36" s="46" customFormat="1" ht="15" thickBot="1">
      <c r="A7" s="967" t="s">
        <v>2685</v>
      </c>
      <c r="B7" s="961" t="s">
        <v>2334</v>
      </c>
      <c r="C7" s="962"/>
      <c r="D7" s="963" t="s">
        <v>595</v>
      </c>
    </row>
    <row r="8" spans="1:36" ht="15" thickBot="1">
      <c r="A8" s="968"/>
      <c r="B8" s="469" t="s">
        <v>89</v>
      </c>
      <c r="C8" s="470" t="s">
        <v>88</v>
      </c>
      <c r="D8" s="964"/>
    </row>
    <row r="9" spans="1:36" ht="29.4" thickBot="1">
      <c r="A9" s="472" t="s">
        <v>2684</v>
      </c>
      <c r="B9" s="466"/>
      <c r="C9" s="466"/>
      <c r="D9" s="569"/>
    </row>
    <row r="10" spans="1:36" s="1" customFormat="1" ht="29.4" thickBot="1">
      <c r="A10" s="467" t="s">
        <v>2683</v>
      </c>
      <c r="B10" s="466"/>
      <c r="C10" s="466"/>
      <c r="D10" s="466"/>
      <c r="E10" s="3"/>
      <c r="F10" s="3"/>
      <c r="G10" s="3"/>
      <c r="H10" s="3"/>
      <c r="I10" s="3"/>
      <c r="J10" s="3"/>
      <c r="K10" s="3"/>
      <c r="L10" s="3"/>
      <c r="M10" s="3"/>
      <c r="N10" s="3"/>
      <c r="O10" s="3"/>
      <c r="P10" s="3"/>
      <c r="Q10" s="3"/>
      <c r="R10" s="3"/>
      <c r="S10" s="3"/>
      <c r="T10" s="3"/>
      <c r="U10" s="3"/>
      <c r="V10" s="3"/>
      <c r="W10" s="3"/>
      <c r="X10" s="3"/>
      <c r="Y10" s="3"/>
      <c r="Z10" s="3"/>
      <c r="AA10" s="3"/>
      <c r="AB10" s="3"/>
      <c r="AI10"/>
      <c r="AJ10"/>
    </row>
    <row r="11" spans="1:36" s="1" customFormat="1" ht="29.4" thickBot="1">
      <c r="A11" s="467" t="s">
        <v>2682</v>
      </c>
      <c r="B11" s="466"/>
      <c r="C11" s="466"/>
      <c r="D11" s="466"/>
      <c r="E11" s="3"/>
      <c r="F11" s="3"/>
      <c r="G11" s="3"/>
      <c r="H11" s="3"/>
      <c r="I11" s="3"/>
      <c r="J11" s="3"/>
      <c r="K11" s="3"/>
      <c r="L11" s="3"/>
      <c r="M11" s="3"/>
      <c r="N11" s="3"/>
      <c r="O11" s="3"/>
      <c r="P11" s="3"/>
      <c r="Q11" s="3"/>
      <c r="R11" s="3"/>
      <c r="S11" s="3"/>
      <c r="T11" s="3"/>
      <c r="U11" s="3"/>
      <c r="V11" s="3"/>
      <c r="W11" s="3"/>
      <c r="X11" s="3"/>
      <c r="Y11" s="3"/>
      <c r="Z11" s="3"/>
      <c r="AA11" s="3"/>
      <c r="AB11" s="3"/>
      <c r="AI11"/>
      <c r="AJ11"/>
    </row>
    <row r="12" spans="1:36" s="1" customFormat="1" ht="15" thickBot="1">
      <c r="A12" s="467" t="s">
        <v>2681</v>
      </c>
      <c r="B12" s="466"/>
      <c r="C12" s="466"/>
      <c r="D12" s="466"/>
      <c r="E12" s="3"/>
      <c r="F12" s="3"/>
      <c r="G12" s="3"/>
      <c r="H12" s="3"/>
      <c r="I12" s="3"/>
      <c r="J12" s="3"/>
      <c r="K12" s="3"/>
      <c r="L12" s="3"/>
      <c r="M12" s="3"/>
      <c r="N12" s="3"/>
      <c r="O12" s="3"/>
      <c r="P12" s="3"/>
      <c r="Q12" s="3"/>
      <c r="R12" s="3"/>
      <c r="S12" s="3"/>
      <c r="T12" s="3"/>
      <c r="U12" s="3"/>
      <c r="V12" s="3"/>
      <c r="W12" s="3"/>
      <c r="X12" s="3"/>
      <c r="Y12" s="3"/>
      <c r="Z12" s="3"/>
      <c r="AA12" s="3"/>
      <c r="AB12" s="3"/>
      <c r="AI12"/>
      <c r="AJ12"/>
    </row>
    <row r="13" spans="1:36" s="1" customFormat="1" ht="15" thickBot="1">
      <c r="A13" s="467" t="s">
        <v>2680</v>
      </c>
      <c r="B13" s="466"/>
      <c r="C13" s="466"/>
      <c r="D13" s="466"/>
      <c r="E13" s="3"/>
      <c r="F13" s="3"/>
      <c r="G13" s="3"/>
      <c r="H13" s="3"/>
      <c r="I13" s="3"/>
      <c r="J13" s="3"/>
      <c r="K13" s="3"/>
      <c r="L13" s="3"/>
      <c r="M13" s="3"/>
      <c r="N13" s="3"/>
      <c r="O13" s="3"/>
      <c r="P13" s="3"/>
      <c r="Q13" s="3"/>
      <c r="R13" s="3"/>
      <c r="S13" s="3"/>
      <c r="T13" s="3"/>
      <c r="U13" s="3"/>
      <c r="V13" s="3"/>
      <c r="W13" s="3"/>
      <c r="X13" s="3"/>
      <c r="Y13" s="3"/>
      <c r="Z13" s="3"/>
      <c r="AA13" s="3"/>
      <c r="AB13" s="3"/>
      <c r="AI13"/>
      <c r="AJ13"/>
    </row>
    <row r="14" spans="1:36" s="1" customFormat="1" ht="34.5" customHeight="1" thickBot="1">
      <c r="A14" s="467" t="s">
        <v>2679</v>
      </c>
      <c r="B14" s="466"/>
      <c r="C14" s="466"/>
      <c r="D14" s="568"/>
      <c r="E14" s="3"/>
      <c r="F14" s="3"/>
      <c r="G14" s="3"/>
      <c r="H14" s="3"/>
      <c r="I14" s="3"/>
      <c r="J14" s="3"/>
      <c r="K14" s="3"/>
      <c r="L14" s="3"/>
      <c r="M14" s="3"/>
      <c r="N14" s="3"/>
      <c r="O14" s="3"/>
      <c r="P14" s="3"/>
      <c r="Q14" s="3"/>
      <c r="R14" s="3"/>
      <c r="S14" s="3"/>
      <c r="T14" s="3"/>
      <c r="U14" s="3"/>
      <c r="V14" s="3"/>
      <c r="W14" s="3"/>
      <c r="X14" s="3"/>
      <c r="Y14" s="3"/>
      <c r="Z14" s="3"/>
      <c r="AA14" s="3"/>
      <c r="AB14" s="3"/>
      <c r="AI14"/>
      <c r="AJ14"/>
    </row>
    <row r="15" spans="1:36" s="1" customFormat="1" ht="15" thickBot="1">
      <c r="A15" s="467" t="s">
        <v>2678</v>
      </c>
      <c r="B15" s="466"/>
      <c r="C15" s="466"/>
      <c r="D15" s="466"/>
      <c r="E15" s="3"/>
      <c r="F15" s="3"/>
      <c r="G15" s="3"/>
      <c r="H15" s="3"/>
      <c r="I15" s="3"/>
      <c r="J15" s="3"/>
      <c r="K15" s="3"/>
      <c r="L15" s="3"/>
      <c r="M15" s="3"/>
      <c r="N15" s="3"/>
      <c r="O15" s="3"/>
      <c r="P15" s="3"/>
      <c r="Q15" s="3"/>
      <c r="R15" s="3"/>
      <c r="S15" s="3"/>
      <c r="T15" s="3"/>
      <c r="U15" s="3"/>
      <c r="V15" s="3"/>
      <c r="W15" s="3"/>
      <c r="X15" s="3"/>
      <c r="Y15" s="3"/>
      <c r="Z15" s="3"/>
      <c r="AA15" s="3"/>
      <c r="AB15" s="3"/>
      <c r="AI15"/>
      <c r="AJ15"/>
    </row>
    <row r="16" spans="1:36" s="46" customFormat="1" ht="41.25" customHeight="1">
      <c r="A16" s="966" t="s">
        <v>2677</v>
      </c>
      <c r="B16" s="966"/>
      <c r="C16" s="966"/>
      <c r="D16" s="966"/>
    </row>
    <row r="17" spans="1:34" s="3" customFormat="1" ht="30" customHeight="1" thickBot="1">
      <c r="A17" s="567"/>
      <c r="B17" s="567"/>
      <c r="C17" s="567"/>
    </row>
    <row r="18" spans="1:34" s="3" customFormat="1" ht="15" thickBot="1">
      <c r="A18" s="886" t="s">
        <v>2676</v>
      </c>
      <c r="B18" s="886"/>
      <c r="C18" s="886"/>
    </row>
    <row r="19" spans="1:34" s="1" customFormat="1" ht="32.25" customHeight="1" thickBot="1">
      <c r="A19" s="469" t="s">
        <v>2348</v>
      </c>
      <c r="B19" s="871" t="s">
        <v>2675</v>
      </c>
      <c r="C19" s="871"/>
      <c r="D19" s="3"/>
      <c r="E19" s="3"/>
      <c r="F19" s="3"/>
      <c r="G19" s="3"/>
      <c r="H19" s="3"/>
      <c r="I19" s="3"/>
      <c r="J19" s="3"/>
      <c r="K19" s="3"/>
      <c r="L19" s="3"/>
      <c r="M19" s="3"/>
      <c r="N19" s="3"/>
      <c r="O19" s="3"/>
      <c r="P19" s="3"/>
      <c r="Q19" s="3"/>
      <c r="R19" s="3"/>
      <c r="S19" s="3"/>
      <c r="T19" s="3"/>
      <c r="U19" s="3"/>
      <c r="V19" s="3"/>
      <c r="W19" s="3"/>
      <c r="X19" s="3"/>
      <c r="Y19" s="3"/>
      <c r="Z19" s="3"/>
      <c r="AA19" s="3"/>
      <c r="AB19" s="3"/>
    </row>
    <row r="20" spans="1:34" s="1" customFormat="1" ht="15" thickBot="1">
      <c r="A20" s="471" t="s">
        <v>88</v>
      </c>
      <c r="B20" s="965" t="s">
        <v>2674</v>
      </c>
      <c r="C20" s="965"/>
      <c r="D20" s="3"/>
      <c r="E20" s="3"/>
      <c r="F20" s="3"/>
      <c r="G20" s="3"/>
      <c r="H20" s="3"/>
      <c r="I20" s="3"/>
      <c r="J20" s="3"/>
      <c r="K20" s="3"/>
      <c r="L20" s="3"/>
      <c r="M20" s="3"/>
      <c r="N20" s="3"/>
      <c r="O20" s="3"/>
      <c r="P20" s="3"/>
      <c r="Q20" s="3"/>
      <c r="R20" s="3"/>
      <c r="S20" s="3"/>
      <c r="T20" s="3"/>
      <c r="U20" s="3"/>
      <c r="V20" s="3"/>
      <c r="W20" s="3"/>
      <c r="X20" s="3"/>
      <c r="Y20" s="3"/>
      <c r="Z20" s="3"/>
      <c r="AA20" s="3"/>
      <c r="AB20" s="3"/>
    </row>
    <row r="21" spans="1:34" s="1" customFormat="1" ht="15" thickBot="1">
      <c r="A21" s="471" t="s">
        <v>493</v>
      </c>
      <c r="B21" s="965" t="s">
        <v>2673</v>
      </c>
      <c r="C21" s="965"/>
      <c r="D21" s="3"/>
      <c r="E21" s="3"/>
      <c r="F21" s="3"/>
      <c r="G21" s="3"/>
      <c r="H21" s="3"/>
      <c r="I21" s="3"/>
      <c r="J21" s="3"/>
      <c r="K21" s="3"/>
      <c r="L21" s="3"/>
      <c r="M21" s="3"/>
      <c r="N21" s="3"/>
      <c r="O21" s="3"/>
      <c r="P21" s="3"/>
      <c r="Q21" s="3"/>
      <c r="R21" s="3"/>
      <c r="S21" s="3"/>
      <c r="T21" s="3"/>
      <c r="U21" s="3"/>
      <c r="V21" s="3"/>
      <c r="W21" s="3"/>
      <c r="X21" s="3"/>
      <c r="Y21" s="3"/>
      <c r="Z21" s="3"/>
      <c r="AA21" s="3"/>
      <c r="AB21" s="3"/>
    </row>
    <row r="22" spans="1:34" s="3" customFormat="1" ht="15" thickBot="1">
      <c r="A22" s="471" t="s">
        <v>89</v>
      </c>
      <c r="B22" s="965" t="s">
        <v>2672</v>
      </c>
      <c r="C22" s="965"/>
      <c r="AC22" s="1"/>
      <c r="AD22" s="1"/>
      <c r="AE22" s="1"/>
      <c r="AF22" s="1"/>
      <c r="AG22" s="1"/>
      <c r="AH22" s="1"/>
    </row>
    <row r="23" spans="1:34" s="3" customFormat="1"/>
    <row r="24" spans="1:34" s="3" customFormat="1"/>
    <row r="25" spans="1:34" s="3" customFormat="1"/>
    <row r="26" spans="1:34" s="3" customFormat="1"/>
    <row r="27" spans="1:34" s="3" customFormat="1"/>
    <row r="28" spans="1:34" s="3" customFormat="1"/>
    <row r="29" spans="1:34" s="3" customFormat="1"/>
    <row r="30" spans="1:34" s="3" customFormat="1"/>
    <row r="31" spans="1:34" s="3" customFormat="1"/>
    <row r="32" spans="1:34"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pans="5:28" s="3" customFormat="1"/>
    <row r="82" spans="5:28" s="3" customFormat="1"/>
    <row r="83" spans="5:28" s="3" customFormat="1"/>
    <row r="84" spans="5:28" s="3" customFormat="1"/>
    <row r="85" spans="5:28" s="3" customFormat="1"/>
    <row r="86" spans="5:28" s="3" customFormat="1"/>
    <row r="87" spans="5:28" s="3" customFormat="1"/>
    <row r="88" spans="5:28" s="3" customFormat="1"/>
    <row r="89" spans="5:28" s="3" customFormat="1"/>
    <row r="90" spans="5:28" s="3" customFormat="1"/>
    <row r="91" spans="5:28" s="3" customFormat="1"/>
    <row r="92" spans="5:28" s="3" customFormat="1"/>
    <row r="93" spans="5:28" s="1" customFormat="1">
      <c r="E93" s="3"/>
      <c r="F93" s="3"/>
      <c r="G93" s="3"/>
      <c r="H93" s="3"/>
      <c r="I93" s="3"/>
      <c r="J93" s="3"/>
      <c r="K93" s="3"/>
      <c r="L93" s="3"/>
      <c r="M93" s="3"/>
      <c r="N93" s="3"/>
      <c r="O93" s="3"/>
      <c r="P93" s="3"/>
      <c r="Q93" s="3"/>
      <c r="R93" s="3"/>
      <c r="S93" s="3"/>
      <c r="T93" s="3"/>
      <c r="U93" s="3"/>
      <c r="V93" s="3"/>
      <c r="W93" s="3"/>
      <c r="X93" s="3"/>
      <c r="Y93" s="3"/>
      <c r="Z93" s="3"/>
      <c r="AA93" s="3"/>
      <c r="AB93" s="3"/>
    </row>
    <row r="94" spans="5:28" s="1" customFormat="1">
      <c r="E94" s="3"/>
      <c r="F94" s="3"/>
      <c r="G94" s="3"/>
      <c r="H94" s="3"/>
      <c r="I94" s="3"/>
      <c r="J94" s="3"/>
      <c r="K94" s="3"/>
      <c r="L94" s="3"/>
      <c r="M94" s="3"/>
      <c r="N94" s="3"/>
      <c r="O94" s="3"/>
      <c r="P94" s="3"/>
      <c r="Q94" s="3"/>
      <c r="R94" s="3"/>
      <c r="S94" s="3"/>
      <c r="T94" s="3"/>
      <c r="U94" s="3"/>
      <c r="V94" s="3"/>
      <c r="W94" s="3"/>
      <c r="X94" s="3"/>
      <c r="Y94" s="3"/>
      <c r="Z94" s="3"/>
      <c r="AA94" s="3"/>
      <c r="AB94" s="3"/>
    </row>
    <row r="95" spans="5:28" s="1" customFormat="1">
      <c r="E95" s="3"/>
      <c r="F95" s="3"/>
      <c r="G95" s="3"/>
      <c r="H95" s="3"/>
      <c r="I95" s="3"/>
      <c r="J95" s="3"/>
      <c r="K95" s="3"/>
      <c r="L95" s="3"/>
      <c r="M95" s="3"/>
      <c r="N95" s="3"/>
      <c r="O95" s="3"/>
      <c r="P95" s="3"/>
      <c r="Q95" s="3"/>
      <c r="R95" s="3"/>
      <c r="S95" s="3"/>
      <c r="T95" s="3"/>
      <c r="U95" s="3"/>
      <c r="V95" s="3"/>
      <c r="W95" s="3"/>
      <c r="X95" s="3"/>
      <c r="Y95" s="3"/>
      <c r="Z95" s="3"/>
      <c r="AA95" s="3"/>
      <c r="AB95" s="3"/>
    </row>
    <row r="96" spans="5:28" s="1" customFormat="1">
      <c r="E96" s="3"/>
      <c r="F96" s="3"/>
      <c r="G96" s="3"/>
      <c r="H96" s="3"/>
      <c r="I96" s="3"/>
      <c r="J96" s="3"/>
      <c r="K96" s="3"/>
      <c r="L96" s="3"/>
      <c r="M96" s="3"/>
      <c r="N96" s="3"/>
      <c r="O96" s="3"/>
      <c r="P96" s="3"/>
      <c r="Q96" s="3"/>
      <c r="R96" s="3"/>
      <c r="S96" s="3"/>
      <c r="T96" s="3"/>
      <c r="U96" s="3"/>
      <c r="V96" s="3"/>
      <c r="W96" s="3"/>
      <c r="X96" s="3"/>
      <c r="Y96" s="3"/>
      <c r="Z96" s="3"/>
      <c r="AA96" s="3"/>
      <c r="AB96" s="3"/>
    </row>
    <row r="97" spans="5:28" s="1" customFormat="1">
      <c r="E97" s="3"/>
      <c r="F97" s="3"/>
      <c r="G97" s="3"/>
      <c r="H97" s="3"/>
      <c r="I97" s="3"/>
      <c r="J97" s="3"/>
      <c r="K97" s="3"/>
      <c r="L97" s="3"/>
      <c r="M97" s="3"/>
      <c r="N97" s="3"/>
      <c r="O97" s="3"/>
      <c r="P97" s="3"/>
      <c r="Q97" s="3"/>
      <c r="R97" s="3"/>
      <c r="S97" s="3"/>
      <c r="T97" s="3"/>
      <c r="U97" s="3"/>
      <c r="V97" s="3"/>
      <c r="W97" s="3"/>
      <c r="X97" s="3"/>
      <c r="Y97" s="3"/>
      <c r="Z97" s="3"/>
      <c r="AA97" s="3"/>
      <c r="AB97" s="3"/>
    </row>
    <row r="98" spans="5:28" s="1" customFormat="1">
      <c r="E98" s="3"/>
      <c r="F98" s="3"/>
      <c r="G98" s="3"/>
      <c r="H98" s="3"/>
      <c r="I98" s="3"/>
      <c r="J98" s="3"/>
      <c r="K98" s="3"/>
      <c r="L98" s="3"/>
      <c r="M98" s="3"/>
      <c r="N98" s="3"/>
      <c r="O98" s="3"/>
      <c r="P98" s="3"/>
      <c r="Q98" s="3"/>
      <c r="R98" s="3"/>
      <c r="S98" s="3"/>
      <c r="T98" s="3"/>
      <c r="U98" s="3"/>
      <c r="V98" s="3"/>
      <c r="W98" s="3"/>
      <c r="X98" s="3"/>
      <c r="Y98" s="3"/>
      <c r="Z98" s="3"/>
      <c r="AA98" s="3"/>
      <c r="AB98" s="3"/>
    </row>
    <row r="99" spans="5:28" s="1" customFormat="1">
      <c r="E99" s="3"/>
      <c r="F99" s="3"/>
      <c r="G99" s="3"/>
      <c r="H99" s="3"/>
      <c r="I99" s="3"/>
      <c r="J99" s="3"/>
      <c r="K99" s="3"/>
      <c r="L99" s="3"/>
      <c r="M99" s="3"/>
      <c r="N99" s="3"/>
      <c r="O99" s="3"/>
      <c r="P99" s="3"/>
      <c r="Q99" s="3"/>
      <c r="R99" s="3"/>
      <c r="S99" s="3"/>
      <c r="T99" s="3"/>
      <c r="U99" s="3"/>
      <c r="V99" s="3"/>
      <c r="W99" s="3"/>
      <c r="X99" s="3"/>
      <c r="Y99" s="3"/>
      <c r="Z99" s="3"/>
      <c r="AA99" s="3"/>
      <c r="AB99" s="3"/>
    </row>
    <row r="100" spans="5:28" s="1" customFormat="1">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5:28" s="1" customFormat="1">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5:28" s="1" customFormat="1">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5:28" s="1" customFormat="1">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5:28" s="1" customFormat="1">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5:28" s="1" customFormat="1">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5:28" s="1" customFormat="1">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5:28" s="1" customFormat="1">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5:28" s="1" customFormat="1">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5:28" s="1" customFormat="1">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5:28" s="1" customFormat="1">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5:28" s="1" customFormat="1">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5:28" s="1" customFormat="1">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5:28" s="1" customFormat="1">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5:28" s="1" customFormat="1">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5:28" s="1" customFormat="1">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5:28" s="1" customFormat="1">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5:28" s="1" customFormat="1">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5:28" s="1" customFormat="1">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5:28" s="1" customFormat="1">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5:28" s="1" customFormat="1">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5:28" s="1" customFormat="1">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5:28" s="1" customFormat="1">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5:28" s="1" customFormat="1">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5:28" s="1" customFormat="1">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5:28" s="1" customFormat="1">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5:28" s="1" customFormat="1">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5:28" s="1" customFormat="1">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5:28" s="1" customFormat="1">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5:28" s="1" customFormat="1">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5:28" s="1" customFormat="1">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5:28" s="1" customFormat="1">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5:28" s="1" customFormat="1">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5:28" s="1" customFormat="1">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5:28" s="1" customFormat="1">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5:28" s="1" customFormat="1">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5:28" s="1" customFormat="1">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5:28" s="1" customFormat="1">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5:28" s="1" customFormat="1">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5:28" s="1" customFormat="1">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5:28" s="1" customFormat="1">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5:28" s="1" customFormat="1">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5:28" s="1" customFormat="1">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5:28" s="1" customFormat="1">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5:28" s="1" customFormat="1">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5:28" s="1" customFormat="1">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5:28" s="1" customFormat="1">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5:28" s="1" customFormat="1">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5:28" s="1" customFormat="1">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5:28" s="1" customFormat="1">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5:28" s="1" customFormat="1">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5:28" s="1" customFormat="1">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5:28" s="1" customFormat="1">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5:28" s="1" customFormat="1">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5:28" s="1" customFormat="1">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5:28" s="1" customFormat="1">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5:28" s="1" customFormat="1">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5:28" s="1" customFormat="1">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5:28" s="1" customFormat="1">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5:28" s="1" customFormat="1">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5:28" s="1" customFormat="1">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5:28" s="1" customFormat="1">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5:28" s="1" customFormat="1">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5:28" s="1" customFormat="1">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5:28" s="1" customFormat="1">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5:28" s="1" customFormat="1">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5:28" s="1" customFormat="1">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5:28" s="1" customFormat="1">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5:28" s="1" customFormat="1">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5:28" s="1" customFormat="1">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5:28" s="1" customFormat="1">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5:28" s="1" customFormat="1">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5:28" s="1" customFormat="1">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5:28" s="1" customFormat="1">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5:28" s="1" customFormat="1">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5:28" s="1" customFormat="1">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5:28" s="1" customFormat="1">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5:28" s="1" customFormat="1">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5:28" s="1" customFormat="1">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5:28" s="1" customFormat="1">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5:28" s="1" customFormat="1">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5:28" s="1" customFormat="1">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5:28" s="1" customFormat="1">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5:28" s="1" customFormat="1">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5:28" s="1" customFormat="1">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5:28" s="1" customFormat="1">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5:28" s="1" customFormat="1">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5:28" s="1" customFormat="1">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5:28" s="1" customFormat="1">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5:28" s="1" customFormat="1">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5:28" s="1" customFormat="1">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5:28" s="1" customFormat="1">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5:28" s="1" customFormat="1">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3:34" s="1" customFormat="1">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3:34" s="1" customFormat="1">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3:34" s="3" customFormat="1">
      <c r="C195" s="1"/>
      <c r="D195" s="1"/>
      <c r="AC195" s="1"/>
      <c r="AD195" s="1"/>
      <c r="AE195" s="1"/>
      <c r="AF195" s="1"/>
      <c r="AG195" s="1"/>
      <c r="AH195" s="1"/>
    </row>
    <row r="196" spans="3:34" s="3" customFormat="1">
      <c r="C196" s="1"/>
      <c r="D196" s="1"/>
      <c r="AC196" s="1"/>
      <c r="AD196" s="1"/>
      <c r="AE196" s="1"/>
      <c r="AF196" s="1"/>
      <c r="AG196" s="1"/>
      <c r="AH196" s="1"/>
    </row>
    <row r="197" spans="3:34" s="3" customFormat="1">
      <c r="C197" s="1"/>
      <c r="D197" s="1"/>
      <c r="AC197" s="1"/>
      <c r="AD197" s="1"/>
      <c r="AE197" s="1"/>
      <c r="AF197" s="1"/>
      <c r="AG197" s="1"/>
      <c r="AH197" s="1"/>
    </row>
    <row r="198" spans="3:34" s="3" customFormat="1">
      <c r="C198" s="1"/>
      <c r="D198" s="1"/>
      <c r="AC198" s="1"/>
      <c r="AD198" s="1"/>
      <c r="AE198" s="1"/>
      <c r="AF198" s="1"/>
      <c r="AG198" s="1"/>
      <c r="AH198" s="1"/>
    </row>
    <row r="199" spans="3:34" s="3" customFormat="1">
      <c r="C199" s="1"/>
      <c r="D199" s="1"/>
      <c r="AC199" s="1"/>
      <c r="AD199" s="1"/>
      <c r="AE199" s="1"/>
      <c r="AF199" s="1"/>
      <c r="AG199" s="1"/>
      <c r="AH199" s="1"/>
    </row>
    <row r="200" spans="3:34" s="3" customFormat="1">
      <c r="C200" s="1"/>
      <c r="D200" s="1"/>
      <c r="AC200" s="1"/>
      <c r="AD200" s="1"/>
      <c r="AE200" s="1"/>
      <c r="AF200" s="1"/>
      <c r="AG200" s="1"/>
      <c r="AH200" s="1"/>
    </row>
    <row r="201" spans="3:34" s="3" customFormat="1">
      <c r="C201" s="1"/>
      <c r="D201" s="1"/>
      <c r="AC201" s="1"/>
      <c r="AD201" s="1"/>
      <c r="AE201" s="1"/>
      <c r="AF201" s="1"/>
      <c r="AG201" s="1"/>
      <c r="AH201" s="1"/>
    </row>
    <row r="202" spans="3:34" s="3" customFormat="1">
      <c r="C202" s="1"/>
      <c r="D202" s="1"/>
      <c r="AC202" s="1"/>
      <c r="AD202" s="1"/>
      <c r="AE202" s="1"/>
      <c r="AF202" s="1"/>
      <c r="AG202" s="1"/>
      <c r="AH202" s="1"/>
    </row>
    <row r="203" spans="3:34" s="3" customFormat="1">
      <c r="C203" s="1"/>
      <c r="D203" s="1"/>
      <c r="AC203" s="1"/>
      <c r="AD203" s="1"/>
      <c r="AE203" s="1"/>
      <c r="AF203" s="1"/>
      <c r="AG203" s="1"/>
      <c r="AH203" s="1"/>
    </row>
    <row r="204" spans="3:34" s="3" customFormat="1">
      <c r="C204" s="1"/>
      <c r="D204" s="1"/>
      <c r="AC204" s="1"/>
      <c r="AD204" s="1"/>
      <c r="AE204" s="1"/>
      <c r="AF204" s="1"/>
      <c r="AG204" s="1"/>
      <c r="AH204" s="1"/>
    </row>
    <row r="205" spans="3:34" s="3" customFormat="1">
      <c r="C205" s="1"/>
      <c r="D205" s="1"/>
      <c r="AC205" s="1"/>
      <c r="AD205" s="1"/>
      <c r="AE205" s="1"/>
      <c r="AF205" s="1"/>
      <c r="AG205" s="1"/>
      <c r="AH205" s="1"/>
    </row>
    <row r="206" spans="3:34" s="3" customFormat="1">
      <c r="C206" s="1"/>
      <c r="D206" s="1"/>
      <c r="AC206" s="1"/>
      <c r="AD206" s="1"/>
      <c r="AE206" s="1"/>
      <c r="AF206" s="1"/>
      <c r="AG206" s="1"/>
      <c r="AH206" s="1"/>
    </row>
    <row r="207" spans="3:34" s="3" customFormat="1">
      <c r="C207" s="1"/>
      <c r="D207" s="1"/>
      <c r="AC207" s="1"/>
      <c r="AD207" s="1"/>
      <c r="AE207" s="1"/>
      <c r="AF207" s="1"/>
      <c r="AG207" s="1"/>
      <c r="AH207" s="1"/>
    </row>
    <row r="208" spans="3:34" s="3" customFormat="1">
      <c r="C208" s="1"/>
      <c r="D208" s="1"/>
      <c r="AC208" s="1"/>
      <c r="AD208" s="1"/>
      <c r="AE208" s="1"/>
      <c r="AF208" s="1"/>
      <c r="AG208" s="1"/>
      <c r="AH208" s="1"/>
    </row>
    <row r="209" spans="3:34" s="3" customFormat="1">
      <c r="C209" s="1"/>
      <c r="D209" s="1"/>
      <c r="AC209" s="1"/>
      <c r="AD209" s="1"/>
      <c r="AE209" s="1"/>
      <c r="AF209" s="1"/>
      <c r="AG209" s="1"/>
      <c r="AH209" s="1"/>
    </row>
    <row r="210" spans="3:34" s="3" customFormat="1">
      <c r="C210" s="1"/>
      <c r="D210" s="1"/>
      <c r="AC210" s="1"/>
      <c r="AD210" s="1"/>
      <c r="AE210" s="1"/>
      <c r="AF210" s="1"/>
      <c r="AG210" s="1"/>
      <c r="AH210" s="1"/>
    </row>
    <row r="211" spans="3:34" s="3" customFormat="1">
      <c r="C211" s="1"/>
      <c r="D211" s="1"/>
      <c r="AC211" s="1"/>
      <c r="AD211" s="1"/>
      <c r="AE211" s="1"/>
      <c r="AF211" s="1"/>
      <c r="AG211" s="1"/>
      <c r="AH211" s="1"/>
    </row>
    <row r="212" spans="3:34" s="3" customFormat="1">
      <c r="C212" s="1"/>
      <c r="D212" s="1"/>
      <c r="AC212" s="1"/>
      <c r="AD212" s="1"/>
      <c r="AE212" s="1"/>
      <c r="AF212" s="1"/>
      <c r="AG212" s="1"/>
      <c r="AH212" s="1"/>
    </row>
    <row r="213" spans="3:34" s="3" customFormat="1">
      <c r="C213" s="1"/>
      <c r="D213" s="1"/>
      <c r="AC213" s="1"/>
      <c r="AD213" s="1"/>
      <c r="AE213" s="1"/>
      <c r="AF213" s="1"/>
      <c r="AG213" s="1"/>
      <c r="AH213" s="1"/>
    </row>
    <row r="214" spans="3:34" s="3" customFormat="1">
      <c r="C214" s="1"/>
      <c r="D214" s="1"/>
      <c r="AC214" s="1"/>
      <c r="AD214" s="1"/>
      <c r="AE214" s="1"/>
      <c r="AF214" s="1"/>
      <c r="AG214" s="1"/>
      <c r="AH214" s="1"/>
    </row>
    <row r="215" spans="3:34" s="3" customFormat="1">
      <c r="C215" s="1"/>
      <c r="D215" s="1"/>
      <c r="AC215" s="1"/>
      <c r="AD215" s="1"/>
      <c r="AE215" s="1"/>
      <c r="AF215" s="1"/>
      <c r="AG215" s="1"/>
      <c r="AH215" s="1"/>
    </row>
    <row r="216" spans="3:34" s="3" customFormat="1">
      <c r="C216" s="1"/>
      <c r="D216" s="1"/>
      <c r="AC216" s="1"/>
      <c r="AD216" s="1"/>
      <c r="AE216" s="1"/>
      <c r="AF216" s="1"/>
      <c r="AG216" s="1"/>
      <c r="AH216" s="1"/>
    </row>
    <row r="217" spans="3:34" s="3" customFormat="1">
      <c r="C217" s="1"/>
      <c r="D217" s="1"/>
      <c r="AC217" s="1"/>
      <c r="AD217" s="1"/>
      <c r="AE217" s="1"/>
      <c r="AF217" s="1"/>
      <c r="AG217" s="1"/>
      <c r="AH217" s="1"/>
    </row>
    <row r="218" spans="3:34" s="3" customFormat="1">
      <c r="C218" s="1"/>
      <c r="D218" s="1"/>
      <c r="AC218" s="1"/>
      <c r="AD218" s="1"/>
      <c r="AE218" s="1"/>
      <c r="AF218" s="1"/>
      <c r="AG218" s="1"/>
      <c r="AH218" s="1"/>
    </row>
    <row r="219" spans="3:34" s="3" customFormat="1">
      <c r="C219" s="1"/>
      <c r="D219" s="1"/>
      <c r="AC219" s="1"/>
      <c r="AD219" s="1"/>
      <c r="AE219" s="1"/>
      <c r="AF219" s="1"/>
      <c r="AG219" s="1"/>
      <c r="AH219" s="1"/>
    </row>
    <row r="220" spans="3:34" s="3" customFormat="1">
      <c r="C220" s="1"/>
      <c r="D220" s="1"/>
      <c r="AC220" s="1"/>
      <c r="AD220" s="1"/>
      <c r="AE220" s="1"/>
      <c r="AF220" s="1"/>
      <c r="AG220" s="1"/>
      <c r="AH220" s="1"/>
    </row>
    <row r="221" spans="3:34" s="3" customFormat="1">
      <c r="C221" s="1"/>
      <c r="D221" s="1"/>
      <c r="AC221" s="1"/>
      <c r="AD221" s="1"/>
      <c r="AE221" s="1"/>
      <c r="AF221" s="1"/>
      <c r="AG221" s="1"/>
      <c r="AH221" s="1"/>
    </row>
    <row r="222" spans="3:34" s="3" customFormat="1">
      <c r="C222" s="1"/>
      <c r="D222" s="1"/>
      <c r="AC222" s="1"/>
      <c r="AD222" s="1"/>
      <c r="AE222" s="1"/>
      <c r="AF222" s="1"/>
      <c r="AG222" s="1"/>
      <c r="AH222" s="1"/>
    </row>
    <row r="223" spans="3:34" s="3" customFormat="1">
      <c r="C223" s="1"/>
      <c r="D223" s="1"/>
      <c r="AC223" s="1"/>
      <c r="AD223" s="1"/>
      <c r="AE223" s="1"/>
      <c r="AF223" s="1"/>
      <c r="AG223" s="1"/>
      <c r="AH223" s="1"/>
    </row>
    <row r="224" spans="3:34" s="3" customFormat="1">
      <c r="C224" s="1"/>
      <c r="D224" s="1"/>
      <c r="AC224" s="1"/>
      <c r="AD224" s="1"/>
      <c r="AE224" s="1"/>
      <c r="AF224" s="1"/>
      <c r="AG224" s="1"/>
      <c r="AH224" s="1"/>
    </row>
    <row r="225" spans="3:34" s="3" customFormat="1">
      <c r="C225" s="1"/>
      <c r="D225" s="1"/>
      <c r="AC225" s="1"/>
      <c r="AD225" s="1"/>
      <c r="AE225" s="1"/>
      <c r="AF225" s="1"/>
      <c r="AG225" s="1"/>
      <c r="AH225" s="1"/>
    </row>
    <row r="226" spans="3:34" s="3" customFormat="1">
      <c r="C226" s="1"/>
      <c r="D226" s="1"/>
      <c r="AC226" s="1"/>
      <c r="AD226" s="1"/>
      <c r="AE226" s="1"/>
      <c r="AF226" s="1"/>
      <c r="AG226" s="1"/>
      <c r="AH226" s="1"/>
    </row>
    <row r="227" spans="3:34" s="3" customFormat="1">
      <c r="AC227" s="1"/>
      <c r="AD227" s="1"/>
      <c r="AE227" s="1"/>
      <c r="AF227" s="1"/>
      <c r="AG227" s="1"/>
      <c r="AH227" s="1"/>
    </row>
    <row r="228" spans="3:34" s="3" customFormat="1">
      <c r="AC228" s="1"/>
      <c r="AD228" s="1"/>
      <c r="AE228" s="1"/>
      <c r="AF228" s="1"/>
      <c r="AG228" s="1"/>
      <c r="AH228" s="1"/>
    </row>
    <row r="229" spans="3:34" s="3" customFormat="1">
      <c r="AC229" s="1"/>
      <c r="AD229" s="1"/>
      <c r="AE229" s="1"/>
      <c r="AF229" s="1"/>
      <c r="AG229" s="1"/>
      <c r="AH229" s="1"/>
    </row>
    <row r="230" spans="3:34" s="3" customFormat="1">
      <c r="AC230" s="1"/>
      <c r="AD230" s="1"/>
      <c r="AE230" s="1"/>
      <c r="AF230" s="1"/>
      <c r="AG230" s="1"/>
      <c r="AH230" s="1"/>
    </row>
    <row r="231" spans="3:34" s="3" customFormat="1">
      <c r="AC231" s="1"/>
      <c r="AD231" s="1"/>
      <c r="AE231" s="1"/>
      <c r="AF231" s="1"/>
      <c r="AG231" s="1"/>
      <c r="AH231" s="1"/>
    </row>
    <row r="232" spans="3:34" s="3" customFormat="1">
      <c r="AC232" s="1"/>
      <c r="AD232" s="1"/>
      <c r="AE232" s="1"/>
      <c r="AF232" s="1"/>
      <c r="AG232" s="1"/>
      <c r="AH232" s="1"/>
    </row>
    <row r="233" spans="3:34" s="3" customFormat="1">
      <c r="AC233" s="1"/>
      <c r="AD233" s="1"/>
      <c r="AE233" s="1"/>
      <c r="AF233" s="1"/>
      <c r="AG233" s="1"/>
      <c r="AH233" s="1"/>
    </row>
    <row r="234" spans="3:34" s="1" customFormat="1">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3:34" s="1" customFormat="1">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3:34" s="1" customFormat="1">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3:34" s="1" customFormat="1">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3:34" s="1" customFormat="1">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3:34" s="1" customFormat="1">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3:34" s="1" customFormat="1">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5:28" s="1" customFormat="1">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5:28" s="1" customFormat="1">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5:28" s="1" customFormat="1">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5:28" s="1" customFormat="1">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5:28" s="1" customFormat="1">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5:28" s="1" customFormat="1">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5:28" s="1" customFormat="1">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5:28" s="1" customFormat="1">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5:28" s="1" customFormat="1">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5:28" s="1" customFormat="1">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5:28" s="1" customFormat="1">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5:28" s="1" customFormat="1">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5:28" s="1" customFormat="1">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5:28" s="1" customFormat="1">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5:28" s="1" customFormat="1">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5:28" s="1" customFormat="1">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5:28" s="1" customFormat="1">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5:28" s="1" customFormat="1">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5:28" s="1" customFormat="1">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5:28" s="1" customFormat="1">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5:28" s="1" customFormat="1">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5:28" s="1" customFormat="1">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5:28" s="1" customFormat="1">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5:28" s="1" customFormat="1">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5:28" s="1" customFormat="1">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5:28" s="1" customFormat="1">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5:28" s="1" customFormat="1">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5:28" s="1" customFormat="1">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5:28" s="1" customFormat="1">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5:28" s="1" customFormat="1">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5:28" s="1" customFormat="1">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5:28" s="1" customFormat="1">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5:28" s="1" customFormat="1">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5:28" s="1" customFormat="1">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5:28" s="1" customFormat="1">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5:28" s="1" customFormat="1">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5:28" s="1" customFormat="1">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5:28" s="1" customFormat="1">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5:28" s="1" customFormat="1">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5:28" s="1" customFormat="1">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5:28" s="1" customFormat="1">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5:28" s="1" customFormat="1">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5:28" s="1" customFormat="1">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5:28" s="1" customFormat="1">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5:28" s="1" customFormat="1">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5:28" s="1" customFormat="1">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5:28" s="1" customFormat="1">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5:28" s="1" customFormat="1">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5:28" s="1" customFormat="1">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5:28" s="1" customFormat="1">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5:28" s="1" customFormat="1">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5:28" s="1" customFormat="1">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5:28" s="1" customFormat="1">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5:28" s="1" customFormat="1">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5:28" s="1" customFormat="1">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5:28" s="1" customFormat="1">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5:28" s="1" customFormat="1">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5:28" s="1" customFormat="1">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5:28" s="1" customFormat="1">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5:28" s="1" customFormat="1">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5:28" s="1" customFormat="1">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5:28" s="1" customFormat="1">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5:28" s="1" customFormat="1">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5:28" s="1" customFormat="1">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5:28" s="1" customFormat="1">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5:28" s="1" customFormat="1">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5:28" s="1" customFormat="1">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5:28" s="1" customFormat="1">
      <c r="E308" s="3"/>
      <c r="F308" s="3"/>
      <c r="G308" s="3"/>
      <c r="H308" s="3"/>
      <c r="I308" s="3"/>
      <c r="J308" s="3"/>
      <c r="K308" s="3"/>
      <c r="L308" s="3"/>
      <c r="M308" s="3"/>
      <c r="N308" s="3"/>
      <c r="O308" s="3"/>
      <c r="P308" s="3"/>
      <c r="Q308" s="3"/>
      <c r="R308" s="3"/>
      <c r="S308" s="3"/>
      <c r="T308" s="3"/>
      <c r="U308" s="3"/>
      <c r="V308" s="3"/>
      <c r="W308" s="3"/>
      <c r="X308" s="3"/>
      <c r="Y308" s="3"/>
      <c r="Z308" s="3"/>
      <c r="AA308" s="3"/>
      <c r="AB308" s="3"/>
    </row>
  </sheetData>
  <mergeCells count="12">
    <mergeCell ref="B7:C7"/>
    <mergeCell ref="D7:D8"/>
    <mergeCell ref="A1:D1"/>
    <mergeCell ref="B22:C22"/>
    <mergeCell ref="A18:C18"/>
    <mergeCell ref="B19:C19"/>
    <mergeCell ref="B20:C20"/>
    <mergeCell ref="B21:C21"/>
    <mergeCell ref="A16:D16"/>
    <mergeCell ref="A4:D4"/>
    <mergeCell ref="A5:D5"/>
    <mergeCell ref="A7:A8"/>
  </mergeCells>
  <pageMargins left="0.70866141732283472" right="0.70866141732283472" top="0.74803149606299213" bottom="0.74803149606299213" header="0.31496062992125984" footer="0.31496062992125984"/>
  <pageSetup paperSize="9" scale="10" orientation="landscape" r:id="rId1"/>
  <headerFooter>
    <oddFooter>&amp;C&amp;"Arial,Negrita"9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1"/>
  <sheetViews>
    <sheetView workbookViewId="0">
      <selection activeCell="B25" sqref="B25:C25"/>
    </sheetView>
  </sheetViews>
  <sheetFormatPr baseColWidth="10" defaultRowHeight="14.4"/>
  <cols>
    <col min="1" max="1" width="9" customWidth="1"/>
    <col min="2" max="2" width="58.6640625" style="3" customWidth="1"/>
    <col min="3" max="3" width="50.6640625" style="3" bestFit="1" customWidth="1"/>
    <col min="4" max="31" width="11.5546875" style="3"/>
  </cols>
  <sheetData>
    <row r="1" spans="1:3" ht="38.4">
      <c r="A1" s="875" t="s">
        <v>2715</v>
      </c>
      <c r="B1" s="875"/>
      <c r="C1" s="875"/>
    </row>
    <row r="2" spans="1:3" s="3" customFormat="1" ht="24.9" customHeight="1">
      <c r="A2" s="853" t="s">
        <v>2714</v>
      </c>
      <c r="B2" s="853"/>
      <c r="C2" s="853"/>
    </row>
    <row r="3" spans="1:3" ht="15" customHeight="1" thickBot="1">
      <c r="A3" s="490"/>
      <c r="B3" s="490"/>
      <c r="C3" s="490"/>
    </row>
    <row r="4" spans="1:3" ht="30" customHeight="1" thickBot="1">
      <c r="A4" s="924" t="s">
        <v>2713</v>
      </c>
      <c r="B4" s="969"/>
      <c r="C4" s="925"/>
    </row>
    <row r="5" spans="1:3" ht="15" thickBot="1">
      <c r="A5" s="975" t="s">
        <v>2712</v>
      </c>
      <c r="B5" s="976"/>
      <c r="C5" s="977"/>
    </row>
    <row r="6" spans="1:3" ht="15.75" customHeight="1" thickBot="1">
      <c r="A6" s="975" t="s">
        <v>2711</v>
      </c>
      <c r="B6" s="976"/>
      <c r="C6" s="977"/>
    </row>
    <row r="7" spans="1:3" ht="15" customHeight="1" thickBot="1">
      <c r="A7" s="975" t="s">
        <v>2710</v>
      </c>
      <c r="B7" s="976"/>
      <c r="C7" s="977"/>
    </row>
    <row r="8" spans="1:3" ht="15" customHeight="1" thickBot="1">
      <c r="A8" s="975" t="s">
        <v>2709</v>
      </c>
      <c r="B8" s="976"/>
      <c r="C8" s="977"/>
    </row>
    <row r="9" spans="1:3" ht="30" customHeight="1" thickBot="1">
      <c r="A9" s="924" t="s">
        <v>2708</v>
      </c>
      <c r="B9" s="969"/>
      <c r="C9" s="925"/>
    </row>
    <row r="10" spans="1:3" ht="15.75" customHeight="1" thickBot="1">
      <c r="A10" s="970" t="s">
        <v>2701</v>
      </c>
      <c r="B10" s="971"/>
      <c r="C10" s="972"/>
    </row>
    <row r="11" spans="1:3" ht="30" customHeight="1" thickBot="1">
      <c r="A11" s="924" t="s">
        <v>2707</v>
      </c>
      <c r="B11" s="969"/>
      <c r="C11" s="925"/>
    </row>
    <row r="12" spans="1:3" ht="15.75" customHeight="1" thickBot="1">
      <c r="A12" s="973" t="s">
        <v>2707</v>
      </c>
      <c r="B12" s="974"/>
      <c r="C12" s="974"/>
    </row>
    <row r="13" spans="1:3" ht="30" customHeight="1" thickBot="1">
      <c r="A13" s="924" t="s">
        <v>2706</v>
      </c>
      <c r="B13" s="969"/>
      <c r="C13" s="925"/>
    </row>
    <row r="14" spans="1:3" ht="15" thickBot="1">
      <c r="A14" s="975" t="s">
        <v>2705</v>
      </c>
      <c r="B14" s="976"/>
      <c r="C14" s="977"/>
    </row>
    <row r="15" spans="1:3" ht="36" customHeight="1" thickBot="1">
      <c r="A15" s="975" t="s">
        <v>2704</v>
      </c>
      <c r="B15" s="976"/>
      <c r="C15" s="977"/>
    </row>
    <row r="16" spans="1:3" ht="17.25" customHeight="1" thickBot="1">
      <c r="A16" s="978" t="s">
        <v>2703</v>
      </c>
      <c r="B16" s="979"/>
      <c r="C16" s="979"/>
    </row>
    <row r="17" spans="1:12" ht="15" thickBot="1">
      <c r="A17" s="924" t="s">
        <v>2702</v>
      </c>
      <c r="B17" s="969"/>
      <c r="C17" s="925"/>
    </row>
    <row r="18" spans="1:12" ht="15.75" customHeight="1" thickBot="1">
      <c r="A18" s="970" t="s">
        <v>2701</v>
      </c>
      <c r="B18" s="971"/>
      <c r="C18" s="971"/>
    </row>
    <row r="19" spans="1:12" ht="15" thickBot="1">
      <c r="A19" s="924" t="s">
        <v>2700</v>
      </c>
      <c r="B19" s="969"/>
      <c r="C19" s="925"/>
    </row>
    <row r="20" spans="1:12" ht="33" customHeight="1" thickBot="1">
      <c r="A20" s="856" t="s">
        <v>2699</v>
      </c>
      <c r="B20" s="978" t="s">
        <v>2698</v>
      </c>
      <c r="C20" s="979"/>
    </row>
    <row r="21" spans="1:12" ht="43.5" customHeight="1" thickBot="1">
      <c r="A21" s="856"/>
      <c r="B21" s="978" t="s">
        <v>2697</v>
      </c>
      <c r="C21" s="979"/>
    </row>
    <row r="22" spans="1:12" ht="24" customHeight="1" thickBot="1">
      <c r="A22" s="872" t="s">
        <v>2696</v>
      </c>
      <c r="B22" s="978" t="s">
        <v>2695</v>
      </c>
      <c r="C22" s="979"/>
    </row>
    <row r="23" spans="1:12" ht="24" customHeight="1" thickBot="1">
      <c r="A23" s="980"/>
      <c r="B23" s="978" t="s">
        <v>2694</v>
      </c>
      <c r="C23" s="979"/>
    </row>
    <row r="24" spans="1:12" ht="24" customHeight="1" thickBot="1">
      <c r="A24" s="873"/>
      <c r="B24" s="978" t="s">
        <v>2693</v>
      </c>
      <c r="C24" s="979"/>
    </row>
    <row r="25" spans="1:12" ht="39.6" thickBot="1">
      <c r="A25" s="463" t="s">
        <v>2692</v>
      </c>
      <c r="B25" s="978" t="s">
        <v>2691</v>
      </c>
      <c r="C25" s="979"/>
    </row>
    <row r="26" spans="1:12" ht="68.25" customHeight="1" thickBot="1">
      <c r="A26" s="463" t="s">
        <v>2690</v>
      </c>
      <c r="B26" s="978" t="s">
        <v>2689</v>
      </c>
      <c r="C26" s="979"/>
    </row>
    <row r="27" spans="1:12" ht="57" customHeight="1">
      <c r="A27" s="981" t="s">
        <v>2688</v>
      </c>
      <c r="B27" s="981"/>
      <c r="C27" s="981"/>
    </row>
    <row r="28" spans="1:12" ht="15" customHeight="1">
      <c r="A28" s="853"/>
      <c r="B28" s="853"/>
      <c r="C28" s="853"/>
      <c r="D28" s="503"/>
      <c r="E28" s="503"/>
      <c r="F28" s="503"/>
      <c r="G28" s="503"/>
      <c r="H28" s="503"/>
      <c r="I28" s="503"/>
      <c r="J28" s="503"/>
      <c r="K28" s="503"/>
      <c r="L28" s="503"/>
    </row>
    <row r="29" spans="1:12">
      <c r="A29" s="853"/>
      <c r="B29" s="853"/>
      <c r="C29" s="853"/>
    </row>
    <row r="30" spans="1:12">
      <c r="A30" s="3"/>
    </row>
    <row r="31" spans="1:12">
      <c r="A31" s="3"/>
    </row>
    <row r="32" spans="1:12">
      <c r="A32" s="3"/>
    </row>
    <row r="33" spans="1:1">
      <c r="A33" s="3"/>
    </row>
    <row r="34" spans="1:1">
      <c r="A34" s="3"/>
    </row>
    <row r="35" spans="1:1">
      <c r="A35" s="3"/>
    </row>
    <row r="36" spans="1:1">
      <c r="A36" s="3"/>
    </row>
    <row r="37" spans="1:1">
      <c r="A37" s="3"/>
    </row>
    <row r="38" spans="1:1">
      <c r="A38" s="3"/>
    </row>
    <row r="39" spans="1:1">
      <c r="A39" s="3"/>
    </row>
    <row r="40" spans="1:1">
      <c r="A40" s="3"/>
    </row>
    <row r="41" spans="1:1">
      <c r="A41" s="3"/>
    </row>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sheetData>
  <mergeCells count="29">
    <mergeCell ref="A28:C29"/>
    <mergeCell ref="A18:C18"/>
    <mergeCell ref="A19:C19"/>
    <mergeCell ref="B20:C20"/>
    <mergeCell ref="B21:C21"/>
    <mergeCell ref="B22:C22"/>
    <mergeCell ref="B23:C23"/>
    <mergeCell ref="A22:A24"/>
    <mergeCell ref="A20:A21"/>
    <mergeCell ref="A27:C27"/>
    <mergeCell ref="B24:C24"/>
    <mergeCell ref="B25:C25"/>
    <mergeCell ref="B26:C26"/>
    <mergeCell ref="A17:C17"/>
    <mergeCell ref="A10:C10"/>
    <mergeCell ref="A12:C12"/>
    <mergeCell ref="A14:C14"/>
    <mergeCell ref="A1:C1"/>
    <mergeCell ref="A4:C4"/>
    <mergeCell ref="A9:C9"/>
    <mergeCell ref="A5:C5"/>
    <mergeCell ref="A6:C6"/>
    <mergeCell ref="A7:C7"/>
    <mergeCell ref="A8:C8"/>
    <mergeCell ref="A2:C2"/>
    <mergeCell ref="A15:C15"/>
    <mergeCell ref="A16:C16"/>
    <mergeCell ref="A11:C11"/>
    <mergeCell ref="A13:C13"/>
  </mergeCell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93"/>
  <sheetViews>
    <sheetView zoomScale="110" zoomScaleNormal="110" workbookViewId="0">
      <selection activeCell="B7" sqref="B7:I7"/>
    </sheetView>
  </sheetViews>
  <sheetFormatPr baseColWidth="10" defaultRowHeight="14.4"/>
  <cols>
    <col min="1" max="1" width="14" style="3" customWidth="1"/>
    <col min="2" max="5" width="10.6640625" style="3" customWidth="1"/>
    <col min="6" max="6" width="13.44140625" style="3" customWidth="1"/>
    <col min="7" max="7" width="10.88671875" style="3" customWidth="1"/>
    <col min="8" max="8" width="10.5546875" style="1" customWidth="1"/>
    <col min="9" max="9" width="13.44140625" style="3" customWidth="1"/>
    <col min="10" max="32" width="11.5546875" style="3"/>
    <col min="33" max="38" width="11.5546875" style="1"/>
  </cols>
  <sheetData>
    <row r="1" spans="1:15" ht="72.75" customHeight="1">
      <c r="A1" s="939" t="s">
        <v>2716</v>
      </c>
      <c r="B1" s="939"/>
      <c r="C1" s="939"/>
      <c r="D1" s="939"/>
      <c r="E1" s="939"/>
      <c r="F1" s="939"/>
      <c r="G1" s="939"/>
      <c r="H1" s="939"/>
      <c r="I1" s="939"/>
      <c r="J1" s="490"/>
      <c r="K1" s="490"/>
      <c r="L1" s="490"/>
      <c r="M1" s="490"/>
    </row>
    <row r="2" spans="1:15">
      <c r="H2" s="3"/>
    </row>
    <row r="3" spans="1:15" s="46" customFormat="1">
      <c r="A3" s="982" t="s">
        <v>2327</v>
      </c>
      <c r="B3" s="982"/>
      <c r="C3" s="982"/>
      <c r="D3" s="982"/>
      <c r="E3" s="982"/>
      <c r="F3" s="982"/>
      <c r="G3" s="982"/>
      <c r="H3" s="982"/>
      <c r="I3" s="982"/>
    </row>
    <row r="4" spans="1:15" s="46" customFormat="1" ht="60" customHeight="1">
      <c r="A4" s="853" t="s">
        <v>2738</v>
      </c>
      <c r="B4" s="853"/>
      <c r="C4" s="853"/>
      <c r="D4" s="853"/>
      <c r="E4" s="853"/>
      <c r="F4" s="853"/>
      <c r="G4" s="853"/>
      <c r="H4" s="853"/>
      <c r="I4" s="853"/>
    </row>
    <row r="5" spans="1:15" s="46" customFormat="1" ht="24.9" customHeight="1">
      <c r="A5" s="853" t="s">
        <v>2737</v>
      </c>
      <c r="B5" s="853"/>
      <c r="C5" s="853"/>
      <c r="D5" s="853"/>
      <c r="E5" s="853"/>
      <c r="F5" s="853"/>
      <c r="G5" s="853"/>
      <c r="H5" s="853"/>
      <c r="I5" s="853"/>
    </row>
    <row r="6" spans="1:15" s="46" customFormat="1" ht="24.9" customHeight="1">
      <c r="A6" s="853" t="s">
        <v>2736</v>
      </c>
      <c r="B6" s="853"/>
      <c r="C6" s="853"/>
      <c r="D6" s="853"/>
      <c r="E6" s="853"/>
      <c r="F6" s="853"/>
      <c r="G6" s="853"/>
      <c r="H6" s="853"/>
      <c r="I6" s="853"/>
    </row>
    <row r="7" spans="1:15" s="46" customFormat="1" ht="15" customHeight="1">
      <c r="B7" s="853" t="s">
        <v>2735</v>
      </c>
      <c r="C7" s="853"/>
      <c r="D7" s="853"/>
      <c r="E7" s="853"/>
      <c r="F7" s="853"/>
      <c r="G7" s="853"/>
      <c r="H7" s="853"/>
      <c r="I7" s="853"/>
    </row>
    <row r="8" spans="1:15" s="46" customFormat="1" ht="15" customHeight="1">
      <c r="A8" s="458"/>
      <c r="B8" s="853" t="s">
        <v>2734</v>
      </c>
      <c r="C8" s="853"/>
      <c r="D8" s="853"/>
      <c r="E8" s="853"/>
      <c r="F8" s="853"/>
      <c r="G8" s="853"/>
      <c r="H8" s="853"/>
      <c r="I8" s="853"/>
      <c r="L8" s="3"/>
      <c r="M8" s="579"/>
      <c r="N8" s="579"/>
      <c r="O8" s="3"/>
    </row>
    <row r="9" spans="1:15" s="46" customFormat="1" ht="30.75" customHeight="1">
      <c r="B9" s="853" t="s">
        <v>2733</v>
      </c>
      <c r="C9" s="853"/>
      <c r="D9" s="853"/>
      <c r="E9" s="853"/>
      <c r="F9" s="853"/>
      <c r="G9" s="853"/>
      <c r="H9" s="853"/>
      <c r="I9" s="853"/>
    </row>
    <row r="10" spans="1:15" s="46" customFormat="1" ht="15" customHeight="1">
      <c r="B10" s="853" t="s">
        <v>2732</v>
      </c>
      <c r="C10" s="853"/>
      <c r="D10" s="853"/>
      <c r="E10" s="853"/>
      <c r="F10" s="853"/>
      <c r="G10" s="853"/>
      <c r="H10" s="853"/>
      <c r="I10" s="853"/>
    </row>
    <row r="11" spans="1:15" s="46" customFormat="1" ht="50.1" customHeight="1">
      <c r="A11" s="853" t="s">
        <v>2731</v>
      </c>
      <c r="B11" s="853"/>
      <c r="C11" s="853"/>
      <c r="D11" s="853"/>
      <c r="E11" s="853"/>
      <c r="F11" s="853"/>
      <c r="G11" s="853"/>
      <c r="H11" s="853"/>
      <c r="I11" s="853"/>
    </row>
    <row r="12" spans="1:15" s="46" customFormat="1" ht="24.9" customHeight="1">
      <c r="A12" s="853" t="s">
        <v>2730</v>
      </c>
      <c r="B12" s="853"/>
      <c r="C12" s="853"/>
      <c r="D12" s="853"/>
      <c r="E12" s="853"/>
      <c r="F12" s="853"/>
      <c r="G12" s="853"/>
      <c r="H12" s="853"/>
      <c r="I12" s="853"/>
    </row>
    <row r="13" spans="1:15" s="46" customFormat="1" ht="50.1" customHeight="1">
      <c r="A13" s="853" t="s">
        <v>2729</v>
      </c>
      <c r="B13" s="853"/>
      <c r="C13" s="853"/>
      <c r="D13" s="853"/>
      <c r="E13" s="853"/>
      <c r="F13" s="853"/>
      <c r="G13" s="853"/>
      <c r="H13" s="853"/>
      <c r="I13" s="853"/>
    </row>
    <row r="14" spans="1:15" s="46" customFormat="1" ht="15" thickBot="1">
      <c r="A14" s="987"/>
      <c r="B14" s="987"/>
      <c r="C14" s="987"/>
      <c r="D14" s="987"/>
      <c r="E14" s="987"/>
      <c r="F14" s="987"/>
      <c r="G14" s="987"/>
      <c r="H14" s="987"/>
      <c r="I14" s="987"/>
    </row>
    <row r="15" spans="1:15" s="46" customFormat="1" ht="15.75" customHeight="1" thickBot="1">
      <c r="A15" s="938" t="s">
        <v>2728</v>
      </c>
      <c r="B15" s="961" t="s">
        <v>2727</v>
      </c>
      <c r="C15" s="962"/>
      <c r="D15" s="962"/>
      <c r="E15" s="578"/>
      <c r="F15" s="985" t="s">
        <v>2726</v>
      </c>
      <c r="G15" s="985" t="s">
        <v>2725</v>
      </c>
      <c r="H15" s="983" t="s">
        <v>2724</v>
      </c>
      <c r="I15" s="963" t="s">
        <v>285</v>
      </c>
    </row>
    <row r="16" spans="1:15" ht="33.75" customHeight="1" thickBot="1">
      <c r="A16" s="988"/>
      <c r="B16" s="469" t="s">
        <v>2723</v>
      </c>
      <c r="C16" s="470" t="s">
        <v>70</v>
      </c>
      <c r="D16" s="470" t="s">
        <v>2722</v>
      </c>
      <c r="E16" s="577" t="s">
        <v>2721</v>
      </c>
      <c r="F16" s="986"/>
      <c r="G16" s="986"/>
      <c r="H16" s="984"/>
      <c r="I16" s="964" t="s">
        <v>285</v>
      </c>
    </row>
    <row r="17" spans="1:40" ht="15" thickBot="1">
      <c r="A17" s="467" t="s">
        <v>2720</v>
      </c>
      <c r="B17" s="574">
        <v>628</v>
      </c>
      <c r="C17" s="573">
        <f>B17*0.001</f>
        <v>0.628</v>
      </c>
      <c r="D17" s="466"/>
      <c r="E17" s="571">
        <f>(C17*F17)/1000000</f>
        <v>4.2704E-4</v>
      </c>
      <c r="F17" s="576">
        <v>680</v>
      </c>
      <c r="G17" s="575">
        <v>44.3</v>
      </c>
      <c r="H17" s="571">
        <f>E17*G17</f>
        <v>1.8917871999999999E-2</v>
      </c>
      <c r="I17" s="570">
        <f>H17/0.0000036</f>
        <v>5254.9644444444448</v>
      </c>
    </row>
    <row r="18" spans="1:40" s="1" customFormat="1" ht="15" thickBot="1">
      <c r="A18" s="467" t="s">
        <v>2711</v>
      </c>
      <c r="B18" s="574">
        <v>628</v>
      </c>
      <c r="C18" s="573">
        <f>B18*0.001</f>
        <v>0.628</v>
      </c>
      <c r="D18" s="466"/>
      <c r="E18" s="571">
        <f>(C18*F18)/1000000</f>
        <v>5.2312400000000003E-4</v>
      </c>
      <c r="F18" s="541">
        <v>833</v>
      </c>
      <c r="G18" s="572">
        <v>43</v>
      </c>
      <c r="H18" s="571">
        <f>E18*G18</f>
        <v>2.2494332000000002E-2</v>
      </c>
      <c r="I18" s="570">
        <f>H18/0.0000036</f>
        <v>6248.4255555555565</v>
      </c>
      <c r="J18" s="3"/>
      <c r="K18" s="3"/>
      <c r="L18" s="3"/>
      <c r="M18" s="3"/>
      <c r="N18" s="3"/>
      <c r="O18" s="3"/>
      <c r="P18" s="3"/>
      <c r="Q18" s="3"/>
      <c r="R18" s="3"/>
      <c r="S18" s="3"/>
      <c r="T18" s="3"/>
      <c r="U18" s="3"/>
      <c r="V18" s="3"/>
      <c r="W18" s="3"/>
      <c r="X18" s="3"/>
      <c r="Y18" s="3"/>
      <c r="Z18" s="3"/>
      <c r="AA18" s="3"/>
      <c r="AB18" s="3"/>
      <c r="AC18" s="3"/>
      <c r="AD18" s="3"/>
      <c r="AE18" s="3"/>
      <c r="AF18" s="3"/>
      <c r="AM18"/>
      <c r="AN18"/>
    </row>
    <row r="19" spans="1:40" s="3" customFormat="1" ht="15" customHeight="1" thickBot="1">
      <c r="A19" s="567"/>
      <c r="B19" s="567"/>
      <c r="C19" s="567"/>
      <c r="D19" s="567"/>
      <c r="E19" s="503"/>
      <c r="F19" s="503"/>
      <c r="G19" s="503"/>
    </row>
    <row r="20" spans="1:40" s="3" customFormat="1">
      <c r="A20" s="545" t="s">
        <v>2719</v>
      </c>
    </row>
    <row r="21" spans="1:40" s="3" customFormat="1" ht="35.1" customHeight="1">
      <c r="A21" s="953" t="s">
        <v>2718</v>
      </c>
      <c r="B21" s="953"/>
      <c r="C21" s="953"/>
      <c r="D21" s="953"/>
      <c r="E21" s="953"/>
      <c r="F21" s="953"/>
      <c r="G21" s="953"/>
      <c r="H21" s="953"/>
      <c r="I21" s="953"/>
    </row>
    <row r="22" spans="1:40" s="3" customFormat="1" ht="24.9" customHeight="1">
      <c r="A22" s="953" t="s">
        <v>2717</v>
      </c>
      <c r="B22" s="953"/>
      <c r="C22" s="953"/>
      <c r="D22" s="953"/>
      <c r="E22" s="953"/>
      <c r="F22" s="953"/>
      <c r="G22" s="953"/>
      <c r="H22" s="953"/>
      <c r="I22" s="953"/>
    </row>
    <row r="23" spans="1:40" s="3" customFormat="1"/>
    <row r="24" spans="1:40" s="3" customFormat="1"/>
    <row r="25" spans="1:40" s="3" customFormat="1"/>
    <row r="26" spans="1:40" s="3" customFormat="1"/>
    <row r="27" spans="1:40" s="3" customFormat="1"/>
    <row r="28" spans="1:40" s="3" customFormat="1"/>
    <row r="29" spans="1:40" s="3" customFormat="1"/>
    <row r="30" spans="1:40" s="3" customFormat="1"/>
    <row r="31" spans="1:40" s="3" customFormat="1"/>
    <row r="32" spans="1:40"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pans="9:32" s="3" customFormat="1"/>
    <row r="66" spans="9:32" s="3" customFormat="1"/>
    <row r="67" spans="9:32" s="3" customFormat="1"/>
    <row r="68" spans="9:32" s="3" customFormat="1"/>
    <row r="69" spans="9:32" s="3" customFormat="1"/>
    <row r="70" spans="9:32" s="3" customFormat="1"/>
    <row r="71" spans="9:32" s="3" customFormat="1"/>
    <row r="72" spans="9:32" s="3" customFormat="1"/>
    <row r="73" spans="9:32" s="3" customFormat="1"/>
    <row r="74" spans="9:32" s="3" customFormat="1"/>
    <row r="75" spans="9:32" s="3" customFormat="1"/>
    <row r="76" spans="9:32" s="3" customFormat="1"/>
    <row r="77" spans="9:32" s="3" customFormat="1"/>
    <row r="78" spans="9:32" s="1" customFormat="1">
      <c r="I78" s="3"/>
      <c r="J78" s="3"/>
      <c r="K78" s="3"/>
      <c r="L78" s="3"/>
      <c r="M78" s="3"/>
      <c r="N78" s="3"/>
      <c r="O78" s="3"/>
      <c r="P78" s="3"/>
      <c r="Q78" s="3"/>
      <c r="R78" s="3"/>
      <c r="S78" s="3"/>
      <c r="T78" s="3"/>
      <c r="U78" s="3"/>
      <c r="V78" s="3"/>
      <c r="W78" s="3"/>
      <c r="X78" s="3"/>
      <c r="Y78" s="3"/>
      <c r="Z78" s="3"/>
      <c r="AA78" s="3"/>
      <c r="AB78" s="3"/>
      <c r="AC78" s="3"/>
      <c r="AD78" s="3"/>
      <c r="AE78" s="3"/>
      <c r="AF78" s="3"/>
    </row>
    <row r="79" spans="9:32" s="1" customFormat="1">
      <c r="I79" s="3"/>
      <c r="J79" s="3"/>
      <c r="K79" s="3"/>
      <c r="L79" s="3"/>
      <c r="M79" s="3"/>
      <c r="N79" s="3"/>
      <c r="O79" s="3"/>
      <c r="P79" s="3"/>
      <c r="Q79" s="3"/>
      <c r="R79" s="3"/>
      <c r="S79" s="3"/>
      <c r="T79" s="3"/>
      <c r="U79" s="3"/>
      <c r="V79" s="3"/>
      <c r="W79" s="3"/>
      <c r="X79" s="3"/>
      <c r="Y79" s="3"/>
      <c r="Z79" s="3"/>
      <c r="AA79" s="3"/>
      <c r="AB79" s="3"/>
      <c r="AC79" s="3"/>
      <c r="AD79" s="3"/>
      <c r="AE79" s="3"/>
      <c r="AF79" s="3"/>
    </row>
    <row r="80" spans="9:32" s="1" customFormat="1">
      <c r="I80" s="3"/>
      <c r="J80" s="3"/>
      <c r="K80" s="3"/>
      <c r="L80" s="3"/>
      <c r="M80" s="3"/>
      <c r="N80" s="3"/>
      <c r="O80" s="3"/>
      <c r="P80" s="3"/>
      <c r="Q80" s="3"/>
      <c r="R80" s="3"/>
      <c r="S80" s="3"/>
      <c r="T80" s="3"/>
      <c r="U80" s="3"/>
      <c r="V80" s="3"/>
      <c r="W80" s="3"/>
      <c r="X80" s="3"/>
      <c r="Y80" s="3"/>
      <c r="Z80" s="3"/>
      <c r="AA80" s="3"/>
      <c r="AB80" s="3"/>
      <c r="AC80" s="3"/>
      <c r="AD80" s="3"/>
      <c r="AE80" s="3"/>
      <c r="AF80" s="3"/>
    </row>
    <row r="81" spans="9:32" s="1" customFormat="1">
      <c r="I81" s="3"/>
      <c r="J81" s="3"/>
      <c r="K81" s="3"/>
      <c r="L81" s="3"/>
      <c r="M81" s="3"/>
      <c r="N81" s="3"/>
      <c r="O81" s="3"/>
      <c r="P81" s="3"/>
      <c r="Q81" s="3"/>
      <c r="R81" s="3"/>
      <c r="S81" s="3"/>
      <c r="T81" s="3"/>
      <c r="U81" s="3"/>
      <c r="V81" s="3"/>
      <c r="W81" s="3"/>
      <c r="X81" s="3"/>
      <c r="Y81" s="3"/>
      <c r="Z81" s="3"/>
      <c r="AA81" s="3"/>
      <c r="AB81" s="3"/>
      <c r="AC81" s="3"/>
      <c r="AD81" s="3"/>
      <c r="AE81" s="3"/>
      <c r="AF81" s="3"/>
    </row>
    <row r="82" spans="9:32" s="1" customFormat="1">
      <c r="I82" s="3"/>
      <c r="J82" s="3"/>
      <c r="K82" s="3"/>
      <c r="L82" s="3"/>
      <c r="M82" s="3"/>
      <c r="N82" s="3"/>
      <c r="O82" s="3"/>
      <c r="P82" s="3"/>
      <c r="Q82" s="3"/>
      <c r="R82" s="3"/>
      <c r="S82" s="3"/>
      <c r="T82" s="3"/>
      <c r="U82" s="3"/>
      <c r="V82" s="3"/>
      <c r="W82" s="3"/>
      <c r="X82" s="3"/>
      <c r="Y82" s="3"/>
      <c r="Z82" s="3"/>
      <c r="AA82" s="3"/>
      <c r="AB82" s="3"/>
      <c r="AC82" s="3"/>
      <c r="AD82" s="3"/>
      <c r="AE82" s="3"/>
      <c r="AF82" s="3"/>
    </row>
    <row r="83" spans="9:32" s="1" customFormat="1">
      <c r="I83" s="3"/>
      <c r="J83" s="3"/>
      <c r="K83" s="3"/>
      <c r="L83" s="3"/>
      <c r="M83" s="3"/>
      <c r="N83" s="3"/>
      <c r="O83" s="3"/>
      <c r="P83" s="3"/>
      <c r="Q83" s="3"/>
      <c r="R83" s="3"/>
      <c r="S83" s="3"/>
      <c r="T83" s="3"/>
      <c r="U83" s="3"/>
      <c r="V83" s="3"/>
      <c r="W83" s="3"/>
      <c r="X83" s="3"/>
      <c r="Y83" s="3"/>
      <c r="Z83" s="3"/>
      <c r="AA83" s="3"/>
      <c r="AB83" s="3"/>
      <c r="AC83" s="3"/>
      <c r="AD83" s="3"/>
      <c r="AE83" s="3"/>
      <c r="AF83" s="3"/>
    </row>
    <row r="84" spans="9:32" s="1" customFormat="1">
      <c r="I84" s="3"/>
      <c r="J84" s="3"/>
      <c r="K84" s="3"/>
      <c r="L84" s="3"/>
      <c r="M84" s="3"/>
      <c r="N84" s="3"/>
      <c r="O84" s="3"/>
      <c r="P84" s="3"/>
      <c r="Q84" s="3"/>
      <c r="R84" s="3"/>
      <c r="S84" s="3"/>
      <c r="T84" s="3"/>
      <c r="U84" s="3"/>
      <c r="V84" s="3"/>
      <c r="W84" s="3"/>
      <c r="X84" s="3"/>
      <c r="Y84" s="3"/>
      <c r="Z84" s="3"/>
      <c r="AA84" s="3"/>
      <c r="AB84" s="3"/>
      <c r="AC84" s="3"/>
      <c r="AD84" s="3"/>
      <c r="AE84" s="3"/>
      <c r="AF84" s="3"/>
    </row>
    <row r="85" spans="9:32" s="1" customFormat="1">
      <c r="I85" s="3"/>
      <c r="J85" s="3"/>
      <c r="K85" s="3"/>
      <c r="L85" s="3"/>
      <c r="M85" s="3"/>
      <c r="N85" s="3"/>
      <c r="O85" s="3"/>
      <c r="P85" s="3"/>
      <c r="Q85" s="3"/>
      <c r="R85" s="3"/>
      <c r="S85" s="3"/>
      <c r="T85" s="3"/>
      <c r="U85" s="3"/>
      <c r="V85" s="3"/>
      <c r="W85" s="3"/>
      <c r="X85" s="3"/>
      <c r="Y85" s="3"/>
      <c r="Z85" s="3"/>
      <c r="AA85" s="3"/>
      <c r="AB85" s="3"/>
      <c r="AC85" s="3"/>
      <c r="AD85" s="3"/>
      <c r="AE85" s="3"/>
      <c r="AF85" s="3"/>
    </row>
    <row r="86" spans="9:32" s="1" customFormat="1">
      <c r="I86" s="3"/>
      <c r="J86" s="3"/>
      <c r="K86" s="3"/>
      <c r="L86" s="3"/>
      <c r="M86" s="3"/>
      <c r="N86" s="3"/>
      <c r="O86" s="3"/>
      <c r="P86" s="3"/>
      <c r="Q86" s="3"/>
      <c r="R86" s="3"/>
      <c r="S86" s="3"/>
      <c r="T86" s="3"/>
      <c r="U86" s="3"/>
      <c r="V86" s="3"/>
      <c r="W86" s="3"/>
      <c r="X86" s="3"/>
      <c r="Y86" s="3"/>
      <c r="Z86" s="3"/>
      <c r="AA86" s="3"/>
      <c r="AB86" s="3"/>
      <c r="AC86" s="3"/>
      <c r="AD86" s="3"/>
      <c r="AE86" s="3"/>
      <c r="AF86" s="3"/>
    </row>
    <row r="87" spans="9:32" s="1" customFormat="1">
      <c r="I87" s="3"/>
      <c r="J87" s="3"/>
      <c r="K87" s="3"/>
      <c r="L87" s="3"/>
      <c r="M87" s="3"/>
      <c r="N87" s="3"/>
      <c r="O87" s="3"/>
      <c r="P87" s="3"/>
      <c r="Q87" s="3"/>
      <c r="R87" s="3"/>
      <c r="S87" s="3"/>
      <c r="T87" s="3"/>
      <c r="U87" s="3"/>
      <c r="V87" s="3"/>
      <c r="W87" s="3"/>
      <c r="X87" s="3"/>
      <c r="Y87" s="3"/>
      <c r="Z87" s="3"/>
      <c r="AA87" s="3"/>
      <c r="AB87" s="3"/>
      <c r="AC87" s="3"/>
      <c r="AD87" s="3"/>
      <c r="AE87" s="3"/>
      <c r="AF87" s="3"/>
    </row>
    <row r="88" spans="9:32" s="1" customFormat="1">
      <c r="I88" s="3"/>
      <c r="J88" s="3"/>
      <c r="K88" s="3"/>
      <c r="L88" s="3"/>
      <c r="M88" s="3"/>
      <c r="N88" s="3"/>
      <c r="O88" s="3"/>
      <c r="P88" s="3"/>
      <c r="Q88" s="3"/>
      <c r="R88" s="3"/>
      <c r="S88" s="3"/>
      <c r="T88" s="3"/>
      <c r="U88" s="3"/>
      <c r="V88" s="3"/>
      <c r="W88" s="3"/>
      <c r="X88" s="3"/>
      <c r="Y88" s="3"/>
      <c r="Z88" s="3"/>
      <c r="AA88" s="3"/>
      <c r="AB88" s="3"/>
      <c r="AC88" s="3"/>
      <c r="AD88" s="3"/>
      <c r="AE88" s="3"/>
      <c r="AF88" s="3"/>
    </row>
    <row r="89" spans="9:32" s="1" customFormat="1">
      <c r="I89" s="3"/>
      <c r="J89" s="3"/>
      <c r="K89" s="3"/>
      <c r="L89" s="3"/>
      <c r="M89" s="3"/>
      <c r="N89" s="3"/>
      <c r="O89" s="3"/>
      <c r="P89" s="3"/>
      <c r="Q89" s="3"/>
      <c r="R89" s="3"/>
      <c r="S89" s="3"/>
      <c r="T89" s="3"/>
      <c r="U89" s="3"/>
      <c r="V89" s="3"/>
      <c r="W89" s="3"/>
      <c r="X89" s="3"/>
      <c r="Y89" s="3"/>
      <c r="Z89" s="3"/>
      <c r="AA89" s="3"/>
      <c r="AB89" s="3"/>
      <c r="AC89" s="3"/>
      <c r="AD89" s="3"/>
      <c r="AE89" s="3"/>
      <c r="AF89" s="3"/>
    </row>
    <row r="90" spans="9:32" s="1" customFormat="1">
      <c r="I90" s="3"/>
      <c r="J90" s="3"/>
      <c r="K90" s="3"/>
      <c r="L90" s="3"/>
      <c r="M90" s="3"/>
      <c r="N90" s="3"/>
      <c r="O90" s="3"/>
      <c r="P90" s="3"/>
      <c r="Q90" s="3"/>
      <c r="R90" s="3"/>
      <c r="S90" s="3"/>
      <c r="T90" s="3"/>
      <c r="U90" s="3"/>
      <c r="V90" s="3"/>
      <c r="W90" s="3"/>
      <c r="X90" s="3"/>
      <c r="Y90" s="3"/>
      <c r="Z90" s="3"/>
      <c r="AA90" s="3"/>
      <c r="AB90" s="3"/>
      <c r="AC90" s="3"/>
      <c r="AD90" s="3"/>
      <c r="AE90" s="3"/>
      <c r="AF90" s="3"/>
    </row>
    <row r="91" spans="9:32" s="1" customFormat="1">
      <c r="I91" s="3"/>
      <c r="J91" s="3"/>
      <c r="K91" s="3"/>
      <c r="L91" s="3"/>
      <c r="M91" s="3"/>
      <c r="N91" s="3"/>
      <c r="O91" s="3"/>
      <c r="P91" s="3"/>
      <c r="Q91" s="3"/>
      <c r="R91" s="3"/>
      <c r="S91" s="3"/>
      <c r="T91" s="3"/>
      <c r="U91" s="3"/>
      <c r="V91" s="3"/>
      <c r="W91" s="3"/>
      <c r="X91" s="3"/>
      <c r="Y91" s="3"/>
      <c r="Z91" s="3"/>
      <c r="AA91" s="3"/>
      <c r="AB91" s="3"/>
      <c r="AC91" s="3"/>
      <c r="AD91" s="3"/>
      <c r="AE91" s="3"/>
      <c r="AF91" s="3"/>
    </row>
    <row r="92" spans="9:32" s="1" customFormat="1">
      <c r="I92" s="3"/>
      <c r="J92" s="3"/>
      <c r="K92" s="3"/>
      <c r="L92" s="3"/>
      <c r="M92" s="3"/>
      <c r="N92" s="3"/>
      <c r="O92" s="3"/>
      <c r="P92" s="3"/>
      <c r="Q92" s="3"/>
      <c r="R92" s="3"/>
      <c r="S92" s="3"/>
      <c r="T92" s="3"/>
      <c r="U92" s="3"/>
      <c r="V92" s="3"/>
      <c r="W92" s="3"/>
      <c r="X92" s="3"/>
      <c r="Y92" s="3"/>
      <c r="Z92" s="3"/>
      <c r="AA92" s="3"/>
      <c r="AB92" s="3"/>
      <c r="AC92" s="3"/>
      <c r="AD92" s="3"/>
      <c r="AE92" s="3"/>
      <c r="AF92" s="3"/>
    </row>
    <row r="93" spans="9:32" s="1" customFormat="1">
      <c r="I93" s="3"/>
      <c r="J93" s="3"/>
      <c r="K93" s="3"/>
      <c r="L93" s="3"/>
      <c r="M93" s="3"/>
      <c r="N93" s="3"/>
      <c r="O93" s="3"/>
      <c r="P93" s="3"/>
      <c r="Q93" s="3"/>
      <c r="R93" s="3"/>
      <c r="S93" s="3"/>
      <c r="T93" s="3"/>
      <c r="U93" s="3"/>
      <c r="V93" s="3"/>
      <c r="W93" s="3"/>
      <c r="X93" s="3"/>
      <c r="Y93" s="3"/>
      <c r="Z93" s="3"/>
      <c r="AA93" s="3"/>
      <c r="AB93" s="3"/>
      <c r="AC93" s="3"/>
      <c r="AD93" s="3"/>
      <c r="AE93" s="3"/>
      <c r="AF93" s="3"/>
    </row>
    <row r="94" spans="9:32" s="1" customFormat="1">
      <c r="I94" s="3"/>
      <c r="J94" s="3"/>
      <c r="K94" s="3"/>
      <c r="L94" s="3"/>
      <c r="M94" s="3"/>
      <c r="N94" s="3"/>
      <c r="O94" s="3"/>
      <c r="P94" s="3"/>
      <c r="Q94" s="3"/>
      <c r="R94" s="3"/>
      <c r="S94" s="3"/>
      <c r="T94" s="3"/>
      <c r="U94" s="3"/>
      <c r="V94" s="3"/>
      <c r="W94" s="3"/>
      <c r="X94" s="3"/>
      <c r="Y94" s="3"/>
      <c r="Z94" s="3"/>
      <c r="AA94" s="3"/>
      <c r="AB94" s="3"/>
      <c r="AC94" s="3"/>
      <c r="AD94" s="3"/>
      <c r="AE94" s="3"/>
      <c r="AF94" s="3"/>
    </row>
    <row r="95" spans="9:32" s="1" customFormat="1">
      <c r="I95" s="3"/>
      <c r="J95" s="3"/>
      <c r="K95" s="3"/>
      <c r="L95" s="3"/>
      <c r="M95" s="3"/>
      <c r="N95" s="3"/>
      <c r="O95" s="3"/>
      <c r="P95" s="3"/>
      <c r="Q95" s="3"/>
      <c r="R95" s="3"/>
      <c r="S95" s="3"/>
      <c r="T95" s="3"/>
      <c r="U95" s="3"/>
      <c r="V95" s="3"/>
      <c r="W95" s="3"/>
      <c r="X95" s="3"/>
      <c r="Y95" s="3"/>
      <c r="Z95" s="3"/>
      <c r="AA95" s="3"/>
      <c r="AB95" s="3"/>
      <c r="AC95" s="3"/>
      <c r="AD95" s="3"/>
      <c r="AE95" s="3"/>
      <c r="AF95" s="3"/>
    </row>
    <row r="96" spans="9:32" s="1" customFormat="1">
      <c r="I96" s="3"/>
      <c r="J96" s="3"/>
      <c r="K96" s="3"/>
      <c r="L96" s="3"/>
      <c r="M96" s="3"/>
      <c r="N96" s="3"/>
      <c r="O96" s="3"/>
      <c r="P96" s="3"/>
      <c r="Q96" s="3"/>
      <c r="R96" s="3"/>
      <c r="S96" s="3"/>
      <c r="T96" s="3"/>
      <c r="U96" s="3"/>
      <c r="V96" s="3"/>
      <c r="W96" s="3"/>
      <c r="X96" s="3"/>
      <c r="Y96" s="3"/>
      <c r="Z96" s="3"/>
      <c r="AA96" s="3"/>
      <c r="AB96" s="3"/>
      <c r="AC96" s="3"/>
      <c r="AD96" s="3"/>
      <c r="AE96" s="3"/>
      <c r="AF96" s="3"/>
    </row>
    <row r="97" spans="9:32" s="1" customFormat="1">
      <c r="I97" s="3"/>
      <c r="J97" s="3"/>
      <c r="K97" s="3"/>
      <c r="L97" s="3"/>
      <c r="M97" s="3"/>
      <c r="N97" s="3"/>
      <c r="O97" s="3"/>
      <c r="P97" s="3"/>
      <c r="Q97" s="3"/>
      <c r="R97" s="3"/>
      <c r="S97" s="3"/>
      <c r="T97" s="3"/>
      <c r="U97" s="3"/>
      <c r="V97" s="3"/>
      <c r="W97" s="3"/>
      <c r="X97" s="3"/>
      <c r="Y97" s="3"/>
      <c r="Z97" s="3"/>
      <c r="AA97" s="3"/>
      <c r="AB97" s="3"/>
      <c r="AC97" s="3"/>
      <c r="AD97" s="3"/>
      <c r="AE97" s="3"/>
      <c r="AF97" s="3"/>
    </row>
    <row r="98" spans="9:32" s="1" customFormat="1">
      <c r="I98" s="3"/>
      <c r="J98" s="3"/>
      <c r="K98" s="3"/>
      <c r="L98" s="3"/>
      <c r="M98" s="3"/>
      <c r="N98" s="3"/>
      <c r="O98" s="3"/>
      <c r="P98" s="3"/>
      <c r="Q98" s="3"/>
      <c r="R98" s="3"/>
      <c r="S98" s="3"/>
      <c r="T98" s="3"/>
      <c r="U98" s="3"/>
      <c r="V98" s="3"/>
      <c r="W98" s="3"/>
      <c r="X98" s="3"/>
      <c r="Y98" s="3"/>
      <c r="Z98" s="3"/>
      <c r="AA98" s="3"/>
      <c r="AB98" s="3"/>
      <c r="AC98" s="3"/>
      <c r="AD98" s="3"/>
      <c r="AE98" s="3"/>
      <c r="AF98" s="3"/>
    </row>
    <row r="99" spans="9:32" s="1" customFormat="1">
      <c r="I99" s="3"/>
      <c r="J99" s="3"/>
      <c r="K99" s="3"/>
      <c r="L99" s="3"/>
      <c r="M99" s="3"/>
      <c r="N99" s="3"/>
      <c r="O99" s="3"/>
      <c r="P99" s="3"/>
      <c r="Q99" s="3"/>
      <c r="R99" s="3"/>
      <c r="S99" s="3"/>
      <c r="T99" s="3"/>
      <c r="U99" s="3"/>
      <c r="V99" s="3"/>
      <c r="W99" s="3"/>
      <c r="X99" s="3"/>
      <c r="Y99" s="3"/>
      <c r="Z99" s="3"/>
      <c r="AA99" s="3"/>
      <c r="AB99" s="3"/>
      <c r="AC99" s="3"/>
      <c r="AD99" s="3"/>
      <c r="AE99" s="3"/>
      <c r="AF99" s="3"/>
    </row>
    <row r="100" spans="9:32" s="1" customFormat="1">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9:32" s="1" customFormat="1">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9:32" s="1" customFormat="1">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9:32" s="1" customFormat="1">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9:32" s="1" customFormat="1">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9:32" s="1" customFormat="1">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9:32" s="1" customFormat="1">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9:32" s="1" customFormat="1">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9:32" s="1" customFormat="1">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9:32" s="1" customFormat="1">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9:32" s="1" customFormat="1">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9:32" s="1" customFormat="1">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9:32" s="1" customFormat="1">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9:32" s="1" customFormat="1">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9:32" s="1" customFormat="1">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9:32" s="1" customFormat="1">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9:32" s="1" customFormat="1">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9:32" s="1" customFormat="1">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9:32" s="1" customFormat="1">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9:32" s="1" customFormat="1">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9:32" s="1" customFormat="1">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9:32" s="1" customFormat="1">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9:32" s="1" customFormat="1">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9:32" s="1" customFormat="1">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9:32" s="1" customFormat="1">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9:32" s="1" customFormat="1">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9:32" s="1" customFormat="1">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9:32" s="1" customFormat="1">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9:32" s="1" customFormat="1">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9:32" s="1" customFormat="1">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9:32" s="1" customFormat="1">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9:32" s="1" customFormat="1">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9:32" s="1" customFormat="1">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9:32" s="1" customFormat="1">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9:32" s="1" customFormat="1">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9:32" s="1" customFormat="1">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9:32" s="1" customFormat="1">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9:32" s="1" customFormat="1">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9:32" s="1" customFormat="1">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9:32" s="1" customFormat="1">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9:32" s="1" customFormat="1">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9:32" s="1" customFormat="1">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9:32" s="1" customFormat="1">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9:32" s="1" customFormat="1">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9:32" s="1" customFormat="1">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9:32" s="1" customFormat="1">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9:32" s="1" customFormat="1">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9:32" s="1" customFormat="1">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9:32" s="1" customFormat="1">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9:32" s="1" customFormat="1">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9:32" s="1" customFormat="1">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9:32" s="1" customFormat="1">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9:32" s="1" customFormat="1">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9:32" s="1" customFormat="1">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9:32" s="1" customFormat="1">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9:32" s="1" customFormat="1">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9:32" s="1" customFormat="1">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9:32" s="1" customFormat="1">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9:32" s="1" customFormat="1">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9:32" s="1" customFormat="1">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9:32" s="1" customFormat="1">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9:32" s="1" customFormat="1">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9:32" s="1" customFormat="1">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9:32" s="1" customFormat="1">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9:32" s="1" customFormat="1">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9:32" s="1" customFormat="1">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9:32" s="1" customFormat="1">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9:32" s="1" customFormat="1">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9:32" s="1" customFormat="1">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9:32" s="1" customFormat="1">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9:32" s="1" customFormat="1">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9:32" s="1" customFormat="1">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9:32" s="1" customFormat="1">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9:32" s="1" customFormat="1">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9:32" s="1" customFormat="1">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9:32" s="1" customFormat="1">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9:32" s="1" customFormat="1">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4:38" s="1" customFormat="1">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4:38" s="1" customFormat="1">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4:38" s="1" customFormat="1">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4:38" s="3" customFormat="1">
      <c r="D180" s="1"/>
      <c r="E180" s="1"/>
      <c r="F180" s="1"/>
      <c r="G180" s="1"/>
      <c r="H180" s="1"/>
      <c r="AG180" s="1"/>
      <c r="AH180" s="1"/>
      <c r="AI180" s="1"/>
      <c r="AJ180" s="1"/>
      <c r="AK180" s="1"/>
      <c r="AL180" s="1"/>
    </row>
    <row r="181" spans="4:38" s="3" customFormat="1">
      <c r="D181" s="1"/>
      <c r="E181" s="1"/>
      <c r="F181" s="1"/>
      <c r="G181" s="1"/>
      <c r="H181" s="1"/>
      <c r="AG181" s="1"/>
      <c r="AH181" s="1"/>
      <c r="AI181" s="1"/>
      <c r="AJ181" s="1"/>
      <c r="AK181" s="1"/>
      <c r="AL181" s="1"/>
    </row>
    <row r="182" spans="4:38" s="3" customFormat="1">
      <c r="D182" s="1"/>
      <c r="E182" s="1"/>
      <c r="F182" s="1"/>
      <c r="G182" s="1"/>
      <c r="H182" s="1"/>
      <c r="AG182" s="1"/>
      <c r="AH182" s="1"/>
      <c r="AI182" s="1"/>
      <c r="AJ182" s="1"/>
      <c r="AK182" s="1"/>
      <c r="AL182" s="1"/>
    </row>
    <row r="183" spans="4:38" s="3" customFormat="1">
      <c r="D183" s="1"/>
      <c r="E183" s="1"/>
      <c r="F183" s="1"/>
      <c r="G183" s="1"/>
      <c r="H183" s="1"/>
      <c r="AG183" s="1"/>
      <c r="AH183" s="1"/>
      <c r="AI183" s="1"/>
      <c r="AJ183" s="1"/>
      <c r="AK183" s="1"/>
      <c r="AL183" s="1"/>
    </row>
    <row r="184" spans="4:38" s="3" customFormat="1">
      <c r="D184" s="1"/>
      <c r="E184" s="1"/>
      <c r="F184" s="1"/>
      <c r="G184" s="1"/>
      <c r="H184" s="1"/>
      <c r="AG184" s="1"/>
      <c r="AH184" s="1"/>
      <c r="AI184" s="1"/>
      <c r="AJ184" s="1"/>
      <c r="AK184" s="1"/>
      <c r="AL184" s="1"/>
    </row>
    <row r="185" spans="4:38" s="3" customFormat="1">
      <c r="D185" s="1"/>
      <c r="E185" s="1"/>
      <c r="F185" s="1"/>
      <c r="G185" s="1"/>
      <c r="H185" s="1"/>
      <c r="AG185" s="1"/>
      <c r="AH185" s="1"/>
      <c r="AI185" s="1"/>
      <c r="AJ185" s="1"/>
      <c r="AK185" s="1"/>
      <c r="AL185" s="1"/>
    </row>
    <row r="186" spans="4:38" s="3" customFormat="1">
      <c r="D186" s="1"/>
      <c r="E186" s="1"/>
      <c r="F186" s="1"/>
      <c r="G186" s="1"/>
      <c r="H186" s="1"/>
      <c r="AG186" s="1"/>
      <c r="AH186" s="1"/>
      <c r="AI186" s="1"/>
      <c r="AJ186" s="1"/>
      <c r="AK186" s="1"/>
      <c r="AL186" s="1"/>
    </row>
    <row r="187" spans="4:38" s="3" customFormat="1">
      <c r="D187" s="1"/>
      <c r="E187" s="1"/>
      <c r="F187" s="1"/>
      <c r="G187" s="1"/>
      <c r="H187" s="1"/>
      <c r="AG187" s="1"/>
      <c r="AH187" s="1"/>
      <c r="AI187" s="1"/>
      <c r="AJ187" s="1"/>
      <c r="AK187" s="1"/>
      <c r="AL187" s="1"/>
    </row>
    <row r="188" spans="4:38" s="3" customFormat="1">
      <c r="D188" s="1"/>
      <c r="E188" s="1"/>
      <c r="F188" s="1"/>
      <c r="G188" s="1"/>
      <c r="H188" s="1"/>
      <c r="AG188" s="1"/>
      <c r="AH188" s="1"/>
      <c r="AI188" s="1"/>
      <c r="AJ188" s="1"/>
      <c r="AK188" s="1"/>
      <c r="AL188" s="1"/>
    </row>
    <row r="189" spans="4:38" s="3" customFormat="1">
      <c r="D189" s="1"/>
      <c r="E189" s="1"/>
      <c r="F189" s="1"/>
      <c r="G189" s="1"/>
      <c r="H189" s="1"/>
      <c r="AG189" s="1"/>
      <c r="AH189" s="1"/>
      <c r="AI189" s="1"/>
      <c r="AJ189" s="1"/>
      <c r="AK189" s="1"/>
      <c r="AL189" s="1"/>
    </row>
    <row r="190" spans="4:38" s="3" customFormat="1">
      <c r="D190" s="1"/>
      <c r="E190" s="1"/>
      <c r="F190" s="1"/>
      <c r="G190" s="1"/>
      <c r="H190" s="1"/>
      <c r="AG190" s="1"/>
      <c r="AH190" s="1"/>
      <c r="AI190" s="1"/>
      <c r="AJ190" s="1"/>
      <c r="AK190" s="1"/>
      <c r="AL190" s="1"/>
    </row>
    <row r="191" spans="4:38" s="3" customFormat="1">
      <c r="D191" s="1"/>
      <c r="E191" s="1"/>
      <c r="F191" s="1"/>
      <c r="G191" s="1"/>
      <c r="H191" s="1"/>
      <c r="AG191" s="1"/>
      <c r="AH191" s="1"/>
      <c r="AI191" s="1"/>
      <c r="AJ191" s="1"/>
      <c r="AK191" s="1"/>
      <c r="AL191" s="1"/>
    </row>
    <row r="192" spans="4:38" s="3" customFormat="1">
      <c r="D192" s="1"/>
      <c r="E192" s="1"/>
      <c r="F192" s="1"/>
      <c r="G192" s="1"/>
      <c r="H192" s="1"/>
      <c r="AG192" s="1"/>
      <c r="AH192" s="1"/>
      <c r="AI192" s="1"/>
      <c r="AJ192" s="1"/>
      <c r="AK192" s="1"/>
      <c r="AL192" s="1"/>
    </row>
    <row r="193" spans="4:38" s="3" customFormat="1">
      <c r="D193" s="1"/>
      <c r="E193" s="1"/>
      <c r="F193" s="1"/>
      <c r="G193" s="1"/>
      <c r="H193" s="1"/>
      <c r="AG193" s="1"/>
      <c r="AH193" s="1"/>
      <c r="AI193" s="1"/>
      <c r="AJ193" s="1"/>
      <c r="AK193" s="1"/>
      <c r="AL193" s="1"/>
    </row>
    <row r="194" spans="4:38" s="3" customFormat="1">
      <c r="D194" s="1"/>
      <c r="E194" s="1"/>
      <c r="F194" s="1"/>
      <c r="G194" s="1"/>
      <c r="H194" s="1"/>
      <c r="AG194" s="1"/>
      <c r="AH194" s="1"/>
      <c r="AI194" s="1"/>
      <c r="AJ194" s="1"/>
      <c r="AK194" s="1"/>
      <c r="AL194" s="1"/>
    </row>
    <row r="195" spans="4:38" s="3" customFormat="1">
      <c r="D195" s="1"/>
      <c r="E195" s="1"/>
      <c r="F195" s="1"/>
      <c r="G195" s="1"/>
      <c r="H195" s="1"/>
      <c r="AG195" s="1"/>
      <c r="AH195" s="1"/>
      <c r="AI195" s="1"/>
      <c r="AJ195" s="1"/>
      <c r="AK195" s="1"/>
      <c r="AL195" s="1"/>
    </row>
    <row r="196" spans="4:38" s="3" customFormat="1">
      <c r="D196" s="1"/>
      <c r="E196" s="1"/>
      <c r="F196" s="1"/>
      <c r="G196" s="1"/>
      <c r="H196" s="1"/>
      <c r="AG196" s="1"/>
      <c r="AH196" s="1"/>
      <c r="AI196" s="1"/>
      <c r="AJ196" s="1"/>
      <c r="AK196" s="1"/>
      <c r="AL196" s="1"/>
    </row>
    <row r="197" spans="4:38" s="3" customFormat="1">
      <c r="D197" s="1"/>
      <c r="E197" s="1"/>
      <c r="F197" s="1"/>
      <c r="G197" s="1"/>
      <c r="H197" s="1"/>
      <c r="AG197" s="1"/>
      <c r="AH197" s="1"/>
      <c r="AI197" s="1"/>
      <c r="AJ197" s="1"/>
      <c r="AK197" s="1"/>
      <c r="AL197" s="1"/>
    </row>
    <row r="198" spans="4:38" s="3" customFormat="1">
      <c r="D198" s="1"/>
      <c r="E198" s="1"/>
      <c r="F198" s="1"/>
      <c r="G198" s="1"/>
      <c r="H198" s="1"/>
      <c r="AG198" s="1"/>
      <c r="AH198" s="1"/>
      <c r="AI198" s="1"/>
      <c r="AJ198" s="1"/>
      <c r="AK198" s="1"/>
      <c r="AL198" s="1"/>
    </row>
    <row r="199" spans="4:38" s="3" customFormat="1">
      <c r="D199" s="1"/>
      <c r="E199" s="1"/>
      <c r="F199" s="1"/>
      <c r="G199" s="1"/>
      <c r="H199" s="1"/>
      <c r="AG199" s="1"/>
      <c r="AH199" s="1"/>
      <c r="AI199" s="1"/>
      <c r="AJ199" s="1"/>
      <c r="AK199" s="1"/>
      <c r="AL199" s="1"/>
    </row>
    <row r="200" spans="4:38" s="3" customFormat="1">
      <c r="D200" s="1"/>
      <c r="E200" s="1"/>
      <c r="F200" s="1"/>
      <c r="G200" s="1"/>
      <c r="H200" s="1"/>
      <c r="AG200" s="1"/>
      <c r="AH200" s="1"/>
      <c r="AI200" s="1"/>
      <c r="AJ200" s="1"/>
      <c r="AK200" s="1"/>
      <c r="AL200" s="1"/>
    </row>
    <row r="201" spans="4:38" s="3" customFormat="1">
      <c r="D201" s="1"/>
      <c r="E201" s="1"/>
      <c r="F201" s="1"/>
      <c r="G201" s="1"/>
      <c r="H201" s="1"/>
      <c r="AG201" s="1"/>
      <c r="AH201" s="1"/>
      <c r="AI201" s="1"/>
      <c r="AJ201" s="1"/>
      <c r="AK201" s="1"/>
      <c r="AL201" s="1"/>
    </row>
    <row r="202" spans="4:38" s="3" customFormat="1">
      <c r="D202" s="1"/>
      <c r="E202" s="1"/>
      <c r="F202" s="1"/>
      <c r="G202" s="1"/>
      <c r="H202" s="1"/>
      <c r="AG202" s="1"/>
      <c r="AH202" s="1"/>
      <c r="AI202" s="1"/>
      <c r="AJ202" s="1"/>
      <c r="AK202" s="1"/>
      <c r="AL202" s="1"/>
    </row>
    <row r="203" spans="4:38" s="3" customFormat="1">
      <c r="D203" s="1"/>
      <c r="E203" s="1"/>
      <c r="F203" s="1"/>
      <c r="G203" s="1"/>
      <c r="H203" s="1"/>
      <c r="AG203" s="1"/>
      <c r="AH203" s="1"/>
      <c r="AI203" s="1"/>
      <c r="AJ203" s="1"/>
      <c r="AK203" s="1"/>
      <c r="AL203" s="1"/>
    </row>
    <row r="204" spans="4:38" s="3" customFormat="1">
      <c r="D204" s="1"/>
      <c r="E204" s="1"/>
      <c r="F204" s="1"/>
      <c r="G204" s="1"/>
      <c r="H204" s="1"/>
      <c r="AG204" s="1"/>
      <c r="AH204" s="1"/>
      <c r="AI204" s="1"/>
      <c r="AJ204" s="1"/>
      <c r="AK204" s="1"/>
      <c r="AL204" s="1"/>
    </row>
    <row r="205" spans="4:38" s="3" customFormat="1">
      <c r="D205" s="1"/>
      <c r="E205" s="1"/>
      <c r="F205" s="1"/>
      <c r="G205" s="1"/>
      <c r="H205" s="1"/>
      <c r="AG205" s="1"/>
      <c r="AH205" s="1"/>
      <c r="AI205" s="1"/>
      <c r="AJ205" s="1"/>
      <c r="AK205" s="1"/>
      <c r="AL205" s="1"/>
    </row>
    <row r="206" spans="4:38" s="3" customFormat="1">
      <c r="D206" s="1"/>
      <c r="E206" s="1"/>
      <c r="F206" s="1"/>
      <c r="G206" s="1"/>
      <c r="H206" s="1"/>
      <c r="AG206" s="1"/>
      <c r="AH206" s="1"/>
      <c r="AI206" s="1"/>
      <c r="AJ206" s="1"/>
      <c r="AK206" s="1"/>
      <c r="AL206" s="1"/>
    </row>
    <row r="207" spans="4:38" s="3" customFormat="1">
      <c r="D207" s="1"/>
      <c r="E207" s="1"/>
      <c r="F207" s="1"/>
      <c r="G207" s="1"/>
      <c r="H207" s="1"/>
      <c r="AG207" s="1"/>
      <c r="AH207" s="1"/>
      <c r="AI207" s="1"/>
      <c r="AJ207" s="1"/>
      <c r="AK207" s="1"/>
      <c r="AL207" s="1"/>
    </row>
    <row r="208" spans="4:38" s="3" customFormat="1">
      <c r="D208" s="1"/>
      <c r="E208" s="1"/>
      <c r="F208" s="1"/>
      <c r="G208" s="1"/>
      <c r="H208" s="1"/>
      <c r="AG208" s="1"/>
      <c r="AH208" s="1"/>
      <c r="AI208" s="1"/>
      <c r="AJ208" s="1"/>
      <c r="AK208" s="1"/>
      <c r="AL208" s="1"/>
    </row>
    <row r="209" spans="4:38" s="3" customFormat="1">
      <c r="D209" s="1"/>
      <c r="E209" s="1"/>
      <c r="F209" s="1"/>
      <c r="G209" s="1"/>
      <c r="H209" s="1"/>
      <c r="AG209" s="1"/>
      <c r="AH209" s="1"/>
      <c r="AI209" s="1"/>
      <c r="AJ209" s="1"/>
      <c r="AK209" s="1"/>
      <c r="AL209" s="1"/>
    </row>
    <row r="210" spans="4:38" s="3" customFormat="1">
      <c r="D210" s="1"/>
      <c r="E210" s="1"/>
      <c r="F210" s="1"/>
      <c r="G210" s="1"/>
      <c r="H210" s="1"/>
      <c r="AG210" s="1"/>
      <c r="AH210" s="1"/>
      <c r="AI210" s="1"/>
      <c r="AJ210" s="1"/>
      <c r="AK210" s="1"/>
      <c r="AL210" s="1"/>
    </row>
    <row r="211" spans="4:38" s="3" customFormat="1">
      <c r="D211" s="1"/>
      <c r="E211" s="1"/>
      <c r="F211" s="1"/>
      <c r="G211" s="1"/>
      <c r="H211" s="1"/>
      <c r="AG211" s="1"/>
      <c r="AH211" s="1"/>
      <c r="AI211" s="1"/>
      <c r="AJ211" s="1"/>
      <c r="AK211" s="1"/>
      <c r="AL211" s="1"/>
    </row>
    <row r="212" spans="4:38" s="3" customFormat="1">
      <c r="AG212" s="1"/>
      <c r="AH212" s="1"/>
      <c r="AI212" s="1"/>
      <c r="AJ212" s="1"/>
      <c r="AK212" s="1"/>
      <c r="AL212" s="1"/>
    </row>
    <row r="213" spans="4:38" s="3" customFormat="1">
      <c r="AG213" s="1"/>
      <c r="AH213" s="1"/>
      <c r="AI213" s="1"/>
      <c r="AJ213" s="1"/>
      <c r="AK213" s="1"/>
      <c r="AL213" s="1"/>
    </row>
    <row r="214" spans="4:38" s="3" customFormat="1">
      <c r="AG214" s="1"/>
      <c r="AH214" s="1"/>
      <c r="AI214" s="1"/>
      <c r="AJ214" s="1"/>
      <c r="AK214" s="1"/>
      <c r="AL214" s="1"/>
    </row>
    <row r="215" spans="4:38" s="3" customFormat="1">
      <c r="AG215" s="1"/>
      <c r="AH215" s="1"/>
      <c r="AI215" s="1"/>
      <c r="AJ215" s="1"/>
      <c r="AK215" s="1"/>
      <c r="AL215" s="1"/>
    </row>
    <row r="216" spans="4:38" s="3" customFormat="1">
      <c r="AG216" s="1"/>
      <c r="AH216" s="1"/>
      <c r="AI216" s="1"/>
      <c r="AJ216" s="1"/>
      <c r="AK216" s="1"/>
      <c r="AL216" s="1"/>
    </row>
    <row r="217" spans="4:38" s="3" customFormat="1">
      <c r="AG217" s="1"/>
      <c r="AH217" s="1"/>
      <c r="AI217" s="1"/>
      <c r="AJ217" s="1"/>
      <c r="AK217" s="1"/>
      <c r="AL217" s="1"/>
    </row>
    <row r="218" spans="4:38" s="3" customFormat="1">
      <c r="AG218" s="1"/>
      <c r="AH218" s="1"/>
      <c r="AI218" s="1"/>
      <c r="AJ218" s="1"/>
      <c r="AK218" s="1"/>
      <c r="AL218" s="1"/>
    </row>
    <row r="219" spans="4:38" s="1" customFormat="1">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4:38" s="1" customFormat="1">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4:38" s="1" customFormat="1">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4:38" s="1" customFormat="1">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4:38" s="1" customFormat="1">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4:38" s="1" customFormat="1">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9:32" s="1" customFormat="1">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9:32" s="1" customFormat="1">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9:32" s="1" customFormat="1">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9:32" s="1" customFormat="1">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9:32" s="1" customFormat="1">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9:32" s="1" customFormat="1">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9:32" s="1" customFormat="1">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9:32" s="1" customFormat="1">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9:32" s="1" customFormat="1">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9:32" s="1" customFormat="1">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9:32" s="1" customFormat="1">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9:32" s="1" customFormat="1">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9:32" s="1" customFormat="1">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9:32" s="1" customFormat="1">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9:32" s="1" customFormat="1">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9:32" s="1" customFormat="1">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9:32" s="1" customFormat="1">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9:32" s="1" customFormat="1">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9:32" s="1" customFormat="1">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9:32" s="1" customFormat="1">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9:32" s="1" customFormat="1">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9:32" s="1" customFormat="1">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9:32" s="1" customFormat="1">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9:32" s="1" customFormat="1">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9:32" s="1" customFormat="1">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9:32" s="1" customFormat="1">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9:32" s="1" customFormat="1">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9:32" s="1" customFormat="1">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9:32" s="1" customFormat="1">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9:32" s="1" customFormat="1">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9:32" s="1" customFormat="1">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9:32" s="1" customFormat="1">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9:32" s="1" customFormat="1">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9:32" s="1" customFormat="1">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9:32" s="1" customFormat="1">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9:32" s="1" customFormat="1">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9:32" s="1" customFormat="1">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9:32" s="1" customFormat="1">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9:32" s="1" customFormat="1">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9:32" s="1" customFormat="1">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9:32" s="1" customFormat="1">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9:32" s="1" customFormat="1">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9:32" s="1" customFormat="1">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9:32" s="1" customFormat="1">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9:32" s="1" customFormat="1">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9:32" s="1" customFormat="1">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9:32" s="1" customFormat="1">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9:32" s="1" customFormat="1">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9:32" s="1" customFormat="1">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9:32" s="1" customFormat="1">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9:32" s="1" customFormat="1">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9:32" s="1" customFormat="1">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9:32" s="1" customFormat="1">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9:32" s="1" customFormat="1">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9:32" s="1" customFormat="1">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9:32" s="1" customFormat="1">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9:32" s="1" customFormat="1">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9:32" s="1" customFormat="1">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9:32" s="1" customFormat="1">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9:32" s="1" customFormat="1">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9:32" s="1" customFormat="1">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9:32" s="1" customFormat="1">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9:32" s="1" customFormat="1">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9:32" s="1" customFormat="1">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9:32" s="1" customFormat="1">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9:32" s="1" customFormat="1">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9:32" s="1" customFormat="1">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9:32" s="1" customFormat="1">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9:32" s="1" customFormat="1">
      <c r="I293" s="3"/>
      <c r="J293" s="3"/>
      <c r="K293" s="3"/>
      <c r="L293" s="3"/>
      <c r="M293" s="3"/>
      <c r="N293" s="3"/>
      <c r="O293" s="3"/>
      <c r="P293" s="3"/>
      <c r="Q293" s="3"/>
      <c r="R293" s="3"/>
      <c r="S293" s="3"/>
      <c r="T293" s="3"/>
      <c r="U293" s="3"/>
      <c r="V293" s="3"/>
      <c r="W293" s="3"/>
      <c r="X293" s="3"/>
      <c r="Y293" s="3"/>
      <c r="Z293" s="3"/>
      <c r="AA293" s="3"/>
      <c r="AB293" s="3"/>
      <c r="AC293" s="3"/>
      <c r="AD293" s="3"/>
      <c r="AE293" s="3"/>
      <c r="AF293" s="3"/>
    </row>
  </sheetData>
  <mergeCells count="21">
    <mergeCell ref="H15:H16"/>
    <mergeCell ref="A21:I21"/>
    <mergeCell ref="A22:I22"/>
    <mergeCell ref="B10:I10"/>
    <mergeCell ref="A13:I13"/>
    <mergeCell ref="G15:G16"/>
    <mergeCell ref="F15:F16"/>
    <mergeCell ref="I15:I16"/>
    <mergeCell ref="A14:I14"/>
    <mergeCell ref="A15:A16"/>
    <mergeCell ref="B15:D15"/>
    <mergeCell ref="B7:I7"/>
    <mergeCell ref="B8:I8"/>
    <mergeCell ref="B9:I9"/>
    <mergeCell ref="A11:I11"/>
    <mergeCell ref="A12:I12"/>
    <mergeCell ref="A1:I1"/>
    <mergeCell ref="A3:I3"/>
    <mergeCell ref="A4:I4"/>
    <mergeCell ref="A5:I5"/>
    <mergeCell ref="A6:I6"/>
  </mergeCells>
  <pageMargins left="0.70866141732283472" right="0.70866141732283472" top="0.74803149606299213" bottom="0.74803149606299213" header="0.31496062992125984" footer="0.31496062992125984"/>
  <pageSetup paperSize="9" scale="10" orientation="landscape" r:id="rId1"/>
  <headerFooter>
    <oddFooter>&amp;C&amp;"Arial,Negrita"9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07"/>
  <sheetViews>
    <sheetView zoomScale="110" zoomScaleNormal="110" workbookViewId="0">
      <selection activeCell="D7" sqref="D7:E7"/>
    </sheetView>
  </sheetViews>
  <sheetFormatPr baseColWidth="10" defaultRowHeight="14.4"/>
  <cols>
    <col min="1" max="1" width="12.88671875" style="3" customWidth="1"/>
    <col min="2" max="2" width="22.109375" style="3" customWidth="1"/>
    <col min="3" max="3" width="14.109375" style="3" customWidth="1"/>
    <col min="4" max="4" width="34.44140625" style="3" customWidth="1"/>
    <col min="5" max="5" width="29.44140625" style="1" customWidth="1"/>
    <col min="6" max="6" width="13.44140625" style="3" customWidth="1"/>
    <col min="7" max="29" width="11.5546875" style="3"/>
    <col min="30" max="35" width="11.5546875" style="1"/>
  </cols>
  <sheetData>
    <row r="1" spans="1:10" ht="72.75" customHeight="1">
      <c r="A1" s="939" t="s">
        <v>2739</v>
      </c>
      <c r="B1" s="939"/>
      <c r="C1" s="939"/>
      <c r="D1" s="939"/>
      <c r="E1" s="939"/>
      <c r="F1" s="490"/>
      <c r="G1" s="490"/>
      <c r="H1" s="490"/>
      <c r="I1" s="490"/>
      <c r="J1" s="490"/>
    </row>
    <row r="2" spans="1:10">
      <c r="E2" s="3"/>
    </row>
    <row r="3" spans="1:10" s="46" customFormat="1">
      <c r="A3" s="982" t="s">
        <v>2327</v>
      </c>
      <c r="B3" s="982"/>
      <c r="C3" s="982"/>
      <c r="D3" s="982"/>
      <c r="E3" s="982"/>
      <c r="F3" s="982"/>
    </row>
    <row r="4" spans="1:10" s="46" customFormat="1" ht="69.900000000000006" customHeight="1">
      <c r="A4" s="853" t="s">
        <v>2779</v>
      </c>
      <c r="B4" s="853"/>
      <c r="C4" s="853"/>
      <c r="D4" s="853"/>
      <c r="E4" s="853"/>
      <c r="F4" s="503"/>
    </row>
    <row r="5" spans="1:10" s="46" customFormat="1" ht="15" customHeight="1" thickBot="1">
      <c r="A5" s="588"/>
      <c r="B5" s="588"/>
      <c r="C5" s="588"/>
      <c r="D5" s="588"/>
      <c r="E5" s="503"/>
      <c r="F5" s="503"/>
    </row>
    <row r="6" spans="1:10" s="46" customFormat="1" ht="69.900000000000006" customHeight="1" thickBot="1">
      <c r="A6" s="990" t="s">
        <v>440</v>
      </c>
      <c r="B6" s="991"/>
      <c r="C6" s="582" t="s">
        <v>2778</v>
      </c>
      <c r="D6" s="990" t="s">
        <v>2777</v>
      </c>
      <c r="E6" s="991"/>
      <c r="F6" s="458"/>
    </row>
    <row r="7" spans="1:10" s="46" customFormat="1" ht="18.75" customHeight="1" thickBot="1">
      <c r="A7" s="992" t="s">
        <v>14</v>
      </c>
      <c r="B7" s="993"/>
      <c r="C7" s="585" t="s">
        <v>2764</v>
      </c>
      <c r="D7" s="994" t="s">
        <v>2763</v>
      </c>
      <c r="E7" s="995"/>
      <c r="F7" s="458"/>
    </row>
    <row r="8" spans="1:10" s="46" customFormat="1" ht="39" customHeight="1" thickBot="1">
      <c r="A8" s="935"/>
      <c r="B8" s="936"/>
      <c r="C8" s="585" t="s">
        <v>2623</v>
      </c>
      <c r="D8" s="994" t="s">
        <v>2776</v>
      </c>
      <c r="E8" s="995"/>
      <c r="F8" s="458"/>
    </row>
    <row r="9" spans="1:10" s="46" customFormat="1" ht="15" customHeight="1" thickBot="1">
      <c r="A9" s="992" t="s">
        <v>2775</v>
      </c>
      <c r="B9" s="993"/>
      <c r="C9" s="585" t="s">
        <v>2764</v>
      </c>
      <c r="D9" s="994" t="s">
        <v>2763</v>
      </c>
      <c r="E9" s="995"/>
      <c r="F9" s="458"/>
    </row>
    <row r="10" spans="1:10" s="46" customFormat="1" ht="15" customHeight="1" thickBot="1">
      <c r="A10" s="935"/>
      <c r="B10" s="936"/>
      <c r="C10" s="585" t="s">
        <v>2623</v>
      </c>
      <c r="D10" s="994" t="s">
        <v>2762</v>
      </c>
      <c r="E10" s="995"/>
      <c r="F10" s="458"/>
    </row>
    <row r="11" spans="1:10" s="46" customFormat="1" ht="15" customHeight="1" thickBot="1">
      <c r="A11" s="992" t="s">
        <v>2774</v>
      </c>
      <c r="B11" s="993"/>
      <c r="C11" s="585" t="s">
        <v>2764</v>
      </c>
      <c r="D11" s="994" t="s">
        <v>2763</v>
      </c>
      <c r="E11" s="995"/>
      <c r="F11" s="458"/>
    </row>
    <row r="12" spans="1:10" s="46" customFormat="1" ht="15" customHeight="1" thickBot="1">
      <c r="A12" s="935"/>
      <c r="B12" s="936"/>
      <c r="C12" s="585" t="s">
        <v>2623</v>
      </c>
      <c r="D12" s="994" t="s">
        <v>2762</v>
      </c>
      <c r="E12" s="995"/>
      <c r="F12" s="458"/>
    </row>
    <row r="13" spans="1:10" s="46" customFormat="1" ht="15" customHeight="1" thickBot="1">
      <c r="A13" s="903" t="s">
        <v>2773</v>
      </c>
      <c r="B13" s="910" t="s">
        <v>2772</v>
      </c>
      <c r="C13" s="585" t="s">
        <v>2764</v>
      </c>
      <c r="D13" s="994" t="s">
        <v>2763</v>
      </c>
      <c r="E13" s="995"/>
      <c r="F13" s="458"/>
    </row>
    <row r="14" spans="1:10" s="46" customFormat="1" ht="15" customHeight="1" thickBot="1">
      <c r="A14" s="989"/>
      <c r="B14" s="911"/>
      <c r="C14" s="585" t="s">
        <v>2623</v>
      </c>
      <c r="D14" s="994" t="s">
        <v>2762</v>
      </c>
      <c r="E14" s="995"/>
      <c r="F14" s="458"/>
    </row>
    <row r="15" spans="1:10" s="46" customFormat="1" ht="15" customHeight="1" thickBot="1">
      <c r="A15" s="989"/>
      <c r="B15" s="467" t="s">
        <v>2771</v>
      </c>
      <c r="C15" s="585" t="s">
        <v>1137</v>
      </c>
      <c r="D15" s="994" t="s">
        <v>2770</v>
      </c>
      <c r="E15" s="995"/>
      <c r="F15" s="458"/>
    </row>
    <row r="16" spans="1:10" s="46" customFormat="1" ht="29.25" customHeight="1" thickBot="1">
      <c r="A16" s="989"/>
      <c r="B16" s="467" t="s">
        <v>2769</v>
      </c>
      <c r="C16" s="585" t="s">
        <v>1137</v>
      </c>
      <c r="D16" s="994" t="s">
        <v>2768</v>
      </c>
      <c r="E16" s="995"/>
      <c r="F16" s="458"/>
    </row>
    <row r="17" spans="1:12" s="46" customFormat="1" ht="111.75" customHeight="1" thickBot="1">
      <c r="A17" s="904"/>
      <c r="B17" s="467" t="s">
        <v>2767</v>
      </c>
      <c r="C17" s="585" t="s">
        <v>1137</v>
      </c>
      <c r="D17" s="994" t="s">
        <v>2766</v>
      </c>
      <c r="E17" s="995"/>
      <c r="F17" s="458"/>
    </row>
    <row r="18" spans="1:12" s="46" customFormat="1" ht="15" customHeight="1" thickBot="1">
      <c r="A18" s="993" t="s">
        <v>420</v>
      </c>
      <c r="B18" s="910" t="s">
        <v>2765</v>
      </c>
      <c r="C18" s="585" t="s">
        <v>2764</v>
      </c>
      <c r="D18" s="994" t="s">
        <v>2763</v>
      </c>
      <c r="E18" s="995"/>
      <c r="F18" s="458"/>
    </row>
    <row r="19" spans="1:12" s="46" customFormat="1" ht="15" customHeight="1" thickBot="1">
      <c r="A19" s="1008"/>
      <c r="B19" s="911"/>
      <c r="C19" s="585" t="s">
        <v>2623</v>
      </c>
      <c r="D19" s="994" t="s">
        <v>2762</v>
      </c>
      <c r="E19" s="995"/>
      <c r="F19" s="458"/>
    </row>
    <row r="20" spans="1:12" s="46" customFormat="1" ht="27.9" customHeight="1" thickBot="1">
      <c r="A20" s="1008"/>
      <c r="B20" s="587" t="s">
        <v>204</v>
      </c>
      <c r="C20" s="585" t="s">
        <v>1137</v>
      </c>
      <c r="D20" s="994" t="s">
        <v>2761</v>
      </c>
      <c r="E20" s="995"/>
      <c r="F20" s="458"/>
    </row>
    <row r="21" spans="1:12" s="46" customFormat="1" ht="27.9" customHeight="1" thickBot="1">
      <c r="A21" s="1008"/>
      <c r="B21" s="586" t="s">
        <v>2760</v>
      </c>
      <c r="C21" s="585" t="s">
        <v>1137</v>
      </c>
      <c r="D21" s="994" t="s">
        <v>2759</v>
      </c>
      <c r="E21" s="995"/>
      <c r="F21" s="458"/>
    </row>
    <row r="22" spans="1:12" s="46" customFormat="1" ht="27.75" customHeight="1" thickBot="1">
      <c r="A22" s="1008"/>
      <c r="B22" s="586" t="s">
        <v>2758</v>
      </c>
      <c r="C22" s="585" t="s">
        <v>1137</v>
      </c>
      <c r="D22" s="994" t="s">
        <v>2757</v>
      </c>
      <c r="E22" s="995"/>
      <c r="F22" s="458"/>
    </row>
    <row r="23" spans="1:12" s="46" customFormat="1" ht="32.25" customHeight="1" thickBot="1">
      <c r="A23" s="1008"/>
      <c r="B23" s="586" t="s">
        <v>55</v>
      </c>
      <c r="C23" s="585" t="s">
        <v>1137</v>
      </c>
      <c r="D23" s="994" t="s">
        <v>2756</v>
      </c>
      <c r="E23" s="995"/>
      <c r="F23" s="458"/>
    </row>
    <row r="24" spans="1:12" s="46" customFormat="1" ht="15" customHeight="1">
      <c r="A24" s="503"/>
      <c r="B24" s="503"/>
      <c r="C24" s="503"/>
      <c r="D24" s="503"/>
      <c r="E24" s="458"/>
      <c r="F24" s="458"/>
    </row>
    <row r="25" spans="1:12" s="46" customFormat="1" ht="30" customHeight="1" thickBot="1">
      <c r="A25" s="853" t="s">
        <v>2755</v>
      </c>
      <c r="B25" s="853"/>
      <c r="C25" s="853"/>
      <c r="D25" s="853"/>
      <c r="E25" s="853"/>
      <c r="F25" s="503"/>
    </row>
    <row r="26" spans="1:12" s="46" customFormat="1" ht="15" thickBot="1">
      <c r="A26" s="1005" t="s">
        <v>2754</v>
      </c>
      <c r="B26" s="1006"/>
      <c r="C26" s="1006"/>
      <c r="D26" s="1006"/>
      <c r="E26" s="1007"/>
      <c r="F26" s="503"/>
    </row>
    <row r="27" spans="1:12" s="46" customFormat="1" ht="24.9" customHeight="1" thickBot="1">
      <c r="A27" s="470" t="s">
        <v>2753</v>
      </c>
      <c r="B27" s="868" t="s">
        <v>2752</v>
      </c>
      <c r="C27" s="869"/>
      <c r="D27" s="884" t="s">
        <v>2751</v>
      </c>
      <c r="E27" s="869"/>
      <c r="F27" s="458"/>
    </row>
    <row r="28" spans="1:12" s="46" customFormat="1" ht="15" customHeight="1" thickBot="1">
      <c r="A28" s="584">
        <v>1</v>
      </c>
      <c r="B28" s="1003">
        <v>28</v>
      </c>
      <c r="C28" s="1004"/>
      <c r="D28" s="1003">
        <v>265</v>
      </c>
      <c r="E28" s="1004"/>
      <c r="F28" s="458"/>
    </row>
    <row r="29" spans="1:12" s="46" customFormat="1" ht="36.75" customHeight="1" thickBot="1">
      <c r="A29" s="975" t="s">
        <v>2750</v>
      </c>
      <c r="B29" s="976"/>
      <c r="C29" s="976"/>
      <c r="D29" s="976"/>
      <c r="E29" s="977"/>
      <c r="F29" s="458"/>
      <c r="I29" s="3"/>
      <c r="J29" s="579"/>
      <c r="K29" s="579"/>
      <c r="L29" s="3"/>
    </row>
    <row r="30" spans="1:12" s="46" customFormat="1" ht="60" customHeight="1">
      <c r="A30" s="853" t="s">
        <v>2749</v>
      </c>
      <c r="B30" s="853"/>
      <c r="C30" s="853"/>
      <c r="D30" s="853"/>
      <c r="E30" s="853"/>
      <c r="F30" s="503"/>
    </row>
    <row r="31" spans="1:12" s="46" customFormat="1" ht="15" customHeight="1" thickBot="1">
      <c r="B31" s="853"/>
      <c r="C31" s="853"/>
      <c r="D31" s="853"/>
      <c r="E31" s="853"/>
      <c r="F31" s="853"/>
    </row>
    <row r="32" spans="1:12" s="46" customFormat="1" ht="51" customHeight="1" thickBot="1">
      <c r="A32" s="583" t="s">
        <v>2728</v>
      </c>
      <c r="B32" s="1005" t="s">
        <v>2748</v>
      </c>
      <c r="C32" s="1007"/>
      <c r="D32" s="582" t="s">
        <v>2747</v>
      </c>
      <c r="E32" s="582" t="s">
        <v>2746</v>
      </c>
    </row>
    <row r="33" spans="1:37" ht="15" thickBot="1">
      <c r="A33" s="467" t="s">
        <v>2720</v>
      </c>
      <c r="B33" s="996">
        <v>69300</v>
      </c>
      <c r="C33" s="997"/>
      <c r="D33" s="575">
        <v>25</v>
      </c>
      <c r="E33" s="575">
        <v>8</v>
      </c>
    </row>
    <row r="34" spans="1:37" s="1" customFormat="1" ht="30.75" customHeight="1" thickBot="1">
      <c r="A34" s="467" t="s">
        <v>2711</v>
      </c>
      <c r="B34" s="998">
        <v>74100</v>
      </c>
      <c r="C34" s="999"/>
      <c r="D34" s="575">
        <v>3.9</v>
      </c>
      <c r="E34" s="575">
        <v>3.9</v>
      </c>
      <c r="F34" s="3"/>
      <c r="G34" s="3"/>
      <c r="H34" s="3"/>
      <c r="I34" s="3"/>
      <c r="J34" s="3"/>
      <c r="K34" s="3"/>
      <c r="L34" s="3"/>
      <c r="M34" s="3"/>
      <c r="N34" s="3"/>
      <c r="O34" s="3"/>
      <c r="P34" s="3"/>
      <c r="Q34" s="3"/>
      <c r="R34" s="3"/>
      <c r="S34" s="3"/>
      <c r="T34" s="3"/>
      <c r="U34" s="3"/>
      <c r="V34" s="3"/>
      <c r="W34" s="3"/>
      <c r="X34" s="3"/>
      <c r="Y34" s="3"/>
      <c r="Z34" s="3"/>
      <c r="AA34" s="3"/>
      <c r="AB34" s="3"/>
      <c r="AC34" s="3"/>
      <c r="AJ34"/>
      <c r="AK34"/>
    </row>
    <row r="35" spans="1:37" s="409" customFormat="1" ht="37.5" customHeight="1" thickBot="1">
      <c r="A35" s="1000" t="s">
        <v>2745</v>
      </c>
      <c r="B35" s="1001"/>
      <c r="C35" s="1001"/>
      <c r="D35" s="1001"/>
      <c r="E35" s="1002"/>
    </row>
    <row r="36" spans="1:37" s="409" customFormat="1" ht="15" customHeight="1">
      <c r="A36" s="492"/>
      <c r="B36" s="492"/>
      <c r="C36" s="492"/>
      <c r="D36" s="492"/>
      <c r="E36" s="492"/>
    </row>
    <row r="37" spans="1:37" s="28" customFormat="1" ht="33" customHeight="1" thickBot="1">
      <c r="A37" s="953" t="s">
        <v>2744</v>
      </c>
      <c r="B37" s="953"/>
      <c r="C37" s="953"/>
      <c r="D37" s="953"/>
      <c r="E37" s="953"/>
    </row>
    <row r="38" spans="1:37" s="3" customFormat="1" ht="43.8" thickBot="1">
      <c r="A38" s="583" t="s">
        <v>2728</v>
      </c>
      <c r="B38" s="582" t="s">
        <v>2724</v>
      </c>
      <c r="C38" s="582" t="s">
        <v>2743</v>
      </c>
      <c r="D38" s="582" t="s">
        <v>2742</v>
      </c>
      <c r="E38" s="582" t="s">
        <v>2741</v>
      </c>
    </row>
    <row r="39" spans="1:37" s="3" customFormat="1" ht="15" thickBot="1">
      <c r="A39" s="467" t="s">
        <v>2720</v>
      </c>
      <c r="B39" s="574">
        <v>0</v>
      </c>
      <c r="C39" s="570">
        <f>B39*B33</f>
        <v>0</v>
      </c>
      <c r="D39" s="581">
        <f>B39*D33</f>
        <v>0</v>
      </c>
      <c r="E39" s="581">
        <f>B39*E33</f>
        <v>0</v>
      </c>
    </row>
    <row r="40" spans="1:37" s="3" customFormat="1" ht="15" thickBot="1">
      <c r="A40" s="467" t="s">
        <v>2711</v>
      </c>
      <c r="B40" s="574">
        <v>1.1296238029999999</v>
      </c>
      <c r="C40" s="570">
        <f>B40*B34</f>
        <v>83705.12380229999</v>
      </c>
      <c r="D40" s="581">
        <f>B40*D34</f>
        <v>4.4055328316999995</v>
      </c>
      <c r="E40" s="581">
        <f>B40*E34</f>
        <v>4.4055328316999995</v>
      </c>
    </row>
    <row r="41" spans="1:37" s="3" customFormat="1" ht="15" thickBot="1"/>
    <row r="42" spans="1:37" s="3" customFormat="1" ht="30" customHeight="1" thickBot="1">
      <c r="A42" s="937" t="s">
        <v>2740</v>
      </c>
      <c r="B42" s="938"/>
      <c r="C42" s="580">
        <f>((C39*A28)+(D39*B28)+(E39*D28)+(C40*A28)+(D40*B28)+(E40*D28))/1000</f>
        <v>84.995944921988084</v>
      </c>
    </row>
    <row r="43" spans="1:37" s="3" customFormat="1"/>
    <row r="44" spans="1:37" s="3" customFormat="1"/>
    <row r="45" spans="1:37" s="3" customFormat="1"/>
    <row r="46" spans="1:37" s="3" customFormat="1"/>
    <row r="47" spans="1:37" s="3" customFormat="1"/>
    <row r="48" spans="1:37"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pans="6:29" s="3" customFormat="1"/>
    <row r="82" spans="6:29" s="3" customFormat="1"/>
    <row r="83" spans="6:29" s="3" customFormat="1"/>
    <row r="84" spans="6:29" s="3" customFormat="1"/>
    <row r="85" spans="6:29" s="3" customFormat="1"/>
    <row r="86" spans="6:29" s="3" customFormat="1"/>
    <row r="87" spans="6:29" s="3" customFormat="1"/>
    <row r="88" spans="6:29" s="3" customFormat="1"/>
    <row r="89" spans="6:29" s="3" customFormat="1"/>
    <row r="90" spans="6:29" s="3" customFormat="1"/>
    <row r="91" spans="6:29" s="3" customFormat="1"/>
    <row r="92" spans="6:29" s="1" customFormat="1">
      <c r="F92" s="3"/>
      <c r="G92" s="3"/>
      <c r="H92" s="3"/>
      <c r="I92" s="3"/>
      <c r="J92" s="3"/>
      <c r="K92" s="3"/>
      <c r="L92" s="3"/>
      <c r="M92" s="3"/>
      <c r="N92" s="3"/>
      <c r="O92" s="3"/>
      <c r="P92" s="3"/>
      <c r="Q92" s="3"/>
      <c r="R92" s="3"/>
      <c r="S92" s="3"/>
      <c r="T92" s="3"/>
      <c r="U92" s="3"/>
      <c r="V92" s="3"/>
      <c r="W92" s="3"/>
      <c r="X92" s="3"/>
      <c r="Y92" s="3"/>
      <c r="Z92" s="3"/>
      <c r="AA92" s="3"/>
      <c r="AB92" s="3"/>
      <c r="AC92" s="3"/>
    </row>
    <row r="93" spans="6:29" s="1" customFormat="1">
      <c r="F93" s="3"/>
      <c r="G93" s="3"/>
      <c r="H93" s="3"/>
      <c r="I93" s="3"/>
      <c r="J93" s="3"/>
      <c r="K93" s="3"/>
      <c r="L93" s="3"/>
      <c r="M93" s="3"/>
      <c r="N93" s="3"/>
      <c r="O93" s="3"/>
      <c r="P93" s="3"/>
      <c r="Q93" s="3"/>
      <c r="R93" s="3"/>
      <c r="S93" s="3"/>
      <c r="T93" s="3"/>
      <c r="U93" s="3"/>
      <c r="V93" s="3"/>
      <c r="W93" s="3"/>
      <c r="X93" s="3"/>
      <c r="Y93" s="3"/>
      <c r="Z93" s="3"/>
      <c r="AA93" s="3"/>
      <c r="AB93" s="3"/>
      <c r="AC93" s="3"/>
    </row>
    <row r="94" spans="6:29" s="1" customFormat="1">
      <c r="F94" s="3"/>
      <c r="G94" s="3"/>
      <c r="H94" s="3"/>
      <c r="I94" s="3"/>
      <c r="J94" s="3"/>
      <c r="K94" s="3"/>
      <c r="L94" s="3"/>
      <c r="M94" s="3"/>
      <c r="N94" s="3"/>
      <c r="O94" s="3"/>
      <c r="P94" s="3"/>
      <c r="Q94" s="3"/>
      <c r="R94" s="3"/>
      <c r="S94" s="3"/>
      <c r="T94" s="3"/>
      <c r="U94" s="3"/>
      <c r="V94" s="3"/>
      <c r="W94" s="3"/>
      <c r="X94" s="3"/>
      <c r="Y94" s="3"/>
      <c r="Z94" s="3"/>
      <c r="AA94" s="3"/>
      <c r="AB94" s="3"/>
      <c r="AC94" s="3"/>
    </row>
    <row r="95" spans="6:29" s="1" customFormat="1">
      <c r="F95" s="3"/>
      <c r="G95" s="3"/>
      <c r="H95" s="3"/>
      <c r="I95" s="3"/>
      <c r="J95" s="3"/>
      <c r="K95" s="3"/>
      <c r="L95" s="3"/>
      <c r="M95" s="3"/>
      <c r="N95" s="3"/>
      <c r="O95" s="3"/>
      <c r="P95" s="3"/>
      <c r="Q95" s="3"/>
      <c r="R95" s="3"/>
      <c r="S95" s="3"/>
      <c r="T95" s="3"/>
      <c r="U95" s="3"/>
      <c r="V95" s="3"/>
      <c r="W95" s="3"/>
      <c r="X95" s="3"/>
      <c r="Y95" s="3"/>
      <c r="Z95" s="3"/>
      <c r="AA95" s="3"/>
      <c r="AB95" s="3"/>
      <c r="AC95" s="3"/>
    </row>
    <row r="96" spans="6:29" s="1" customFormat="1">
      <c r="F96" s="3"/>
      <c r="G96" s="3"/>
      <c r="H96" s="3"/>
      <c r="I96" s="3"/>
      <c r="J96" s="3"/>
      <c r="K96" s="3"/>
      <c r="L96" s="3"/>
      <c r="M96" s="3"/>
      <c r="N96" s="3"/>
      <c r="O96" s="3"/>
      <c r="P96" s="3"/>
      <c r="Q96" s="3"/>
      <c r="R96" s="3"/>
      <c r="S96" s="3"/>
      <c r="T96" s="3"/>
      <c r="U96" s="3"/>
      <c r="V96" s="3"/>
      <c r="W96" s="3"/>
      <c r="X96" s="3"/>
      <c r="Y96" s="3"/>
      <c r="Z96" s="3"/>
      <c r="AA96" s="3"/>
      <c r="AB96" s="3"/>
      <c r="AC96" s="3"/>
    </row>
    <row r="97" spans="6:29" s="1" customFormat="1">
      <c r="F97" s="3"/>
      <c r="G97" s="3"/>
      <c r="H97" s="3"/>
      <c r="I97" s="3"/>
      <c r="J97" s="3"/>
      <c r="K97" s="3"/>
      <c r="L97" s="3"/>
      <c r="M97" s="3"/>
      <c r="N97" s="3"/>
      <c r="O97" s="3"/>
      <c r="P97" s="3"/>
      <c r="Q97" s="3"/>
      <c r="R97" s="3"/>
      <c r="S97" s="3"/>
      <c r="T97" s="3"/>
      <c r="U97" s="3"/>
      <c r="V97" s="3"/>
      <c r="W97" s="3"/>
      <c r="X97" s="3"/>
      <c r="Y97" s="3"/>
      <c r="Z97" s="3"/>
      <c r="AA97" s="3"/>
      <c r="AB97" s="3"/>
      <c r="AC97" s="3"/>
    </row>
    <row r="98" spans="6:29" s="1" customFormat="1">
      <c r="F98" s="3"/>
      <c r="G98" s="3"/>
      <c r="H98" s="3"/>
      <c r="I98" s="3"/>
      <c r="J98" s="3"/>
      <c r="K98" s="3"/>
      <c r="L98" s="3"/>
      <c r="M98" s="3"/>
      <c r="N98" s="3"/>
      <c r="O98" s="3"/>
      <c r="P98" s="3"/>
      <c r="Q98" s="3"/>
      <c r="R98" s="3"/>
      <c r="S98" s="3"/>
      <c r="T98" s="3"/>
      <c r="U98" s="3"/>
      <c r="V98" s="3"/>
      <c r="W98" s="3"/>
      <c r="X98" s="3"/>
      <c r="Y98" s="3"/>
      <c r="Z98" s="3"/>
      <c r="AA98" s="3"/>
      <c r="AB98" s="3"/>
      <c r="AC98" s="3"/>
    </row>
    <row r="99" spans="6:29" s="1" customFormat="1">
      <c r="F99" s="3"/>
      <c r="G99" s="3"/>
      <c r="H99" s="3"/>
      <c r="I99" s="3"/>
      <c r="J99" s="3"/>
      <c r="K99" s="3"/>
      <c r="L99" s="3"/>
      <c r="M99" s="3"/>
      <c r="N99" s="3"/>
      <c r="O99" s="3"/>
      <c r="P99" s="3"/>
      <c r="Q99" s="3"/>
      <c r="R99" s="3"/>
      <c r="S99" s="3"/>
      <c r="T99" s="3"/>
      <c r="U99" s="3"/>
      <c r="V99" s="3"/>
      <c r="W99" s="3"/>
      <c r="X99" s="3"/>
      <c r="Y99" s="3"/>
      <c r="Z99" s="3"/>
      <c r="AA99" s="3"/>
      <c r="AB99" s="3"/>
      <c r="AC99" s="3"/>
    </row>
    <row r="100" spans="6:29" s="1" customFormat="1">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6:29" s="1" customFormat="1">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6:29" s="1" customFormat="1">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6:29" s="1" customFormat="1">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6:29" s="1" customFormat="1">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6:29" s="1" customFormat="1">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6:29" s="1" customFormat="1">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6:29" s="1" customFormat="1">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6:29" s="1" customFormat="1">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6:29" s="1" customFormat="1">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6:29" s="1" customFormat="1">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6:29" s="1" customFormat="1">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6:29" s="1" customFormat="1">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6:29" s="1" customFormat="1">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6:29" s="1" customFormat="1">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6:29" s="1" customFormat="1">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6:29" s="1" customFormat="1">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6:29" s="1" customFormat="1">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6:29" s="1" customFormat="1">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6:29" s="1" customFormat="1">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6:29" s="1" customFormat="1">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6:29" s="1" customFormat="1">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6:29" s="1" customFormat="1">
      <c r="F122" s="3"/>
      <c r="G122" s="3"/>
      <c r="H122" s="3"/>
      <c r="I122" s="3"/>
      <c r="J122" s="3"/>
      <c r="K122" s="3"/>
      <c r="L122" s="3"/>
      <c r="M122" s="3"/>
      <c r="N122" s="3"/>
      <c r="O122" s="3"/>
      <c r="P122" s="3"/>
      <c r="Q122" s="3"/>
      <c r="R122" s="3"/>
      <c r="S122" s="3"/>
      <c r="T122" s="3"/>
      <c r="U122" s="3"/>
      <c r="V122" s="3"/>
      <c r="W122" s="3"/>
      <c r="X122" s="3"/>
      <c r="Y122" s="3"/>
      <c r="Z122" s="3"/>
      <c r="AA122" s="3"/>
      <c r="AB122" s="3"/>
      <c r="AC122" s="3"/>
    </row>
    <row r="123" spans="6:29" s="1" customFormat="1">
      <c r="F123" s="3"/>
      <c r="G123" s="3"/>
      <c r="H123" s="3"/>
      <c r="I123" s="3"/>
      <c r="J123" s="3"/>
      <c r="K123" s="3"/>
      <c r="L123" s="3"/>
      <c r="M123" s="3"/>
      <c r="N123" s="3"/>
      <c r="O123" s="3"/>
      <c r="P123" s="3"/>
      <c r="Q123" s="3"/>
      <c r="R123" s="3"/>
      <c r="S123" s="3"/>
      <c r="T123" s="3"/>
      <c r="U123" s="3"/>
      <c r="V123" s="3"/>
      <c r="W123" s="3"/>
      <c r="X123" s="3"/>
      <c r="Y123" s="3"/>
      <c r="Z123" s="3"/>
      <c r="AA123" s="3"/>
      <c r="AB123" s="3"/>
      <c r="AC123" s="3"/>
    </row>
    <row r="124" spans="6:29" s="1" customFormat="1">
      <c r="F124" s="3"/>
      <c r="G124" s="3"/>
      <c r="H124" s="3"/>
      <c r="I124" s="3"/>
      <c r="J124" s="3"/>
      <c r="K124" s="3"/>
      <c r="L124" s="3"/>
      <c r="M124" s="3"/>
      <c r="N124" s="3"/>
      <c r="O124" s="3"/>
      <c r="P124" s="3"/>
      <c r="Q124" s="3"/>
      <c r="R124" s="3"/>
      <c r="S124" s="3"/>
      <c r="T124" s="3"/>
      <c r="U124" s="3"/>
      <c r="V124" s="3"/>
      <c r="W124" s="3"/>
      <c r="X124" s="3"/>
      <c r="Y124" s="3"/>
      <c r="Z124" s="3"/>
      <c r="AA124" s="3"/>
      <c r="AB124" s="3"/>
      <c r="AC124" s="3"/>
    </row>
    <row r="125" spans="6:29" s="1" customFormat="1">
      <c r="F125" s="3"/>
      <c r="G125" s="3"/>
      <c r="H125" s="3"/>
      <c r="I125" s="3"/>
      <c r="J125" s="3"/>
      <c r="K125" s="3"/>
      <c r="L125" s="3"/>
      <c r="M125" s="3"/>
      <c r="N125" s="3"/>
      <c r="O125" s="3"/>
      <c r="P125" s="3"/>
      <c r="Q125" s="3"/>
      <c r="R125" s="3"/>
      <c r="S125" s="3"/>
      <c r="T125" s="3"/>
      <c r="U125" s="3"/>
      <c r="V125" s="3"/>
      <c r="W125" s="3"/>
      <c r="X125" s="3"/>
      <c r="Y125" s="3"/>
      <c r="Z125" s="3"/>
      <c r="AA125" s="3"/>
      <c r="AB125" s="3"/>
      <c r="AC125" s="3"/>
    </row>
    <row r="126" spans="6:29" s="1" customFormat="1">
      <c r="F126" s="3"/>
      <c r="G126" s="3"/>
      <c r="H126" s="3"/>
      <c r="I126" s="3"/>
      <c r="J126" s="3"/>
      <c r="K126" s="3"/>
      <c r="L126" s="3"/>
      <c r="M126" s="3"/>
      <c r="N126" s="3"/>
      <c r="O126" s="3"/>
      <c r="P126" s="3"/>
      <c r="Q126" s="3"/>
      <c r="R126" s="3"/>
      <c r="S126" s="3"/>
      <c r="T126" s="3"/>
      <c r="U126" s="3"/>
      <c r="V126" s="3"/>
      <c r="W126" s="3"/>
      <c r="X126" s="3"/>
      <c r="Y126" s="3"/>
      <c r="Z126" s="3"/>
      <c r="AA126" s="3"/>
      <c r="AB126" s="3"/>
      <c r="AC126" s="3"/>
    </row>
    <row r="127" spans="6:29" s="1" customFormat="1">
      <c r="F127" s="3"/>
      <c r="G127" s="3"/>
      <c r="H127" s="3"/>
      <c r="I127" s="3"/>
      <c r="J127" s="3"/>
      <c r="K127" s="3"/>
      <c r="L127" s="3"/>
      <c r="M127" s="3"/>
      <c r="N127" s="3"/>
      <c r="O127" s="3"/>
      <c r="P127" s="3"/>
      <c r="Q127" s="3"/>
      <c r="R127" s="3"/>
      <c r="S127" s="3"/>
      <c r="T127" s="3"/>
      <c r="U127" s="3"/>
      <c r="V127" s="3"/>
      <c r="W127" s="3"/>
      <c r="X127" s="3"/>
      <c r="Y127" s="3"/>
      <c r="Z127" s="3"/>
      <c r="AA127" s="3"/>
      <c r="AB127" s="3"/>
      <c r="AC127" s="3"/>
    </row>
    <row r="128" spans="6:29" s="1" customFormat="1">
      <c r="F128" s="3"/>
      <c r="G128" s="3"/>
      <c r="H128" s="3"/>
      <c r="I128" s="3"/>
      <c r="J128" s="3"/>
      <c r="K128" s="3"/>
      <c r="L128" s="3"/>
      <c r="M128" s="3"/>
      <c r="N128" s="3"/>
      <c r="O128" s="3"/>
      <c r="P128" s="3"/>
      <c r="Q128" s="3"/>
      <c r="R128" s="3"/>
      <c r="S128" s="3"/>
      <c r="T128" s="3"/>
      <c r="U128" s="3"/>
      <c r="V128" s="3"/>
      <c r="W128" s="3"/>
      <c r="X128" s="3"/>
      <c r="Y128" s="3"/>
      <c r="Z128" s="3"/>
      <c r="AA128" s="3"/>
      <c r="AB128" s="3"/>
      <c r="AC128" s="3"/>
    </row>
    <row r="129" spans="6:29" s="1" customFormat="1">
      <c r="F129" s="3"/>
      <c r="G129" s="3"/>
      <c r="H129" s="3"/>
      <c r="I129" s="3"/>
      <c r="J129" s="3"/>
      <c r="K129" s="3"/>
      <c r="L129" s="3"/>
      <c r="M129" s="3"/>
      <c r="N129" s="3"/>
      <c r="O129" s="3"/>
      <c r="P129" s="3"/>
      <c r="Q129" s="3"/>
      <c r="R129" s="3"/>
      <c r="S129" s="3"/>
      <c r="T129" s="3"/>
      <c r="U129" s="3"/>
      <c r="V129" s="3"/>
      <c r="W129" s="3"/>
      <c r="X129" s="3"/>
      <c r="Y129" s="3"/>
      <c r="Z129" s="3"/>
      <c r="AA129" s="3"/>
      <c r="AB129" s="3"/>
      <c r="AC129" s="3"/>
    </row>
    <row r="130" spans="6:29" s="1" customFormat="1">
      <c r="F130" s="3"/>
      <c r="G130" s="3"/>
      <c r="H130" s="3"/>
      <c r="I130" s="3"/>
      <c r="J130" s="3"/>
      <c r="K130" s="3"/>
      <c r="L130" s="3"/>
      <c r="M130" s="3"/>
      <c r="N130" s="3"/>
      <c r="O130" s="3"/>
      <c r="P130" s="3"/>
      <c r="Q130" s="3"/>
      <c r="R130" s="3"/>
      <c r="S130" s="3"/>
      <c r="T130" s="3"/>
      <c r="U130" s="3"/>
      <c r="V130" s="3"/>
      <c r="W130" s="3"/>
      <c r="X130" s="3"/>
      <c r="Y130" s="3"/>
      <c r="Z130" s="3"/>
      <c r="AA130" s="3"/>
      <c r="AB130" s="3"/>
      <c r="AC130" s="3"/>
    </row>
    <row r="131" spans="6:29" s="1" customFormat="1">
      <c r="F131" s="3"/>
      <c r="G131" s="3"/>
      <c r="H131" s="3"/>
      <c r="I131" s="3"/>
      <c r="J131" s="3"/>
      <c r="K131" s="3"/>
      <c r="L131" s="3"/>
      <c r="M131" s="3"/>
      <c r="N131" s="3"/>
      <c r="O131" s="3"/>
      <c r="P131" s="3"/>
      <c r="Q131" s="3"/>
      <c r="R131" s="3"/>
      <c r="S131" s="3"/>
      <c r="T131" s="3"/>
      <c r="U131" s="3"/>
      <c r="V131" s="3"/>
      <c r="W131" s="3"/>
      <c r="X131" s="3"/>
      <c r="Y131" s="3"/>
      <c r="Z131" s="3"/>
      <c r="AA131" s="3"/>
      <c r="AB131" s="3"/>
      <c r="AC131" s="3"/>
    </row>
    <row r="132" spans="6:29" s="1" customFormat="1">
      <c r="F132" s="3"/>
      <c r="G132" s="3"/>
      <c r="H132" s="3"/>
      <c r="I132" s="3"/>
      <c r="J132" s="3"/>
      <c r="K132" s="3"/>
      <c r="L132" s="3"/>
      <c r="M132" s="3"/>
      <c r="N132" s="3"/>
      <c r="O132" s="3"/>
      <c r="P132" s="3"/>
      <c r="Q132" s="3"/>
      <c r="R132" s="3"/>
      <c r="S132" s="3"/>
      <c r="T132" s="3"/>
      <c r="U132" s="3"/>
      <c r="V132" s="3"/>
      <c r="W132" s="3"/>
      <c r="X132" s="3"/>
      <c r="Y132" s="3"/>
      <c r="Z132" s="3"/>
      <c r="AA132" s="3"/>
      <c r="AB132" s="3"/>
      <c r="AC132" s="3"/>
    </row>
    <row r="133" spans="6:29" s="1" customFormat="1">
      <c r="F133" s="3"/>
      <c r="G133" s="3"/>
      <c r="H133" s="3"/>
      <c r="I133" s="3"/>
      <c r="J133" s="3"/>
      <c r="K133" s="3"/>
      <c r="L133" s="3"/>
      <c r="M133" s="3"/>
      <c r="N133" s="3"/>
      <c r="O133" s="3"/>
      <c r="P133" s="3"/>
      <c r="Q133" s="3"/>
      <c r="R133" s="3"/>
      <c r="S133" s="3"/>
      <c r="T133" s="3"/>
      <c r="U133" s="3"/>
      <c r="V133" s="3"/>
      <c r="W133" s="3"/>
      <c r="X133" s="3"/>
      <c r="Y133" s="3"/>
      <c r="Z133" s="3"/>
      <c r="AA133" s="3"/>
      <c r="AB133" s="3"/>
      <c r="AC133" s="3"/>
    </row>
    <row r="134" spans="6:29" s="1" customFormat="1">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6:29" s="1" customFormat="1">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6:29" s="1" customFormat="1">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6:29" s="1" customFormat="1">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6:29" s="1" customFormat="1">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6:29" s="1" customFormat="1">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6:29" s="1" customFormat="1">
      <c r="F140" s="3"/>
      <c r="G140" s="3"/>
      <c r="H140" s="3"/>
      <c r="I140" s="3"/>
      <c r="J140" s="3"/>
      <c r="K140" s="3"/>
      <c r="L140" s="3"/>
      <c r="M140" s="3"/>
      <c r="N140" s="3"/>
      <c r="O140" s="3"/>
      <c r="P140" s="3"/>
      <c r="Q140" s="3"/>
      <c r="R140" s="3"/>
      <c r="S140" s="3"/>
      <c r="T140" s="3"/>
      <c r="U140" s="3"/>
      <c r="V140" s="3"/>
      <c r="W140" s="3"/>
      <c r="X140" s="3"/>
      <c r="Y140" s="3"/>
      <c r="Z140" s="3"/>
      <c r="AA140" s="3"/>
      <c r="AB140" s="3"/>
      <c r="AC140" s="3"/>
    </row>
    <row r="141" spans="6:29" s="1" customFormat="1">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spans="6:29" s="1" customFormat="1">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spans="6:29" s="1" customFormat="1">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spans="6:29" s="1" customFormat="1">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6:29" s="1" customFormat="1">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6:29" s="1" customFormat="1">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6:29" s="1" customFormat="1">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6:29" s="1" customFormat="1">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6:29" s="1" customFormat="1">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6:29" s="1" customFormat="1">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6:29" s="1" customFormat="1">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6:29" s="1" customFormat="1">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6:29" s="1" customFormat="1">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6:29" s="1" customFormat="1">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6:29" s="1" customFormat="1">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6:29" s="1" customFormat="1">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6:29" s="1" customFormat="1">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6:29" s="1" customFormat="1">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6:29" s="1" customFormat="1">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6:29" s="1" customFormat="1">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6:29" s="1" customFormat="1">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6:29" s="1" customFormat="1">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6:29" s="1" customFormat="1">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6:29" s="1" customFormat="1">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6:29" s="1" customFormat="1">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6:29" s="1" customFormat="1">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6:29" s="1" customFormat="1">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6:29" s="1" customFormat="1">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6:29" s="1" customFormat="1">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6:29" s="1" customFormat="1">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6:29" s="1" customFormat="1">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6:29" s="1" customFormat="1">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6:29" s="1" customFormat="1">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6:29" s="1" customFormat="1">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6:29" s="1" customFormat="1">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spans="6:29" s="1" customFormat="1">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spans="6:29" s="1" customFormat="1">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spans="6:29" s="1" customFormat="1">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spans="6:29" s="1" customFormat="1">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spans="6:29" s="1" customFormat="1">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spans="6:29" s="1" customFormat="1">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spans="6:29" s="1" customFormat="1">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spans="6:29" s="1" customFormat="1">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spans="6:29" s="1" customFormat="1">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spans="6:29" s="1" customFormat="1">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6:29" s="1" customFormat="1">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6:29" s="1" customFormat="1">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6:29" s="1" customFormat="1">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6:29" s="1" customFormat="1">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6:29" s="1" customFormat="1">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6:29" s="1" customFormat="1">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6:29" s="1" customFormat="1">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4:35" s="1" customFormat="1">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4:35" s="3" customFormat="1">
      <c r="D194" s="1"/>
      <c r="E194" s="1"/>
      <c r="AD194" s="1"/>
      <c r="AE194" s="1"/>
      <c r="AF194" s="1"/>
      <c r="AG194" s="1"/>
      <c r="AH194" s="1"/>
      <c r="AI194" s="1"/>
    </row>
    <row r="195" spans="4:35" s="3" customFormat="1">
      <c r="D195" s="1"/>
      <c r="E195" s="1"/>
      <c r="AD195" s="1"/>
      <c r="AE195" s="1"/>
      <c r="AF195" s="1"/>
      <c r="AG195" s="1"/>
      <c r="AH195" s="1"/>
      <c r="AI195" s="1"/>
    </row>
    <row r="196" spans="4:35" s="3" customFormat="1">
      <c r="D196" s="1"/>
      <c r="E196" s="1"/>
      <c r="AD196" s="1"/>
      <c r="AE196" s="1"/>
      <c r="AF196" s="1"/>
      <c r="AG196" s="1"/>
      <c r="AH196" s="1"/>
      <c r="AI196" s="1"/>
    </row>
    <row r="197" spans="4:35" s="3" customFormat="1">
      <c r="D197" s="1"/>
      <c r="E197" s="1"/>
      <c r="AD197" s="1"/>
      <c r="AE197" s="1"/>
      <c r="AF197" s="1"/>
      <c r="AG197" s="1"/>
      <c r="AH197" s="1"/>
      <c r="AI197" s="1"/>
    </row>
    <row r="198" spans="4:35" s="3" customFormat="1">
      <c r="D198" s="1"/>
      <c r="E198" s="1"/>
      <c r="AD198" s="1"/>
      <c r="AE198" s="1"/>
      <c r="AF198" s="1"/>
      <c r="AG198" s="1"/>
      <c r="AH198" s="1"/>
      <c r="AI198" s="1"/>
    </row>
    <row r="199" spans="4:35" s="3" customFormat="1">
      <c r="D199" s="1"/>
      <c r="E199" s="1"/>
      <c r="AD199" s="1"/>
      <c r="AE199" s="1"/>
      <c r="AF199" s="1"/>
      <c r="AG199" s="1"/>
      <c r="AH199" s="1"/>
      <c r="AI199" s="1"/>
    </row>
    <row r="200" spans="4:35" s="3" customFormat="1">
      <c r="D200" s="1"/>
      <c r="E200" s="1"/>
      <c r="AD200" s="1"/>
      <c r="AE200" s="1"/>
      <c r="AF200" s="1"/>
      <c r="AG200" s="1"/>
      <c r="AH200" s="1"/>
      <c r="AI200" s="1"/>
    </row>
    <row r="201" spans="4:35" s="3" customFormat="1">
      <c r="D201" s="1"/>
      <c r="E201" s="1"/>
      <c r="AD201" s="1"/>
      <c r="AE201" s="1"/>
      <c r="AF201" s="1"/>
      <c r="AG201" s="1"/>
      <c r="AH201" s="1"/>
      <c r="AI201" s="1"/>
    </row>
    <row r="202" spans="4:35" s="3" customFormat="1">
      <c r="D202" s="1"/>
      <c r="E202" s="1"/>
      <c r="AD202" s="1"/>
      <c r="AE202" s="1"/>
      <c r="AF202" s="1"/>
      <c r="AG202" s="1"/>
      <c r="AH202" s="1"/>
      <c r="AI202" s="1"/>
    </row>
    <row r="203" spans="4:35" s="3" customFormat="1">
      <c r="D203" s="1"/>
      <c r="E203" s="1"/>
      <c r="AD203" s="1"/>
      <c r="AE203" s="1"/>
      <c r="AF203" s="1"/>
      <c r="AG203" s="1"/>
      <c r="AH203" s="1"/>
      <c r="AI203" s="1"/>
    </row>
    <row r="204" spans="4:35" s="3" customFormat="1">
      <c r="D204" s="1"/>
      <c r="E204" s="1"/>
      <c r="AD204" s="1"/>
      <c r="AE204" s="1"/>
      <c r="AF204" s="1"/>
      <c r="AG204" s="1"/>
      <c r="AH204" s="1"/>
      <c r="AI204" s="1"/>
    </row>
    <row r="205" spans="4:35" s="3" customFormat="1">
      <c r="D205" s="1"/>
      <c r="E205" s="1"/>
      <c r="AD205" s="1"/>
      <c r="AE205" s="1"/>
      <c r="AF205" s="1"/>
      <c r="AG205" s="1"/>
      <c r="AH205" s="1"/>
      <c r="AI205" s="1"/>
    </row>
    <row r="206" spans="4:35" s="3" customFormat="1">
      <c r="D206" s="1"/>
      <c r="E206" s="1"/>
      <c r="AD206" s="1"/>
      <c r="AE206" s="1"/>
      <c r="AF206" s="1"/>
      <c r="AG206" s="1"/>
      <c r="AH206" s="1"/>
      <c r="AI206" s="1"/>
    </row>
    <row r="207" spans="4:35" s="3" customFormat="1">
      <c r="D207" s="1"/>
      <c r="E207" s="1"/>
      <c r="AD207" s="1"/>
      <c r="AE207" s="1"/>
      <c r="AF207" s="1"/>
      <c r="AG207" s="1"/>
      <c r="AH207" s="1"/>
      <c r="AI207" s="1"/>
    </row>
    <row r="208" spans="4:35" s="3" customFormat="1">
      <c r="D208" s="1"/>
      <c r="E208" s="1"/>
      <c r="AD208" s="1"/>
      <c r="AE208" s="1"/>
      <c r="AF208" s="1"/>
      <c r="AG208" s="1"/>
      <c r="AH208" s="1"/>
      <c r="AI208" s="1"/>
    </row>
    <row r="209" spans="4:35" s="3" customFormat="1">
      <c r="D209" s="1"/>
      <c r="E209" s="1"/>
      <c r="AD209" s="1"/>
      <c r="AE209" s="1"/>
      <c r="AF209" s="1"/>
      <c r="AG209" s="1"/>
      <c r="AH209" s="1"/>
      <c r="AI209" s="1"/>
    </row>
    <row r="210" spans="4:35" s="3" customFormat="1">
      <c r="D210" s="1"/>
      <c r="E210" s="1"/>
      <c r="AD210" s="1"/>
      <c r="AE210" s="1"/>
      <c r="AF210" s="1"/>
      <c r="AG210" s="1"/>
      <c r="AH210" s="1"/>
      <c r="AI210" s="1"/>
    </row>
    <row r="211" spans="4:35" s="3" customFormat="1">
      <c r="D211" s="1"/>
      <c r="E211" s="1"/>
      <c r="AD211" s="1"/>
      <c r="AE211" s="1"/>
      <c r="AF211" s="1"/>
      <c r="AG211" s="1"/>
      <c r="AH211" s="1"/>
      <c r="AI211" s="1"/>
    </row>
    <row r="212" spans="4:35" s="3" customFormat="1">
      <c r="D212" s="1"/>
      <c r="E212" s="1"/>
      <c r="AD212" s="1"/>
      <c r="AE212" s="1"/>
      <c r="AF212" s="1"/>
      <c r="AG212" s="1"/>
      <c r="AH212" s="1"/>
      <c r="AI212" s="1"/>
    </row>
    <row r="213" spans="4:35" s="3" customFormat="1">
      <c r="D213" s="1"/>
      <c r="E213" s="1"/>
      <c r="AD213" s="1"/>
      <c r="AE213" s="1"/>
      <c r="AF213" s="1"/>
      <c r="AG213" s="1"/>
      <c r="AH213" s="1"/>
      <c r="AI213" s="1"/>
    </row>
    <row r="214" spans="4:35" s="3" customFormat="1">
      <c r="D214" s="1"/>
      <c r="E214" s="1"/>
      <c r="AD214" s="1"/>
      <c r="AE214" s="1"/>
      <c r="AF214" s="1"/>
      <c r="AG214" s="1"/>
      <c r="AH214" s="1"/>
      <c r="AI214" s="1"/>
    </row>
    <row r="215" spans="4:35" s="3" customFormat="1">
      <c r="D215" s="1"/>
      <c r="E215" s="1"/>
      <c r="AD215" s="1"/>
      <c r="AE215" s="1"/>
      <c r="AF215" s="1"/>
      <c r="AG215" s="1"/>
      <c r="AH215" s="1"/>
      <c r="AI215" s="1"/>
    </row>
    <row r="216" spans="4:35" s="3" customFormat="1">
      <c r="D216" s="1"/>
      <c r="E216" s="1"/>
      <c r="AD216" s="1"/>
      <c r="AE216" s="1"/>
      <c r="AF216" s="1"/>
      <c r="AG216" s="1"/>
      <c r="AH216" s="1"/>
      <c r="AI216" s="1"/>
    </row>
    <row r="217" spans="4:35" s="3" customFormat="1">
      <c r="D217" s="1"/>
      <c r="E217" s="1"/>
      <c r="AD217" s="1"/>
      <c r="AE217" s="1"/>
      <c r="AF217" s="1"/>
      <c r="AG217" s="1"/>
      <c r="AH217" s="1"/>
      <c r="AI217" s="1"/>
    </row>
    <row r="218" spans="4:35" s="3" customFormat="1">
      <c r="D218" s="1"/>
      <c r="E218" s="1"/>
      <c r="AD218" s="1"/>
      <c r="AE218" s="1"/>
      <c r="AF218" s="1"/>
      <c r="AG218" s="1"/>
      <c r="AH218" s="1"/>
      <c r="AI218" s="1"/>
    </row>
    <row r="219" spans="4:35" s="3" customFormat="1">
      <c r="D219" s="1"/>
      <c r="E219" s="1"/>
      <c r="AD219" s="1"/>
      <c r="AE219" s="1"/>
      <c r="AF219" s="1"/>
      <c r="AG219" s="1"/>
      <c r="AH219" s="1"/>
      <c r="AI219" s="1"/>
    </row>
    <row r="220" spans="4:35" s="3" customFormat="1">
      <c r="D220" s="1"/>
      <c r="E220" s="1"/>
      <c r="AD220" s="1"/>
      <c r="AE220" s="1"/>
      <c r="AF220" s="1"/>
      <c r="AG220" s="1"/>
      <c r="AH220" s="1"/>
      <c r="AI220" s="1"/>
    </row>
    <row r="221" spans="4:35" s="3" customFormat="1">
      <c r="D221" s="1"/>
      <c r="E221" s="1"/>
      <c r="AD221" s="1"/>
      <c r="AE221" s="1"/>
      <c r="AF221" s="1"/>
      <c r="AG221" s="1"/>
      <c r="AH221" s="1"/>
      <c r="AI221" s="1"/>
    </row>
    <row r="222" spans="4:35" s="3" customFormat="1">
      <c r="D222" s="1"/>
      <c r="E222" s="1"/>
      <c r="AD222" s="1"/>
      <c r="AE222" s="1"/>
      <c r="AF222" s="1"/>
      <c r="AG222" s="1"/>
      <c r="AH222" s="1"/>
      <c r="AI222" s="1"/>
    </row>
    <row r="223" spans="4:35" s="3" customFormat="1">
      <c r="D223" s="1"/>
      <c r="E223" s="1"/>
      <c r="AD223" s="1"/>
      <c r="AE223" s="1"/>
      <c r="AF223" s="1"/>
      <c r="AG223" s="1"/>
      <c r="AH223" s="1"/>
      <c r="AI223" s="1"/>
    </row>
    <row r="224" spans="4:35" s="3" customFormat="1">
      <c r="D224" s="1"/>
      <c r="E224" s="1"/>
      <c r="AD224" s="1"/>
      <c r="AE224" s="1"/>
      <c r="AF224" s="1"/>
      <c r="AG224" s="1"/>
      <c r="AH224" s="1"/>
      <c r="AI224" s="1"/>
    </row>
    <row r="225" spans="4:35" s="3" customFormat="1">
      <c r="D225" s="1"/>
      <c r="E225" s="1"/>
      <c r="AD225" s="1"/>
      <c r="AE225" s="1"/>
      <c r="AF225" s="1"/>
      <c r="AG225" s="1"/>
      <c r="AH225" s="1"/>
      <c r="AI225" s="1"/>
    </row>
    <row r="226" spans="4:35" s="3" customFormat="1">
      <c r="AD226" s="1"/>
      <c r="AE226" s="1"/>
      <c r="AF226" s="1"/>
      <c r="AG226" s="1"/>
      <c r="AH226" s="1"/>
      <c r="AI226" s="1"/>
    </row>
    <row r="227" spans="4:35" s="3" customFormat="1">
      <c r="AD227" s="1"/>
      <c r="AE227" s="1"/>
      <c r="AF227" s="1"/>
      <c r="AG227" s="1"/>
      <c r="AH227" s="1"/>
      <c r="AI227" s="1"/>
    </row>
    <row r="228" spans="4:35" s="3" customFormat="1">
      <c r="AD228" s="1"/>
      <c r="AE228" s="1"/>
      <c r="AF228" s="1"/>
      <c r="AG228" s="1"/>
      <c r="AH228" s="1"/>
      <c r="AI228" s="1"/>
    </row>
    <row r="229" spans="4:35" s="3" customFormat="1">
      <c r="AD229" s="1"/>
      <c r="AE229" s="1"/>
      <c r="AF229" s="1"/>
      <c r="AG229" s="1"/>
      <c r="AH229" s="1"/>
      <c r="AI229" s="1"/>
    </row>
    <row r="230" spans="4:35" s="3" customFormat="1">
      <c r="AD230" s="1"/>
      <c r="AE230" s="1"/>
      <c r="AF230" s="1"/>
      <c r="AG230" s="1"/>
      <c r="AH230" s="1"/>
      <c r="AI230" s="1"/>
    </row>
    <row r="231" spans="4:35" s="3" customFormat="1">
      <c r="AD231" s="1"/>
      <c r="AE231" s="1"/>
      <c r="AF231" s="1"/>
      <c r="AG231" s="1"/>
      <c r="AH231" s="1"/>
      <c r="AI231" s="1"/>
    </row>
    <row r="232" spans="4:35" s="3" customFormat="1">
      <c r="AD232" s="1"/>
      <c r="AE232" s="1"/>
      <c r="AF232" s="1"/>
      <c r="AG232" s="1"/>
      <c r="AH232" s="1"/>
      <c r="AI232" s="1"/>
    </row>
    <row r="233" spans="4:35" s="1" customFormat="1">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4:35" s="1" customFormat="1">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4:35" s="1" customFormat="1">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4:35" s="1" customFormat="1">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4:35" s="1" customFormat="1">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4:35" s="1" customFormat="1">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4:35" s="1" customFormat="1">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4:35" s="1" customFormat="1">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6:29" s="1" customFormat="1">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6:29" s="1" customFormat="1">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6:29" s="1" customFormat="1">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6:29" s="1" customFormat="1">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6:29" s="1" customFormat="1">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6:29" s="1" customFormat="1">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6:29" s="1" customFormat="1">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6:29" s="1" customFormat="1">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6:29" s="1" customFormat="1">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6:29" s="1" customFormat="1">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6:29" s="1" customFormat="1">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6:29" s="1" customFormat="1">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6:29" s="1" customFormat="1">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6:29" s="1" customFormat="1">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6:29" s="1" customFormat="1">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6:29" s="1" customFormat="1">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6:29" s="1" customFormat="1">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6:29" s="1" customFormat="1">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6:29" s="1" customFormat="1">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6:29" s="1" customFormat="1">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6:29" s="1" customFormat="1">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6:29" s="1" customFormat="1">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6:29" s="1" customFormat="1">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6:29" s="1" customFormat="1">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6:29" s="1" customFormat="1">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6:29" s="1" customFormat="1">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6:29" s="1" customFormat="1">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6:29" s="1" customFormat="1">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6:29" s="1" customFormat="1">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6:29" s="1" customFormat="1">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6:29" s="1" customFormat="1">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6:29" s="1" customFormat="1">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6:29" s="1" customFormat="1">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6:29" s="1" customFormat="1">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6:29" s="1" customFormat="1">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6:29" s="1" customFormat="1">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6:29" s="1" customFormat="1">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6:29" s="1" customFormat="1">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6:29" s="1" customFormat="1">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6:29" s="1" customFormat="1">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6:29" s="1" customFormat="1">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6:29" s="1" customFormat="1">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6:29" s="1" customFormat="1">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6:29" s="1" customFormat="1">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6:29" s="1" customFormat="1">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6:29" s="1" customFormat="1">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6:29" s="1" customFormat="1">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6:29" s="1" customFormat="1">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6:29" s="1" customFormat="1">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6:29" s="1" customFormat="1">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6:29" s="1" customFormat="1">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6:29" s="1" customFormat="1">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6:29" s="1" customFormat="1">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6:29" s="1" customFormat="1">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6:29" s="1" customFormat="1">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6:29" s="1" customFormat="1">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6:29" s="1" customFormat="1">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6:29" s="1" customFormat="1">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6:29" s="1" customFormat="1">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6:29" s="1" customFormat="1">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6:29" s="1" customFormat="1">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6:29" s="1" customFormat="1">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6:29" s="1" customFormat="1">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6:29" s="1" customFormat="1">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6:29" s="1" customFormat="1">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6:29" s="1" customFormat="1">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6:29" s="1" customFormat="1">
      <c r="F307" s="3"/>
      <c r="G307" s="3"/>
      <c r="H307" s="3"/>
      <c r="I307" s="3"/>
      <c r="J307" s="3"/>
      <c r="K307" s="3"/>
      <c r="L307" s="3"/>
      <c r="M307" s="3"/>
      <c r="N307" s="3"/>
      <c r="O307" s="3"/>
      <c r="P307" s="3"/>
      <c r="Q307" s="3"/>
      <c r="R307" s="3"/>
      <c r="S307" s="3"/>
      <c r="T307" s="3"/>
      <c r="U307" s="3"/>
      <c r="V307" s="3"/>
      <c r="W307" s="3"/>
      <c r="X307" s="3"/>
      <c r="Y307" s="3"/>
      <c r="Z307" s="3"/>
      <c r="AA307" s="3"/>
      <c r="AB307" s="3"/>
      <c r="AC307" s="3"/>
    </row>
  </sheetData>
  <mergeCells count="44">
    <mergeCell ref="A18:A23"/>
    <mergeCell ref="B18:B19"/>
    <mergeCell ref="D23:E23"/>
    <mergeCell ref="D22:E22"/>
    <mergeCell ref="D21:E21"/>
    <mergeCell ref="D20:E20"/>
    <mergeCell ref="D19:E19"/>
    <mergeCell ref="D8:E8"/>
    <mergeCell ref="A11:B12"/>
    <mergeCell ref="D15:E15"/>
    <mergeCell ref="D14:E14"/>
    <mergeCell ref="D13:E13"/>
    <mergeCell ref="A42:B42"/>
    <mergeCell ref="A1:E1"/>
    <mergeCell ref="A35:E35"/>
    <mergeCell ref="A29:E29"/>
    <mergeCell ref="B27:C27"/>
    <mergeCell ref="B28:C28"/>
    <mergeCell ref="D28:E28"/>
    <mergeCell ref="D27:E27"/>
    <mergeCell ref="A26:E26"/>
    <mergeCell ref="B32:C32"/>
    <mergeCell ref="D18:E18"/>
    <mergeCell ref="A4:E4"/>
    <mergeCell ref="D12:E12"/>
    <mergeCell ref="D11:E11"/>
    <mergeCell ref="D10:E10"/>
    <mergeCell ref="D9:E9"/>
    <mergeCell ref="B31:F31"/>
    <mergeCell ref="A37:E37"/>
    <mergeCell ref="A3:F3"/>
    <mergeCell ref="B13:B14"/>
    <mergeCell ref="A13:A17"/>
    <mergeCell ref="A6:B6"/>
    <mergeCell ref="A7:B8"/>
    <mergeCell ref="A9:B10"/>
    <mergeCell ref="D17:E17"/>
    <mergeCell ref="D16:E16"/>
    <mergeCell ref="B33:C33"/>
    <mergeCell ref="B34:C34"/>
    <mergeCell ref="D7:E7"/>
    <mergeCell ref="D6:E6"/>
    <mergeCell ref="A25:E25"/>
    <mergeCell ref="A30:E30"/>
  </mergeCells>
  <pageMargins left="0.70866141732283472" right="0.70866141732283472" top="0.74803149606299213" bottom="0.74803149606299213" header="0.31496062992125984" footer="0.31496062992125984"/>
  <pageSetup paperSize="9" scale="10" orientation="landscape" r:id="rId1"/>
  <headerFooter>
    <oddFooter>&amp;C&amp;"Arial,Negrita"9</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60"/>
  <sheetViews>
    <sheetView zoomScale="80" zoomScaleNormal="80" workbookViewId="0">
      <selection activeCell="H18" sqref="H18"/>
    </sheetView>
  </sheetViews>
  <sheetFormatPr baseColWidth="10" defaultRowHeight="14.4"/>
  <cols>
    <col min="1" max="1" width="3.6640625" bestFit="1" customWidth="1"/>
    <col min="2" max="2" width="30" style="3" customWidth="1"/>
    <col min="3" max="3" width="13.88671875" style="3" bestFit="1" customWidth="1"/>
    <col min="4" max="5" width="9.33203125" style="3" customWidth="1"/>
    <col min="6" max="6" width="10.44140625" style="3" customWidth="1"/>
    <col min="7" max="7" width="12" style="3" customWidth="1"/>
    <col min="8" max="9" width="11.44140625" style="3" customWidth="1"/>
    <col min="10" max="10" width="12.109375" style="3" customWidth="1"/>
    <col min="11" max="11" width="12" style="3" customWidth="1"/>
    <col min="12" max="16" width="11.44140625" style="3" customWidth="1"/>
    <col min="17" max="25" width="11.5546875" style="3"/>
    <col min="26" max="27" width="14.5546875" style="3" customWidth="1"/>
    <col min="28" max="28" width="10.5546875" style="3" bestFit="1" customWidth="1"/>
    <col min="29" max="29" width="6.44140625" style="3" bestFit="1" customWidth="1"/>
    <col min="30" max="30" width="8.88671875" style="3" bestFit="1" customWidth="1"/>
    <col min="31" max="32" width="7" style="3" bestFit="1" customWidth="1"/>
    <col min="33" max="33" width="11.5546875" style="3"/>
    <col min="34" max="34" width="12.88671875" style="3" bestFit="1" customWidth="1"/>
    <col min="35" max="35" width="16.5546875" style="3" bestFit="1" customWidth="1"/>
    <col min="36" max="49" width="11.5546875" style="3"/>
  </cols>
  <sheetData>
    <row r="1" spans="1:36">
      <c r="A1" s="1011" t="s">
        <v>2883</v>
      </c>
      <c r="B1" s="1012"/>
      <c r="C1" s="1019" t="s">
        <v>2882</v>
      </c>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row>
    <row r="2" spans="1:36">
      <c r="A2" s="1011" t="s">
        <v>421</v>
      </c>
      <c r="B2" s="1012"/>
      <c r="C2" s="1019" t="s">
        <v>2881</v>
      </c>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row>
    <row r="3" spans="1:36">
      <c r="A3" s="1011" t="s">
        <v>2880</v>
      </c>
      <c r="B3" s="1012"/>
      <c r="C3" s="1019" t="s">
        <v>2879</v>
      </c>
      <c r="D3" s="1020"/>
      <c r="E3" s="1020"/>
      <c r="F3" s="1020"/>
      <c r="G3" s="1020"/>
      <c r="H3" s="1020"/>
      <c r="I3" s="1020"/>
      <c r="J3" s="1020"/>
      <c r="K3" s="1020"/>
      <c r="L3" s="1020"/>
      <c r="M3" s="1020"/>
      <c r="N3" s="1020"/>
      <c r="O3" s="1020"/>
      <c r="P3" s="1020"/>
      <c r="Q3" s="1020"/>
      <c r="R3" s="1020"/>
      <c r="S3" s="1020"/>
      <c r="T3" s="1020"/>
      <c r="U3" s="1020"/>
      <c r="V3" s="1020"/>
      <c r="W3" s="1020"/>
      <c r="X3" s="1020"/>
      <c r="Y3" s="1020"/>
      <c r="Z3" s="1020"/>
      <c r="AA3" s="1020"/>
      <c r="AB3" s="1020"/>
      <c r="AC3" s="1020"/>
      <c r="AD3" s="1020"/>
      <c r="AE3" s="1020"/>
      <c r="AF3" s="1020"/>
      <c r="AG3" s="1020"/>
    </row>
    <row r="4" spans="1:36" s="3" customFormat="1">
      <c r="A4" s="1011" t="s">
        <v>2878</v>
      </c>
      <c r="B4" s="1012"/>
      <c r="C4" s="641" t="s">
        <v>2877</v>
      </c>
      <c r="D4" s="640" t="s">
        <v>2753</v>
      </c>
      <c r="E4" s="639" t="s">
        <v>2752</v>
      </c>
      <c r="F4" s="639" t="s">
        <v>2751</v>
      </c>
      <c r="G4" s="639" t="s">
        <v>2876</v>
      </c>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row>
    <row r="5" spans="1:36" s="3" customFormat="1">
      <c r="A5" s="1013" t="s">
        <v>630</v>
      </c>
      <c r="B5" s="1014"/>
      <c r="C5" s="1023" t="s">
        <v>2753</v>
      </c>
      <c r="D5" s="1021"/>
      <c r="E5" s="1021"/>
      <c r="F5" s="1021"/>
      <c r="G5" s="1021"/>
      <c r="H5" s="1021"/>
      <c r="I5" s="1022"/>
      <c r="J5" s="1024" t="s">
        <v>2875</v>
      </c>
      <c r="K5" s="1021"/>
      <c r="L5" s="1021"/>
      <c r="M5" s="1021"/>
      <c r="N5" s="1021"/>
      <c r="O5" s="1021"/>
      <c r="P5" s="1021"/>
      <c r="Q5" s="1021" t="s">
        <v>2874</v>
      </c>
      <c r="R5" s="1021"/>
      <c r="S5" s="1021"/>
      <c r="T5" s="1021"/>
      <c r="U5" s="1021"/>
      <c r="V5" s="1021"/>
      <c r="W5" s="1021"/>
      <c r="X5" s="1021"/>
      <c r="Y5" s="1021"/>
      <c r="Z5" s="1021"/>
      <c r="AA5" s="1021"/>
      <c r="AB5" s="1021"/>
      <c r="AC5" s="1021"/>
      <c r="AD5" s="1021"/>
      <c r="AE5" s="1021"/>
      <c r="AF5" s="1021"/>
      <c r="AG5" s="1022"/>
    </row>
    <row r="6" spans="1:36" s="3" customFormat="1">
      <c r="A6" s="1015"/>
      <c r="B6" s="1016"/>
      <c r="C6" s="305" t="s">
        <v>2873</v>
      </c>
      <c r="D6" s="637" t="s">
        <v>2872</v>
      </c>
      <c r="E6" s="637" t="s">
        <v>2871</v>
      </c>
      <c r="F6" s="637" t="s">
        <v>2870</v>
      </c>
      <c r="G6" s="637" t="s">
        <v>2869</v>
      </c>
      <c r="H6" s="637" t="s">
        <v>2868</v>
      </c>
      <c r="I6" s="637" t="s">
        <v>2867</v>
      </c>
      <c r="J6" s="637" t="s">
        <v>2866</v>
      </c>
      <c r="K6" s="638" t="s">
        <v>2865</v>
      </c>
      <c r="L6" s="638" t="s">
        <v>2864</v>
      </c>
      <c r="M6" s="638" t="s">
        <v>2863</v>
      </c>
      <c r="N6" s="638" t="s">
        <v>2862</v>
      </c>
      <c r="O6" s="638" t="s">
        <v>2861</v>
      </c>
      <c r="P6" s="638" t="s">
        <v>2860</v>
      </c>
      <c r="Q6" s="638" t="s">
        <v>2859</v>
      </c>
      <c r="R6" s="638" t="s">
        <v>2858</v>
      </c>
      <c r="S6" s="638" t="s">
        <v>2857</v>
      </c>
      <c r="T6" s="637" t="s">
        <v>2856</v>
      </c>
      <c r="U6" s="637" t="s">
        <v>2855</v>
      </c>
      <c r="V6" s="637" t="s">
        <v>2854</v>
      </c>
      <c r="W6" s="637" t="s">
        <v>2853</v>
      </c>
      <c r="X6" s="637" t="s">
        <v>2852</v>
      </c>
      <c r="Y6" s="637" t="s">
        <v>2851</v>
      </c>
      <c r="Z6" s="637" t="s">
        <v>2850</v>
      </c>
      <c r="AA6" s="637" t="s">
        <v>2849</v>
      </c>
      <c r="AB6" s="637" t="s">
        <v>2848</v>
      </c>
      <c r="AC6" s="637" t="s">
        <v>2847</v>
      </c>
      <c r="AD6" s="637" t="s">
        <v>2846</v>
      </c>
      <c r="AE6" s="637" t="s">
        <v>2845</v>
      </c>
      <c r="AF6" s="637" t="s">
        <v>2844</v>
      </c>
      <c r="AG6" s="637" t="s">
        <v>2843</v>
      </c>
    </row>
    <row r="7" spans="1:36" s="3" customFormat="1" ht="84">
      <c r="A7" s="1017"/>
      <c r="B7" s="1018"/>
      <c r="C7" s="636" t="s">
        <v>2842</v>
      </c>
      <c r="D7" s="633" t="s">
        <v>2841</v>
      </c>
      <c r="E7" s="633" t="s">
        <v>2840</v>
      </c>
      <c r="F7" s="633" t="s">
        <v>2839</v>
      </c>
      <c r="G7" s="633" t="s">
        <v>2838</v>
      </c>
      <c r="H7" s="633" t="s">
        <v>2837</v>
      </c>
      <c r="I7" s="632" t="s">
        <v>2836</v>
      </c>
      <c r="J7" s="634" t="s">
        <v>2835</v>
      </c>
      <c r="K7" s="633" t="s">
        <v>2834</v>
      </c>
      <c r="L7" s="634" t="s">
        <v>2833</v>
      </c>
      <c r="M7" s="633" t="s">
        <v>2832</v>
      </c>
      <c r="N7" s="634" t="s">
        <v>2831</v>
      </c>
      <c r="O7" s="633" t="s">
        <v>2830</v>
      </c>
      <c r="P7" s="635" t="s">
        <v>2829</v>
      </c>
      <c r="Q7" s="633" t="s">
        <v>2828</v>
      </c>
      <c r="R7" s="633" t="s">
        <v>2827</v>
      </c>
      <c r="S7" s="633" t="s">
        <v>2826</v>
      </c>
      <c r="T7" s="634" t="s">
        <v>2825</v>
      </c>
      <c r="U7" s="633" t="s">
        <v>2824</v>
      </c>
      <c r="V7" s="633" t="s">
        <v>2823</v>
      </c>
      <c r="W7" s="633" t="s">
        <v>2822</v>
      </c>
      <c r="X7" s="633" t="s">
        <v>2821</v>
      </c>
      <c r="Y7" s="633" t="s">
        <v>2820</v>
      </c>
      <c r="Z7" s="633" t="s">
        <v>2819</v>
      </c>
      <c r="AA7" s="633" t="s">
        <v>2818</v>
      </c>
      <c r="AB7" s="633" t="s">
        <v>2817</v>
      </c>
      <c r="AC7" s="633" t="s">
        <v>803</v>
      </c>
      <c r="AD7" s="633" t="s">
        <v>2816</v>
      </c>
      <c r="AE7" s="633" t="s">
        <v>2815</v>
      </c>
      <c r="AF7" s="633" t="s">
        <v>953</v>
      </c>
      <c r="AG7" s="632" t="s">
        <v>2814</v>
      </c>
    </row>
    <row r="8" spans="1:36" s="3" customFormat="1" ht="15" customHeight="1">
      <c r="A8" s="1025" t="s">
        <v>2813</v>
      </c>
      <c r="B8" s="1025"/>
      <c r="C8" s="631">
        <v>232513</v>
      </c>
      <c r="D8" s="630" t="s">
        <v>4</v>
      </c>
      <c r="E8" s="629" t="s">
        <v>4</v>
      </c>
      <c r="F8" s="629" t="s">
        <v>4</v>
      </c>
      <c r="G8" s="603">
        <v>1</v>
      </c>
      <c r="H8" s="591">
        <f t="shared" ref="H8:H20" si="0">44/12</f>
        <v>3.6666666666666665</v>
      </c>
      <c r="I8" s="593" t="e">
        <f t="shared" ref="I8:I41" si="1">C8*D8*E8*F8*G8*H8</f>
        <v>#VALUE!</v>
      </c>
      <c r="J8" s="628">
        <v>0.2</v>
      </c>
      <c r="K8" s="1034" t="s">
        <v>2812</v>
      </c>
      <c r="L8" s="591">
        <v>6</v>
      </c>
      <c r="M8" s="591">
        <v>188</v>
      </c>
      <c r="N8" s="591">
        <v>60</v>
      </c>
      <c r="O8" s="591">
        <v>237</v>
      </c>
      <c r="P8" s="627">
        <f t="shared" ref="P8:P25" si="2">C8*J8*0.000001</f>
        <v>4.6502600000000005E-2</v>
      </c>
      <c r="Q8" s="591">
        <v>50</v>
      </c>
      <c r="R8" s="591">
        <v>60</v>
      </c>
      <c r="S8" s="591" t="s">
        <v>4</v>
      </c>
      <c r="T8" s="626">
        <v>47</v>
      </c>
      <c r="U8" s="591">
        <v>67</v>
      </c>
      <c r="V8" s="591">
        <v>41</v>
      </c>
      <c r="W8" s="591">
        <v>68</v>
      </c>
      <c r="X8" s="591">
        <v>56</v>
      </c>
      <c r="Y8" s="591">
        <v>221</v>
      </c>
      <c r="Z8" s="590" t="s">
        <v>4</v>
      </c>
      <c r="AA8" s="590" t="s">
        <v>4</v>
      </c>
      <c r="AB8" s="590" t="s">
        <v>4</v>
      </c>
      <c r="AC8" s="590" t="s">
        <v>4</v>
      </c>
      <c r="AD8" s="591">
        <v>8</v>
      </c>
      <c r="AE8" s="591">
        <v>20</v>
      </c>
      <c r="AF8" s="591">
        <v>12</v>
      </c>
      <c r="AG8" s="625">
        <f t="shared" ref="AG8:AG25" si="3">C8*T8*0.000001</f>
        <v>10.928110999999999</v>
      </c>
      <c r="AH8" s="579"/>
      <c r="AI8" s="624"/>
      <c r="AJ8" s="623"/>
    </row>
    <row r="9" spans="1:36" s="3" customFormat="1">
      <c r="A9" s="1030" t="s">
        <v>2811</v>
      </c>
      <c r="B9" s="620" t="s">
        <v>1755</v>
      </c>
      <c r="C9" s="622"/>
      <c r="D9" s="596">
        <v>0.1</v>
      </c>
      <c r="E9" s="596">
        <v>0.44</v>
      </c>
      <c r="F9" s="596">
        <v>0.01</v>
      </c>
      <c r="G9" s="603">
        <v>1</v>
      </c>
      <c r="H9" s="591">
        <f t="shared" si="0"/>
        <v>3.6666666666666665</v>
      </c>
      <c r="I9" s="593">
        <f t="shared" si="1"/>
        <v>0</v>
      </c>
      <c r="J9" s="234">
        <v>0.2</v>
      </c>
      <c r="K9" s="1035"/>
      <c r="L9" s="591">
        <v>6</v>
      </c>
      <c r="M9" s="591">
        <v>188</v>
      </c>
      <c r="N9" s="591">
        <v>60</v>
      </c>
      <c r="O9" s="591">
        <v>237</v>
      </c>
      <c r="P9" s="589">
        <f t="shared" si="2"/>
        <v>0</v>
      </c>
      <c r="Q9" s="591" t="s">
        <v>4</v>
      </c>
      <c r="R9" s="591" t="s">
        <v>4</v>
      </c>
      <c r="S9" s="591" t="s">
        <v>4</v>
      </c>
      <c r="T9" s="591">
        <v>47</v>
      </c>
      <c r="U9" s="591">
        <v>67</v>
      </c>
      <c r="V9" s="591">
        <v>41</v>
      </c>
      <c r="W9" s="591">
        <v>68</v>
      </c>
      <c r="X9" s="591">
        <v>56</v>
      </c>
      <c r="Y9" s="591">
        <v>221</v>
      </c>
      <c r="Z9" s="590" t="s">
        <v>4</v>
      </c>
      <c r="AA9" s="590" t="s">
        <v>4</v>
      </c>
      <c r="AB9" s="590" t="s">
        <v>4</v>
      </c>
      <c r="AC9" s="590" t="s">
        <v>4</v>
      </c>
      <c r="AD9" s="591">
        <v>8</v>
      </c>
      <c r="AE9" s="591">
        <v>20</v>
      </c>
      <c r="AF9" s="591">
        <v>12</v>
      </c>
      <c r="AG9" s="589">
        <f t="shared" si="3"/>
        <v>0</v>
      </c>
    </row>
    <row r="10" spans="1:36" s="3" customFormat="1">
      <c r="A10" s="1031"/>
      <c r="B10" s="620" t="s">
        <v>2800</v>
      </c>
      <c r="C10" s="622"/>
      <c r="D10" s="596">
        <v>0.2</v>
      </c>
      <c r="E10" s="596">
        <v>0.3</v>
      </c>
      <c r="F10" s="596">
        <v>0.2</v>
      </c>
      <c r="G10" s="603">
        <v>1</v>
      </c>
      <c r="H10" s="591">
        <f t="shared" si="0"/>
        <v>3.6666666666666665</v>
      </c>
      <c r="I10" s="593">
        <f t="shared" si="1"/>
        <v>0</v>
      </c>
      <c r="J10" s="234">
        <v>0.2</v>
      </c>
      <c r="K10" s="1035"/>
      <c r="L10" s="591">
        <v>6</v>
      </c>
      <c r="M10" s="591">
        <v>188</v>
      </c>
      <c r="N10" s="591">
        <v>60</v>
      </c>
      <c r="O10" s="591">
        <v>237</v>
      </c>
      <c r="P10" s="589">
        <f t="shared" si="2"/>
        <v>0</v>
      </c>
      <c r="Q10" s="591" t="s">
        <v>4</v>
      </c>
      <c r="R10" s="591" t="s">
        <v>4</v>
      </c>
      <c r="S10" s="591" t="s">
        <v>4</v>
      </c>
      <c r="T10" s="591">
        <v>47</v>
      </c>
      <c r="U10" s="591">
        <v>67</v>
      </c>
      <c r="V10" s="591">
        <v>41</v>
      </c>
      <c r="W10" s="591">
        <v>68</v>
      </c>
      <c r="X10" s="591">
        <v>56</v>
      </c>
      <c r="Y10" s="591">
        <v>221</v>
      </c>
      <c r="Z10" s="590" t="s">
        <v>4</v>
      </c>
      <c r="AA10" s="590" t="s">
        <v>4</v>
      </c>
      <c r="AB10" s="590" t="s">
        <v>4</v>
      </c>
      <c r="AC10" s="590" t="s">
        <v>4</v>
      </c>
      <c r="AD10" s="591">
        <v>8</v>
      </c>
      <c r="AE10" s="591">
        <v>20</v>
      </c>
      <c r="AF10" s="591">
        <v>12</v>
      </c>
      <c r="AG10" s="589">
        <f t="shared" si="3"/>
        <v>0</v>
      </c>
    </row>
    <row r="11" spans="1:36" s="3" customFormat="1">
      <c r="A11" s="1031"/>
      <c r="B11" s="620" t="s">
        <v>2810</v>
      </c>
      <c r="C11" s="599"/>
      <c r="D11" s="596">
        <v>0.6</v>
      </c>
      <c r="E11" s="596">
        <v>0.38</v>
      </c>
      <c r="F11" s="621" t="s">
        <v>4</v>
      </c>
      <c r="G11" s="603">
        <v>1</v>
      </c>
      <c r="H11" s="591">
        <f t="shared" si="0"/>
        <v>3.6666666666666665</v>
      </c>
      <c r="I11" s="593" t="e">
        <f t="shared" si="1"/>
        <v>#VALUE!</v>
      </c>
      <c r="J11" s="234">
        <v>0.2</v>
      </c>
      <c r="K11" s="1035"/>
      <c r="L11" s="591">
        <v>6</v>
      </c>
      <c r="M11" s="591">
        <v>188</v>
      </c>
      <c r="N11" s="591">
        <v>60</v>
      </c>
      <c r="O11" s="591">
        <v>237</v>
      </c>
      <c r="P11" s="589">
        <f t="shared" si="2"/>
        <v>0</v>
      </c>
      <c r="Q11" s="591" t="s">
        <v>4</v>
      </c>
      <c r="R11" s="591" t="s">
        <v>4</v>
      </c>
      <c r="S11" s="591" t="s">
        <v>4</v>
      </c>
      <c r="T11" s="591">
        <v>47</v>
      </c>
      <c r="U11" s="591">
        <v>67</v>
      </c>
      <c r="V11" s="591">
        <v>41</v>
      </c>
      <c r="W11" s="591">
        <v>68</v>
      </c>
      <c r="X11" s="591">
        <v>56</v>
      </c>
      <c r="Y11" s="591">
        <v>221</v>
      </c>
      <c r="Z11" s="590" t="s">
        <v>4</v>
      </c>
      <c r="AA11" s="590" t="s">
        <v>4</v>
      </c>
      <c r="AB11" s="590" t="s">
        <v>4</v>
      </c>
      <c r="AC11" s="590" t="s">
        <v>4</v>
      </c>
      <c r="AD11" s="591">
        <v>8</v>
      </c>
      <c r="AE11" s="591">
        <v>20</v>
      </c>
      <c r="AF11" s="591">
        <v>12</v>
      </c>
      <c r="AG11" s="589">
        <f t="shared" si="3"/>
        <v>0</v>
      </c>
    </row>
    <row r="12" spans="1:36" s="3" customFormat="1">
      <c r="A12" s="1031"/>
      <c r="B12" s="620" t="s">
        <v>2809</v>
      </c>
      <c r="C12" s="599"/>
      <c r="D12" s="596">
        <v>0.15</v>
      </c>
      <c r="E12" s="596">
        <v>0.5</v>
      </c>
      <c r="F12" s="621" t="s">
        <v>4</v>
      </c>
      <c r="G12" s="603">
        <v>1</v>
      </c>
      <c r="H12" s="591">
        <f t="shared" si="0"/>
        <v>3.6666666666666665</v>
      </c>
      <c r="I12" s="593" t="e">
        <f t="shared" si="1"/>
        <v>#VALUE!</v>
      </c>
      <c r="J12" s="234">
        <v>0.2</v>
      </c>
      <c r="K12" s="1035"/>
      <c r="L12" s="591">
        <v>6</v>
      </c>
      <c r="M12" s="591">
        <v>188</v>
      </c>
      <c r="N12" s="591">
        <v>60</v>
      </c>
      <c r="O12" s="591">
        <v>237</v>
      </c>
      <c r="P12" s="589">
        <f t="shared" si="2"/>
        <v>0</v>
      </c>
      <c r="Q12" s="591" t="s">
        <v>4</v>
      </c>
      <c r="R12" s="591" t="s">
        <v>4</v>
      </c>
      <c r="S12" s="591" t="s">
        <v>4</v>
      </c>
      <c r="T12" s="591">
        <v>47</v>
      </c>
      <c r="U12" s="591">
        <v>67</v>
      </c>
      <c r="V12" s="591">
        <v>41</v>
      </c>
      <c r="W12" s="591">
        <v>68</v>
      </c>
      <c r="X12" s="591">
        <v>56</v>
      </c>
      <c r="Y12" s="591">
        <v>221</v>
      </c>
      <c r="Z12" s="590" t="s">
        <v>4</v>
      </c>
      <c r="AA12" s="590" t="s">
        <v>4</v>
      </c>
      <c r="AB12" s="590" t="s">
        <v>4</v>
      </c>
      <c r="AC12" s="590" t="s">
        <v>4</v>
      </c>
      <c r="AD12" s="591">
        <v>8</v>
      </c>
      <c r="AE12" s="591">
        <v>20</v>
      </c>
      <c r="AF12" s="591">
        <v>12</v>
      </c>
      <c r="AG12" s="589">
        <f t="shared" si="3"/>
        <v>0</v>
      </c>
    </row>
    <row r="13" spans="1:36" s="3" customFormat="1">
      <c r="A13" s="1031"/>
      <c r="B13" s="620" t="s">
        <v>2808</v>
      </c>
      <c r="C13" s="599"/>
      <c r="D13" s="596">
        <v>0.6</v>
      </c>
      <c r="E13" s="596">
        <v>0.49</v>
      </c>
      <c r="F13" s="596">
        <v>0</v>
      </c>
      <c r="G13" s="603">
        <v>1</v>
      </c>
      <c r="H13" s="591">
        <f t="shared" si="0"/>
        <v>3.6666666666666665</v>
      </c>
      <c r="I13" s="593">
        <f t="shared" si="1"/>
        <v>0</v>
      </c>
      <c r="J13" s="234">
        <v>0.2</v>
      </c>
      <c r="K13" s="1035"/>
      <c r="L13" s="591">
        <v>6</v>
      </c>
      <c r="M13" s="591">
        <v>188</v>
      </c>
      <c r="N13" s="591">
        <v>60</v>
      </c>
      <c r="O13" s="591">
        <v>237</v>
      </c>
      <c r="P13" s="589">
        <f t="shared" si="2"/>
        <v>0</v>
      </c>
      <c r="Q13" s="591" t="s">
        <v>4</v>
      </c>
      <c r="R13" s="591" t="s">
        <v>4</v>
      </c>
      <c r="S13" s="591" t="s">
        <v>4</v>
      </c>
      <c r="T13" s="591">
        <v>47</v>
      </c>
      <c r="U13" s="591">
        <v>67</v>
      </c>
      <c r="V13" s="591">
        <v>41</v>
      </c>
      <c r="W13" s="591">
        <v>68</v>
      </c>
      <c r="X13" s="591">
        <v>56</v>
      </c>
      <c r="Y13" s="591">
        <v>221</v>
      </c>
      <c r="Z13" s="590" t="s">
        <v>4</v>
      </c>
      <c r="AA13" s="590" t="s">
        <v>4</v>
      </c>
      <c r="AB13" s="590" t="s">
        <v>4</v>
      </c>
      <c r="AC13" s="590" t="s">
        <v>4</v>
      </c>
      <c r="AD13" s="591">
        <v>8</v>
      </c>
      <c r="AE13" s="591">
        <v>20</v>
      </c>
      <c r="AF13" s="591">
        <v>12</v>
      </c>
      <c r="AG13" s="589">
        <f t="shared" si="3"/>
        <v>0</v>
      </c>
    </row>
    <row r="14" spans="1:36" s="3" customFormat="1">
      <c r="A14" s="1031"/>
      <c r="B14" s="620" t="s">
        <v>2807</v>
      </c>
      <c r="C14" s="599"/>
      <c r="D14" s="596">
        <v>0.6</v>
      </c>
      <c r="E14" s="596">
        <v>0.6</v>
      </c>
      <c r="F14" s="596">
        <v>0.1</v>
      </c>
      <c r="G14" s="603">
        <v>1</v>
      </c>
      <c r="H14" s="591">
        <f t="shared" si="0"/>
        <v>3.6666666666666665</v>
      </c>
      <c r="I14" s="593">
        <f t="shared" si="1"/>
        <v>0</v>
      </c>
      <c r="J14" s="234">
        <v>0.2</v>
      </c>
      <c r="K14" s="1035"/>
      <c r="L14" s="591">
        <v>6</v>
      </c>
      <c r="M14" s="591">
        <v>188</v>
      </c>
      <c r="N14" s="591">
        <v>60</v>
      </c>
      <c r="O14" s="591">
        <v>237</v>
      </c>
      <c r="P14" s="589">
        <f t="shared" si="2"/>
        <v>0</v>
      </c>
      <c r="Q14" s="591" t="s">
        <v>4</v>
      </c>
      <c r="R14" s="591" t="s">
        <v>4</v>
      </c>
      <c r="S14" s="591" t="s">
        <v>4</v>
      </c>
      <c r="T14" s="591">
        <v>47</v>
      </c>
      <c r="U14" s="591">
        <v>67</v>
      </c>
      <c r="V14" s="591">
        <v>41</v>
      </c>
      <c r="W14" s="591">
        <v>68</v>
      </c>
      <c r="X14" s="591">
        <v>56</v>
      </c>
      <c r="Y14" s="591">
        <v>221</v>
      </c>
      <c r="Z14" s="590" t="s">
        <v>4</v>
      </c>
      <c r="AA14" s="590" t="s">
        <v>4</v>
      </c>
      <c r="AB14" s="590" t="s">
        <v>4</v>
      </c>
      <c r="AC14" s="590" t="s">
        <v>4</v>
      </c>
      <c r="AD14" s="591">
        <v>8</v>
      </c>
      <c r="AE14" s="591">
        <v>20</v>
      </c>
      <c r="AF14" s="591">
        <v>12</v>
      </c>
      <c r="AG14" s="589">
        <f t="shared" si="3"/>
        <v>0</v>
      </c>
    </row>
    <row r="15" spans="1:36" s="3" customFormat="1">
      <c r="A15" s="1031"/>
      <c r="B15" s="620" t="s">
        <v>2806</v>
      </c>
      <c r="C15" s="599"/>
      <c r="D15" s="596">
        <v>0.16</v>
      </c>
      <c r="E15" s="596">
        <v>0.47</v>
      </c>
      <c r="F15" s="596">
        <v>0.2</v>
      </c>
      <c r="G15" s="603">
        <v>1</v>
      </c>
      <c r="H15" s="591">
        <f t="shared" si="0"/>
        <v>3.6666666666666665</v>
      </c>
      <c r="I15" s="593">
        <f t="shared" si="1"/>
        <v>0</v>
      </c>
      <c r="J15" s="234">
        <v>0.2</v>
      </c>
      <c r="K15" s="1035"/>
      <c r="L15" s="591">
        <v>6</v>
      </c>
      <c r="M15" s="591">
        <v>188</v>
      </c>
      <c r="N15" s="591">
        <v>60</v>
      </c>
      <c r="O15" s="591">
        <v>237</v>
      </c>
      <c r="P15" s="589">
        <f t="shared" si="2"/>
        <v>0</v>
      </c>
      <c r="Q15" s="591" t="s">
        <v>4</v>
      </c>
      <c r="R15" s="591" t="s">
        <v>4</v>
      </c>
      <c r="S15" s="591" t="s">
        <v>4</v>
      </c>
      <c r="T15" s="591">
        <v>47</v>
      </c>
      <c r="U15" s="591">
        <v>67</v>
      </c>
      <c r="V15" s="591">
        <v>41</v>
      </c>
      <c r="W15" s="591">
        <v>68</v>
      </c>
      <c r="X15" s="591">
        <v>56</v>
      </c>
      <c r="Y15" s="591">
        <v>221</v>
      </c>
      <c r="Z15" s="590" t="s">
        <v>4</v>
      </c>
      <c r="AA15" s="590" t="s">
        <v>4</v>
      </c>
      <c r="AB15" s="590" t="s">
        <v>4</v>
      </c>
      <c r="AC15" s="590" t="s">
        <v>4</v>
      </c>
      <c r="AD15" s="591">
        <v>8</v>
      </c>
      <c r="AE15" s="591">
        <v>20</v>
      </c>
      <c r="AF15" s="591">
        <v>12</v>
      </c>
      <c r="AG15" s="589">
        <f t="shared" si="3"/>
        <v>0</v>
      </c>
    </row>
    <row r="16" spans="1:36" s="3" customFormat="1">
      <c r="A16" s="1031"/>
      <c r="B16" s="620" t="s">
        <v>2797</v>
      </c>
      <c r="C16" s="599"/>
      <c r="D16" s="596">
        <v>0</v>
      </c>
      <c r="E16" s="598" t="s">
        <v>4</v>
      </c>
      <c r="F16" s="596">
        <v>1</v>
      </c>
      <c r="G16" s="603">
        <v>1</v>
      </c>
      <c r="H16" s="591">
        <f t="shared" si="0"/>
        <v>3.6666666666666665</v>
      </c>
      <c r="I16" s="593" t="e">
        <f t="shared" si="1"/>
        <v>#VALUE!</v>
      </c>
      <c r="J16" s="234">
        <v>0.2</v>
      </c>
      <c r="K16" s="1035"/>
      <c r="L16" s="591">
        <v>6</v>
      </c>
      <c r="M16" s="591">
        <v>188</v>
      </c>
      <c r="N16" s="591">
        <v>60</v>
      </c>
      <c r="O16" s="591">
        <v>237</v>
      </c>
      <c r="P16" s="589">
        <f t="shared" si="2"/>
        <v>0</v>
      </c>
      <c r="Q16" s="591" t="s">
        <v>4</v>
      </c>
      <c r="R16" s="591" t="s">
        <v>4</v>
      </c>
      <c r="S16" s="591" t="s">
        <v>4</v>
      </c>
      <c r="T16" s="591">
        <v>47</v>
      </c>
      <c r="U16" s="591">
        <v>67</v>
      </c>
      <c r="V16" s="591">
        <v>41</v>
      </c>
      <c r="W16" s="591">
        <v>68</v>
      </c>
      <c r="X16" s="591">
        <v>56</v>
      </c>
      <c r="Y16" s="591">
        <v>221</v>
      </c>
      <c r="Z16" s="590" t="s">
        <v>4</v>
      </c>
      <c r="AA16" s="590" t="s">
        <v>4</v>
      </c>
      <c r="AB16" s="590" t="s">
        <v>4</v>
      </c>
      <c r="AC16" s="590" t="s">
        <v>4</v>
      </c>
      <c r="AD16" s="591">
        <v>8</v>
      </c>
      <c r="AE16" s="591">
        <v>20</v>
      </c>
      <c r="AF16" s="591">
        <v>12</v>
      </c>
      <c r="AG16" s="589">
        <f t="shared" si="3"/>
        <v>0</v>
      </c>
    </row>
    <row r="17" spans="1:33" s="3" customFormat="1">
      <c r="A17" s="1031"/>
      <c r="B17" s="620" t="s">
        <v>2805</v>
      </c>
      <c r="C17" s="599"/>
      <c r="D17" s="596">
        <v>0</v>
      </c>
      <c r="E17" s="598" t="s">
        <v>4</v>
      </c>
      <c r="F17" s="598" t="s">
        <v>4</v>
      </c>
      <c r="G17" s="603">
        <v>1</v>
      </c>
      <c r="H17" s="591">
        <f t="shared" si="0"/>
        <v>3.6666666666666665</v>
      </c>
      <c r="I17" s="593" t="e">
        <f t="shared" si="1"/>
        <v>#VALUE!</v>
      </c>
      <c r="J17" s="234">
        <v>0.2</v>
      </c>
      <c r="K17" s="1035"/>
      <c r="L17" s="591">
        <v>6</v>
      </c>
      <c r="M17" s="591">
        <v>188</v>
      </c>
      <c r="N17" s="591">
        <v>60</v>
      </c>
      <c r="O17" s="591">
        <v>237</v>
      </c>
      <c r="P17" s="589">
        <f t="shared" si="2"/>
        <v>0</v>
      </c>
      <c r="Q17" s="591" t="s">
        <v>4</v>
      </c>
      <c r="R17" s="591" t="s">
        <v>4</v>
      </c>
      <c r="S17" s="591" t="s">
        <v>4</v>
      </c>
      <c r="T17" s="591">
        <v>47</v>
      </c>
      <c r="U17" s="591">
        <v>67</v>
      </c>
      <c r="V17" s="591">
        <v>41</v>
      </c>
      <c r="W17" s="591">
        <v>68</v>
      </c>
      <c r="X17" s="591">
        <v>56</v>
      </c>
      <c r="Y17" s="591">
        <v>221</v>
      </c>
      <c r="Z17" s="590" t="s">
        <v>4</v>
      </c>
      <c r="AA17" s="590" t="s">
        <v>4</v>
      </c>
      <c r="AB17" s="590" t="s">
        <v>4</v>
      </c>
      <c r="AC17" s="590" t="s">
        <v>4</v>
      </c>
      <c r="AD17" s="591">
        <v>8</v>
      </c>
      <c r="AE17" s="591">
        <v>20</v>
      </c>
      <c r="AF17" s="591">
        <v>12</v>
      </c>
      <c r="AG17" s="589">
        <f t="shared" si="3"/>
        <v>0</v>
      </c>
    </row>
    <row r="18" spans="1:33" s="3" customFormat="1">
      <c r="A18" s="1031"/>
      <c r="B18" s="620" t="s">
        <v>745</v>
      </c>
      <c r="C18" s="599"/>
      <c r="D18" s="596">
        <v>0</v>
      </c>
      <c r="E18" s="598" t="s">
        <v>4</v>
      </c>
      <c r="F18" s="621" t="s">
        <v>4</v>
      </c>
      <c r="G18" s="603">
        <v>1</v>
      </c>
      <c r="H18" s="591">
        <f t="shared" si="0"/>
        <v>3.6666666666666665</v>
      </c>
      <c r="I18" s="593" t="e">
        <f t="shared" si="1"/>
        <v>#VALUE!</v>
      </c>
      <c r="J18" s="234">
        <v>0.2</v>
      </c>
      <c r="K18" s="1035"/>
      <c r="L18" s="591">
        <v>6</v>
      </c>
      <c r="M18" s="591">
        <v>188</v>
      </c>
      <c r="N18" s="591">
        <v>60</v>
      </c>
      <c r="O18" s="591">
        <v>237</v>
      </c>
      <c r="P18" s="589">
        <f t="shared" si="2"/>
        <v>0</v>
      </c>
      <c r="Q18" s="591" t="s">
        <v>4</v>
      </c>
      <c r="R18" s="591" t="s">
        <v>4</v>
      </c>
      <c r="S18" s="591" t="s">
        <v>4</v>
      </c>
      <c r="T18" s="591">
        <v>47</v>
      </c>
      <c r="U18" s="591">
        <v>67</v>
      </c>
      <c r="V18" s="591">
        <v>41</v>
      </c>
      <c r="W18" s="591">
        <v>68</v>
      </c>
      <c r="X18" s="591">
        <v>56</v>
      </c>
      <c r="Y18" s="591">
        <v>221</v>
      </c>
      <c r="Z18" s="590" t="s">
        <v>4</v>
      </c>
      <c r="AA18" s="590" t="s">
        <v>4</v>
      </c>
      <c r="AB18" s="590" t="s">
        <v>4</v>
      </c>
      <c r="AC18" s="590" t="s">
        <v>4</v>
      </c>
      <c r="AD18" s="591">
        <v>8</v>
      </c>
      <c r="AE18" s="591">
        <v>20</v>
      </c>
      <c r="AF18" s="591">
        <v>12</v>
      </c>
      <c r="AG18" s="589">
        <f t="shared" si="3"/>
        <v>0</v>
      </c>
    </row>
    <row r="19" spans="1:33" s="3" customFormat="1">
      <c r="A19" s="1031"/>
      <c r="B19" s="620" t="s">
        <v>2804</v>
      </c>
      <c r="C19" s="599"/>
      <c r="D19" s="596">
        <v>0.1</v>
      </c>
      <c r="E19" s="598" t="s">
        <v>4</v>
      </c>
      <c r="F19" s="596">
        <v>1</v>
      </c>
      <c r="G19" s="603">
        <v>1</v>
      </c>
      <c r="H19" s="591">
        <f t="shared" si="0"/>
        <v>3.6666666666666665</v>
      </c>
      <c r="I19" s="593" t="e">
        <f t="shared" si="1"/>
        <v>#VALUE!</v>
      </c>
      <c r="J19" s="234">
        <v>0.2</v>
      </c>
      <c r="K19" s="1035"/>
      <c r="L19" s="591">
        <v>6</v>
      </c>
      <c r="M19" s="591">
        <v>188</v>
      </c>
      <c r="N19" s="591">
        <v>60</v>
      </c>
      <c r="O19" s="591">
        <v>237</v>
      </c>
      <c r="P19" s="589">
        <f t="shared" si="2"/>
        <v>0</v>
      </c>
      <c r="Q19" s="591" t="s">
        <v>4</v>
      </c>
      <c r="R19" s="591" t="s">
        <v>4</v>
      </c>
      <c r="S19" s="591" t="s">
        <v>4</v>
      </c>
      <c r="T19" s="591">
        <v>47</v>
      </c>
      <c r="U19" s="591">
        <v>67</v>
      </c>
      <c r="V19" s="591">
        <v>41</v>
      </c>
      <c r="W19" s="591">
        <v>68</v>
      </c>
      <c r="X19" s="591">
        <v>56</v>
      </c>
      <c r="Y19" s="591">
        <v>221</v>
      </c>
      <c r="Z19" s="590" t="s">
        <v>4</v>
      </c>
      <c r="AA19" s="590" t="s">
        <v>4</v>
      </c>
      <c r="AB19" s="590" t="s">
        <v>4</v>
      </c>
      <c r="AC19" s="590" t="s">
        <v>4</v>
      </c>
      <c r="AD19" s="591">
        <v>8</v>
      </c>
      <c r="AE19" s="591">
        <v>20</v>
      </c>
      <c r="AF19" s="591">
        <v>12</v>
      </c>
      <c r="AG19" s="589">
        <f t="shared" si="3"/>
        <v>0</v>
      </c>
    </row>
    <row r="20" spans="1:33" s="3" customFormat="1">
      <c r="A20" s="1031"/>
      <c r="B20" s="619"/>
      <c r="C20" s="599"/>
      <c r="D20" s="598" t="s">
        <v>4</v>
      </c>
      <c r="E20" s="598" t="s">
        <v>4</v>
      </c>
      <c r="F20" s="598" t="s">
        <v>4</v>
      </c>
      <c r="G20" s="603">
        <v>1</v>
      </c>
      <c r="H20" s="591">
        <f t="shared" si="0"/>
        <v>3.6666666666666665</v>
      </c>
      <c r="I20" s="593" t="e">
        <f t="shared" si="1"/>
        <v>#VALUE!</v>
      </c>
      <c r="J20" s="234">
        <v>0.2</v>
      </c>
      <c r="K20" s="1035"/>
      <c r="L20" s="591">
        <v>6</v>
      </c>
      <c r="M20" s="591">
        <v>188</v>
      </c>
      <c r="N20" s="591">
        <v>60</v>
      </c>
      <c r="O20" s="591">
        <v>237</v>
      </c>
      <c r="P20" s="589">
        <f t="shared" si="2"/>
        <v>0</v>
      </c>
      <c r="Q20" s="591" t="s">
        <v>4</v>
      </c>
      <c r="R20" s="591" t="s">
        <v>4</v>
      </c>
      <c r="S20" s="591" t="s">
        <v>4</v>
      </c>
      <c r="T20" s="591">
        <v>47</v>
      </c>
      <c r="U20" s="591">
        <v>67</v>
      </c>
      <c r="V20" s="591">
        <v>41</v>
      </c>
      <c r="W20" s="591">
        <v>68</v>
      </c>
      <c r="X20" s="591">
        <v>56</v>
      </c>
      <c r="Y20" s="591">
        <v>221</v>
      </c>
      <c r="Z20" s="590" t="s">
        <v>4</v>
      </c>
      <c r="AA20" s="590" t="s">
        <v>4</v>
      </c>
      <c r="AB20" s="590" t="s">
        <v>4</v>
      </c>
      <c r="AC20" s="590" t="s">
        <v>4</v>
      </c>
      <c r="AD20" s="591">
        <v>8</v>
      </c>
      <c r="AE20" s="591">
        <v>20</v>
      </c>
      <c r="AF20" s="591">
        <v>12</v>
      </c>
      <c r="AG20" s="589">
        <f t="shared" si="3"/>
        <v>0</v>
      </c>
    </row>
    <row r="21" spans="1:33" s="3" customFormat="1">
      <c r="A21" s="1032" t="s">
        <v>2803</v>
      </c>
      <c r="B21" s="1033"/>
      <c r="C21" s="618"/>
      <c r="D21" s="616" t="s">
        <v>4</v>
      </c>
      <c r="E21" s="617">
        <v>0.5</v>
      </c>
      <c r="F21" s="617">
        <v>0.9</v>
      </c>
      <c r="G21" s="616" t="s">
        <v>4</v>
      </c>
      <c r="H21" s="613" t="s">
        <v>4</v>
      </c>
      <c r="I21" s="615" t="e">
        <f t="shared" si="1"/>
        <v>#VALUE!</v>
      </c>
      <c r="J21" s="148">
        <v>0.2</v>
      </c>
      <c r="K21" s="614"/>
      <c r="L21" s="613">
        <v>6</v>
      </c>
      <c r="M21" s="613">
        <v>188</v>
      </c>
      <c r="N21" s="613">
        <v>60</v>
      </c>
      <c r="O21" s="613">
        <v>237</v>
      </c>
      <c r="P21" s="612">
        <f t="shared" si="2"/>
        <v>0</v>
      </c>
      <c r="Q21" s="591" t="s">
        <v>4</v>
      </c>
      <c r="R21" s="591" t="s">
        <v>4</v>
      </c>
      <c r="S21" s="591">
        <v>100</v>
      </c>
      <c r="T21" s="590" t="s">
        <v>4</v>
      </c>
      <c r="U21" s="590" t="s">
        <v>4</v>
      </c>
      <c r="V21" s="590" t="s">
        <v>4</v>
      </c>
      <c r="W21" s="590" t="s">
        <v>4</v>
      </c>
      <c r="X21" s="590" t="s">
        <v>4</v>
      </c>
      <c r="Y21" s="590" t="s">
        <v>4</v>
      </c>
      <c r="Z21" s="590" t="s">
        <v>4</v>
      </c>
      <c r="AA21" s="590" t="s">
        <v>4</v>
      </c>
      <c r="AB21" s="590" t="s">
        <v>4</v>
      </c>
      <c r="AC21" s="590" t="s">
        <v>4</v>
      </c>
      <c r="AD21" s="591">
        <v>420</v>
      </c>
      <c r="AE21" s="590" t="s">
        <v>4</v>
      </c>
      <c r="AF21" s="590" t="s">
        <v>4</v>
      </c>
      <c r="AG21" s="589" t="e">
        <f t="shared" si="3"/>
        <v>#VALUE!</v>
      </c>
    </row>
    <row r="22" spans="1:33" s="3" customFormat="1" ht="28.8">
      <c r="A22" s="1029" t="s">
        <v>2802</v>
      </c>
      <c r="B22" s="611" t="s">
        <v>2801</v>
      </c>
      <c r="C22" s="599"/>
      <c r="D22" s="596">
        <v>0.4</v>
      </c>
      <c r="E22" s="607">
        <v>0.15</v>
      </c>
      <c r="F22" s="610">
        <v>0.15</v>
      </c>
      <c r="G22" s="603">
        <v>1</v>
      </c>
      <c r="H22" s="591">
        <f>44/12</f>
        <v>3.6666666666666665</v>
      </c>
      <c r="I22" s="593">
        <f t="shared" si="1"/>
        <v>0</v>
      </c>
      <c r="J22" s="602">
        <v>0.2</v>
      </c>
      <c r="K22" s="601"/>
      <c r="L22" s="600">
        <v>6</v>
      </c>
      <c r="M22" s="591">
        <v>188</v>
      </c>
      <c r="N22" s="591">
        <v>60</v>
      </c>
      <c r="O22" s="591">
        <v>237</v>
      </c>
      <c r="P22" s="589">
        <f t="shared" si="2"/>
        <v>0</v>
      </c>
      <c r="Q22" s="591" t="s">
        <v>4</v>
      </c>
      <c r="R22" s="591" t="s">
        <v>4</v>
      </c>
      <c r="S22" s="591" t="s">
        <v>4</v>
      </c>
      <c r="T22" s="590" t="s">
        <v>4</v>
      </c>
      <c r="U22" s="590" t="s">
        <v>4</v>
      </c>
      <c r="V22" s="590" t="s">
        <v>4</v>
      </c>
      <c r="W22" s="590" t="s">
        <v>4</v>
      </c>
      <c r="X22" s="590" t="s">
        <v>4</v>
      </c>
      <c r="Y22" s="590" t="s">
        <v>4</v>
      </c>
      <c r="Z22" s="590" t="s">
        <v>4</v>
      </c>
      <c r="AA22" s="590" t="s">
        <v>4</v>
      </c>
      <c r="AB22" s="590" t="s">
        <v>4</v>
      </c>
      <c r="AC22" s="590" t="s">
        <v>4</v>
      </c>
      <c r="AD22" s="590" t="s">
        <v>4</v>
      </c>
      <c r="AE22" s="590" t="s">
        <v>4</v>
      </c>
      <c r="AF22" s="590" t="s">
        <v>4</v>
      </c>
      <c r="AG22" s="589" t="e">
        <f t="shared" si="3"/>
        <v>#VALUE!</v>
      </c>
    </row>
    <row r="23" spans="1:33" s="3" customFormat="1">
      <c r="A23" s="1029"/>
      <c r="B23" s="609" t="s">
        <v>2800</v>
      </c>
      <c r="C23" s="599"/>
      <c r="D23" s="596">
        <v>0.8</v>
      </c>
      <c r="E23" s="607">
        <v>0.24</v>
      </c>
      <c r="F23" s="596">
        <f>16/40</f>
        <v>0.4</v>
      </c>
      <c r="G23" s="603">
        <v>1</v>
      </c>
      <c r="H23" s="591">
        <f>44/12</f>
        <v>3.6666666666666665</v>
      </c>
      <c r="I23" s="593">
        <f t="shared" si="1"/>
        <v>0</v>
      </c>
      <c r="J23" s="602">
        <v>0.2</v>
      </c>
      <c r="K23" s="601"/>
      <c r="L23" s="600">
        <v>6</v>
      </c>
      <c r="M23" s="591">
        <v>188</v>
      </c>
      <c r="N23" s="591">
        <v>60</v>
      </c>
      <c r="O23" s="591">
        <v>237</v>
      </c>
      <c r="P23" s="589">
        <f t="shared" si="2"/>
        <v>0</v>
      </c>
      <c r="Q23" s="591" t="s">
        <v>4</v>
      </c>
      <c r="R23" s="591" t="s">
        <v>4</v>
      </c>
      <c r="S23" s="591" t="s">
        <v>4</v>
      </c>
      <c r="T23" s="590" t="s">
        <v>4</v>
      </c>
      <c r="U23" s="590" t="s">
        <v>4</v>
      </c>
      <c r="V23" s="590" t="s">
        <v>4</v>
      </c>
      <c r="W23" s="590" t="s">
        <v>4</v>
      </c>
      <c r="X23" s="590" t="s">
        <v>4</v>
      </c>
      <c r="Y23" s="590" t="s">
        <v>4</v>
      </c>
      <c r="Z23" s="590" t="s">
        <v>4</v>
      </c>
      <c r="AA23" s="590" t="s">
        <v>4</v>
      </c>
      <c r="AB23" s="590" t="s">
        <v>4</v>
      </c>
      <c r="AC23" s="590" t="s">
        <v>4</v>
      </c>
      <c r="AD23" s="590" t="s">
        <v>4</v>
      </c>
      <c r="AE23" s="590" t="s">
        <v>4</v>
      </c>
      <c r="AF23" s="590" t="s">
        <v>4</v>
      </c>
      <c r="AG23" s="589" t="e">
        <f t="shared" si="3"/>
        <v>#VALUE!</v>
      </c>
    </row>
    <row r="24" spans="1:33" s="3" customFormat="1">
      <c r="A24" s="1029"/>
      <c r="B24" s="609" t="s">
        <v>2799</v>
      </c>
      <c r="C24" s="599"/>
      <c r="D24" s="596">
        <v>0.85</v>
      </c>
      <c r="E24" s="607">
        <v>0.43</v>
      </c>
      <c r="F24" s="610">
        <v>0.43</v>
      </c>
      <c r="G24" s="603">
        <v>1</v>
      </c>
      <c r="H24" s="591">
        <f>44/12</f>
        <v>3.6666666666666665</v>
      </c>
      <c r="I24" s="593">
        <f t="shared" si="1"/>
        <v>0</v>
      </c>
      <c r="J24" s="602">
        <v>0.2</v>
      </c>
      <c r="K24" s="601"/>
      <c r="L24" s="600">
        <v>6</v>
      </c>
      <c r="M24" s="591">
        <v>188</v>
      </c>
      <c r="N24" s="591">
        <v>60</v>
      </c>
      <c r="O24" s="591">
        <v>237</v>
      </c>
      <c r="P24" s="589">
        <f t="shared" si="2"/>
        <v>0</v>
      </c>
      <c r="Q24" s="591" t="s">
        <v>4</v>
      </c>
      <c r="R24" s="591" t="s">
        <v>4</v>
      </c>
      <c r="S24" s="591" t="s">
        <v>4</v>
      </c>
      <c r="T24" s="590" t="s">
        <v>4</v>
      </c>
      <c r="U24" s="590" t="s">
        <v>4</v>
      </c>
      <c r="V24" s="590" t="s">
        <v>4</v>
      </c>
      <c r="W24" s="590" t="s">
        <v>4</v>
      </c>
      <c r="X24" s="590" t="s">
        <v>4</v>
      </c>
      <c r="Y24" s="590" t="s">
        <v>4</v>
      </c>
      <c r="Z24" s="590" t="s">
        <v>4</v>
      </c>
      <c r="AA24" s="590" t="s">
        <v>4</v>
      </c>
      <c r="AB24" s="590" t="s">
        <v>4</v>
      </c>
      <c r="AC24" s="591">
        <v>10</v>
      </c>
      <c r="AD24" s="590" t="s">
        <v>4</v>
      </c>
      <c r="AE24" s="590" t="s">
        <v>4</v>
      </c>
      <c r="AF24" s="590" t="s">
        <v>4</v>
      </c>
      <c r="AG24" s="589" t="e">
        <f t="shared" si="3"/>
        <v>#VALUE!</v>
      </c>
    </row>
    <row r="25" spans="1:33" s="3" customFormat="1">
      <c r="A25" s="1029"/>
      <c r="B25" s="609" t="s">
        <v>2798</v>
      </c>
      <c r="C25" s="599"/>
      <c r="D25" s="596">
        <v>0.9</v>
      </c>
      <c r="E25" s="607">
        <v>0.4</v>
      </c>
      <c r="F25" s="596">
        <f>1/41</f>
        <v>2.4390243902439025E-2</v>
      </c>
      <c r="G25" s="603">
        <v>1</v>
      </c>
      <c r="H25" s="591">
        <f>44/12</f>
        <v>3.6666666666666665</v>
      </c>
      <c r="I25" s="593">
        <f t="shared" si="1"/>
        <v>0</v>
      </c>
      <c r="J25" s="602">
        <v>0.2</v>
      </c>
      <c r="K25" s="601"/>
      <c r="L25" s="600">
        <v>6</v>
      </c>
      <c r="M25" s="591">
        <v>188</v>
      </c>
      <c r="N25" s="591">
        <v>60</v>
      </c>
      <c r="O25" s="591">
        <v>237</v>
      </c>
      <c r="P25" s="589">
        <f t="shared" si="2"/>
        <v>0</v>
      </c>
      <c r="Q25" s="591" t="s">
        <v>4</v>
      </c>
      <c r="R25" s="591" t="s">
        <v>4</v>
      </c>
      <c r="S25" s="591" t="s">
        <v>4</v>
      </c>
      <c r="T25" s="590" t="s">
        <v>4</v>
      </c>
      <c r="U25" s="590" t="s">
        <v>4</v>
      </c>
      <c r="V25" s="590" t="s">
        <v>4</v>
      </c>
      <c r="W25" s="590" t="s">
        <v>4</v>
      </c>
      <c r="X25" s="590" t="s">
        <v>4</v>
      </c>
      <c r="Y25" s="590" t="s">
        <v>4</v>
      </c>
      <c r="Z25" s="590" t="s">
        <v>4</v>
      </c>
      <c r="AA25" s="590" t="s">
        <v>4</v>
      </c>
      <c r="AB25" s="590" t="s">
        <v>4</v>
      </c>
      <c r="AC25" s="591">
        <v>10</v>
      </c>
      <c r="AD25" s="590" t="s">
        <v>4</v>
      </c>
      <c r="AE25" s="590" t="s">
        <v>4</v>
      </c>
      <c r="AF25" s="590" t="s">
        <v>4</v>
      </c>
      <c r="AG25" s="589" t="e">
        <f t="shared" si="3"/>
        <v>#VALUE!</v>
      </c>
    </row>
    <row r="26" spans="1:33" s="3" customFormat="1">
      <c r="A26" s="1029"/>
      <c r="B26" s="609" t="s">
        <v>2797</v>
      </c>
      <c r="C26" s="599"/>
      <c r="D26" s="598" t="s">
        <v>4</v>
      </c>
      <c r="E26" s="605" t="s">
        <v>4</v>
      </c>
      <c r="F26" s="598" t="s">
        <v>4</v>
      </c>
      <c r="G26" s="603" t="s">
        <v>4</v>
      </c>
      <c r="H26" s="591" t="s">
        <v>4</v>
      </c>
      <c r="I26" s="593" t="e">
        <f t="shared" si="1"/>
        <v>#VALUE!</v>
      </c>
      <c r="J26" s="602"/>
      <c r="K26" s="601"/>
      <c r="L26" s="600">
        <v>6</v>
      </c>
      <c r="M26" s="591">
        <v>188</v>
      </c>
      <c r="N26" s="591">
        <v>60</v>
      </c>
      <c r="O26" s="591">
        <v>237</v>
      </c>
      <c r="P26" s="589"/>
      <c r="Q26" s="591" t="s">
        <v>4</v>
      </c>
      <c r="R26" s="591" t="s">
        <v>4</v>
      </c>
      <c r="S26" s="591" t="s">
        <v>4</v>
      </c>
      <c r="T26" s="590" t="s">
        <v>4</v>
      </c>
      <c r="U26" s="590" t="s">
        <v>4</v>
      </c>
      <c r="V26" s="590" t="s">
        <v>4</v>
      </c>
      <c r="W26" s="590" t="s">
        <v>4</v>
      </c>
      <c r="X26" s="590" t="s">
        <v>4</v>
      </c>
      <c r="Y26" s="590" t="s">
        <v>4</v>
      </c>
      <c r="Z26" s="590" t="s">
        <v>4</v>
      </c>
      <c r="AA26" s="590" t="s">
        <v>4</v>
      </c>
      <c r="AB26" s="590" t="s">
        <v>4</v>
      </c>
      <c r="AC26" s="591">
        <v>170</v>
      </c>
      <c r="AD26" s="590"/>
      <c r="AE26" s="590" t="s">
        <v>4</v>
      </c>
      <c r="AF26" s="590" t="s">
        <v>4</v>
      </c>
      <c r="AG26" s="589"/>
    </row>
    <row r="27" spans="1:33" s="3" customFormat="1" ht="16.5" customHeight="1">
      <c r="A27" s="1029"/>
      <c r="B27" s="608" t="s">
        <v>2796</v>
      </c>
      <c r="C27" s="599"/>
      <c r="D27" s="596">
        <v>1</v>
      </c>
      <c r="E27" s="605" t="s">
        <v>4</v>
      </c>
      <c r="F27" s="596">
        <f>80/80</f>
        <v>1</v>
      </c>
      <c r="G27" s="603">
        <v>1</v>
      </c>
      <c r="H27" s="591">
        <f t="shared" ref="H27:H32" si="4">44/12</f>
        <v>3.6666666666666665</v>
      </c>
      <c r="I27" s="593" t="e">
        <f t="shared" si="1"/>
        <v>#VALUE!</v>
      </c>
      <c r="J27" s="602">
        <v>0.2</v>
      </c>
      <c r="K27" s="601"/>
      <c r="L27" s="600">
        <v>6</v>
      </c>
      <c r="M27" s="591">
        <v>188</v>
      </c>
      <c r="N27" s="591">
        <v>60</v>
      </c>
      <c r="O27" s="591">
        <v>237</v>
      </c>
      <c r="P27" s="589">
        <f t="shared" ref="P27:P32" si="5">C27*J27*0.000001</f>
        <v>0</v>
      </c>
      <c r="Q27" s="591" t="s">
        <v>4</v>
      </c>
      <c r="R27" s="591" t="s">
        <v>4</v>
      </c>
      <c r="S27" s="591" t="s">
        <v>4</v>
      </c>
      <c r="T27" s="590" t="s">
        <v>4</v>
      </c>
      <c r="U27" s="590" t="s">
        <v>4</v>
      </c>
      <c r="V27" s="590" t="s">
        <v>4</v>
      </c>
      <c r="W27" s="590" t="s">
        <v>4</v>
      </c>
      <c r="X27" s="590" t="s">
        <v>4</v>
      </c>
      <c r="Y27" s="590" t="s">
        <v>4</v>
      </c>
      <c r="Z27" s="590" t="s">
        <v>4</v>
      </c>
      <c r="AA27" s="590" t="s">
        <v>4</v>
      </c>
      <c r="AB27" s="590" t="s">
        <v>4</v>
      </c>
      <c r="AC27" s="591" t="s">
        <v>4</v>
      </c>
      <c r="AD27" s="590" t="s">
        <v>4</v>
      </c>
      <c r="AE27" s="590" t="s">
        <v>4</v>
      </c>
      <c r="AF27" s="590" t="s">
        <v>4</v>
      </c>
      <c r="AG27" s="589" t="e">
        <f t="shared" ref="AG27:AG32" si="6">C27*T27*0.000001</f>
        <v>#VALUE!</v>
      </c>
    </row>
    <row r="28" spans="1:33" s="3" customFormat="1">
      <c r="A28" s="1029"/>
      <c r="B28" s="609" t="s">
        <v>2795</v>
      </c>
      <c r="C28" s="599"/>
      <c r="D28" s="596">
        <v>0.84</v>
      </c>
      <c r="E28" s="607">
        <v>0.39</v>
      </c>
      <c r="F28" s="596">
        <f>17/56</f>
        <v>0.30357142857142855</v>
      </c>
      <c r="G28" s="603">
        <v>1</v>
      </c>
      <c r="H28" s="591">
        <f t="shared" si="4"/>
        <v>3.6666666666666665</v>
      </c>
      <c r="I28" s="593">
        <f t="shared" si="1"/>
        <v>0</v>
      </c>
      <c r="J28" s="602">
        <v>0.2</v>
      </c>
      <c r="K28" s="601"/>
      <c r="L28" s="600">
        <v>6</v>
      </c>
      <c r="M28" s="591">
        <v>188</v>
      </c>
      <c r="N28" s="591">
        <v>60</v>
      </c>
      <c r="O28" s="591">
        <v>237</v>
      </c>
      <c r="P28" s="589">
        <f t="shared" si="5"/>
        <v>0</v>
      </c>
      <c r="Q28" s="591" t="s">
        <v>4</v>
      </c>
      <c r="R28" s="591" t="s">
        <v>4</v>
      </c>
      <c r="S28" s="591" t="s">
        <v>4</v>
      </c>
      <c r="T28" s="590" t="s">
        <v>4</v>
      </c>
      <c r="U28" s="590" t="s">
        <v>4</v>
      </c>
      <c r="V28" s="590" t="s">
        <v>4</v>
      </c>
      <c r="W28" s="590" t="s">
        <v>4</v>
      </c>
      <c r="X28" s="590" t="s">
        <v>4</v>
      </c>
      <c r="Y28" s="590" t="s">
        <v>4</v>
      </c>
      <c r="Z28" s="590" t="s">
        <v>4</v>
      </c>
      <c r="AA28" s="590" t="s">
        <v>4</v>
      </c>
      <c r="AB28" s="590" t="s">
        <v>4</v>
      </c>
      <c r="AC28" s="591" t="s">
        <v>4</v>
      </c>
      <c r="AD28" s="590" t="s">
        <v>4</v>
      </c>
      <c r="AE28" s="590" t="s">
        <v>4</v>
      </c>
      <c r="AF28" s="590" t="s">
        <v>4</v>
      </c>
      <c r="AG28" s="589" t="e">
        <f t="shared" si="6"/>
        <v>#VALUE!</v>
      </c>
    </row>
    <row r="29" spans="1:33" s="3" customFormat="1">
      <c r="A29" s="1029"/>
      <c r="B29" s="609" t="s">
        <v>726</v>
      </c>
      <c r="C29" s="599"/>
      <c r="D29" s="596">
        <v>1</v>
      </c>
      <c r="E29" s="607">
        <v>0.04</v>
      </c>
      <c r="F29" s="596">
        <f>20/24</f>
        <v>0.83333333333333337</v>
      </c>
      <c r="G29" s="603">
        <v>1</v>
      </c>
      <c r="H29" s="591">
        <f t="shared" si="4"/>
        <v>3.6666666666666665</v>
      </c>
      <c r="I29" s="593">
        <f t="shared" si="1"/>
        <v>0</v>
      </c>
      <c r="J29" s="602">
        <v>0.2</v>
      </c>
      <c r="K29" s="601"/>
      <c r="L29" s="600">
        <v>6</v>
      </c>
      <c r="M29" s="591">
        <v>188</v>
      </c>
      <c r="N29" s="591">
        <v>60</v>
      </c>
      <c r="O29" s="591">
        <v>237</v>
      </c>
      <c r="P29" s="589">
        <f t="shared" si="5"/>
        <v>0</v>
      </c>
      <c r="Q29" s="591" t="s">
        <v>4</v>
      </c>
      <c r="R29" s="591" t="s">
        <v>4</v>
      </c>
      <c r="S29" s="591" t="s">
        <v>4</v>
      </c>
      <c r="T29" s="590" t="s">
        <v>4</v>
      </c>
      <c r="U29" s="590" t="s">
        <v>4</v>
      </c>
      <c r="V29" s="590" t="s">
        <v>4</v>
      </c>
      <c r="W29" s="590" t="s">
        <v>4</v>
      </c>
      <c r="X29" s="590" t="s">
        <v>4</v>
      </c>
      <c r="Y29" s="590" t="s">
        <v>4</v>
      </c>
      <c r="Z29" s="590" t="s">
        <v>4</v>
      </c>
      <c r="AA29" s="590" t="s">
        <v>4</v>
      </c>
      <c r="AB29" s="590" t="s">
        <v>4</v>
      </c>
      <c r="AC29" s="591" t="s">
        <v>4</v>
      </c>
      <c r="AD29" s="590" t="s">
        <v>4</v>
      </c>
      <c r="AE29" s="590" t="s">
        <v>4</v>
      </c>
      <c r="AF29" s="590" t="s">
        <v>4</v>
      </c>
      <c r="AG29" s="589" t="e">
        <f t="shared" si="6"/>
        <v>#VALUE!</v>
      </c>
    </row>
    <row r="30" spans="1:33" s="3" customFormat="1" ht="18.75" customHeight="1">
      <c r="A30" s="1029"/>
      <c r="B30" s="608" t="s">
        <v>2794</v>
      </c>
      <c r="C30" s="599"/>
      <c r="D30" s="596">
        <v>0.9</v>
      </c>
      <c r="E30" s="607">
        <v>0.01</v>
      </c>
      <c r="F30" s="596">
        <f>3/4</f>
        <v>0.75</v>
      </c>
      <c r="G30" s="603">
        <v>1</v>
      </c>
      <c r="H30" s="591">
        <f t="shared" si="4"/>
        <v>3.6666666666666665</v>
      </c>
      <c r="I30" s="593">
        <f t="shared" si="1"/>
        <v>0</v>
      </c>
      <c r="J30" s="602">
        <v>0.2</v>
      </c>
      <c r="K30" s="601"/>
      <c r="L30" s="600">
        <v>6</v>
      </c>
      <c r="M30" s="591">
        <v>188</v>
      </c>
      <c r="N30" s="591">
        <v>60</v>
      </c>
      <c r="O30" s="591">
        <v>237</v>
      </c>
      <c r="P30" s="589">
        <f t="shared" si="5"/>
        <v>0</v>
      </c>
      <c r="Q30" s="591" t="s">
        <v>4</v>
      </c>
      <c r="R30" s="591" t="s">
        <v>4</v>
      </c>
      <c r="S30" s="591" t="s">
        <v>4</v>
      </c>
      <c r="T30" s="590" t="s">
        <v>4</v>
      </c>
      <c r="U30" s="590" t="s">
        <v>4</v>
      </c>
      <c r="V30" s="590" t="s">
        <v>4</v>
      </c>
      <c r="W30" s="590" t="s">
        <v>4</v>
      </c>
      <c r="X30" s="590" t="s">
        <v>4</v>
      </c>
      <c r="Y30" s="590" t="s">
        <v>4</v>
      </c>
      <c r="Z30" s="590" t="s">
        <v>4</v>
      </c>
      <c r="AA30" s="590" t="s">
        <v>4</v>
      </c>
      <c r="AB30" s="590" t="s">
        <v>4</v>
      </c>
      <c r="AC30" s="591" t="s">
        <v>4</v>
      </c>
      <c r="AD30" s="590" t="s">
        <v>4</v>
      </c>
      <c r="AE30" s="590" t="s">
        <v>4</v>
      </c>
      <c r="AF30" s="590" t="s">
        <v>4</v>
      </c>
      <c r="AG30" s="589" t="e">
        <f t="shared" si="6"/>
        <v>#VALUE!</v>
      </c>
    </row>
    <row r="31" spans="1:33" s="3" customFormat="1">
      <c r="A31" s="1009" t="s">
        <v>2793</v>
      </c>
      <c r="B31" s="1010"/>
      <c r="C31" s="599"/>
      <c r="D31" s="604" t="s">
        <v>2792</v>
      </c>
      <c r="E31" s="598" t="s">
        <v>4</v>
      </c>
      <c r="F31" s="606" t="s">
        <v>2791</v>
      </c>
      <c r="G31" s="603">
        <v>1</v>
      </c>
      <c r="H31" s="591">
        <f t="shared" si="4"/>
        <v>3.6666666666666665</v>
      </c>
      <c r="I31" s="593" t="e">
        <f t="shared" si="1"/>
        <v>#VALUE!</v>
      </c>
      <c r="J31" s="602">
        <v>0.2</v>
      </c>
      <c r="K31" s="601"/>
      <c r="L31" s="600">
        <v>6</v>
      </c>
      <c r="M31" s="591">
        <v>188</v>
      </c>
      <c r="N31" s="591">
        <v>60</v>
      </c>
      <c r="O31" s="591">
        <v>237</v>
      </c>
      <c r="P31" s="589">
        <f t="shared" si="5"/>
        <v>0</v>
      </c>
      <c r="Q31" s="591" t="s">
        <v>4</v>
      </c>
      <c r="R31" s="591" t="s">
        <v>4</v>
      </c>
      <c r="S31" s="591" t="s">
        <v>4</v>
      </c>
      <c r="T31" s="590" t="s">
        <v>4</v>
      </c>
      <c r="U31" s="590" t="s">
        <v>4</v>
      </c>
      <c r="V31" s="590" t="s">
        <v>4</v>
      </c>
      <c r="W31" s="590" t="s">
        <v>4</v>
      </c>
      <c r="X31" s="590" t="s">
        <v>4</v>
      </c>
      <c r="Y31" s="590" t="s">
        <v>4</v>
      </c>
      <c r="Z31" s="590" t="s">
        <v>4</v>
      </c>
      <c r="AA31" s="590" t="s">
        <v>4</v>
      </c>
      <c r="AB31" s="590" t="s">
        <v>4</v>
      </c>
      <c r="AC31" s="591" t="s">
        <v>4</v>
      </c>
      <c r="AD31" s="590" t="s">
        <v>4</v>
      </c>
      <c r="AE31" s="590" t="s">
        <v>4</v>
      </c>
      <c r="AF31" s="590" t="s">
        <v>4</v>
      </c>
      <c r="AG31" s="589" t="e">
        <f t="shared" si="6"/>
        <v>#VALUE!</v>
      </c>
    </row>
    <row r="32" spans="1:33" s="3" customFormat="1">
      <c r="A32" s="1009" t="s">
        <v>2790</v>
      </c>
      <c r="B32" s="1010"/>
      <c r="C32" s="599"/>
      <c r="D32" s="596">
        <v>0.65</v>
      </c>
      <c r="E32" s="596">
        <v>0.6</v>
      </c>
      <c r="F32" s="596">
        <v>0.4</v>
      </c>
      <c r="G32" s="603">
        <v>1</v>
      </c>
      <c r="H32" s="591">
        <f t="shared" si="4"/>
        <v>3.6666666666666665</v>
      </c>
      <c r="I32" s="593">
        <f t="shared" si="1"/>
        <v>0</v>
      </c>
      <c r="J32" s="602">
        <v>0.2</v>
      </c>
      <c r="K32" s="601"/>
      <c r="L32" s="600">
        <v>6</v>
      </c>
      <c r="M32" s="591">
        <v>188</v>
      </c>
      <c r="N32" s="591">
        <v>60</v>
      </c>
      <c r="O32" s="591">
        <v>237</v>
      </c>
      <c r="P32" s="589">
        <f t="shared" si="5"/>
        <v>0</v>
      </c>
      <c r="Q32" s="591" t="s">
        <v>4</v>
      </c>
      <c r="R32" s="591" t="s">
        <v>4</v>
      </c>
      <c r="S32" s="591" t="s">
        <v>4</v>
      </c>
      <c r="T32" s="590" t="s">
        <v>4</v>
      </c>
      <c r="U32" s="590" t="s">
        <v>4</v>
      </c>
      <c r="V32" s="590" t="s">
        <v>4</v>
      </c>
      <c r="W32" s="590" t="s">
        <v>4</v>
      </c>
      <c r="X32" s="590" t="s">
        <v>4</v>
      </c>
      <c r="Y32" s="590" t="s">
        <v>4</v>
      </c>
      <c r="Z32" s="590" t="s">
        <v>4</v>
      </c>
      <c r="AA32" s="590" t="s">
        <v>4</v>
      </c>
      <c r="AB32" s="590" t="s">
        <v>4</v>
      </c>
      <c r="AC32" s="591" t="s">
        <v>4</v>
      </c>
      <c r="AD32" s="590" t="s">
        <v>4</v>
      </c>
      <c r="AE32" s="590" t="s">
        <v>4</v>
      </c>
      <c r="AF32" s="590" t="s">
        <v>4</v>
      </c>
      <c r="AG32" s="589" t="e">
        <f t="shared" si="6"/>
        <v>#VALUE!</v>
      </c>
    </row>
    <row r="33" spans="1:33" s="3" customFormat="1">
      <c r="A33" s="1009" t="s">
        <v>2789</v>
      </c>
      <c r="B33" s="1010"/>
      <c r="C33" s="599"/>
      <c r="D33" s="598" t="s">
        <v>4</v>
      </c>
      <c r="E33" s="605" t="s">
        <v>4</v>
      </c>
      <c r="F33" s="598" t="s">
        <v>4</v>
      </c>
      <c r="G33" s="603" t="s">
        <v>4</v>
      </c>
      <c r="H33" s="591" t="s">
        <v>4</v>
      </c>
      <c r="I33" s="593" t="e">
        <f t="shared" si="1"/>
        <v>#VALUE!</v>
      </c>
      <c r="J33" s="602">
        <v>0.2</v>
      </c>
      <c r="K33" s="601"/>
      <c r="L33" s="600">
        <v>6</v>
      </c>
      <c r="M33" s="591">
        <v>188</v>
      </c>
      <c r="N33" s="591">
        <v>60</v>
      </c>
      <c r="O33" s="591">
        <v>237</v>
      </c>
      <c r="P33" s="589"/>
      <c r="Q33" s="591" t="s">
        <v>4</v>
      </c>
      <c r="R33" s="591" t="s">
        <v>4</v>
      </c>
      <c r="S33" s="591" t="s">
        <v>4</v>
      </c>
      <c r="T33" s="590" t="s">
        <v>4</v>
      </c>
      <c r="U33" s="590" t="s">
        <v>4</v>
      </c>
      <c r="V33" s="590" t="s">
        <v>4</v>
      </c>
      <c r="W33" s="590" t="s">
        <v>4</v>
      </c>
      <c r="X33" s="590" t="s">
        <v>4</v>
      </c>
      <c r="Y33" s="590" t="s">
        <v>4</v>
      </c>
      <c r="Z33" s="591">
        <v>1508</v>
      </c>
      <c r="AA33" s="591">
        <v>645</v>
      </c>
      <c r="AB33" s="591">
        <v>882</v>
      </c>
      <c r="AC33" s="591" t="s">
        <v>4</v>
      </c>
      <c r="AD33" s="590"/>
      <c r="AE33" s="590" t="s">
        <v>4</v>
      </c>
      <c r="AF33" s="590" t="s">
        <v>4</v>
      </c>
      <c r="AG33" s="589"/>
    </row>
    <row r="34" spans="1:33" s="3" customFormat="1">
      <c r="A34" s="1009" t="s">
        <v>2788</v>
      </c>
      <c r="B34" s="1010"/>
      <c r="C34" s="599"/>
      <c r="D34" s="598" t="s">
        <v>4</v>
      </c>
      <c r="E34" s="605" t="s">
        <v>4</v>
      </c>
      <c r="F34" s="598" t="s">
        <v>4</v>
      </c>
      <c r="G34" s="603" t="s">
        <v>4</v>
      </c>
      <c r="H34" s="591" t="s">
        <v>4</v>
      </c>
      <c r="I34" s="593" t="e">
        <f t="shared" si="1"/>
        <v>#VALUE!</v>
      </c>
      <c r="J34" s="602">
        <v>0.2</v>
      </c>
      <c r="K34" s="601"/>
      <c r="L34" s="600">
        <v>6</v>
      </c>
      <c r="M34" s="591">
        <v>188</v>
      </c>
      <c r="N34" s="591">
        <v>60</v>
      </c>
      <c r="O34" s="591">
        <v>237</v>
      </c>
      <c r="P34" s="589"/>
      <c r="Q34" s="591" t="s">
        <v>4</v>
      </c>
      <c r="R34" s="591" t="s">
        <v>4</v>
      </c>
      <c r="S34" s="591" t="s">
        <v>4</v>
      </c>
      <c r="T34" s="590" t="s">
        <v>4</v>
      </c>
      <c r="U34" s="590" t="s">
        <v>4</v>
      </c>
      <c r="V34" s="590" t="s">
        <v>4</v>
      </c>
      <c r="W34" s="590" t="s">
        <v>4</v>
      </c>
      <c r="X34" s="590" t="s">
        <v>4</v>
      </c>
      <c r="Y34" s="590" t="s">
        <v>4</v>
      </c>
      <c r="Z34" s="590" t="s">
        <v>4</v>
      </c>
      <c r="AA34" s="590" t="s">
        <v>4</v>
      </c>
      <c r="AB34" s="590" t="s">
        <v>4</v>
      </c>
      <c r="AC34" s="591">
        <v>294</v>
      </c>
      <c r="AD34" s="590"/>
      <c r="AE34" s="590" t="s">
        <v>4</v>
      </c>
      <c r="AF34" s="590" t="s">
        <v>4</v>
      </c>
      <c r="AG34" s="589"/>
    </row>
    <row r="35" spans="1:33" s="3" customFormat="1">
      <c r="A35" s="1009" t="s">
        <v>2787</v>
      </c>
      <c r="B35" s="1010"/>
      <c r="C35" s="599"/>
      <c r="D35" s="598" t="s">
        <v>4</v>
      </c>
      <c r="E35" s="605" t="s">
        <v>4</v>
      </c>
      <c r="F35" s="598" t="s">
        <v>4</v>
      </c>
      <c r="G35" s="603" t="s">
        <v>4</v>
      </c>
      <c r="H35" s="591" t="s">
        <v>4</v>
      </c>
      <c r="I35" s="593" t="e">
        <f t="shared" si="1"/>
        <v>#VALUE!</v>
      </c>
      <c r="J35" s="602">
        <v>0.2</v>
      </c>
      <c r="K35" s="601"/>
      <c r="L35" s="600">
        <v>6</v>
      </c>
      <c r="M35" s="591">
        <v>188</v>
      </c>
      <c r="N35" s="591">
        <v>60</v>
      </c>
      <c r="O35" s="591">
        <v>237</v>
      </c>
      <c r="P35" s="589"/>
      <c r="Q35" s="591" t="s">
        <v>4</v>
      </c>
      <c r="R35" s="591" t="s">
        <v>4</v>
      </c>
      <c r="S35" s="591" t="s">
        <v>4</v>
      </c>
      <c r="T35" s="590" t="s">
        <v>4</v>
      </c>
      <c r="U35" s="590" t="s">
        <v>4</v>
      </c>
      <c r="V35" s="590" t="s">
        <v>4</v>
      </c>
      <c r="W35" s="590" t="s">
        <v>4</v>
      </c>
      <c r="X35" s="590" t="s">
        <v>4</v>
      </c>
      <c r="Y35" s="590" t="s">
        <v>4</v>
      </c>
      <c r="Z35" s="590" t="s">
        <v>4</v>
      </c>
      <c r="AA35" s="590" t="s">
        <v>4</v>
      </c>
      <c r="AB35" s="590" t="s">
        <v>4</v>
      </c>
      <c r="AC35" s="591">
        <v>882</v>
      </c>
      <c r="AD35" s="590"/>
      <c r="AE35" s="590" t="s">
        <v>4</v>
      </c>
      <c r="AF35" s="590" t="s">
        <v>4</v>
      </c>
      <c r="AG35" s="589"/>
    </row>
    <row r="36" spans="1:33" s="3" customFormat="1">
      <c r="A36" s="1009" t="s">
        <v>2786</v>
      </c>
      <c r="B36" s="1010"/>
      <c r="C36" s="599"/>
      <c r="D36" s="598" t="s">
        <v>4</v>
      </c>
      <c r="E36" s="598" t="s">
        <v>4</v>
      </c>
      <c r="F36" s="598" t="s">
        <v>4</v>
      </c>
      <c r="G36" s="603" t="s">
        <v>4</v>
      </c>
      <c r="H36" s="591" t="s">
        <v>4</v>
      </c>
      <c r="I36" s="593" t="e">
        <f t="shared" si="1"/>
        <v>#VALUE!</v>
      </c>
      <c r="J36" s="602">
        <v>0.2</v>
      </c>
      <c r="K36" s="601"/>
      <c r="L36" s="600">
        <v>6</v>
      </c>
      <c r="M36" s="591">
        <v>188</v>
      </c>
      <c r="N36" s="591">
        <v>60</v>
      </c>
      <c r="O36" s="591">
        <v>237</v>
      </c>
      <c r="P36" s="589"/>
      <c r="Q36" s="591" t="s">
        <v>4</v>
      </c>
      <c r="R36" s="591" t="s">
        <v>4</v>
      </c>
      <c r="S36" s="591">
        <v>900</v>
      </c>
      <c r="T36" s="590" t="s">
        <v>4</v>
      </c>
      <c r="U36" s="590" t="s">
        <v>4</v>
      </c>
      <c r="V36" s="590" t="s">
        <v>4</v>
      </c>
      <c r="W36" s="590" t="s">
        <v>4</v>
      </c>
      <c r="X36" s="590" t="s">
        <v>4</v>
      </c>
      <c r="Y36" s="590" t="s">
        <v>4</v>
      </c>
      <c r="Z36" s="590" t="s">
        <v>4</v>
      </c>
      <c r="AA36" s="590" t="s">
        <v>4</v>
      </c>
      <c r="AB36" s="590" t="s">
        <v>4</v>
      </c>
      <c r="AC36" s="591">
        <v>900</v>
      </c>
      <c r="AD36" s="590"/>
      <c r="AE36" s="590" t="s">
        <v>4</v>
      </c>
      <c r="AF36" s="590" t="s">
        <v>4</v>
      </c>
      <c r="AG36" s="589"/>
    </row>
    <row r="37" spans="1:33" s="3" customFormat="1">
      <c r="A37" s="1009" t="s">
        <v>2785</v>
      </c>
      <c r="B37" s="1010"/>
      <c r="C37" s="599"/>
      <c r="D37" s="598" t="s">
        <v>4</v>
      </c>
      <c r="E37" s="598" t="s">
        <v>4</v>
      </c>
      <c r="F37" s="598" t="s">
        <v>4</v>
      </c>
      <c r="G37" s="603" t="s">
        <v>4</v>
      </c>
      <c r="H37" s="591" t="s">
        <v>4</v>
      </c>
      <c r="I37" s="593" t="e">
        <f t="shared" si="1"/>
        <v>#VALUE!</v>
      </c>
      <c r="J37" s="602">
        <v>0.2</v>
      </c>
      <c r="K37" s="601"/>
      <c r="L37" s="600">
        <v>6</v>
      </c>
      <c r="M37" s="591">
        <v>188</v>
      </c>
      <c r="N37" s="591">
        <v>60</v>
      </c>
      <c r="O37" s="591">
        <v>237</v>
      </c>
      <c r="P37" s="589"/>
      <c r="Q37" s="591" t="s">
        <v>4</v>
      </c>
      <c r="R37" s="591" t="s">
        <v>4</v>
      </c>
      <c r="S37" s="591">
        <v>990</v>
      </c>
      <c r="T37" s="590"/>
      <c r="U37" s="590"/>
      <c r="V37" s="590"/>
      <c r="W37" s="590"/>
      <c r="X37" s="590"/>
      <c r="Y37" s="590"/>
      <c r="Z37" s="590"/>
      <c r="AA37" s="590"/>
      <c r="AB37" s="590"/>
      <c r="AC37" s="591"/>
      <c r="AD37" s="590"/>
      <c r="AE37" s="590" t="s">
        <v>4</v>
      </c>
      <c r="AF37" s="590" t="s">
        <v>4</v>
      </c>
      <c r="AG37" s="589"/>
    </row>
    <row r="38" spans="1:33" s="3" customFormat="1">
      <c r="A38" s="1009" t="s">
        <v>2784</v>
      </c>
      <c r="B38" s="1010"/>
      <c r="C38" s="599"/>
      <c r="D38" s="598" t="s">
        <v>4</v>
      </c>
      <c r="E38" s="598" t="s">
        <v>4</v>
      </c>
      <c r="F38" s="598" t="s">
        <v>4</v>
      </c>
      <c r="G38" s="603" t="s">
        <v>4</v>
      </c>
      <c r="H38" s="591" t="s">
        <v>4</v>
      </c>
      <c r="I38" s="593" t="e">
        <f t="shared" si="1"/>
        <v>#VALUE!</v>
      </c>
      <c r="J38" s="602">
        <v>0.2</v>
      </c>
      <c r="K38" s="601"/>
      <c r="L38" s="600">
        <v>6</v>
      </c>
      <c r="M38" s="591">
        <v>188</v>
      </c>
      <c r="N38" s="591">
        <v>60</v>
      </c>
      <c r="O38" s="591">
        <v>237</v>
      </c>
      <c r="P38" s="589"/>
      <c r="Q38" s="591" t="s">
        <v>4</v>
      </c>
      <c r="R38" s="591" t="s">
        <v>4</v>
      </c>
      <c r="S38" s="591">
        <v>450</v>
      </c>
      <c r="T38" s="590" t="s">
        <v>4</v>
      </c>
      <c r="U38" s="590" t="s">
        <v>4</v>
      </c>
      <c r="V38" s="590" t="s">
        <v>4</v>
      </c>
      <c r="W38" s="590" t="s">
        <v>4</v>
      </c>
      <c r="X38" s="590" t="s">
        <v>4</v>
      </c>
      <c r="Y38" s="590" t="s">
        <v>4</v>
      </c>
      <c r="Z38" s="590" t="s">
        <v>4</v>
      </c>
      <c r="AA38" s="590" t="s">
        <v>4</v>
      </c>
      <c r="AB38" s="590" t="s">
        <v>4</v>
      </c>
      <c r="AC38" s="591">
        <v>450</v>
      </c>
      <c r="AD38" s="590"/>
      <c r="AE38" s="590" t="s">
        <v>4</v>
      </c>
      <c r="AF38" s="590" t="s">
        <v>4</v>
      </c>
      <c r="AG38" s="589"/>
    </row>
    <row r="39" spans="1:33" s="3" customFormat="1">
      <c r="A39" s="1009" t="s">
        <v>2783</v>
      </c>
      <c r="B39" s="1010"/>
      <c r="C39" s="599"/>
      <c r="D39" s="598" t="s">
        <v>4</v>
      </c>
      <c r="E39" s="604" t="s">
        <v>2782</v>
      </c>
      <c r="F39" s="596">
        <v>0</v>
      </c>
      <c r="G39" s="603">
        <v>1</v>
      </c>
      <c r="H39" s="591">
        <f>44/12</f>
        <v>3.6666666666666665</v>
      </c>
      <c r="I39" s="593" t="e">
        <f t="shared" si="1"/>
        <v>#VALUE!</v>
      </c>
      <c r="J39" s="602">
        <v>0.2</v>
      </c>
      <c r="K39" s="601"/>
      <c r="L39" s="600">
        <v>6</v>
      </c>
      <c r="M39" s="591">
        <v>188</v>
      </c>
      <c r="N39" s="591">
        <v>60</v>
      </c>
      <c r="O39" s="591">
        <v>237</v>
      </c>
      <c r="P39" s="589">
        <f>C39*J39*0.000001</f>
        <v>0</v>
      </c>
      <c r="Q39" s="591" t="s">
        <v>4</v>
      </c>
      <c r="R39" s="591" t="s">
        <v>4</v>
      </c>
      <c r="S39" s="591" t="s">
        <v>4</v>
      </c>
      <c r="T39" s="590" t="s">
        <v>4</v>
      </c>
      <c r="U39" s="590" t="s">
        <v>4</v>
      </c>
      <c r="V39" s="590" t="s">
        <v>4</v>
      </c>
      <c r="W39" s="590" t="s">
        <v>4</v>
      </c>
      <c r="X39" s="590" t="s">
        <v>4</v>
      </c>
      <c r="Y39" s="590" t="s">
        <v>4</v>
      </c>
      <c r="Z39" s="590" t="s">
        <v>4</v>
      </c>
      <c r="AA39" s="590" t="s">
        <v>4</v>
      </c>
      <c r="AB39" s="590" t="s">
        <v>4</v>
      </c>
      <c r="AC39" s="591" t="s">
        <v>4</v>
      </c>
      <c r="AD39" s="591">
        <v>990</v>
      </c>
      <c r="AE39" s="590" t="s">
        <v>4</v>
      </c>
      <c r="AF39" s="590" t="s">
        <v>4</v>
      </c>
      <c r="AG39" s="589" t="e">
        <f>C39*T39*0.000001</f>
        <v>#VALUE!</v>
      </c>
    </row>
    <row r="40" spans="1:33" s="3" customFormat="1">
      <c r="A40" s="1009" t="s">
        <v>2781</v>
      </c>
      <c r="B40" s="1010"/>
      <c r="C40" s="599"/>
      <c r="D40" s="598" t="s">
        <v>4</v>
      </c>
      <c r="E40" s="598" t="s">
        <v>4</v>
      </c>
      <c r="F40" s="598" t="s">
        <v>4</v>
      </c>
      <c r="G40" s="603">
        <v>1</v>
      </c>
      <c r="H40" s="591">
        <f>44/12</f>
        <v>3.6666666666666665</v>
      </c>
      <c r="I40" s="593" t="e">
        <f t="shared" si="1"/>
        <v>#VALUE!</v>
      </c>
      <c r="J40" s="602">
        <v>0.2</v>
      </c>
      <c r="K40" s="601"/>
      <c r="L40" s="600">
        <v>6</v>
      </c>
      <c r="M40" s="591">
        <v>188</v>
      </c>
      <c r="N40" s="591">
        <v>60</v>
      </c>
      <c r="O40" s="591">
        <v>237</v>
      </c>
      <c r="P40" s="589">
        <f>C40*J40*0.000001</f>
        <v>0</v>
      </c>
      <c r="Q40" s="591" t="s">
        <v>4</v>
      </c>
      <c r="R40" s="591" t="s">
        <v>4</v>
      </c>
      <c r="S40" s="591" t="s">
        <v>4</v>
      </c>
      <c r="T40" s="590" t="s">
        <v>4</v>
      </c>
      <c r="U40" s="590" t="s">
        <v>4</v>
      </c>
      <c r="V40" s="590" t="s">
        <v>4</v>
      </c>
      <c r="W40" s="590" t="s">
        <v>4</v>
      </c>
      <c r="X40" s="590" t="s">
        <v>4</v>
      </c>
      <c r="Y40" s="590" t="s">
        <v>4</v>
      </c>
      <c r="Z40" s="590" t="s">
        <v>4</v>
      </c>
      <c r="AA40" s="590" t="s">
        <v>4</v>
      </c>
      <c r="AB40" s="590" t="s">
        <v>4</v>
      </c>
      <c r="AC40" s="591" t="s">
        <v>4</v>
      </c>
      <c r="AD40" s="590" t="s">
        <v>4</v>
      </c>
      <c r="AE40" s="590" t="s">
        <v>4</v>
      </c>
      <c r="AF40" s="590" t="s">
        <v>4</v>
      </c>
      <c r="AG40" s="589" t="e">
        <f>C40*T40*0.000001</f>
        <v>#VALUE!</v>
      </c>
    </row>
    <row r="41" spans="1:33" s="3" customFormat="1" ht="15" customHeight="1">
      <c r="A41" s="1027" t="s">
        <v>2780</v>
      </c>
      <c r="B41" s="1028"/>
      <c r="C41" s="599"/>
      <c r="D41" s="598" t="s">
        <v>4</v>
      </c>
      <c r="E41" s="597">
        <v>0.8</v>
      </c>
      <c r="F41" s="596">
        <v>1</v>
      </c>
      <c r="G41" s="595">
        <v>1</v>
      </c>
      <c r="H41" s="594">
        <f>44/12</f>
        <v>3.6666666666666665</v>
      </c>
      <c r="I41" s="593" t="e">
        <f t="shared" si="1"/>
        <v>#VALUE!</v>
      </c>
      <c r="J41" s="234">
        <v>0.2</v>
      </c>
      <c r="K41" s="592"/>
      <c r="L41" s="591">
        <v>6</v>
      </c>
      <c r="M41" s="591">
        <v>188</v>
      </c>
      <c r="N41" s="591">
        <v>60</v>
      </c>
      <c r="O41" s="591">
        <v>237</v>
      </c>
      <c r="P41" s="589">
        <f>C41*J41*0.000001</f>
        <v>0</v>
      </c>
      <c r="Q41" s="591" t="s">
        <v>4</v>
      </c>
      <c r="R41" s="591" t="s">
        <v>4</v>
      </c>
      <c r="S41" s="591" t="s">
        <v>4</v>
      </c>
      <c r="T41" s="590" t="s">
        <v>4</v>
      </c>
      <c r="U41" s="590" t="s">
        <v>4</v>
      </c>
      <c r="V41" s="590" t="s">
        <v>4</v>
      </c>
      <c r="W41" s="590" t="s">
        <v>4</v>
      </c>
      <c r="X41" s="590" t="s">
        <v>4</v>
      </c>
      <c r="Y41" s="590" t="s">
        <v>4</v>
      </c>
      <c r="Z41" s="590" t="s">
        <v>4</v>
      </c>
      <c r="AA41" s="590" t="s">
        <v>4</v>
      </c>
      <c r="AB41" s="590" t="s">
        <v>4</v>
      </c>
      <c r="AC41" s="591">
        <v>9.8000000000000007</v>
      </c>
      <c r="AD41" s="590" t="s">
        <v>4</v>
      </c>
      <c r="AE41" s="590" t="s">
        <v>4</v>
      </c>
      <c r="AF41" s="590" t="s">
        <v>4</v>
      </c>
      <c r="AG41" s="589" t="e">
        <f>C41*T41*0.000001</f>
        <v>#VALUE!</v>
      </c>
    </row>
    <row r="42" spans="1:33" s="3" customFormat="1">
      <c r="A42" s="1026"/>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c r="AB42" s="1026"/>
      <c r="AC42" s="1026"/>
      <c r="AD42" s="1026"/>
      <c r="AE42" s="1026"/>
      <c r="AF42" s="1026"/>
      <c r="AG42" s="1026"/>
    </row>
    <row r="43" spans="1:33" s="3" customFormat="1"/>
    <row r="44" spans="1:33" s="3" customFormat="1"/>
    <row r="45" spans="1:33" s="3" customFormat="1"/>
    <row r="46" spans="1:33" s="3" customFormat="1"/>
    <row r="47" spans="1:33" s="3" customFormat="1"/>
    <row r="48" spans="1:33"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sheetData>
  <mergeCells count="28">
    <mergeCell ref="A35:B35"/>
    <mergeCell ref="A39:B39"/>
    <mergeCell ref="A8:B8"/>
    <mergeCell ref="A42:AG42"/>
    <mergeCell ref="A40:B40"/>
    <mergeCell ref="A41:B41"/>
    <mergeCell ref="A22:A30"/>
    <mergeCell ref="A9:A20"/>
    <mergeCell ref="A31:B31"/>
    <mergeCell ref="A21:B21"/>
    <mergeCell ref="A32:B32"/>
    <mergeCell ref="K8:K20"/>
    <mergeCell ref="A36:B36"/>
    <mergeCell ref="A38:B38"/>
    <mergeCell ref="A37:B37"/>
    <mergeCell ref="A33:B33"/>
    <mergeCell ref="A34:B34"/>
    <mergeCell ref="A4:B4"/>
    <mergeCell ref="A5:B7"/>
    <mergeCell ref="A1:B1"/>
    <mergeCell ref="C1:AG1"/>
    <mergeCell ref="A2:B2"/>
    <mergeCell ref="C2:AG2"/>
    <mergeCell ref="A3:B3"/>
    <mergeCell ref="C3:AG3"/>
    <mergeCell ref="Q5:AG5"/>
    <mergeCell ref="C5:I5"/>
    <mergeCell ref="J5:P5"/>
  </mergeCell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workbookViewId="0">
      <selection activeCell="G2" sqref="G2"/>
    </sheetView>
  </sheetViews>
  <sheetFormatPr baseColWidth="10" defaultRowHeight="14.4"/>
  <cols>
    <col min="1" max="2" width="11.44140625" style="3"/>
    <col min="3" max="3" width="4.5546875" style="3" bestFit="1" customWidth="1"/>
    <col min="4" max="4" width="11.44140625" style="3"/>
    <col min="5" max="5" width="14.109375" style="3" customWidth="1"/>
    <col min="6" max="29" width="11.44140625" style="3"/>
  </cols>
  <sheetData>
    <row r="1" spans="2:12" ht="56.25" customHeight="1" thickBot="1">
      <c r="B1" s="305" t="s">
        <v>3050</v>
      </c>
      <c r="E1" s="680" t="s">
        <v>1878</v>
      </c>
      <c r="G1" s="680" t="s">
        <v>3050</v>
      </c>
    </row>
    <row r="2" spans="2:12" ht="15" thickBot="1">
      <c r="B2" s="679">
        <v>5</v>
      </c>
      <c r="C2" s="28" t="s">
        <v>3049</v>
      </c>
      <c r="E2" s="678">
        <f>AVERAGE(K10:K11)</f>
        <v>0.15763690638301958</v>
      </c>
      <c r="F2" s="3" t="s">
        <v>3048</v>
      </c>
      <c r="G2" s="677">
        <f>B2/E2</f>
        <v>31.718460573256927</v>
      </c>
      <c r="H2" s="545" t="s">
        <v>3047</v>
      </c>
    </row>
    <row r="3" spans="2:12">
      <c r="C3" s="3" t="s">
        <v>3046</v>
      </c>
      <c r="F3" s="3" t="s">
        <v>3045</v>
      </c>
    </row>
    <row r="4" spans="2:12" ht="15" thickBot="1"/>
    <row r="5" spans="2:12" ht="72.599999999999994" thickBot="1">
      <c r="B5" s="676" t="s">
        <v>3044</v>
      </c>
      <c r="E5" s="676" t="s">
        <v>3043</v>
      </c>
      <c r="G5" s="675" t="s">
        <v>3042</v>
      </c>
      <c r="K5" s="674"/>
      <c r="L5" s="46"/>
    </row>
    <row r="8" spans="2:12" ht="15" thickBot="1"/>
    <row r="9" spans="2:12">
      <c r="B9" s="1036" t="s">
        <v>3041</v>
      </c>
      <c r="C9" s="1036"/>
      <c r="D9" s="1036"/>
      <c r="E9" s="1036"/>
      <c r="F9" s="1036"/>
      <c r="G9" s="1036"/>
      <c r="H9" s="1036"/>
      <c r="I9" s="1036"/>
      <c r="J9" s="1036"/>
      <c r="K9" s="1037" t="s">
        <v>3051</v>
      </c>
      <c r="L9" s="1038"/>
    </row>
    <row r="10" spans="2:12" ht="86.4">
      <c r="B10" s="641" t="s">
        <v>3040</v>
      </c>
      <c r="C10" s="641" t="s">
        <v>3039</v>
      </c>
      <c r="D10" s="641"/>
      <c r="E10" s="641">
        <v>2.9627873903768665E-4</v>
      </c>
      <c r="F10" s="671" t="s">
        <v>3038</v>
      </c>
      <c r="G10" s="673">
        <v>0.57117733169514018</v>
      </c>
      <c r="H10" s="671" t="s">
        <v>3037</v>
      </c>
      <c r="I10" s="673"/>
      <c r="J10" s="681"/>
      <c r="K10" s="683">
        <f>AVERAGE(E10:J10)</f>
        <v>0.28573680521708894</v>
      </c>
      <c r="L10" s="685" t="str">
        <f>C10</f>
        <v>ton/m2</v>
      </c>
    </row>
    <row r="11" spans="2:12" ht="216.6" thickBot="1">
      <c r="B11" s="641" t="s">
        <v>1334</v>
      </c>
      <c r="C11" s="641" t="s">
        <v>1333</v>
      </c>
      <c r="D11" s="641"/>
      <c r="E11" s="641">
        <v>4.1506723283793345E-2</v>
      </c>
      <c r="F11" s="671" t="s">
        <v>1725</v>
      </c>
      <c r="G11" s="673">
        <v>1.6344656758669498E-2</v>
      </c>
      <c r="H11" s="671" t="s">
        <v>1726</v>
      </c>
      <c r="I11" s="672">
        <v>3.0759642604387825E-2</v>
      </c>
      <c r="J11" s="682" t="s">
        <v>1727</v>
      </c>
      <c r="K11" s="684">
        <f>AVERAGE(E11:J11)</f>
        <v>2.9537007548950223E-2</v>
      </c>
      <c r="L11" s="686" t="str">
        <f>C11</f>
        <v>ton/km</v>
      </c>
    </row>
  </sheetData>
  <mergeCells count="2">
    <mergeCell ref="B9:J9"/>
    <mergeCell ref="K9: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sheetPr>
  <dimension ref="A1:BD266"/>
  <sheetViews>
    <sheetView zoomScale="90" zoomScaleNormal="90" workbookViewId="0">
      <selection activeCell="B1" sqref="B1:M1048576"/>
    </sheetView>
  </sheetViews>
  <sheetFormatPr baseColWidth="10" defaultRowHeight="14.4"/>
  <cols>
    <col min="1" max="1" width="11.44140625" style="1"/>
    <col min="2" max="2" width="2.5546875" style="413" customWidth="1"/>
    <col min="3" max="3" width="10.5546875" style="3" customWidth="1"/>
    <col min="4" max="4" width="11.44140625" style="3"/>
    <col min="5" max="5" width="5.5546875" style="3" customWidth="1"/>
    <col min="6" max="6" width="9" style="3" customWidth="1"/>
    <col min="7" max="7" width="4.6640625" style="3" customWidth="1"/>
    <col min="8" max="8" width="11.44140625" style="3"/>
    <col min="9" max="9" width="6.88671875" style="3" customWidth="1"/>
    <col min="10" max="11" width="11.44140625" style="3"/>
    <col min="12" max="12" width="11.44140625" style="3" customWidth="1"/>
    <col min="13" max="13" width="2.5546875" style="413" customWidth="1"/>
    <col min="14" max="56" width="11.44140625" style="1"/>
  </cols>
  <sheetData>
    <row r="1" spans="1:56" s="1" customFormat="1"/>
    <row r="2" spans="1:56" s="421" customFormat="1" ht="49.95" customHeight="1">
      <c r="A2" s="422"/>
      <c r="B2" s="764" t="s">
        <v>2207</v>
      </c>
      <c r="C2" s="764"/>
      <c r="D2" s="764"/>
      <c r="E2" s="764"/>
      <c r="F2" s="764"/>
      <c r="G2" s="764"/>
      <c r="H2" s="764"/>
      <c r="I2" s="764"/>
      <c r="J2" s="764"/>
      <c r="K2" s="764"/>
      <c r="L2" s="764"/>
      <c r="M2" s="764"/>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row>
    <row r="3" spans="1:56" ht="19.2">
      <c r="B3" s="761" t="s">
        <v>2206</v>
      </c>
      <c r="C3" s="761"/>
      <c r="D3" s="761"/>
      <c r="E3" s="761"/>
      <c r="F3" s="761"/>
      <c r="G3" s="761"/>
      <c r="H3" s="761"/>
      <c r="I3" s="761"/>
      <c r="J3" s="761"/>
      <c r="K3" s="761"/>
      <c r="L3" s="761"/>
      <c r="M3" s="761"/>
    </row>
    <row r="4" spans="1:56" ht="8.1" customHeight="1" thickBot="1">
      <c r="B4" s="414"/>
      <c r="C4" s="414"/>
      <c r="D4" s="414"/>
      <c r="E4" s="414"/>
      <c r="F4" s="414"/>
      <c r="G4" s="414"/>
      <c r="H4" s="414"/>
      <c r="I4" s="414"/>
      <c r="J4" s="414"/>
      <c r="K4" s="414"/>
      <c r="L4" s="414"/>
      <c r="M4" s="414"/>
    </row>
    <row r="5" spans="1:56" ht="15" thickBot="1">
      <c r="B5" s="414"/>
      <c r="C5" s="754" t="s">
        <v>2205</v>
      </c>
      <c r="D5" s="754"/>
      <c r="E5" s="755"/>
      <c r="F5" s="769" t="s">
        <v>2204</v>
      </c>
      <c r="G5" s="770"/>
      <c r="H5" s="767" t="s">
        <v>2203</v>
      </c>
      <c r="I5" s="767"/>
      <c r="J5" s="767"/>
      <c r="K5" s="768"/>
      <c r="L5" s="420" t="s">
        <v>2202</v>
      </c>
      <c r="M5" s="414"/>
    </row>
    <row r="6" spans="1:56" ht="7.95" customHeight="1" thickBot="1">
      <c r="B6" s="414"/>
      <c r="C6" s="416"/>
      <c r="D6" s="416"/>
      <c r="E6" s="416"/>
      <c r="F6" s="416"/>
      <c r="G6" s="416"/>
      <c r="H6" s="416"/>
      <c r="I6" s="416"/>
      <c r="J6" s="416"/>
      <c r="K6" s="416"/>
      <c r="L6" s="416"/>
      <c r="M6" s="414"/>
    </row>
    <row r="7" spans="1:56" ht="45" customHeight="1" thickBot="1">
      <c r="B7" s="414"/>
      <c r="C7" s="753" t="s">
        <v>2201</v>
      </c>
      <c r="D7" s="753"/>
      <c r="E7" s="753"/>
      <c r="F7" s="765"/>
      <c r="G7" s="756"/>
      <c r="H7" s="766"/>
      <c r="I7" s="766"/>
      <c r="J7" s="766"/>
      <c r="K7" s="766"/>
      <c r="L7" s="757"/>
      <c r="M7" s="414"/>
    </row>
    <row r="8" spans="1:56" ht="7.95" customHeight="1">
      <c r="B8" s="414"/>
      <c r="C8" s="416"/>
      <c r="D8" s="416"/>
      <c r="E8" s="416"/>
      <c r="F8" s="416"/>
      <c r="G8" s="416"/>
      <c r="H8" s="416"/>
      <c r="I8" s="416"/>
      <c r="J8" s="416"/>
      <c r="K8" s="416"/>
      <c r="L8" s="416"/>
      <c r="M8" s="414"/>
    </row>
    <row r="9" spans="1:56" ht="19.2">
      <c r="B9" s="761" t="s">
        <v>2200</v>
      </c>
      <c r="C9" s="761"/>
      <c r="D9" s="761"/>
      <c r="E9" s="761"/>
      <c r="F9" s="761"/>
      <c r="G9" s="761"/>
      <c r="H9" s="761"/>
      <c r="I9" s="761"/>
      <c r="J9" s="761"/>
      <c r="K9" s="761"/>
      <c r="L9" s="761"/>
      <c r="M9" s="761"/>
    </row>
    <row r="10" spans="1:56" ht="8.1" customHeight="1" thickBot="1">
      <c r="B10" s="414"/>
      <c r="C10" s="414"/>
      <c r="D10" s="414"/>
      <c r="E10" s="414"/>
      <c r="F10" s="414"/>
      <c r="G10" s="414"/>
      <c r="H10" s="414"/>
      <c r="I10" s="414"/>
      <c r="J10" s="414"/>
      <c r="K10" s="414"/>
      <c r="L10" s="414"/>
      <c r="M10" s="414"/>
    </row>
    <row r="11" spans="1:56" ht="30" customHeight="1" thickBot="1">
      <c r="B11" s="414"/>
      <c r="C11" s="417" t="s">
        <v>2199</v>
      </c>
      <c r="D11" s="744"/>
      <c r="E11" s="745"/>
      <c r="F11" s="745"/>
      <c r="G11" s="746"/>
      <c r="H11" s="419" t="s">
        <v>2198</v>
      </c>
      <c r="I11" s="744"/>
      <c r="J11" s="745"/>
      <c r="K11" s="745"/>
      <c r="L11" s="746"/>
      <c r="M11" s="414"/>
    </row>
    <row r="12" spans="1:56" ht="7.95" customHeight="1" thickBot="1">
      <c r="B12" s="414"/>
      <c r="C12" s="416"/>
      <c r="D12" s="416"/>
      <c r="E12" s="416"/>
      <c r="F12" s="416"/>
      <c r="G12" s="416"/>
      <c r="H12" s="416"/>
      <c r="I12" s="416"/>
      <c r="J12" s="416"/>
      <c r="K12" s="416"/>
      <c r="L12" s="416"/>
      <c r="M12" s="414"/>
    </row>
    <row r="13" spans="1:56" ht="30" customHeight="1" thickBot="1">
      <c r="B13" s="414"/>
      <c r="C13" s="747" t="s">
        <v>2197</v>
      </c>
      <c r="D13" s="747"/>
      <c r="E13" s="747"/>
      <c r="F13" s="744"/>
      <c r="G13" s="745"/>
      <c r="H13" s="745"/>
      <c r="I13" s="745"/>
      <c r="J13" s="745"/>
      <c r="K13" s="745"/>
      <c r="L13" s="746"/>
      <c r="M13" s="414"/>
    </row>
    <row r="14" spans="1:56" ht="7.95" customHeight="1" thickBot="1">
      <c r="B14" s="414"/>
      <c r="C14" s="416"/>
      <c r="D14" s="416"/>
      <c r="E14" s="416"/>
      <c r="F14" s="416"/>
      <c r="G14" s="416"/>
      <c r="H14" s="416"/>
      <c r="I14" s="416"/>
      <c r="J14" s="416"/>
      <c r="K14" s="416"/>
      <c r="L14" s="416"/>
      <c r="M14" s="414"/>
    </row>
    <row r="15" spans="1:56" ht="45" customHeight="1" thickBot="1">
      <c r="B15" s="414"/>
      <c r="C15" s="418" t="s">
        <v>2196</v>
      </c>
      <c r="D15" s="749"/>
      <c r="E15" s="750"/>
      <c r="F15" s="750"/>
      <c r="G15" s="750"/>
      <c r="H15" s="750"/>
      <c r="I15" s="750"/>
      <c r="J15" s="750"/>
      <c r="K15" s="750"/>
      <c r="L15" s="751"/>
      <c r="M15" s="414"/>
    </row>
    <row r="16" spans="1:56" ht="7.95" customHeight="1" thickBot="1">
      <c r="B16" s="414"/>
      <c r="C16" s="416"/>
      <c r="D16" s="416"/>
      <c r="E16" s="416"/>
      <c r="F16" s="416"/>
      <c r="G16" s="416"/>
      <c r="H16" s="416"/>
      <c r="I16" s="416"/>
      <c r="J16" s="416"/>
      <c r="K16" s="416"/>
      <c r="L16" s="416"/>
      <c r="M16" s="414"/>
    </row>
    <row r="17" spans="2:13" ht="30" customHeight="1" thickBot="1">
      <c r="B17" s="414"/>
      <c r="C17" s="417" t="s">
        <v>2195</v>
      </c>
      <c r="D17" s="744"/>
      <c r="E17" s="745"/>
      <c r="F17" s="746"/>
      <c r="G17" s="748" t="s">
        <v>2194</v>
      </c>
      <c r="H17" s="748"/>
      <c r="I17" s="752"/>
      <c r="J17" s="745"/>
      <c r="K17" s="745"/>
      <c r="L17" s="746"/>
      <c r="M17" s="414"/>
    </row>
    <row r="18" spans="2:13" ht="7.95" customHeight="1">
      <c r="B18" s="414"/>
      <c r="C18" s="414"/>
      <c r="D18" s="414"/>
      <c r="E18" s="414"/>
      <c r="F18" s="414"/>
      <c r="G18" s="414"/>
      <c r="H18" s="414"/>
      <c r="I18" s="414"/>
      <c r="J18" s="414"/>
      <c r="K18" s="414"/>
      <c r="L18" s="414"/>
      <c r="M18" s="414"/>
    </row>
    <row r="19" spans="2:13" ht="19.2">
      <c r="B19" s="761" t="s">
        <v>2193</v>
      </c>
      <c r="C19" s="761"/>
      <c r="D19" s="761"/>
      <c r="E19" s="761"/>
      <c r="F19" s="761"/>
      <c r="G19" s="761"/>
      <c r="H19" s="761"/>
      <c r="I19" s="761"/>
      <c r="J19" s="761"/>
      <c r="K19" s="761"/>
      <c r="L19" s="761"/>
      <c r="M19" s="761"/>
    </row>
    <row r="20" spans="2:13" ht="8.1" customHeight="1" thickBot="1">
      <c r="B20" s="414"/>
      <c r="C20" s="414"/>
      <c r="D20" s="414"/>
      <c r="E20" s="414"/>
      <c r="F20" s="414"/>
      <c r="G20" s="414"/>
      <c r="H20" s="414"/>
      <c r="I20" s="414"/>
      <c r="J20" s="414"/>
      <c r="K20" s="414"/>
      <c r="L20" s="414"/>
      <c r="M20" s="414"/>
    </row>
    <row r="21" spans="2:13" ht="30" customHeight="1" thickBot="1">
      <c r="B21" s="414"/>
      <c r="C21" s="762" t="s">
        <v>2192</v>
      </c>
      <c r="D21" s="763"/>
      <c r="E21" s="744"/>
      <c r="F21" s="745"/>
      <c r="G21" s="745"/>
      <c r="H21" s="745"/>
      <c r="I21" s="745"/>
      <c r="J21" s="745"/>
      <c r="K21" s="745"/>
      <c r="L21" s="746"/>
      <c r="M21" s="414"/>
    </row>
    <row r="22" spans="2:13" ht="7.95" customHeight="1" thickBot="1">
      <c r="B22" s="414"/>
      <c r="C22" s="416"/>
      <c r="D22" s="416"/>
      <c r="E22" s="416"/>
      <c r="F22" s="416"/>
      <c r="G22" s="416"/>
      <c r="H22" s="416"/>
      <c r="I22" s="416"/>
      <c r="J22" s="416"/>
      <c r="K22" s="416"/>
      <c r="L22" s="416"/>
      <c r="M22" s="414"/>
    </row>
    <row r="23" spans="2:13" ht="30" customHeight="1" thickBot="1">
      <c r="B23" s="414"/>
      <c r="C23" s="753" t="s">
        <v>2191</v>
      </c>
      <c r="D23" s="753"/>
      <c r="E23" s="753"/>
      <c r="F23" s="744"/>
      <c r="G23" s="745"/>
      <c r="H23" s="745"/>
      <c r="I23" s="745"/>
      <c r="J23" s="745"/>
      <c r="K23" s="745"/>
      <c r="L23" s="746"/>
      <c r="M23" s="414"/>
    </row>
    <row r="24" spans="2:13" ht="7.95" customHeight="1" thickBot="1">
      <c r="B24" s="414"/>
      <c r="C24" s="416"/>
      <c r="D24" s="416"/>
      <c r="E24" s="416"/>
      <c r="F24" s="416"/>
      <c r="G24" s="416"/>
      <c r="H24" s="416"/>
      <c r="I24" s="416"/>
      <c r="J24" s="416"/>
      <c r="K24" s="416"/>
      <c r="L24" s="416"/>
      <c r="M24" s="414"/>
    </row>
    <row r="25" spans="2:13" ht="30" customHeight="1" thickBot="1">
      <c r="B25" s="414"/>
      <c r="C25" s="753" t="s">
        <v>2190</v>
      </c>
      <c r="D25" s="753"/>
      <c r="E25" s="753"/>
      <c r="F25" s="753"/>
      <c r="G25" s="758"/>
      <c r="H25" s="760"/>
      <c r="I25" s="760"/>
      <c r="J25" s="760"/>
      <c r="K25" s="760"/>
      <c r="L25" s="759"/>
      <c r="M25" s="414"/>
    </row>
    <row r="26" spans="2:13" ht="7.95" customHeight="1" thickBot="1">
      <c r="B26" s="414"/>
      <c r="C26" s="416"/>
      <c r="D26" s="416"/>
      <c r="E26" s="416"/>
      <c r="F26" s="416"/>
      <c r="G26" s="416"/>
      <c r="H26" s="416"/>
      <c r="I26" s="416"/>
      <c r="J26" s="416"/>
      <c r="K26" s="416"/>
      <c r="L26" s="416"/>
      <c r="M26" s="414"/>
    </row>
    <row r="27" spans="2:13" ht="15" thickBot="1">
      <c r="B27" s="414"/>
      <c r="C27" s="754" t="s">
        <v>2189</v>
      </c>
      <c r="D27" s="754"/>
      <c r="E27" s="754"/>
      <c r="F27" s="754"/>
      <c r="G27" s="755"/>
      <c r="H27" s="758"/>
      <c r="I27" s="759"/>
      <c r="J27" s="415" t="s">
        <v>2188</v>
      </c>
      <c r="K27" s="756"/>
      <c r="L27" s="757"/>
      <c r="M27" s="414"/>
    </row>
    <row r="28" spans="2:13" ht="15" customHeight="1">
      <c r="B28" s="414"/>
      <c r="C28" s="414"/>
      <c r="D28" s="414"/>
      <c r="E28" s="414"/>
      <c r="F28" s="414"/>
      <c r="G28" s="414"/>
      <c r="H28" s="414"/>
      <c r="I28" s="414"/>
      <c r="J28" s="414"/>
      <c r="K28" s="414"/>
      <c r="L28" s="414"/>
      <c r="M28" s="414"/>
    </row>
    <row r="29" spans="2:13" s="1" customFormat="1"/>
    <row r="30" spans="2:13" s="1" customFormat="1"/>
    <row r="31" spans="2:13" s="1" customFormat="1"/>
    <row r="32" spans="2:13"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sheetData>
  <mergeCells count="26">
    <mergeCell ref="B3:M3"/>
    <mergeCell ref="B2:M2"/>
    <mergeCell ref="C7:F7"/>
    <mergeCell ref="G7:L7"/>
    <mergeCell ref="H5:K5"/>
    <mergeCell ref="C5:E5"/>
    <mergeCell ref="F5:G5"/>
    <mergeCell ref="B9:M9"/>
    <mergeCell ref="B19:M19"/>
    <mergeCell ref="C21:D21"/>
    <mergeCell ref="D11:G11"/>
    <mergeCell ref="I11:L11"/>
    <mergeCell ref="C27:G27"/>
    <mergeCell ref="K27:L27"/>
    <mergeCell ref="H27:I27"/>
    <mergeCell ref="C25:F25"/>
    <mergeCell ref="G25:L25"/>
    <mergeCell ref="F23:L23"/>
    <mergeCell ref="E21:L21"/>
    <mergeCell ref="C13:E13"/>
    <mergeCell ref="F13:L13"/>
    <mergeCell ref="G17:H17"/>
    <mergeCell ref="D15:L15"/>
    <mergeCell ref="D17:F17"/>
    <mergeCell ref="I17:L17"/>
    <mergeCell ref="C23:E2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sheetPr>
  <dimension ref="A1:BC261"/>
  <sheetViews>
    <sheetView zoomScale="90" zoomScaleNormal="90" workbookViewId="0">
      <selection activeCell="B1" sqref="B1:L1048576"/>
    </sheetView>
  </sheetViews>
  <sheetFormatPr baseColWidth="10" defaultColWidth="11.44140625" defaultRowHeight="14.4"/>
  <cols>
    <col min="1" max="1" width="11.44140625" style="1"/>
    <col min="2" max="2" width="2.5546875" style="413" customWidth="1"/>
    <col min="3" max="3" width="22.44140625" style="413" customWidth="1"/>
    <col min="4" max="4" width="6.44140625" style="413" customWidth="1"/>
    <col min="5" max="5" width="5.5546875" style="3" customWidth="1"/>
    <col min="6" max="8" width="10.6640625" style="3" customWidth="1"/>
    <col min="9" max="9" width="22" style="3" customWidth="1"/>
    <col min="10" max="10" width="10.6640625" style="3" customWidth="1"/>
    <col min="11" max="11" width="12.6640625" style="3" customWidth="1"/>
    <col min="12" max="12" width="2.5546875" style="413" customWidth="1"/>
    <col min="13" max="55" width="11.44140625" style="1"/>
  </cols>
  <sheetData>
    <row r="1" spans="1:55" s="1" customFormat="1"/>
    <row r="2" spans="1:55" s="421" customFormat="1" ht="49.95" customHeight="1">
      <c r="A2" s="422"/>
      <c r="B2" s="764" t="s">
        <v>2225</v>
      </c>
      <c r="C2" s="764"/>
      <c r="D2" s="764"/>
      <c r="E2" s="764"/>
      <c r="F2" s="764"/>
      <c r="G2" s="764"/>
      <c r="H2" s="764"/>
      <c r="I2" s="764"/>
      <c r="J2" s="764"/>
      <c r="K2" s="764"/>
      <c r="L2" s="764"/>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row>
    <row r="3" spans="1:55" ht="19.2">
      <c r="B3" s="761" t="s">
        <v>2224</v>
      </c>
      <c r="C3" s="761"/>
      <c r="D3" s="761"/>
      <c r="E3" s="761"/>
      <c r="F3" s="761"/>
      <c r="G3" s="761"/>
      <c r="H3" s="761"/>
      <c r="I3" s="761"/>
      <c r="J3" s="761"/>
      <c r="K3" s="761"/>
      <c r="L3" s="761"/>
    </row>
    <row r="4" spans="1:55" ht="7.95" customHeight="1">
      <c r="B4" s="414"/>
      <c r="C4" s="414"/>
      <c r="D4" s="414"/>
      <c r="E4" s="414"/>
      <c r="F4" s="414"/>
      <c r="G4" s="414"/>
      <c r="H4" s="414"/>
      <c r="I4" s="414"/>
      <c r="J4" s="414"/>
      <c r="K4" s="414"/>
      <c r="L4" s="414"/>
    </row>
    <row r="5" spans="1:55" ht="60" customHeight="1">
      <c r="B5" s="17"/>
      <c r="C5" s="785" t="s">
        <v>440</v>
      </c>
      <c r="D5" s="786" t="s">
        <v>2223</v>
      </c>
      <c r="E5" s="786" t="s">
        <v>2222</v>
      </c>
      <c r="F5" s="777" t="s">
        <v>2221</v>
      </c>
      <c r="G5" s="777"/>
      <c r="H5" s="777"/>
      <c r="I5" s="777"/>
      <c r="J5" s="777"/>
      <c r="K5" s="778"/>
      <c r="L5" s="17"/>
      <c r="BC5"/>
    </row>
    <row r="6" spans="1:55" ht="67.5" customHeight="1" thickBot="1">
      <c r="B6" s="17"/>
      <c r="C6" s="785"/>
      <c r="D6" s="787"/>
      <c r="E6" s="787"/>
      <c r="F6" s="425" t="s">
        <v>2212</v>
      </c>
      <c r="G6" s="425" t="s">
        <v>2211</v>
      </c>
      <c r="H6" s="425" t="s">
        <v>2210</v>
      </c>
      <c r="I6" s="425" t="s">
        <v>2209</v>
      </c>
      <c r="J6" s="425" t="s">
        <v>2208</v>
      </c>
      <c r="K6" s="424" t="s">
        <v>595</v>
      </c>
      <c r="L6" s="17"/>
      <c r="BC6"/>
    </row>
    <row r="7" spans="1:55" ht="30" customHeight="1" thickBot="1">
      <c r="B7" s="17"/>
      <c r="C7" s="429" t="s">
        <v>415</v>
      </c>
      <c r="D7" s="423"/>
      <c r="E7" s="431" t="s">
        <v>1137</v>
      </c>
      <c r="F7" s="423"/>
      <c r="G7" s="423"/>
      <c r="H7" s="423"/>
      <c r="I7" s="423"/>
      <c r="J7" s="423"/>
      <c r="K7" s="423"/>
      <c r="L7" s="17"/>
      <c r="BC7"/>
    </row>
    <row r="8" spans="1:55" ht="30" customHeight="1" thickBot="1">
      <c r="B8" s="17"/>
      <c r="C8" s="429" t="s">
        <v>7</v>
      </c>
      <c r="D8" s="423"/>
      <c r="E8" s="431" t="s">
        <v>1137</v>
      </c>
      <c r="F8" s="423"/>
      <c r="G8" s="423"/>
      <c r="H8" s="423"/>
      <c r="I8" s="423"/>
      <c r="J8" s="423"/>
      <c r="K8" s="423"/>
      <c r="L8" s="17"/>
      <c r="BC8"/>
    </row>
    <row r="9" spans="1:55" ht="30" customHeight="1" thickBot="1">
      <c r="B9" s="17"/>
      <c r="C9" s="429" t="s">
        <v>20</v>
      </c>
      <c r="D9" s="423"/>
      <c r="E9" s="423"/>
      <c r="F9" s="423"/>
      <c r="G9" s="423"/>
      <c r="H9" s="423"/>
      <c r="I9" s="423"/>
      <c r="J9" s="423"/>
      <c r="K9" s="423"/>
      <c r="L9" s="17"/>
      <c r="BC9"/>
    </row>
    <row r="10" spans="1:55" ht="30" customHeight="1" thickBot="1">
      <c r="B10" s="17"/>
      <c r="C10" s="429" t="s">
        <v>14</v>
      </c>
      <c r="D10" s="423"/>
      <c r="E10" s="423"/>
      <c r="F10" s="423"/>
      <c r="G10" s="423"/>
      <c r="H10" s="423"/>
      <c r="I10" s="423"/>
      <c r="J10" s="423"/>
      <c r="K10" s="423"/>
      <c r="L10" s="17"/>
      <c r="BC10"/>
    </row>
    <row r="11" spans="1:55" ht="60" customHeight="1" thickBot="1">
      <c r="B11" s="17"/>
      <c r="C11" s="429" t="s">
        <v>2220</v>
      </c>
      <c r="D11" s="430"/>
      <c r="E11" s="430"/>
      <c r="F11" s="430"/>
      <c r="G11" s="430"/>
      <c r="H11" s="430"/>
      <c r="I11" s="430"/>
      <c r="J11" s="430"/>
      <c r="K11" s="430"/>
      <c r="L11" s="17"/>
      <c r="BC11"/>
    </row>
    <row r="12" spans="1:55" ht="30" customHeight="1" thickBot="1">
      <c r="B12" s="17"/>
      <c r="C12" s="429" t="s">
        <v>2219</v>
      </c>
      <c r="D12" s="430"/>
      <c r="E12" s="430"/>
      <c r="F12" s="430"/>
      <c r="G12" s="430"/>
      <c r="H12" s="430"/>
      <c r="I12" s="430"/>
      <c r="J12" s="430"/>
      <c r="K12" s="430"/>
      <c r="L12" s="17"/>
      <c r="BC12"/>
    </row>
    <row r="13" spans="1:55" ht="30" customHeight="1" thickBot="1">
      <c r="B13" s="17"/>
      <c r="C13" s="429" t="s">
        <v>5</v>
      </c>
      <c r="D13" s="430"/>
      <c r="E13" s="430"/>
      <c r="F13" s="430"/>
      <c r="G13" s="430"/>
      <c r="H13" s="430"/>
      <c r="I13" s="430"/>
      <c r="J13" s="430"/>
      <c r="K13" s="430"/>
      <c r="L13" s="17"/>
      <c r="BC13"/>
    </row>
    <row r="14" spans="1:55" ht="30" customHeight="1" thickBot="1">
      <c r="B14" s="17"/>
      <c r="C14" s="429" t="s">
        <v>204</v>
      </c>
      <c r="D14" s="423"/>
      <c r="E14" s="423"/>
      <c r="F14" s="423"/>
      <c r="G14" s="423"/>
      <c r="H14" s="423"/>
      <c r="I14" s="423"/>
      <c r="J14" s="423"/>
      <c r="K14" s="423"/>
      <c r="L14" s="17"/>
      <c r="BC14"/>
    </row>
    <row r="15" spans="1:55" ht="30" customHeight="1" thickBot="1">
      <c r="B15" s="17"/>
      <c r="C15" s="429" t="s">
        <v>162</v>
      </c>
      <c r="D15" s="430"/>
      <c r="E15" s="430"/>
      <c r="F15" s="430"/>
      <c r="G15" s="430"/>
      <c r="H15" s="430"/>
      <c r="I15" s="430"/>
      <c r="J15" s="430"/>
      <c r="K15" s="430"/>
      <c r="L15" s="17"/>
      <c r="BC15"/>
    </row>
    <row r="16" spans="1:55" ht="30" customHeight="1" thickBot="1">
      <c r="B16" s="17"/>
      <c r="C16" s="429" t="s">
        <v>214</v>
      </c>
      <c r="D16" s="423"/>
      <c r="E16" s="423"/>
      <c r="F16" s="423"/>
      <c r="G16" s="423"/>
      <c r="H16" s="423"/>
      <c r="I16" s="423"/>
      <c r="J16" s="423"/>
      <c r="K16" s="423"/>
      <c r="L16" s="17"/>
      <c r="BC16"/>
    </row>
    <row r="17" spans="2:55" ht="30" customHeight="1" thickBot="1">
      <c r="B17" s="17"/>
      <c r="C17" s="429" t="s">
        <v>55</v>
      </c>
      <c r="D17" s="423"/>
      <c r="E17" s="423"/>
      <c r="F17" s="423"/>
      <c r="G17" s="423"/>
      <c r="H17" s="423"/>
      <c r="I17" s="423"/>
      <c r="J17" s="423"/>
      <c r="K17" s="423"/>
      <c r="L17" s="17"/>
      <c r="BC17"/>
    </row>
    <row r="18" spans="2:55" ht="18.600000000000001" customHeight="1" thickBot="1">
      <c r="B18" s="17"/>
      <c r="C18" s="17"/>
      <c r="D18" s="17"/>
      <c r="E18" s="428" t="s">
        <v>2218</v>
      </c>
      <c r="F18" s="427" t="s">
        <v>2217</v>
      </c>
      <c r="G18" s="427"/>
      <c r="H18" s="362"/>
      <c r="I18" s="362"/>
      <c r="J18" s="426"/>
      <c r="K18" s="426"/>
      <c r="L18" s="17"/>
      <c r="BC18"/>
    </row>
    <row r="19" spans="2:55" ht="7.95" customHeight="1">
      <c r="B19" s="414"/>
      <c r="C19" s="414"/>
      <c r="D19" s="414"/>
      <c r="E19" s="416"/>
      <c r="F19" s="416"/>
      <c r="G19" s="416"/>
      <c r="H19" s="416"/>
      <c r="I19" s="416"/>
      <c r="J19" s="416"/>
      <c r="K19" s="416"/>
      <c r="L19" s="414"/>
    </row>
    <row r="20" spans="2:55" ht="19.2">
      <c r="B20" s="761" t="s">
        <v>2216</v>
      </c>
      <c r="C20" s="761"/>
      <c r="D20" s="761"/>
      <c r="E20" s="761"/>
      <c r="F20" s="761"/>
      <c r="G20" s="761"/>
      <c r="H20" s="761"/>
      <c r="I20" s="761"/>
      <c r="J20" s="761"/>
      <c r="K20" s="761"/>
      <c r="L20" s="761"/>
    </row>
    <row r="21" spans="2:55" ht="8.1" customHeight="1" thickBot="1">
      <c r="B21" s="414"/>
      <c r="C21" s="414"/>
      <c r="D21" s="414"/>
      <c r="E21" s="414"/>
      <c r="F21" s="414"/>
      <c r="G21" s="414"/>
      <c r="H21" s="414"/>
      <c r="I21" s="414"/>
      <c r="J21" s="414"/>
      <c r="K21" s="414"/>
      <c r="L21" s="414"/>
    </row>
    <row r="22" spans="2:55" ht="30" customHeight="1" thickBot="1">
      <c r="B22" s="414"/>
      <c r="C22" s="788" t="s">
        <v>2215</v>
      </c>
      <c r="D22" s="788"/>
      <c r="E22" s="788"/>
      <c r="F22" s="423" t="s">
        <v>88</v>
      </c>
      <c r="G22" s="17"/>
      <c r="H22" s="774" t="s">
        <v>2214</v>
      </c>
      <c r="I22" s="775"/>
      <c r="J22" s="775"/>
      <c r="K22" s="776"/>
      <c r="L22" s="414"/>
    </row>
    <row r="23" spans="2:55" ht="15" customHeight="1">
      <c r="B23" s="414"/>
      <c r="C23" s="414"/>
      <c r="D23" s="414"/>
      <c r="E23" s="414"/>
      <c r="F23" s="414"/>
      <c r="G23" s="414"/>
      <c r="H23" s="414"/>
      <c r="I23" s="414"/>
      <c r="J23" s="414"/>
      <c r="K23" s="414"/>
      <c r="L23" s="414"/>
    </row>
    <row r="24" spans="2:55" s="1" customFormat="1" ht="44.4" customHeight="1">
      <c r="B24" s="17"/>
      <c r="C24" s="779" t="s">
        <v>630</v>
      </c>
      <c r="D24" s="780"/>
      <c r="E24" s="781"/>
      <c r="F24" s="777" t="s">
        <v>2213</v>
      </c>
      <c r="G24" s="777"/>
      <c r="H24" s="777"/>
      <c r="I24" s="777"/>
      <c r="J24" s="777"/>
      <c r="K24" s="778"/>
      <c r="L24" s="17"/>
    </row>
    <row r="25" spans="2:55" s="1" customFormat="1" ht="69.599999999999994" thickBot="1">
      <c r="B25" s="17"/>
      <c r="C25" s="782"/>
      <c r="D25" s="783"/>
      <c r="E25" s="784"/>
      <c r="F25" s="425" t="s">
        <v>2212</v>
      </c>
      <c r="G25" s="425" t="s">
        <v>2211</v>
      </c>
      <c r="H25" s="425" t="s">
        <v>2210</v>
      </c>
      <c r="I25" s="425" t="s">
        <v>2209</v>
      </c>
      <c r="J25" s="425" t="s">
        <v>2208</v>
      </c>
      <c r="K25" s="424" t="s">
        <v>595</v>
      </c>
      <c r="L25" s="17"/>
    </row>
    <row r="26" spans="2:55" s="1" customFormat="1" ht="15" thickBot="1">
      <c r="B26" s="17"/>
      <c r="C26" s="771"/>
      <c r="D26" s="772"/>
      <c r="E26" s="773"/>
      <c r="F26" s="423"/>
      <c r="G26" s="423"/>
      <c r="H26" s="423"/>
      <c r="I26" s="423"/>
      <c r="J26" s="423"/>
      <c r="K26" s="423"/>
      <c r="L26" s="17"/>
    </row>
    <row r="27" spans="2:55" s="1" customFormat="1" ht="15" thickBot="1">
      <c r="B27" s="17"/>
      <c r="C27" s="771"/>
      <c r="D27" s="772"/>
      <c r="E27" s="773"/>
      <c r="F27" s="423"/>
      <c r="G27" s="423"/>
      <c r="H27" s="423"/>
      <c r="I27" s="423"/>
      <c r="J27" s="423"/>
      <c r="K27" s="423"/>
      <c r="L27" s="17"/>
    </row>
    <row r="28" spans="2:55" s="1" customFormat="1" ht="15" thickBot="1">
      <c r="B28" s="17"/>
      <c r="C28" s="771"/>
      <c r="D28" s="772"/>
      <c r="E28" s="773"/>
      <c r="F28" s="423"/>
      <c r="G28" s="423"/>
      <c r="H28" s="423"/>
      <c r="I28" s="423"/>
      <c r="J28" s="423"/>
      <c r="K28" s="423"/>
      <c r="L28" s="17"/>
    </row>
    <row r="29" spans="2:55" s="1" customFormat="1" ht="15" thickBot="1">
      <c r="B29" s="17"/>
      <c r="C29" s="771"/>
      <c r="D29" s="772"/>
      <c r="E29" s="773"/>
      <c r="F29" s="423"/>
      <c r="G29" s="423"/>
      <c r="H29" s="423"/>
      <c r="I29" s="423"/>
      <c r="J29" s="423"/>
      <c r="K29" s="423"/>
      <c r="L29" s="17"/>
    </row>
    <row r="30" spans="2:55" s="1" customFormat="1" ht="15" thickBot="1">
      <c r="B30" s="17"/>
      <c r="C30" s="771"/>
      <c r="D30" s="772"/>
      <c r="E30" s="773"/>
      <c r="F30" s="423"/>
      <c r="G30" s="423"/>
      <c r="H30" s="423"/>
      <c r="I30" s="423"/>
      <c r="J30" s="423"/>
      <c r="K30" s="423"/>
      <c r="L30" s="17"/>
    </row>
    <row r="31" spans="2:55" s="1" customFormat="1" ht="15" thickBot="1">
      <c r="B31" s="17"/>
      <c r="C31" s="771"/>
      <c r="D31" s="772"/>
      <c r="E31" s="773"/>
      <c r="F31" s="423"/>
      <c r="G31" s="423"/>
      <c r="H31" s="423"/>
      <c r="I31" s="423"/>
      <c r="J31" s="423"/>
      <c r="K31" s="423"/>
      <c r="L31" s="17"/>
    </row>
    <row r="32" spans="2:55" s="1" customFormat="1" ht="15" thickBot="1">
      <c r="B32" s="17"/>
      <c r="C32" s="771"/>
      <c r="D32" s="772"/>
      <c r="E32" s="773"/>
      <c r="F32" s="423"/>
      <c r="G32" s="423"/>
      <c r="H32" s="423"/>
      <c r="I32" s="423"/>
      <c r="J32" s="423"/>
      <c r="K32" s="423"/>
      <c r="L32" s="17"/>
    </row>
    <row r="33" spans="2:12" s="1" customFormat="1" ht="15" thickBot="1">
      <c r="B33" s="17"/>
      <c r="C33" s="771"/>
      <c r="D33" s="772"/>
      <c r="E33" s="773"/>
      <c r="F33" s="423"/>
      <c r="G33" s="423"/>
      <c r="H33" s="423"/>
      <c r="I33" s="423"/>
      <c r="J33" s="423"/>
      <c r="K33" s="423"/>
      <c r="L33" s="17"/>
    </row>
    <row r="34" spans="2:12" s="1" customFormat="1" ht="15" thickBot="1">
      <c r="B34" s="17"/>
      <c r="C34" s="771"/>
      <c r="D34" s="772"/>
      <c r="E34" s="773"/>
      <c r="F34" s="423"/>
      <c r="G34" s="423"/>
      <c r="H34" s="423"/>
      <c r="I34" s="423"/>
      <c r="J34" s="423"/>
      <c r="K34" s="423"/>
      <c r="L34" s="17"/>
    </row>
    <row r="35" spans="2:12" s="1" customFormat="1" ht="15" thickBot="1">
      <c r="B35" s="17"/>
      <c r="C35" s="771"/>
      <c r="D35" s="772"/>
      <c r="E35" s="773"/>
      <c r="F35" s="423"/>
      <c r="G35" s="423"/>
      <c r="H35" s="423"/>
      <c r="I35" s="423"/>
      <c r="J35" s="423"/>
      <c r="K35" s="423"/>
      <c r="L35" s="17"/>
    </row>
    <row r="36" spans="2:12" s="1" customFormat="1">
      <c r="B36" s="17"/>
      <c r="C36" s="17"/>
      <c r="D36" s="17"/>
      <c r="E36" s="17"/>
      <c r="F36" s="17"/>
      <c r="G36" s="17"/>
      <c r="H36" s="17"/>
      <c r="I36" s="17"/>
      <c r="J36" s="17"/>
      <c r="K36" s="17"/>
      <c r="L36" s="17"/>
    </row>
    <row r="37" spans="2:12" s="1" customFormat="1"/>
    <row r="38" spans="2:12" s="1" customFormat="1"/>
    <row r="39" spans="2:12" s="1" customFormat="1"/>
    <row r="40" spans="2:12" s="1" customFormat="1"/>
    <row r="41" spans="2:12" s="1" customFormat="1"/>
    <row r="42" spans="2:12" s="1" customFormat="1"/>
    <row r="43" spans="2:12" s="1" customFormat="1"/>
    <row r="44" spans="2:12" s="1" customFormat="1"/>
    <row r="45" spans="2:12" s="1" customFormat="1"/>
    <row r="46" spans="2:12" s="1" customFormat="1"/>
    <row r="47" spans="2:12" s="1" customFormat="1"/>
    <row r="48" spans="2:12"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sheetData>
  <mergeCells count="21">
    <mergeCell ref="B20:L20"/>
    <mergeCell ref="F24:K24"/>
    <mergeCell ref="C24:E25"/>
    <mergeCell ref="B2:L2"/>
    <mergeCell ref="B3:L3"/>
    <mergeCell ref="C5:C6"/>
    <mergeCell ref="E5:E6"/>
    <mergeCell ref="F5:K5"/>
    <mergeCell ref="D5:D6"/>
    <mergeCell ref="C22:E22"/>
    <mergeCell ref="C35:E35"/>
    <mergeCell ref="H22:K22"/>
    <mergeCell ref="C30:E30"/>
    <mergeCell ref="C31:E31"/>
    <mergeCell ref="C32:E32"/>
    <mergeCell ref="C33:E33"/>
    <mergeCell ref="C34:E34"/>
    <mergeCell ref="C26:E26"/>
    <mergeCell ref="C27:E27"/>
    <mergeCell ref="C28:E28"/>
    <mergeCell ref="C29:E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sheetPr>
  <dimension ref="A1:BL188"/>
  <sheetViews>
    <sheetView zoomScale="82" zoomScaleNormal="82" workbookViewId="0">
      <selection activeCell="C2" sqref="C1:M1048576"/>
    </sheetView>
  </sheetViews>
  <sheetFormatPr baseColWidth="10" defaultRowHeight="14.4"/>
  <cols>
    <col min="1" max="1" width="11.5546875" style="1"/>
    <col min="2" max="2" width="11.5546875" style="3"/>
    <col min="3" max="3" width="30.6640625" style="3" customWidth="1"/>
    <col min="4" max="4" width="27.44140625" style="3" bestFit="1" customWidth="1"/>
    <col min="5" max="12" width="3.6640625" style="3" bestFit="1" customWidth="1"/>
    <col min="13" max="14" width="6.6640625" style="3" customWidth="1"/>
    <col min="15" max="16" width="11.44140625" style="1"/>
    <col min="17" max="64" width="11.5546875" style="1"/>
  </cols>
  <sheetData>
    <row r="1" spans="1:64" ht="52.2" customHeight="1">
      <c r="C1" s="799" t="s">
        <v>3153</v>
      </c>
      <c r="D1" s="764"/>
      <c r="E1" s="764"/>
      <c r="F1" s="764"/>
      <c r="G1" s="764"/>
      <c r="H1" s="764"/>
      <c r="I1" s="764"/>
      <c r="J1" s="764"/>
      <c r="K1" s="764"/>
      <c r="L1" s="764"/>
      <c r="M1" s="764"/>
      <c r="N1" s="702"/>
    </row>
    <row r="2" spans="1:64" ht="25.8">
      <c r="A2" s="422"/>
      <c r="B2" s="421"/>
    </row>
    <row r="3" spans="1:64" s="3" customFormat="1" ht="15.6">
      <c r="A3" s="1"/>
      <c r="C3" s="447"/>
      <c r="D3" s="447"/>
      <c r="E3" s="791" t="s">
        <v>619</v>
      </c>
      <c r="F3" s="791"/>
      <c r="G3" s="791"/>
      <c r="H3" s="791"/>
      <c r="I3" s="791"/>
      <c r="J3" s="791"/>
      <c r="K3" s="791"/>
      <c r="L3" s="791"/>
      <c r="M3" s="791"/>
      <c r="N3" s="722"/>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row>
    <row r="4" spans="1:64" s="3" customFormat="1" ht="109.95" customHeight="1">
      <c r="A4" s="1"/>
      <c r="C4" s="435" t="s">
        <v>1045</v>
      </c>
      <c r="D4" s="706" t="s">
        <v>2240</v>
      </c>
      <c r="E4" s="707" t="s">
        <v>2312</v>
      </c>
      <c r="F4" s="707" t="s">
        <v>7</v>
      </c>
      <c r="G4" s="707" t="s">
        <v>20</v>
      </c>
      <c r="H4" s="707" t="s">
        <v>14</v>
      </c>
      <c r="I4" s="707" t="s">
        <v>519</v>
      </c>
      <c r="J4" s="707" t="s">
        <v>2313</v>
      </c>
      <c r="K4" s="707" t="s">
        <v>5</v>
      </c>
      <c r="L4" s="707" t="s">
        <v>420</v>
      </c>
      <c r="M4" s="708" t="s">
        <v>2314</v>
      </c>
      <c r="N4" s="44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row>
    <row r="5" spans="1:64" s="3" customFormat="1" ht="20.100000000000001" customHeight="1">
      <c r="A5" s="1"/>
      <c r="C5" s="804" t="s">
        <v>3154</v>
      </c>
      <c r="D5" s="711" t="s">
        <v>429</v>
      </c>
      <c r="E5" s="712" t="s">
        <v>4</v>
      </c>
      <c r="F5" s="712">
        <v>12</v>
      </c>
      <c r="G5" s="712">
        <v>1</v>
      </c>
      <c r="H5" s="790">
        <v>4</v>
      </c>
      <c r="I5" s="790"/>
      <c r="J5" s="790"/>
      <c r="K5" s="790"/>
      <c r="L5" s="790"/>
      <c r="M5" s="796">
        <f>SUM(E5:L9)</f>
        <v>38</v>
      </c>
      <c r="N5" s="72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row>
    <row r="6" spans="1:64" s="3" customFormat="1" ht="20.100000000000001" customHeight="1">
      <c r="A6" s="1"/>
      <c r="C6" s="804"/>
      <c r="D6" s="713" t="s">
        <v>430</v>
      </c>
      <c r="E6" s="714" t="s">
        <v>4</v>
      </c>
      <c r="F6" s="714" t="s">
        <v>4</v>
      </c>
      <c r="G6" s="714">
        <v>1</v>
      </c>
      <c r="H6" s="789">
        <v>8</v>
      </c>
      <c r="I6" s="789"/>
      <c r="J6" s="789"/>
      <c r="K6" s="789"/>
      <c r="L6" s="789"/>
      <c r="M6" s="796"/>
      <c r="N6" s="72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s="3" customFormat="1" ht="20.100000000000001" customHeight="1">
      <c r="A7" s="1"/>
      <c r="C7" s="804"/>
      <c r="D7" s="713" t="s">
        <v>23</v>
      </c>
      <c r="E7" s="714" t="s">
        <v>4</v>
      </c>
      <c r="F7" s="714" t="s">
        <v>4</v>
      </c>
      <c r="G7" s="714" t="s">
        <v>4</v>
      </c>
      <c r="H7" s="789">
        <v>3</v>
      </c>
      <c r="I7" s="789"/>
      <c r="J7" s="789"/>
      <c r="K7" s="789"/>
      <c r="L7" s="789"/>
      <c r="M7" s="796"/>
      <c r="N7" s="72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row>
    <row r="8" spans="1:64" s="7" customFormat="1" ht="20.100000000000001" customHeight="1">
      <c r="A8" s="1"/>
      <c r="B8" s="3"/>
      <c r="C8" s="804"/>
      <c r="D8" s="713" t="s">
        <v>16</v>
      </c>
      <c r="E8" s="714" t="s">
        <v>4</v>
      </c>
      <c r="F8" s="714" t="s">
        <v>4</v>
      </c>
      <c r="G8" s="714" t="s">
        <v>4</v>
      </c>
      <c r="H8" s="789">
        <v>8</v>
      </c>
      <c r="I8" s="789"/>
      <c r="J8" s="789"/>
      <c r="K8" s="789"/>
      <c r="L8" s="789"/>
      <c r="M8" s="796"/>
      <c r="N8" s="721"/>
      <c r="O8" s="719"/>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9"/>
      <c r="AW8" s="719"/>
      <c r="AX8" s="719"/>
      <c r="AY8" s="719"/>
      <c r="AZ8" s="719"/>
      <c r="BA8" s="719"/>
      <c r="BB8" s="719"/>
      <c r="BC8" s="719"/>
      <c r="BD8" s="719"/>
      <c r="BE8" s="719"/>
      <c r="BF8" s="719"/>
      <c r="BG8" s="719"/>
      <c r="BH8" s="719"/>
      <c r="BI8" s="719"/>
      <c r="BJ8" s="719"/>
      <c r="BK8" s="719"/>
      <c r="BL8" s="719"/>
    </row>
    <row r="9" spans="1:64" s="3" customFormat="1" ht="20.100000000000001" customHeight="1">
      <c r="A9" s="1"/>
      <c r="C9" s="804"/>
      <c r="D9" s="711" t="s">
        <v>3</v>
      </c>
      <c r="E9" s="712" t="s">
        <v>4</v>
      </c>
      <c r="F9" s="712" t="s">
        <v>4</v>
      </c>
      <c r="G9" s="712" t="s">
        <v>4</v>
      </c>
      <c r="H9" s="790">
        <v>1</v>
      </c>
      <c r="I9" s="790"/>
      <c r="J9" s="790"/>
      <c r="K9" s="790"/>
      <c r="L9" s="790"/>
      <c r="M9" s="797"/>
      <c r="N9" s="72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row>
    <row r="10" spans="1:64" s="3" customFormat="1" ht="20.100000000000001" customHeight="1">
      <c r="A10" s="1"/>
      <c r="C10" s="802" t="s">
        <v>2315</v>
      </c>
      <c r="D10" s="713" t="s">
        <v>416</v>
      </c>
      <c r="E10" s="714">
        <v>9</v>
      </c>
      <c r="F10" s="714" t="s">
        <v>4</v>
      </c>
      <c r="G10" s="714">
        <v>2</v>
      </c>
      <c r="H10" s="789" t="s">
        <v>4</v>
      </c>
      <c r="I10" s="789"/>
      <c r="J10" s="789"/>
      <c r="K10" s="789"/>
      <c r="L10" s="789"/>
      <c r="M10" s="795">
        <f>SUM(E10:L13)</f>
        <v>31</v>
      </c>
      <c r="N10" s="72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row>
    <row r="11" spans="1:64" s="3" customFormat="1" ht="20.100000000000001" customHeight="1">
      <c r="A11" s="1"/>
      <c r="C11" s="802"/>
      <c r="D11" s="713" t="s">
        <v>17</v>
      </c>
      <c r="E11" s="714">
        <v>9</v>
      </c>
      <c r="F11" s="714" t="s">
        <v>4</v>
      </c>
      <c r="G11" s="714" t="s">
        <v>4</v>
      </c>
      <c r="H11" s="789" t="s">
        <v>4</v>
      </c>
      <c r="I11" s="789"/>
      <c r="J11" s="789"/>
      <c r="K11" s="789"/>
      <c r="L11" s="789"/>
      <c r="M11" s="796"/>
      <c r="N11" s="72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row>
    <row r="12" spans="1:64" s="434" customFormat="1" ht="20.100000000000001" customHeight="1">
      <c r="A12" s="1"/>
      <c r="B12" s="3"/>
      <c r="C12" s="802"/>
      <c r="D12" s="713" t="s">
        <v>1074</v>
      </c>
      <c r="E12" s="714">
        <v>3</v>
      </c>
      <c r="F12" s="714" t="s">
        <v>4</v>
      </c>
      <c r="G12" s="714" t="s">
        <v>4</v>
      </c>
      <c r="H12" s="789">
        <v>1</v>
      </c>
      <c r="I12" s="789"/>
      <c r="J12" s="789"/>
      <c r="K12" s="789"/>
      <c r="L12" s="789"/>
      <c r="M12" s="796"/>
      <c r="N12" s="721"/>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c r="AT12" s="720"/>
      <c r="AU12" s="720"/>
      <c r="AV12" s="720"/>
      <c r="AW12" s="720"/>
      <c r="AX12" s="720"/>
      <c r="AY12" s="720"/>
      <c r="AZ12" s="720"/>
      <c r="BA12" s="720"/>
      <c r="BB12" s="720"/>
      <c r="BC12" s="720"/>
      <c r="BD12" s="720"/>
      <c r="BE12" s="720"/>
      <c r="BF12" s="720"/>
      <c r="BG12" s="720"/>
      <c r="BH12" s="720"/>
      <c r="BI12" s="720"/>
      <c r="BJ12" s="720"/>
      <c r="BK12" s="720"/>
      <c r="BL12" s="720"/>
    </row>
    <row r="13" spans="1:64" s="3" customFormat="1" ht="20.100000000000001" customHeight="1">
      <c r="A13" s="1"/>
      <c r="C13" s="802"/>
      <c r="D13" s="711" t="s">
        <v>2316</v>
      </c>
      <c r="E13" s="715" t="s">
        <v>4</v>
      </c>
      <c r="F13" s="715" t="s">
        <v>4</v>
      </c>
      <c r="G13" s="715" t="s">
        <v>4</v>
      </c>
      <c r="H13" s="803">
        <v>7</v>
      </c>
      <c r="I13" s="803"/>
      <c r="J13" s="803"/>
      <c r="K13" s="803"/>
      <c r="L13" s="803"/>
      <c r="M13" s="797"/>
      <c r="N13" s="72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row>
    <row r="14" spans="1:64" s="3" customFormat="1" ht="20.100000000000001" customHeight="1">
      <c r="A14" s="1"/>
      <c r="C14" s="794" t="s">
        <v>2317</v>
      </c>
      <c r="D14" s="713" t="s">
        <v>18</v>
      </c>
      <c r="E14" s="714" t="s">
        <v>4</v>
      </c>
      <c r="F14" s="714" t="s">
        <v>4</v>
      </c>
      <c r="G14" s="714" t="s">
        <v>4</v>
      </c>
      <c r="H14" s="789">
        <v>3</v>
      </c>
      <c r="I14" s="789"/>
      <c r="J14" s="789"/>
      <c r="K14" s="789"/>
      <c r="L14" s="789"/>
      <c r="M14" s="795">
        <f>SUM(E14:L17)</f>
        <v>12</v>
      </c>
      <c r="N14" s="72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row>
    <row r="15" spans="1:64" s="3" customFormat="1" ht="20.100000000000001" customHeight="1">
      <c r="A15" s="1"/>
      <c r="C15" s="794"/>
      <c r="D15" s="713" t="s">
        <v>417</v>
      </c>
      <c r="E15" s="714" t="s">
        <v>4</v>
      </c>
      <c r="F15" s="714" t="s">
        <v>4</v>
      </c>
      <c r="G15" s="714" t="s">
        <v>4</v>
      </c>
      <c r="H15" s="789">
        <v>5</v>
      </c>
      <c r="I15" s="789"/>
      <c r="J15" s="789"/>
      <c r="K15" s="789"/>
      <c r="L15" s="789"/>
      <c r="M15" s="796"/>
      <c r="N15" s="72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row>
    <row r="16" spans="1:64" s="434" customFormat="1" ht="20.100000000000001" customHeight="1">
      <c r="A16" s="1"/>
      <c r="B16" s="3"/>
      <c r="C16" s="794"/>
      <c r="D16" s="713" t="s">
        <v>427</v>
      </c>
      <c r="E16" s="714">
        <v>1</v>
      </c>
      <c r="F16" s="714" t="s">
        <v>4</v>
      </c>
      <c r="G16" s="714" t="s">
        <v>4</v>
      </c>
      <c r="H16" s="789">
        <v>2</v>
      </c>
      <c r="I16" s="789"/>
      <c r="J16" s="789"/>
      <c r="K16" s="789"/>
      <c r="L16" s="789"/>
      <c r="M16" s="796"/>
      <c r="N16" s="721"/>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20"/>
      <c r="AZ16" s="720"/>
      <c r="BA16" s="720"/>
      <c r="BB16" s="720"/>
      <c r="BC16" s="720"/>
      <c r="BD16" s="720"/>
      <c r="BE16" s="720"/>
      <c r="BF16" s="720"/>
      <c r="BG16" s="720"/>
      <c r="BH16" s="720"/>
      <c r="BI16" s="720"/>
      <c r="BJ16" s="720"/>
      <c r="BK16" s="720"/>
      <c r="BL16" s="720"/>
    </row>
    <row r="17" spans="1:64" s="3" customFormat="1" ht="20.100000000000001" customHeight="1">
      <c r="A17" s="1"/>
      <c r="C17" s="794"/>
      <c r="D17" s="713" t="s">
        <v>67</v>
      </c>
      <c r="E17" s="716" t="s">
        <v>4</v>
      </c>
      <c r="F17" s="716" t="s">
        <v>4</v>
      </c>
      <c r="G17" s="716" t="s">
        <v>4</v>
      </c>
      <c r="H17" s="798">
        <v>1</v>
      </c>
      <c r="I17" s="798"/>
      <c r="J17" s="798"/>
      <c r="K17" s="798"/>
      <c r="L17" s="798"/>
      <c r="M17" s="797"/>
      <c r="N17" s="72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pans="1:64" s="434" customFormat="1" ht="20.100000000000001" customHeight="1">
      <c r="A18" s="1"/>
      <c r="B18" s="3"/>
      <c r="C18" s="800" t="s">
        <v>2318</v>
      </c>
      <c r="D18" s="713" t="s">
        <v>419</v>
      </c>
      <c r="E18" s="714">
        <v>4</v>
      </c>
      <c r="F18" s="714" t="s">
        <v>4</v>
      </c>
      <c r="G18" s="714" t="s">
        <v>4</v>
      </c>
      <c r="H18" s="789">
        <v>1</v>
      </c>
      <c r="I18" s="789"/>
      <c r="J18" s="789"/>
      <c r="K18" s="789"/>
      <c r="L18" s="789"/>
      <c r="M18" s="796">
        <f>SUM(E18:L19)</f>
        <v>11</v>
      </c>
      <c r="N18" s="721"/>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c r="BB18" s="720"/>
      <c r="BC18" s="720"/>
      <c r="BD18" s="720"/>
      <c r="BE18" s="720"/>
      <c r="BF18" s="720"/>
      <c r="BG18" s="720"/>
      <c r="BH18" s="720"/>
      <c r="BI18" s="720"/>
      <c r="BJ18" s="720"/>
      <c r="BK18" s="720"/>
      <c r="BL18" s="720"/>
    </row>
    <row r="19" spans="1:64" s="3" customFormat="1" ht="30" customHeight="1">
      <c r="A19" s="1"/>
      <c r="C19" s="800"/>
      <c r="D19" s="47" t="s">
        <v>418</v>
      </c>
      <c r="E19" s="709">
        <v>4</v>
      </c>
      <c r="F19" s="709" t="s">
        <v>4</v>
      </c>
      <c r="G19" s="709">
        <v>1</v>
      </c>
      <c r="H19" s="801">
        <v>1</v>
      </c>
      <c r="I19" s="801"/>
      <c r="J19" s="801"/>
      <c r="K19" s="801"/>
      <c r="L19" s="801"/>
      <c r="M19" s="796"/>
      <c r="N19" s="72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pans="1:64" s="3" customFormat="1" ht="15.6">
      <c r="A20" s="1"/>
      <c r="C20" s="792" t="s">
        <v>2314</v>
      </c>
      <c r="D20" s="792"/>
      <c r="E20" s="717">
        <f>SUM(E5:E19)</f>
        <v>30</v>
      </c>
      <c r="F20" s="717">
        <f>SUM(F5:F19)</f>
        <v>12</v>
      </c>
      <c r="G20" s="717">
        <f>SUM(G5:G19)</f>
        <v>5</v>
      </c>
      <c r="H20" s="793">
        <f>SUM(H5:L19)</f>
        <v>45</v>
      </c>
      <c r="I20" s="793"/>
      <c r="J20" s="793"/>
      <c r="K20" s="793"/>
      <c r="L20" s="793"/>
      <c r="M20" s="718">
        <f>SUM(E20:L20)</f>
        <v>92</v>
      </c>
      <c r="N20" s="710"/>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pans="1:64" s="3" customFormat="1">
      <c r="A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pans="1:64" s="1" customFormat="1"/>
    <row r="23" spans="1:64" s="1" customFormat="1"/>
    <row r="24" spans="1:64" s="1" customFormat="1"/>
    <row r="25" spans="1:64" s="1" customFormat="1"/>
    <row r="26" spans="1:64" s="1" customFormat="1"/>
    <row r="27" spans="1:64" s="1" customFormat="1"/>
    <row r="28" spans="1:64" s="1" customFormat="1"/>
    <row r="29" spans="1:64" s="1" customFormat="1"/>
    <row r="30" spans="1:64" s="1" customFormat="1"/>
    <row r="31" spans="1:64" s="1" customFormat="1"/>
    <row r="32" spans="1:64"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pans="1:64" s="1" customFormat="1"/>
    <row r="130" spans="1:64" s="3" customFormat="1">
      <c r="A130" s="1"/>
      <c r="B130" s="1"/>
      <c r="C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s="3" customFormat="1">
      <c r="A131" s="1"/>
      <c r="B131" s="1"/>
      <c r="C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s="3" customFormat="1">
      <c r="A132" s="1"/>
      <c r="B132" s="1"/>
      <c r="C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s="3" customFormat="1">
      <c r="A133" s="1"/>
      <c r="B133" s="1"/>
      <c r="C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s="3" customFormat="1">
      <c r="A134" s="1"/>
      <c r="B134" s="1"/>
      <c r="C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s="3" customFormat="1">
      <c r="A135" s="1"/>
      <c r="B135" s="1"/>
      <c r="C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s="3" customFormat="1">
      <c r="A136" s="1"/>
      <c r="B136" s="1"/>
      <c r="C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s="3" customFormat="1">
      <c r="A137" s="1"/>
      <c r="B137" s="1"/>
      <c r="C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s="3" customFormat="1">
      <c r="A138" s="1"/>
      <c r="B138" s="1"/>
      <c r="C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s="3" customFormat="1">
      <c r="A139" s="1"/>
      <c r="B139" s="1"/>
      <c r="C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s="3" customFormat="1">
      <c r="A140" s="1"/>
      <c r="B140" s="1"/>
      <c r="C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s="3" customFormat="1">
      <c r="A141" s="1"/>
      <c r="B141" s="1"/>
      <c r="C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s="3" customFormat="1">
      <c r="A142" s="1"/>
      <c r="B142" s="1"/>
      <c r="C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s="3" customFormat="1">
      <c r="A143" s="1"/>
      <c r="B143" s="1"/>
      <c r="C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s="3" customFormat="1">
      <c r="A144" s="1"/>
      <c r="B144" s="1"/>
      <c r="C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s="3" customFormat="1">
      <c r="A145" s="1"/>
      <c r="B145" s="1"/>
      <c r="C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s="3" customFormat="1">
      <c r="A146" s="1"/>
      <c r="B146" s="1"/>
      <c r="C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s="3" customFormat="1">
      <c r="A147" s="1"/>
      <c r="B147" s="1"/>
      <c r="C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s="3" customFormat="1">
      <c r="A148" s="1"/>
      <c r="B148" s="1"/>
      <c r="C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s="3" customFormat="1">
      <c r="A149" s="1"/>
      <c r="B149" s="1"/>
      <c r="C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s="3" customFormat="1">
      <c r="A150" s="1"/>
      <c r="B150" s="1"/>
      <c r="C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s="3" customFormat="1">
      <c r="A151" s="1"/>
      <c r="B151" s="1"/>
      <c r="C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s="3" customFormat="1">
      <c r="A152" s="1"/>
      <c r="B152" s="1"/>
      <c r="C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s="3" customFormat="1">
      <c r="A153" s="1"/>
      <c r="B153" s="1"/>
      <c r="C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s="3" customFormat="1">
      <c r="A154" s="1"/>
      <c r="B154" s="1"/>
      <c r="C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s="3" customFormat="1">
      <c r="A155" s="1"/>
      <c r="B155" s="1"/>
      <c r="C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s="3" customFormat="1">
      <c r="A156" s="1"/>
      <c r="B156" s="1"/>
      <c r="C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s="3" customFormat="1">
      <c r="A157" s="1"/>
      <c r="B157" s="1"/>
      <c r="C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s="3" customFormat="1">
      <c r="A158" s="1"/>
      <c r="B158" s="1"/>
      <c r="C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s="3" customFormat="1">
      <c r="A159" s="1"/>
      <c r="B159" s="1"/>
      <c r="C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s="3" customFormat="1">
      <c r="A160" s="1"/>
      <c r="B160" s="1"/>
      <c r="C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s="3" customFormat="1">
      <c r="A161" s="1"/>
      <c r="B161" s="1"/>
      <c r="C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s="3" customFormat="1">
      <c r="A162" s="1"/>
      <c r="B162" s="1"/>
      <c r="C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s="3" customFormat="1">
      <c r="A163" s="1"/>
      <c r="B163" s="1"/>
      <c r="C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s="3" customFormat="1">
      <c r="A164" s="1"/>
      <c r="B164" s="1"/>
      <c r="C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s="3" customFormat="1">
      <c r="A165" s="1"/>
      <c r="B165" s="1"/>
      <c r="C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s="3" customFormat="1">
      <c r="A166" s="1"/>
      <c r="B166" s="1"/>
      <c r="C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s="3" customFormat="1">
      <c r="A167" s="1"/>
      <c r="B167" s="1"/>
      <c r="C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s="3" customFormat="1">
      <c r="A168" s="1"/>
      <c r="B168" s="1"/>
      <c r="C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s="3" customFormat="1">
      <c r="A169" s="1"/>
      <c r="B169" s="1"/>
      <c r="C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s="3" customFormat="1">
      <c r="A170" s="1"/>
      <c r="B170" s="1"/>
      <c r="C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s="3" customFormat="1">
      <c r="A171" s="1"/>
      <c r="B171" s="1"/>
      <c r="C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s="3" customFormat="1">
      <c r="A172" s="1"/>
      <c r="B172" s="1"/>
      <c r="C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s="3" customFormat="1">
      <c r="A173" s="1"/>
      <c r="B173" s="1"/>
      <c r="C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s="3" customFormat="1">
      <c r="A174" s="1"/>
      <c r="B174" s="1"/>
      <c r="C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s="3" customFormat="1">
      <c r="A175" s="1"/>
      <c r="B175" s="1"/>
      <c r="C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s="3" customFormat="1">
      <c r="A176" s="1"/>
      <c r="B176" s="1"/>
      <c r="C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s="3" customFormat="1">
      <c r="A177" s="1"/>
      <c r="B177" s="1"/>
      <c r="C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s="3" customFormat="1">
      <c r="A178" s="1"/>
      <c r="B178" s="1"/>
      <c r="C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s="3" customFormat="1">
      <c r="A179" s="1"/>
      <c r="B179" s="1"/>
      <c r="C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s="3" customFormat="1">
      <c r="A180" s="1"/>
      <c r="B180" s="1"/>
      <c r="C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s="3" customFormat="1">
      <c r="A181" s="1"/>
      <c r="B181" s="1"/>
      <c r="C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s="3" customFormat="1">
      <c r="A182" s="1"/>
      <c r="B182" s="1"/>
      <c r="C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s="3" customFormat="1">
      <c r="A183" s="1"/>
      <c r="B183" s="1"/>
      <c r="C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s="3" customFormat="1">
      <c r="A184" s="1"/>
      <c r="B184" s="1"/>
      <c r="C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s="3" customFormat="1">
      <c r="A185" s="1"/>
      <c r="B185" s="1"/>
      <c r="C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s="3" customFormat="1">
      <c r="A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s="3" customFormat="1">
      <c r="A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s="3" customFormat="1">
      <c r="A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sheetData>
  <mergeCells count="27">
    <mergeCell ref="C1:M1"/>
    <mergeCell ref="C18:C19"/>
    <mergeCell ref="H18:L18"/>
    <mergeCell ref="M18:M19"/>
    <mergeCell ref="H19:L19"/>
    <mergeCell ref="C10:C13"/>
    <mergeCell ref="H10:L10"/>
    <mergeCell ref="M10:M13"/>
    <mergeCell ref="H11:L11"/>
    <mergeCell ref="H12:L12"/>
    <mergeCell ref="H13:L13"/>
    <mergeCell ref="C5:C9"/>
    <mergeCell ref="H5:L5"/>
    <mergeCell ref="M5:M9"/>
    <mergeCell ref="H6:L6"/>
    <mergeCell ref="H7:L7"/>
    <mergeCell ref="H8:L8"/>
    <mergeCell ref="H9:L9"/>
    <mergeCell ref="E3:M3"/>
    <mergeCell ref="C20:D20"/>
    <mergeCell ref="H20:L20"/>
    <mergeCell ref="C14:C17"/>
    <mergeCell ref="H14:L14"/>
    <mergeCell ref="M14:M17"/>
    <mergeCell ref="H15:L15"/>
    <mergeCell ref="H16:L16"/>
    <mergeCell ref="H17:L17"/>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pageSetUpPr fitToPage="1"/>
  </sheetPr>
  <dimension ref="A1:BN273"/>
  <sheetViews>
    <sheetView zoomScale="80" zoomScaleNormal="80" workbookViewId="0">
      <selection activeCell="B1" sqref="B1"/>
    </sheetView>
  </sheetViews>
  <sheetFormatPr baseColWidth="10" defaultRowHeight="14.4"/>
  <cols>
    <col min="1" max="1" width="11.5546875" style="1"/>
    <col min="3" max="3" width="15.5546875" style="3" customWidth="1"/>
    <col min="4" max="4" width="25.33203125" style="3" customWidth="1"/>
    <col min="5" max="5" width="52.5546875" style="3" customWidth="1"/>
    <col min="6" max="6" width="5.33203125" style="3" customWidth="1"/>
    <col min="7" max="10" width="4" bestFit="1" customWidth="1"/>
    <col min="11" max="11" width="7.109375" bestFit="1" customWidth="1"/>
    <col min="12" max="13" width="4" bestFit="1" customWidth="1"/>
    <col min="14" max="15" width="7.109375" bestFit="1" customWidth="1"/>
    <col min="16" max="16" width="8.44140625" customWidth="1"/>
    <col min="18" max="66" width="11.5546875" style="1"/>
  </cols>
  <sheetData>
    <row r="1" spans="1:66" ht="54" customHeight="1">
      <c r="C1" s="799" t="s">
        <v>3151</v>
      </c>
      <c r="D1" s="799"/>
      <c r="E1" s="799"/>
      <c r="F1" s="799"/>
      <c r="G1" s="799"/>
      <c r="H1" s="799"/>
      <c r="I1" s="799"/>
      <c r="J1" s="799"/>
      <c r="K1" s="799"/>
      <c r="L1" s="799"/>
      <c r="M1" s="799"/>
      <c r="N1" s="799"/>
      <c r="O1" s="799"/>
      <c r="P1" s="799"/>
    </row>
    <row r="2" spans="1:66" s="3" customFormat="1" ht="15" customHeight="1">
      <c r="A2" s="422"/>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row>
    <row r="3" spans="1:66" s="3" customFormat="1" ht="15" customHeight="1">
      <c r="A3" s="1"/>
      <c r="F3" s="435" t="s">
        <v>2920</v>
      </c>
      <c r="G3" s="435"/>
      <c r="H3" s="435"/>
      <c r="I3" s="435"/>
      <c r="J3" s="435"/>
      <c r="K3" s="435"/>
      <c r="L3" s="435"/>
      <c r="M3" s="435"/>
      <c r="N3" s="435"/>
      <c r="O3" s="435"/>
      <c r="P3" s="435"/>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row>
    <row r="4" spans="1:66" s="3" customFormat="1" ht="15" customHeight="1">
      <c r="A4" s="1"/>
      <c r="F4" s="432" t="str">
        <f>F52</f>
        <v>I-1</v>
      </c>
      <c r="G4" s="818" t="s">
        <v>3089</v>
      </c>
      <c r="H4" s="818"/>
      <c r="I4" s="818"/>
      <c r="J4" s="818"/>
      <c r="K4" s="818"/>
      <c r="L4" s="818"/>
      <c r="M4" s="818"/>
      <c r="N4" s="818"/>
      <c r="O4" s="818"/>
      <c r="P4" s="818"/>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row>
    <row r="5" spans="1:66" s="3" customFormat="1" ht="28.95" customHeight="1">
      <c r="A5" s="1"/>
      <c r="F5" s="440" t="str">
        <f>F13</f>
        <v>I-65 F</v>
      </c>
      <c r="G5" s="819" t="s">
        <v>3090</v>
      </c>
      <c r="H5" s="819"/>
      <c r="I5" s="819"/>
      <c r="J5" s="819"/>
      <c r="K5" s="819"/>
      <c r="L5" s="819"/>
      <c r="M5" s="819"/>
      <c r="N5" s="819"/>
      <c r="O5" s="819"/>
      <c r="P5" s="819"/>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row>
    <row r="6" spans="1:66" s="3" customFormat="1" ht="28.95" customHeight="1">
      <c r="A6" s="1"/>
      <c r="F6" s="440" t="str">
        <f>F27</f>
        <v>I-90 D</v>
      </c>
      <c r="G6" s="820" t="s">
        <v>3091</v>
      </c>
      <c r="H6" s="820"/>
      <c r="I6" s="820"/>
      <c r="J6" s="820"/>
      <c r="K6" s="820"/>
      <c r="L6" s="820"/>
      <c r="M6" s="820"/>
      <c r="N6" s="820"/>
      <c r="O6" s="820"/>
      <c r="P6" s="820"/>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row>
    <row r="7" spans="1:66" s="3" customFormat="1" ht="46.2" customHeight="1">
      <c r="A7" s="1"/>
      <c r="F7" s="440" t="str">
        <f>F28</f>
        <v>I-91 A</v>
      </c>
      <c r="G7" s="820" t="s">
        <v>3092</v>
      </c>
      <c r="H7" s="820"/>
      <c r="I7" s="820"/>
      <c r="J7" s="820"/>
      <c r="K7" s="820"/>
      <c r="L7" s="820"/>
      <c r="M7" s="820"/>
      <c r="N7" s="820"/>
      <c r="O7" s="820"/>
      <c r="P7" s="82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66" s="3" customFormat="1" ht="15" customHeight="1">
      <c r="A8" s="1"/>
      <c r="F8" s="436"/>
      <c r="G8" s="695"/>
      <c r="H8" s="695"/>
      <c r="I8" s="695"/>
      <c r="J8" s="695"/>
      <c r="K8" s="695"/>
      <c r="L8" s="695"/>
      <c r="M8" s="695"/>
      <c r="N8" s="695"/>
      <c r="O8" s="695"/>
      <c r="P8" s="695"/>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66" s="3" customFormat="1" ht="15" customHeight="1">
      <c r="A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66" s="3" customFormat="1" ht="46.95" customHeight="1">
      <c r="A10" s="1"/>
      <c r="C10" s="814" t="s">
        <v>2311</v>
      </c>
      <c r="D10" s="814"/>
      <c r="E10" s="814"/>
      <c r="F10" s="814"/>
      <c r="G10" s="814"/>
      <c r="H10" s="814"/>
      <c r="I10" s="814"/>
      <c r="J10" s="814"/>
      <c r="K10" s="814"/>
      <c r="L10" s="814"/>
      <c r="M10" s="814"/>
      <c r="N10" s="814"/>
      <c r="O10" s="814"/>
      <c r="P10" s="81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66" s="3" customFormat="1" ht="78.75" customHeight="1">
      <c r="A11" s="1"/>
      <c r="C11" s="435" t="s">
        <v>2240</v>
      </c>
      <c r="D11" s="435" t="s">
        <v>2239</v>
      </c>
      <c r="E11" s="435" t="s">
        <v>2238</v>
      </c>
      <c r="F11" s="691" t="s">
        <v>3029</v>
      </c>
      <c r="G11" s="692" t="str">
        <f>'G-6'!AR6</f>
        <v>Generación</v>
      </c>
      <c r="H11" s="692" t="str">
        <f>'G-6'!AS6</f>
        <v>Prevención</v>
      </c>
      <c r="I11" s="692" t="str">
        <f>'G-6'!AT6</f>
        <v>Limpieza viaria</v>
      </c>
      <c r="J11" s="692" t="str">
        <f>'G-6'!AU6</f>
        <v>Recolección</v>
      </c>
      <c r="K11" s="692" t="str">
        <f>'G-6'!AV6</f>
        <v>Estación de transferencia</v>
      </c>
      <c r="L11" s="692" t="str">
        <f>'G-6'!AW6</f>
        <v>Valorización</v>
      </c>
      <c r="M11" s="692" t="str">
        <f>'G-6'!AX6</f>
        <v>Relleno sanitario</v>
      </c>
      <c r="N11" s="692" t="str">
        <f>'G-6'!AY6</f>
        <v>Vertido controlado</v>
      </c>
      <c r="O11" s="692" t="str">
        <f>'G-6'!AZ6</f>
        <v>Vertido incontrolado</v>
      </c>
      <c r="P11" s="692" t="str">
        <f>'G-6'!BA6</f>
        <v>Incineración sin recuperación de energía</v>
      </c>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66" s="3" customFormat="1" ht="16.95" customHeight="1">
      <c r="A12" s="1"/>
      <c r="C12" s="806" t="s">
        <v>2310</v>
      </c>
      <c r="D12" s="815" t="s">
        <v>2309</v>
      </c>
      <c r="E12" s="432" t="s">
        <v>10</v>
      </c>
      <c r="F12" s="432" t="str">
        <f>'G-6'!I155</f>
        <v>I-51</v>
      </c>
      <c r="G12" s="670" t="str">
        <f>'G-6'!AR155</f>
        <v>X</v>
      </c>
      <c r="H12" s="670">
        <f>'G-6'!AS155</f>
        <v>0</v>
      </c>
      <c r="I12" s="670">
        <f>'G-6'!AT155</f>
        <v>0</v>
      </c>
      <c r="J12" s="670">
        <f>'G-6'!AU155</f>
        <v>0</v>
      </c>
      <c r="K12" s="670">
        <f>'G-6'!AV155</f>
        <v>0</v>
      </c>
      <c r="L12" s="670">
        <f>'G-6'!AW155</f>
        <v>0</v>
      </c>
      <c r="M12" s="670">
        <f>'G-6'!AX155</f>
        <v>0</v>
      </c>
      <c r="N12" s="670">
        <f>'G-6'!AY155</f>
        <v>0</v>
      </c>
      <c r="O12" s="670">
        <f>'G-6'!AZ155</f>
        <v>0</v>
      </c>
      <c r="P12" s="670">
        <f>'G-6'!BA155</f>
        <v>0</v>
      </c>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66" s="3" customFormat="1" ht="16.95" customHeight="1">
      <c r="A13" s="1"/>
      <c r="C13" s="806"/>
      <c r="D13" s="816"/>
      <c r="E13" s="440" t="s">
        <v>24</v>
      </c>
      <c r="F13" s="432" t="str">
        <f>'G-6'!I169</f>
        <v>I-65 F</v>
      </c>
      <c r="G13" s="670">
        <f>'G-6'!AR169</f>
        <v>0</v>
      </c>
      <c r="H13" s="670">
        <f>'G-6'!AS169</f>
        <v>0</v>
      </c>
      <c r="I13" s="670">
        <f>'G-6'!AT169</f>
        <v>0</v>
      </c>
      <c r="J13" s="670" t="str">
        <f>'G-6'!AU169</f>
        <v>X</v>
      </c>
      <c r="K13" s="670">
        <f>'G-6'!AV169</f>
        <v>0</v>
      </c>
      <c r="L13" s="670">
        <f>'G-6'!AW169</f>
        <v>0</v>
      </c>
      <c r="M13" s="670">
        <f>'G-6'!AX169</f>
        <v>0</v>
      </c>
      <c r="N13" s="670">
        <f>'G-6'!AY169</f>
        <v>0</v>
      </c>
      <c r="O13" s="670">
        <f>'G-6'!AZ169</f>
        <v>0</v>
      </c>
      <c r="P13" s="670">
        <f>'G-6'!BA169</f>
        <v>0</v>
      </c>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s="3" customFormat="1" ht="16.95" customHeight="1">
      <c r="A14" s="1"/>
      <c r="C14" s="806"/>
      <c r="D14" s="807" t="s">
        <v>2308</v>
      </c>
      <c r="E14" s="440" t="s">
        <v>11</v>
      </c>
      <c r="F14" s="432" t="str">
        <f>'G-6'!I156</f>
        <v>I-52</v>
      </c>
      <c r="G14" s="670" t="str">
        <f>'G-6'!AR156</f>
        <v>X</v>
      </c>
      <c r="H14" s="670">
        <f>'G-6'!AS156</f>
        <v>0</v>
      </c>
      <c r="I14" s="670">
        <f>'G-6'!AT156</f>
        <v>0</v>
      </c>
      <c r="J14" s="670">
        <f>'G-6'!AU156</f>
        <v>0</v>
      </c>
      <c r="K14" s="670">
        <f>'G-6'!AV156</f>
        <v>0</v>
      </c>
      <c r="L14" s="670">
        <f>'G-6'!AW156</f>
        <v>0</v>
      </c>
      <c r="M14" s="670">
        <f>'G-6'!AX156</f>
        <v>0</v>
      </c>
      <c r="N14" s="670">
        <f>'G-6'!AY156</f>
        <v>0</v>
      </c>
      <c r="O14" s="670">
        <f>'G-6'!AZ156</f>
        <v>0</v>
      </c>
      <c r="P14" s="670">
        <f>'G-6'!BA156</f>
        <v>0</v>
      </c>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s="3" customFormat="1" ht="16.95" customHeight="1">
      <c r="A15" s="1"/>
      <c r="C15" s="806"/>
      <c r="D15" s="809"/>
      <c r="E15" s="440" t="s">
        <v>12</v>
      </c>
      <c r="F15" s="432" t="str">
        <f>'G-6'!I157</f>
        <v>I-53</v>
      </c>
      <c r="G15" s="670" t="str">
        <f>'G-6'!AR157</f>
        <v>X</v>
      </c>
      <c r="H15" s="670">
        <f>'G-6'!AS157</f>
        <v>0</v>
      </c>
      <c r="I15" s="670">
        <f>'G-6'!AT157</f>
        <v>0</v>
      </c>
      <c r="J15" s="670">
        <f>'G-6'!AU157</f>
        <v>0</v>
      </c>
      <c r="K15" s="670">
        <f>'G-6'!AV157</f>
        <v>0</v>
      </c>
      <c r="L15" s="670">
        <f>'G-6'!AW157</f>
        <v>0</v>
      </c>
      <c r="M15" s="670">
        <f>'G-6'!AX157</f>
        <v>0</v>
      </c>
      <c r="N15" s="670">
        <f>'G-6'!AY157</f>
        <v>0</v>
      </c>
      <c r="O15" s="670">
        <f>'G-6'!AZ157</f>
        <v>0</v>
      </c>
      <c r="P15" s="670">
        <f>'G-6'!BA157</f>
        <v>0</v>
      </c>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s="3" customFormat="1" ht="34.200000000000003" customHeight="1">
      <c r="A16" s="1"/>
      <c r="C16" s="806"/>
      <c r="D16" s="808"/>
      <c r="E16" s="440" t="s">
        <v>2134</v>
      </c>
      <c r="F16" s="432" t="str">
        <f>'G-6'!I158</f>
        <v>I-54</v>
      </c>
      <c r="G16" s="670" t="str">
        <f>'G-6'!AR158</f>
        <v>X</v>
      </c>
      <c r="H16" s="670">
        <f>'G-6'!AS158</f>
        <v>0</v>
      </c>
      <c r="I16" s="670">
        <f>'G-6'!AT158</f>
        <v>0</v>
      </c>
      <c r="J16" s="670">
        <f>'G-6'!AU158</f>
        <v>0</v>
      </c>
      <c r="K16" s="670">
        <f>'G-6'!AV158</f>
        <v>0</v>
      </c>
      <c r="L16" s="670">
        <f>'G-6'!AW158</f>
        <v>0</v>
      </c>
      <c r="M16" s="670">
        <f>'G-6'!AX158</f>
        <v>0</v>
      </c>
      <c r="N16" s="670">
        <f>'G-6'!AY158</f>
        <v>0</v>
      </c>
      <c r="O16" s="670">
        <f>'G-6'!AZ158</f>
        <v>0</v>
      </c>
      <c r="P16" s="670">
        <f>'G-6'!BA158</f>
        <v>0</v>
      </c>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s="3" customFormat="1" ht="16.95" customHeight="1">
      <c r="A17" s="1"/>
      <c r="C17" s="806"/>
      <c r="D17" s="817" t="s">
        <v>2307</v>
      </c>
      <c r="E17" s="440" t="s">
        <v>138</v>
      </c>
      <c r="F17" s="432" t="str">
        <f>'G-6'!I160</f>
        <v>I-56</v>
      </c>
      <c r="G17" s="670" t="str">
        <f>'G-6'!AR160</f>
        <v>X</v>
      </c>
      <c r="H17" s="670">
        <f>'G-6'!AS160</f>
        <v>0</v>
      </c>
      <c r="I17" s="670">
        <f>'G-6'!AT160</f>
        <v>0</v>
      </c>
      <c r="J17" s="670">
        <f>'G-6'!AU160</f>
        <v>0</v>
      </c>
      <c r="K17" s="670">
        <f>'G-6'!AV160</f>
        <v>0</v>
      </c>
      <c r="L17" s="670">
        <f>'G-6'!AW160</f>
        <v>0</v>
      </c>
      <c r="M17" s="670">
        <f>'G-6'!AX160</f>
        <v>0</v>
      </c>
      <c r="N17" s="670">
        <f>'G-6'!AY160</f>
        <v>0</v>
      </c>
      <c r="O17" s="670">
        <f>'G-6'!AZ160</f>
        <v>0</v>
      </c>
      <c r="P17" s="670">
        <f>'G-6'!BA160</f>
        <v>0</v>
      </c>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s="3" customFormat="1" ht="16.95" customHeight="1">
      <c r="A18" s="1"/>
      <c r="C18" s="806"/>
      <c r="D18" s="815"/>
      <c r="E18" s="440" t="s">
        <v>297</v>
      </c>
      <c r="F18" s="432" t="str">
        <f>'G-6'!I161</f>
        <v>I-57</v>
      </c>
      <c r="G18" s="670" t="str">
        <f>'G-6'!AR161</f>
        <v>X</v>
      </c>
      <c r="H18" s="670">
        <f>'G-6'!AS161</f>
        <v>0</v>
      </c>
      <c r="I18" s="670">
        <f>'G-6'!AT161</f>
        <v>0</v>
      </c>
      <c r="J18" s="670">
        <f>'G-6'!AU161</f>
        <v>0</v>
      </c>
      <c r="K18" s="670">
        <f>'G-6'!AV161</f>
        <v>0</v>
      </c>
      <c r="L18" s="670">
        <f>'G-6'!AW161</f>
        <v>0</v>
      </c>
      <c r="M18" s="670">
        <f>'G-6'!AX161</f>
        <v>0</v>
      </c>
      <c r="N18" s="670">
        <f>'G-6'!AY161</f>
        <v>0</v>
      </c>
      <c r="O18" s="670">
        <f>'G-6'!AZ161</f>
        <v>0</v>
      </c>
      <c r="P18" s="670">
        <f>'G-6'!BA161</f>
        <v>0</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s="3" customFormat="1" ht="16.95" customHeight="1">
      <c r="A19" s="1"/>
      <c r="C19" s="806"/>
      <c r="D19" s="815"/>
      <c r="E19" s="440" t="s">
        <v>257</v>
      </c>
      <c r="F19" s="432" t="str">
        <f>'G-6'!I162</f>
        <v>I-58</v>
      </c>
      <c r="G19" s="670" t="str">
        <f>'G-6'!AR162</f>
        <v>X</v>
      </c>
      <c r="H19" s="670">
        <f>'G-6'!AS162</f>
        <v>0</v>
      </c>
      <c r="I19" s="670">
        <f>'G-6'!AT162</f>
        <v>0</v>
      </c>
      <c r="J19" s="670">
        <f>'G-6'!AU162</f>
        <v>0</v>
      </c>
      <c r="K19" s="670">
        <f>'G-6'!AV162</f>
        <v>0</v>
      </c>
      <c r="L19" s="670">
        <f>'G-6'!AW162</f>
        <v>0</v>
      </c>
      <c r="M19" s="670">
        <f>'G-6'!AX162</f>
        <v>0</v>
      </c>
      <c r="N19" s="670">
        <f>'G-6'!AY162</f>
        <v>0</v>
      </c>
      <c r="O19" s="670">
        <f>'G-6'!AZ162</f>
        <v>0</v>
      </c>
      <c r="P19" s="670">
        <f>'G-6'!BA162</f>
        <v>0</v>
      </c>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s="3" customFormat="1" ht="16.95" customHeight="1">
      <c r="A20" s="1"/>
      <c r="C20" s="806"/>
      <c r="D20" s="815"/>
      <c r="E20" s="440" t="s">
        <v>44</v>
      </c>
      <c r="F20" s="432" t="str">
        <f>'G-6'!I163</f>
        <v>I-59</v>
      </c>
      <c r="G20" s="670" t="str">
        <f>'G-6'!AR163</f>
        <v>X</v>
      </c>
      <c r="H20" s="670">
        <f>'G-6'!AS163</f>
        <v>0</v>
      </c>
      <c r="I20" s="670">
        <f>'G-6'!AT163</f>
        <v>0</v>
      </c>
      <c r="J20" s="670">
        <f>'G-6'!AU163</f>
        <v>0</v>
      </c>
      <c r="K20" s="670">
        <f>'G-6'!AV163</f>
        <v>0</v>
      </c>
      <c r="L20" s="670">
        <f>'G-6'!AW163</f>
        <v>0</v>
      </c>
      <c r="M20" s="670">
        <f>'G-6'!AX163</f>
        <v>0</v>
      </c>
      <c r="N20" s="670">
        <f>'G-6'!AY163</f>
        <v>0</v>
      </c>
      <c r="O20" s="670">
        <f>'G-6'!AZ163</f>
        <v>0</v>
      </c>
      <c r="P20" s="670">
        <f>'G-6'!BA163</f>
        <v>0</v>
      </c>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s="3" customFormat="1" ht="16.95" customHeight="1">
      <c r="A21" s="1"/>
      <c r="C21" s="806"/>
      <c r="D21" s="815"/>
      <c r="E21" s="440" t="s">
        <v>45</v>
      </c>
      <c r="F21" s="432" t="str">
        <f>'G-6'!I164</f>
        <v>I-60</v>
      </c>
      <c r="G21" s="670" t="str">
        <f>'G-6'!AR164</f>
        <v>X</v>
      </c>
      <c r="H21" s="670">
        <f>'G-6'!AS164</f>
        <v>0</v>
      </c>
      <c r="I21" s="670">
        <f>'G-6'!AT164</f>
        <v>0</v>
      </c>
      <c r="J21" s="670">
        <f>'G-6'!AU164</f>
        <v>0</v>
      </c>
      <c r="K21" s="670">
        <f>'G-6'!AV164</f>
        <v>0</v>
      </c>
      <c r="L21" s="670">
        <f>'G-6'!AW164</f>
        <v>0</v>
      </c>
      <c r="M21" s="670">
        <f>'G-6'!AX164</f>
        <v>0</v>
      </c>
      <c r="N21" s="670">
        <f>'G-6'!AY164</f>
        <v>0</v>
      </c>
      <c r="O21" s="670">
        <f>'G-6'!AZ164</f>
        <v>0</v>
      </c>
      <c r="P21" s="670">
        <f>'G-6'!BA164</f>
        <v>0</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s="3" customFormat="1" ht="16.95" customHeight="1">
      <c r="A22" s="1"/>
      <c r="C22" s="806"/>
      <c r="D22" s="815"/>
      <c r="E22" s="440" t="s">
        <v>46</v>
      </c>
      <c r="F22" s="432" t="str">
        <f>'G-6'!I165</f>
        <v>I-61</v>
      </c>
      <c r="G22" s="670" t="str">
        <f>'G-6'!AR165</f>
        <v>X</v>
      </c>
      <c r="H22" s="670">
        <f>'G-6'!AS165</f>
        <v>0</v>
      </c>
      <c r="I22" s="670">
        <f>'G-6'!AT165</f>
        <v>0</v>
      </c>
      <c r="J22" s="670">
        <f>'G-6'!AU165</f>
        <v>0</v>
      </c>
      <c r="K22" s="670">
        <f>'G-6'!AV165</f>
        <v>0</v>
      </c>
      <c r="L22" s="670">
        <f>'G-6'!AW165</f>
        <v>0</v>
      </c>
      <c r="M22" s="670">
        <f>'G-6'!AX165</f>
        <v>0</v>
      </c>
      <c r="N22" s="670">
        <f>'G-6'!AY165</f>
        <v>0</v>
      </c>
      <c r="O22" s="670">
        <f>'G-6'!AZ165</f>
        <v>0</v>
      </c>
      <c r="P22" s="670">
        <f>'G-6'!BA165</f>
        <v>0</v>
      </c>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s="3" customFormat="1" ht="16.95" customHeight="1">
      <c r="A23" s="1"/>
      <c r="C23" s="806"/>
      <c r="D23" s="815"/>
      <c r="E23" s="440" t="s">
        <v>116</v>
      </c>
      <c r="F23" s="432" t="str">
        <f>'G-6'!I166</f>
        <v>I-62</v>
      </c>
      <c r="G23" s="670" t="str">
        <f>'G-6'!AR166</f>
        <v>X</v>
      </c>
      <c r="H23" s="670">
        <f>'G-6'!AS166</f>
        <v>0</v>
      </c>
      <c r="I23" s="670">
        <f>'G-6'!AT166</f>
        <v>0</v>
      </c>
      <c r="J23" s="670">
        <f>'G-6'!AU166</f>
        <v>0</v>
      </c>
      <c r="K23" s="670">
        <f>'G-6'!AV166</f>
        <v>0</v>
      </c>
      <c r="L23" s="670">
        <f>'G-6'!AW166</f>
        <v>0</v>
      </c>
      <c r="M23" s="670">
        <f>'G-6'!AX166</f>
        <v>0</v>
      </c>
      <c r="N23" s="670">
        <f>'G-6'!AY166</f>
        <v>0</v>
      </c>
      <c r="O23" s="670">
        <f>'G-6'!AZ166</f>
        <v>0</v>
      </c>
      <c r="P23" s="670">
        <f>'G-6'!BA166</f>
        <v>0</v>
      </c>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s="32" customFormat="1" ht="34.200000000000003" customHeight="1">
      <c r="A24" s="1"/>
      <c r="C24" s="806"/>
      <c r="D24" s="816"/>
      <c r="E24" s="693" t="s">
        <v>2306</v>
      </c>
      <c r="F24" s="432" t="str">
        <f>'G-6'!I167</f>
        <v>I-63</v>
      </c>
      <c r="G24" s="670" t="str">
        <f>'G-6'!AR167</f>
        <v>X</v>
      </c>
      <c r="H24" s="670">
        <f>'G-6'!AS167</f>
        <v>0</v>
      </c>
      <c r="I24" s="670">
        <f>'G-6'!AT167</f>
        <v>0</v>
      </c>
      <c r="J24" s="670">
        <f>'G-6'!AU167</f>
        <v>0</v>
      </c>
      <c r="K24" s="670">
        <f>'G-6'!AV167</f>
        <v>0</v>
      </c>
      <c r="L24" s="670">
        <f>'G-6'!AW167</f>
        <v>0</v>
      </c>
      <c r="M24" s="670">
        <f>'G-6'!AX167</f>
        <v>0</v>
      </c>
      <c r="N24" s="670">
        <f>'G-6'!AY167</f>
        <v>0</v>
      </c>
      <c r="O24" s="670">
        <f>'G-6'!AZ167</f>
        <v>0</v>
      </c>
      <c r="P24" s="670">
        <f>'G-6'!BA167</f>
        <v>0</v>
      </c>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row>
    <row r="25" spans="1:66" s="3" customFormat="1" ht="16.95" customHeight="1">
      <c r="A25" s="1"/>
      <c r="C25" s="806"/>
      <c r="D25" s="817" t="s">
        <v>2305</v>
      </c>
      <c r="E25" s="440" t="s">
        <v>29</v>
      </c>
      <c r="F25" s="432" t="str">
        <f>'G-6'!I153</f>
        <v>I-49</v>
      </c>
      <c r="G25" s="670" t="str">
        <f>'G-6'!AR153</f>
        <v>X</v>
      </c>
      <c r="H25" s="670" t="str">
        <f>'G-6'!AS153</f>
        <v>X</v>
      </c>
      <c r="I25" s="670">
        <f>'G-6'!AT153</f>
        <v>0</v>
      </c>
      <c r="J25" s="670">
        <f>'G-6'!AU153</f>
        <v>0</v>
      </c>
      <c r="K25" s="670">
        <f>'G-6'!AV153</f>
        <v>0</v>
      </c>
      <c r="L25" s="670">
        <f>'G-6'!AW153</f>
        <v>0</v>
      </c>
      <c r="M25" s="670">
        <f>'G-6'!AX153</f>
        <v>0</v>
      </c>
      <c r="N25" s="670">
        <f>'G-6'!AY153</f>
        <v>0</v>
      </c>
      <c r="O25" s="670">
        <f>'G-6'!AZ153</f>
        <v>0</v>
      </c>
      <c r="P25" s="670">
        <f>'G-6'!BA153</f>
        <v>0</v>
      </c>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s="3" customFormat="1" ht="16.95" customHeight="1">
      <c r="A26" s="1"/>
      <c r="C26" s="806"/>
      <c r="D26" s="815"/>
      <c r="E26" s="440" t="s">
        <v>602</v>
      </c>
      <c r="F26" s="432" t="str">
        <f>'G-6'!I168</f>
        <v>I-64</v>
      </c>
      <c r="G26" s="670">
        <f>'G-6'!AR168</f>
        <v>0</v>
      </c>
      <c r="H26" s="670">
        <f>'G-6'!AS168</f>
        <v>0</v>
      </c>
      <c r="I26" s="670">
        <f>'G-6'!AT168</f>
        <v>0</v>
      </c>
      <c r="J26" s="670" t="str">
        <f>'G-6'!AU168</f>
        <v>X</v>
      </c>
      <c r="K26" s="670">
        <f>'G-6'!AV168</f>
        <v>0</v>
      </c>
      <c r="L26" s="670">
        <f>'G-6'!AW168</f>
        <v>0</v>
      </c>
      <c r="M26" s="670">
        <f>'G-6'!AX168</f>
        <v>0</v>
      </c>
      <c r="N26" s="670">
        <f>'G-6'!AY168</f>
        <v>0</v>
      </c>
      <c r="O26" s="670">
        <f>'G-6'!AZ168</f>
        <v>0</v>
      </c>
      <c r="P26" s="670">
        <f>'G-6'!BA168</f>
        <v>0</v>
      </c>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s="3" customFormat="1" ht="16.95" customHeight="1">
      <c r="A27" s="1"/>
      <c r="C27" s="806"/>
      <c r="D27" s="815"/>
      <c r="E27" s="432" t="s">
        <v>1945</v>
      </c>
      <c r="F27" s="432" t="str">
        <f>'G-6'!I264</f>
        <v>I-90 D</v>
      </c>
      <c r="G27" s="670">
        <f>'G-6'!AR264</f>
        <v>0</v>
      </c>
      <c r="H27" s="670">
        <f>'G-6'!AS264</f>
        <v>0</v>
      </c>
      <c r="I27" s="670">
        <f>'G-6'!AT264</f>
        <v>0</v>
      </c>
      <c r="J27" s="670">
        <f>'G-6'!AU264</f>
        <v>0</v>
      </c>
      <c r="K27" s="670">
        <f>'G-6'!AV264</f>
        <v>0</v>
      </c>
      <c r="L27" s="670">
        <f>'G-6'!AW264</f>
        <v>0</v>
      </c>
      <c r="M27" s="670" t="str">
        <f>'G-6'!AX264</f>
        <v>X</v>
      </c>
      <c r="N27" s="670">
        <f>'G-6'!AY264</f>
        <v>0</v>
      </c>
      <c r="O27" s="670">
        <f>'G-6'!AZ264</f>
        <v>0</v>
      </c>
      <c r="P27" s="670">
        <f>'G-6'!BA264</f>
        <v>0</v>
      </c>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s="3" customFormat="1" ht="34.200000000000003" customHeight="1">
      <c r="A28" s="1"/>
      <c r="C28" s="810"/>
      <c r="D28" s="816"/>
      <c r="E28" s="446" t="s">
        <v>2304</v>
      </c>
      <c r="F28" s="432" t="str">
        <f>'G-6'!I265</f>
        <v>I-91 A</v>
      </c>
      <c r="G28" s="670" t="str">
        <f>'G-6'!AR265</f>
        <v>X</v>
      </c>
      <c r="H28" s="670">
        <f>'G-6'!AS265</f>
        <v>0</v>
      </c>
      <c r="I28" s="670">
        <f>'G-6'!AT265</f>
        <v>0</v>
      </c>
      <c r="J28" s="670">
        <f>'G-6'!AU265</f>
        <v>0</v>
      </c>
      <c r="K28" s="670">
        <f>'G-6'!AV265</f>
        <v>0</v>
      </c>
      <c r="L28" s="670">
        <f>'G-6'!AW265</f>
        <v>0</v>
      </c>
      <c r="M28" s="670" t="str">
        <f>'G-6'!AX265</f>
        <v>X</v>
      </c>
      <c r="N28" s="670" t="str">
        <f>'G-6'!AY265</f>
        <v>X</v>
      </c>
      <c r="O28" s="670" t="str">
        <f>'G-6'!AZ265</f>
        <v>X</v>
      </c>
      <c r="P28" s="670" t="str">
        <f>'G-6'!BA265</f>
        <v>X</v>
      </c>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s="3" customFormat="1" ht="16.95" customHeight="1">
      <c r="A29" s="1"/>
      <c r="C29" s="805" t="s">
        <v>2303</v>
      </c>
      <c r="D29" s="807" t="s">
        <v>2302</v>
      </c>
      <c r="E29" s="440" t="s">
        <v>43</v>
      </c>
      <c r="F29" s="432" t="str">
        <f>'G-6'!I152</f>
        <v>I-48</v>
      </c>
      <c r="G29" s="670">
        <f>'G-6'!AR152</f>
        <v>0</v>
      </c>
      <c r="H29" s="670" t="str">
        <f>'G-6'!AS152</f>
        <v>X</v>
      </c>
      <c r="I29" s="670">
        <f>'G-6'!AT152</f>
        <v>0</v>
      </c>
      <c r="J29" s="670">
        <f>'G-6'!AU152</f>
        <v>0</v>
      </c>
      <c r="K29" s="670">
        <f>'G-6'!AV152</f>
        <v>0</v>
      </c>
      <c r="L29" s="670">
        <f>'G-6'!AW152</f>
        <v>0</v>
      </c>
      <c r="M29" s="670">
        <f>'G-6'!AX152</f>
        <v>0</v>
      </c>
      <c r="N29" s="670">
        <f>'G-6'!AY152</f>
        <v>0</v>
      </c>
      <c r="O29" s="670">
        <f>'G-6'!AZ152</f>
        <v>0</v>
      </c>
      <c r="P29" s="670">
        <f>'G-6'!BA152</f>
        <v>0</v>
      </c>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s="3" customFormat="1" ht="16.95" customHeight="1">
      <c r="A30" s="1"/>
      <c r="C30" s="806"/>
      <c r="D30" s="809"/>
      <c r="E30" s="440" t="s">
        <v>1878</v>
      </c>
      <c r="F30" s="432" t="str">
        <f>'G-6'!I159</f>
        <v>I-55</v>
      </c>
      <c r="G30" s="670">
        <f>'G-6'!AR159</f>
        <v>0</v>
      </c>
      <c r="H30" s="670">
        <f>'G-6'!AS159</f>
        <v>0</v>
      </c>
      <c r="I30" s="670" t="str">
        <f>'G-6'!AT159</f>
        <v>X</v>
      </c>
      <c r="J30" s="670">
        <f>'G-6'!AU159</f>
        <v>0</v>
      </c>
      <c r="K30" s="670">
        <f>'G-6'!AV159</f>
        <v>0</v>
      </c>
      <c r="L30" s="670">
        <f>'G-6'!AW159</f>
        <v>0</v>
      </c>
      <c r="M30" s="670">
        <f>'G-6'!AX159</f>
        <v>0</v>
      </c>
      <c r="N30" s="670">
        <f>'G-6'!AY159</f>
        <v>0</v>
      </c>
      <c r="O30" s="670">
        <f>'G-6'!AZ159</f>
        <v>0</v>
      </c>
      <c r="P30" s="670">
        <f>'G-6'!BA159</f>
        <v>0</v>
      </c>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s="3" customFormat="1" ht="16.95" customHeight="1">
      <c r="A31" s="1"/>
      <c r="C31" s="806"/>
      <c r="D31" s="809"/>
      <c r="E31" s="440" t="s">
        <v>28</v>
      </c>
      <c r="F31" s="432" t="str">
        <f>'G-6'!I170</f>
        <v>I-66 F</v>
      </c>
      <c r="G31" s="670">
        <f>'G-6'!AR170</f>
        <v>0</v>
      </c>
      <c r="H31" s="670">
        <f>'G-6'!AS170</f>
        <v>0</v>
      </c>
      <c r="I31" s="670">
        <f>'G-6'!AT170</f>
        <v>0</v>
      </c>
      <c r="J31" s="670" t="str">
        <f>'G-6'!AU170</f>
        <v>X</v>
      </c>
      <c r="K31" s="670">
        <f>'G-6'!AV170</f>
        <v>0</v>
      </c>
      <c r="L31" s="670">
        <f>'G-6'!AW170</f>
        <v>0</v>
      </c>
      <c r="M31" s="670">
        <f>'G-6'!AX170</f>
        <v>0</v>
      </c>
      <c r="N31" s="670">
        <f>'G-6'!AY170</f>
        <v>0</v>
      </c>
      <c r="O31" s="670">
        <f>'G-6'!AZ170</f>
        <v>0</v>
      </c>
      <c r="P31" s="670">
        <f>'G-6'!BA170</f>
        <v>0</v>
      </c>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s="3" customFormat="1" ht="16.95" customHeight="1">
      <c r="A32" s="1"/>
      <c r="C32" s="806"/>
      <c r="D32" s="809"/>
      <c r="E32" s="432" t="s">
        <v>25</v>
      </c>
      <c r="F32" s="432" t="str">
        <f>'G-6'!I171</f>
        <v>I-67 F</v>
      </c>
      <c r="G32" s="670">
        <f>'G-6'!AR171</f>
        <v>0</v>
      </c>
      <c r="H32" s="670">
        <f>'G-6'!AS171</f>
        <v>0</v>
      </c>
      <c r="I32" s="670">
        <f>'G-6'!AT171</f>
        <v>0</v>
      </c>
      <c r="J32" s="670" t="str">
        <f>'G-6'!AU171</f>
        <v>X</v>
      </c>
      <c r="K32" s="670">
        <f>'G-6'!AV171</f>
        <v>0</v>
      </c>
      <c r="L32" s="670">
        <f>'G-6'!AW171</f>
        <v>0</v>
      </c>
      <c r="M32" s="670">
        <f>'G-6'!AX171</f>
        <v>0</v>
      </c>
      <c r="N32" s="670">
        <f>'G-6'!AY171</f>
        <v>0</v>
      </c>
      <c r="O32" s="670">
        <f>'G-6'!AZ171</f>
        <v>0</v>
      </c>
      <c r="P32" s="670">
        <f>'G-6'!BA171</f>
        <v>0</v>
      </c>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s="3" customFormat="1" ht="16.95" customHeight="1">
      <c r="A33" s="1"/>
      <c r="C33" s="806"/>
      <c r="D33" s="809"/>
      <c r="E33" s="432" t="s">
        <v>2301</v>
      </c>
      <c r="F33" s="432" t="str">
        <f>'G-6'!I254</f>
        <v>I-84</v>
      </c>
      <c r="G33" s="670">
        <f>'G-6'!AR254</f>
        <v>0</v>
      </c>
      <c r="H33" s="670">
        <f>'G-6'!AS254</f>
        <v>0</v>
      </c>
      <c r="I33" s="670">
        <f>'G-6'!AT254</f>
        <v>0</v>
      </c>
      <c r="J33" s="670">
        <f>'G-6'!AU254</f>
        <v>0</v>
      </c>
      <c r="K33" s="670">
        <f>'G-6'!AV254</f>
        <v>0</v>
      </c>
      <c r="L33" s="670" t="str">
        <f>'G-6'!AW254</f>
        <v>X</v>
      </c>
      <c r="M33" s="670">
        <f>'G-6'!AX254</f>
        <v>0</v>
      </c>
      <c r="N33" s="670">
        <f>'G-6'!AY254</f>
        <v>0</v>
      </c>
      <c r="O33" s="670">
        <f>'G-6'!AZ254</f>
        <v>0</v>
      </c>
      <c r="P33" s="670">
        <f>'G-6'!BA254</f>
        <v>0</v>
      </c>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s="3" customFormat="1" ht="16.95" customHeight="1">
      <c r="A34" s="1"/>
      <c r="C34" s="806"/>
      <c r="D34" s="809"/>
      <c r="E34" s="432" t="s">
        <v>373</v>
      </c>
      <c r="F34" s="432" t="str">
        <f>'G-6'!I255</f>
        <v>I-85</v>
      </c>
      <c r="G34" s="670">
        <f>'G-6'!AR255</f>
        <v>0</v>
      </c>
      <c r="H34" s="670">
        <f>'G-6'!AS255</f>
        <v>0</v>
      </c>
      <c r="I34" s="670">
        <f>'G-6'!AT255</f>
        <v>0</v>
      </c>
      <c r="J34" s="670">
        <f>'G-6'!AU255</f>
        <v>0</v>
      </c>
      <c r="K34" s="670">
        <f>'G-6'!AV255</f>
        <v>0</v>
      </c>
      <c r="L34" s="670" t="str">
        <f>'G-6'!AW255</f>
        <v>X</v>
      </c>
      <c r="M34" s="670">
        <f>'G-6'!AX255</f>
        <v>0</v>
      </c>
      <c r="N34" s="670">
        <f>'G-6'!AY255</f>
        <v>0</v>
      </c>
      <c r="O34" s="670">
        <f>'G-6'!AZ255</f>
        <v>0</v>
      </c>
      <c r="P34" s="670">
        <f>'G-6'!BA255</f>
        <v>0</v>
      </c>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s="3" customFormat="1" ht="16.95" customHeight="1">
      <c r="A35" s="1"/>
      <c r="C35" s="806"/>
      <c r="D35" s="809"/>
      <c r="E35" s="432" t="s">
        <v>366</v>
      </c>
      <c r="F35" s="432" t="str">
        <f>'G-6'!I256</f>
        <v>I-86</v>
      </c>
      <c r="G35" s="670">
        <f>'G-6'!AR256</f>
        <v>0</v>
      </c>
      <c r="H35" s="670">
        <f>'G-6'!AS256</f>
        <v>0</v>
      </c>
      <c r="I35" s="670">
        <f>'G-6'!AT256</f>
        <v>0</v>
      </c>
      <c r="J35" s="670">
        <f>'G-6'!AU256</f>
        <v>0</v>
      </c>
      <c r="K35" s="670">
        <f>'G-6'!AV256</f>
        <v>0</v>
      </c>
      <c r="L35" s="670" t="str">
        <f>'G-6'!AW256</f>
        <v>X</v>
      </c>
      <c r="M35" s="670">
        <f>'G-6'!AX256</f>
        <v>0</v>
      </c>
      <c r="N35" s="670">
        <f>'G-6'!AY256</f>
        <v>0</v>
      </c>
      <c r="O35" s="670">
        <f>'G-6'!AZ256</f>
        <v>0</v>
      </c>
      <c r="P35" s="670">
        <f>'G-6'!BA256</f>
        <v>0</v>
      </c>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s="3" customFormat="1" ht="16.95" customHeight="1">
      <c r="A36" s="1"/>
      <c r="C36" s="806"/>
      <c r="D36" s="809"/>
      <c r="E36" s="432" t="s">
        <v>2300</v>
      </c>
      <c r="F36" s="432" t="str">
        <f>'G-6'!I260</f>
        <v>I-88</v>
      </c>
      <c r="G36" s="670">
        <f>'G-6'!AR260</f>
        <v>0</v>
      </c>
      <c r="H36" s="670">
        <f>'G-6'!AS260</f>
        <v>0</v>
      </c>
      <c r="I36" s="670">
        <f>'G-6'!AT260</f>
        <v>0</v>
      </c>
      <c r="J36" s="670">
        <f>'G-6'!AU260</f>
        <v>0</v>
      </c>
      <c r="K36" s="670">
        <f>'G-6'!AV260</f>
        <v>0</v>
      </c>
      <c r="L36" s="670" t="str">
        <f>'G-6'!AW260</f>
        <v>X</v>
      </c>
      <c r="M36" s="670">
        <f>'G-6'!AX260</f>
        <v>0</v>
      </c>
      <c r="N36" s="670">
        <f>'G-6'!AY260</f>
        <v>0</v>
      </c>
      <c r="O36" s="670">
        <f>'G-6'!AZ260</f>
        <v>0</v>
      </c>
      <c r="P36" s="670" t="str">
        <f>'G-6'!BA260</f>
        <v>X</v>
      </c>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s="3" customFormat="1" ht="16.95" customHeight="1">
      <c r="A37" s="1"/>
      <c r="C37" s="810"/>
      <c r="D37" s="808"/>
      <c r="E37" s="432" t="s">
        <v>2299</v>
      </c>
      <c r="F37" s="432" t="str">
        <f>'G-6'!I262</f>
        <v>I-89</v>
      </c>
      <c r="G37" s="670">
        <f>'G-6'!AR262</f>
        <v>0</v>
      </c>
      <c r="H37" s="670">
        <f>'G-6'!AS262</f>
        <v>0</v>
      </c>
      <c r="I37" s="670">
        <f>'G-6'!AT262</f>
        <v>0</v>
      </c>
      <c r="J37" s="670">
        <f>'G-6'!AU262</f>
        <v>0</v>
      </c>
      <c r="K37" s="670">
        <f>'G-6'!AV262</f>
        <v>0</v>
      </c>
      <c r="L37" s="670" t="str">
        <f>'G-6'!AW262</f>
        <v>X</v>
      </c>
      <c r="M37" s="670">
        <f>'G-6'!AX262</f>
        <v>0</v>
      </c>
      <c r="N37" s="670">
        <f>'G-6'!AY262</f>
        <v>0</v>
      </c>
      <c r="O37" s="670">
        <f>'G-6'!AZ262</f>
        <v>0</v>
      </c>
      <c r="P37" s="670" t="str">
        <f>'G-6'!BA262</f>
        <v>X</v>
      </c>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s="3" customFormat="1" ht="16.95" customHeight="1">
      <c r="A38" s="1"/>
      <c r="C38" s="805" t="s">
        <v>2298</v>
      </c>
      <c r="D38" s="807" t="s">
        <v>2297</v>
      </c>
      <c r="E38" s="440" t="s">
        <v>2296</v>
      </c>
      <c r="F38" s="432" t="str">
        <f>'G-6'!I52</f>
        <v>I-32</v>
      </c>
      <c r="G38" s="670">
        <f>'G-6'!AR52</f>
        <v>0</v>
      </c>
      <c r="H38" s="670">
        <f>'G-6'!AS52</f>
        <v>0</v>
      </c>
      <c r="I38" s="670" t="str">
        <f>'G-6'!AT52</f>
        <v>X</v>
      </c>
      <c r="J38" s="670">
        <f>'G-6'!AU52</f>
        <v>0</v>
      </c>
      <c r="K38" s="670">
        <f>'G-6'!AV52</f>
        <v>0</v>
      </c>
      <c r="L38" s="670">
        <f>'G-6'!AW52</f>
        <v>0</v>
      </c>
      <c r="M38" s="670">
        <f>'G-6'!AX52</f>
        <v>0</v>
      </c>
      <c r="N38" s="670">
        <f>'G-6'!AY52</f>
        <v>0</v>
      </c>
      <c r="O38" s="670">
        <f>'G-6'!AZ52</f>
        <v>0</v>
      </c>
      <c r="P38" s="670">
        <f>'G-6'!BA52</f>
        <v>0</v>
      </c>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s="3" customFormat="1" ht="16.95" customHeight="1">
      <c r="A39" s="1"/>
      <c r="C39" s="806"/>
      <c r="D39" s="809"/>
      <c r="E39" s="440" t="s">
        <v>131</v>
      </c>
      <c r="F39" s="432" t="str">
        <f>'G-6'!I181</f>
        <v>I-72</v>
      </c>
      <c r="G39" s="670">
        <f>'G-6'!AR181</f>
        <v>0</v>
      </c>
      <c r="H39" s="670">
        <f>'G-6'!AS181</f>
        <v>0</v>
      </c>
      <c r="I39" s="670">
        <f>'G-6'!AT181</f>
        <v>0</v>
      </c>
      <c r="J39" s="670" t="str">
        <f>'G-6'!AU181</f>
        <v>X</v>
      </c>
      <c r="K39" s="670">
        <f>'G-6'!AV181</f>
        <v>0</v>
      </c>
      <c r="L39" s="670">
        <f>'G-6'!AW181</f>
        <v>0</v>
      </c>
      <c r="M39" s="670">
        <f>'G-6'!AX181</f>
        <v>0</v>
      </c>
      <c r="N39" s="670">
        <f>'G-6'!AY181</f>
        <v>0</v>
      </c>
      <c r="O39" s="670">
        <f>'G-6'!AZ181</f>
        <v>0</v>
      </c>
      <c r="P39" s="670">
        <f>'G-6'!BA181</f>
        <v>0</v>
      </c>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s="3" customFormat="1" ht="16.95" customHeight="1">
      <c r="A40" s="1"/>
      <c r="C40" s="810"/>
      <c r="D40" s="808"/>
      <c r="E40" s="440" t="s">
        <v>452</v>
      </c>
      <c r="F40" s="432" t="str">
        <f>'G-6'!I182</f>
        <v>I-73</v>
      </c>
      <c r="G40" s="670">
        <f>'G-6'!AR182</f>
        <v>0</v>
      </c>
      <c r="H40" s="670">
        <f>'G-6'!AS182</f>
        <v>0</v>
      </c>
      <c r="I40" s="670">
        <f>'G-6'!AT182</f>
        <v>0</v>
      </c>
      <c r="J40" s="670" t="str">
        <f>'G-6'!AU182</f>
        <v>X</v>
      </c>
      <c r="K40" s="670">
        <f>'G-6'!AV182</f>
        <v>0</v>
      </c>
      <c r="L40" s="670">
        <f>'G-6'!AW182</f>
        <v>0</v>
      </c>
      <c r="M40" s="670">
        <f>'G-6'!AX182</f>
        <v>0</v>
      </c>
      <c r="N40" s="670">
        <f>'G-6'!AY182</f>
        <v>0</v>
      </c>
      <c r="O40" s="670">
        <f>'G-6'!AZ182</f>
        <v>0</v>
      </c>
      <c r="P40" s="670">
        <f>'G-6'!BA182</f>
        <v>0</v>
      </c>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s="3" customFormat="1" ht="16.95" customHeight="1">
      <c r="A41" s="1"/>
      <c r="C41" s="805" t="s">
        <v>2295</v>
      </c>
      <c r="D41" s="807" t="s">
        <v>2294</v>
      </c>
      <c r="E41" s="440" t="s">
        <v>2293</v>
      </c>
      <c r="F41" s="432" t="str">
        <f>'G-6'!I53</f>
        <v>I-33</v>
      </c>
      <c r="G41" s="670">
        <f>'G-6'!AR53</f>
        <v>0</v>
      </c>
      <c r="H41" s="670">
        <f>'G-6'!AS53</f>
        <v>0</v>
      </c>
      <c r="I41" s="670" t="str">
        <f>'G-6'!AT53</f>
        <v>X</v>
      </c>
      <c r="J41" s="670" t="str">
        <f>'G-6'!AU53</f>
        <v>X</v>
      </c>
      <c r="K41" s="670" t="str">
        <f>'G-6'!AV53</f>
        <v>X</v>
      </c>
      <c r="L41" s="670" t="str">
        <f>'G-6'!AW53</f>
        <v>X</v>
      </c>
      <c r="M41" s="670" t="str">
        <f>'G-6'!AX53</f>
        <v>X</v>
      </c>
      <c r="N41" s="670" t="str">
        <f>'G-6'!AY53</f>
        <v>X</v>
      </c>
      <c r="O41" s="670" t="str">
        <f>'G-6'!AZ53</f>
        <v>X</v>
      </c>
      <c r="P41" s="670" t="str">
        <f>'G-6'!BA53</f>
        <v>X</v>
      </c>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s="3" customFormat="1" ht="16.95" customHeight="1">
      <c r="A42" s="1"/>
      <c r="C42" s="806"/>
      <c r="D42" s="809"/>
      <c r="E42" s="440" t="s">
        <v>1194</v>
      </c>
      <c r="F42" s="432" t="str">
        <f>'G-6'!I69</f>
        <v>I-35 A</v>
      </c>
      <c r="G42" s="670">
        <f>'G-6'!AR69</f>
        <v>0</v>
      </c>
      <c r="H42" s="670">
        <f>'G-6'!AS69</f>
        <v>0</v>
      </c>
      <c r="I42" s="670" t="str">
        <f>'G-6'!AT69</f>
        <v>X</v>
      </c>
      <c r="J42" s="670" t="str">
        <f>'G-6'!AU69</f>
        <v>X</v>
      </c>
      <c r="K42" s="670" t="str">
        <f>'G-6'!AV69</f>
        <v>X</v>
      </c>
      <c r="L42" s="670" t="str">
        <f>'G-6'!AW69</f>
        <v>X</v>
      </c>
      <c r="M42" s="670" t="str">
        <f>'G-6'!AX69</f>
        <v>X</v>
      </c>
      <c r="N42" s="670" t="str">
        <f>'G-6'!AY69</f>
        <v>X</v>
      </c>
      <c r="O42" s="670" t="str">
        <f>'G-6'!AZ69</f>
        <v>X</v>
      </c>
      <c r="P42" s="670" t="str">
        <f>'G-6'!BA69</f>
        <v>X</v>
      </c>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s="3" customFormat="1" ht="16.95" customHeight="1">
      <c r="A43" s="1"/>
      <c r="C43" s="806"/>
      <c r="D43" s="809"/>
      <c r="E43" s="440" t="s">
        <v>132</v>
      </c>
      <c r="F43" s="432" t="str">
        <f>'G-6'!I172</f>
        <v>I-68</v>
      </c>
      <c r="G43" s="670">
        <f>'G-6'!AR172</f>
        <v>0</v>
      </c>
      <c r="H43" s="670">
        <f>'G-6'!AS172</f>
        <v>0</v>
      </c>
      <c r="I43" s="670">
        <f>'G-6'!AT172</f>
        <v>0</v>
      </c>
      <c r="J43" s="670" t="str">
        <f>'G-6'!AU172</f>
        <v>X</v>
      </c>
      <c r="K43" s="670">
        <f>'G-6'!AV172</f>
        <v>0</v>
      </c>
      <c r="L43" s="670">
        <f>'G-6'!AW172</f>
        <v>0</v>
      </c>
      <c r="M43" s="670">
        <f>'G-6'!AX172</f>
        <v>0</v>
      </c>
      <c r="N43" s="670">
        <f>'G-6'!AY172</f>
        <v>0</v>
      </c>
      <c r="O43" s="670">
        <f>'G-6'!AZ172</f>
        <v>0</v>
      </c>
      <c r="P43" s="670">
        <f>'G-6'!BA172</f>
        <v>0</v>
      </c>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s="3" customFormat="1" ht="16.95" customHeight="1">
      <c r="A44" s="1"/>
      <c r="C44" s="806"/>
      <c r="D44" s="809"/>
      <c r="E44" s="432" t="s">
        <v>2292</v>
      </c>
      <c r="F44" s="432" t="str">
        <f>'G-6'!I173</f>
        <v>I-69</v>
      </c>
      <c r="G44" s="670">
        <f>'G-6'!AR173</f>
        <v>0</v>
      </c>
      <c r="H44" s="670">
        <f>'G-6'!AS173</f>
        <v>0</v>
      </c>
      <c r="I44" s="670">
        <f>'G-6'!AT173</f>
        <v>0</v>
      </c>
      <c r="J44" s="670" t="str">
        <f>'G-6'!AU173</f>
        <v>X</v>
      </c>
      <c r="K44" s="670" t="str">
        <f>'G-6'!AV173</f>
        <v>X</v>
      </c>
      <c r="L44" s="670" t="str">
        <f>'G-6'!AW173</f>
        <v>X</v>
      </c>
      <c r="M44" s="670">
        <f>'G-6'!AX173</f>
        <v>0</v>
      </c>
      <c r="N44" s="670">
        <f>'G-6'!AY173</f>
        <v>0</v>
      </c>
      <c r="O44" s="670">
        <f>'G-6'!AZ173</f>
        <v>0</v>
      </c>
      <c r="P44" s="670" t="str">
        <f>'G-6'!BA173</f>
        <v>X</v>
      </c>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row r="45" spans="1:66" s="3" customFormat="1" ht="16.95" customHeight="1">
      <c r="A45" s="1"/>
      <c r="C45" s="806"/>
      <c r="D45" s="809"/>
      <c r="E45" s="432" t="s">
        <v>2291</v>
      </c>
      <c r="F45" s="432" t="str">
        <f>'G-6'!I177</f>
        <v>I-70</v>
      </c>
      <c r="G45" s="670">
        <f>'G-6'!AR177</f>
        <v>0</v>
      </c>
      <c r="H45" s="670">
        <f>'G-6'!AS177</f>
        <v>0</v>
      </c>
      <c r="I45" s="670">
        <f>'G-6'!AT177</f>
        <v>0</v>
      </c>
      <c r="J45" s="670" t="str">
        <f>'G-6'!AU177</f>
        <v>X</v>
      </c>
      <c r="K45" s="670" t="str">
        <f>'G-6'!AV177</f>
        <v>X</v>
      </c>
      <c r="L45" s="670">
        <f>'G-6'!AW177</f>
        <v>0</v>
      </c>
      <c r="M45" s="670">
        <f>'G-6'!AX177</f>
        <v>0</v>
      </c>
      <c r="N45" s="670">
        <f>'G-6'!AY177</f>
        <v>0</v>
      </c>
      <c r="O45" s="670">
        <f>'G-6'!AZ177</f>
        <v>0</v>
      </c>
      <c r="P45" s="670">
        <f>'G-6'!BA177</f>
        <v>0</v>
      </c>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row>
    <row r="46" spans="1:66" s="3" customFormat="1" ht="16.95" customHeight="1">
      <c r="A46" s="1"/>
      <c r="C46" s="806"/>
      <c r="D46" s="809"/>
      <c r="E46" s="432" t="s">
        <v>2290</v>
      </c>
      <c r="F46" s="432" t="str">
        <f>'G-6'!I179</f>
        <v>I-71</v>
      </c>
      <c r="G46" s="670">
        <f>'G-6'!AR179</f>
        <v>0</v>
      </c>
      <c r="H46" s="670">
        <f>'G-6'!AS179</f>
        <v>0</v>
      </c>
      <c r="I46" s="670">
        <f>'G-6'!AT179</f>
        <v>0</v>
      </c>
      <c r="J46" s="670" t="str">
        <f>'G-6'!AU179</f>
        <v>X</v>
      </c>
      <c r="K46" s="670">
        <f>'G-6'!AV179</f>
        <v>0</v>
      </c>
      <c r="L46" s="670">
        <f>'G-6'!AW179</f>
        <v>0</v>
      </c>
      <c r="M46" s="670">
        <f>'G-6'!AX179</f>
        <v>0</v>
      </c>
      <c r="N46" s="670">
        <f>'G-6'!AY179</f>
        <v>0</v>
      </c>
      <c r="O46" s="670">
        <f>'G-6'!AZ179</f>
        <v>0</v>
      </c>
      <c r="P46" s="670">
        <f>'G-6'!BA179</f>
        <v>0</v>
      </c>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row>
    <row r="47" spans="1:66" s="3" customFormat="1" ht="16.95" customHeight="1">
      <c r="A47" s="1"/>
      <c r="C47" s="806"/>
      <c r="D47" s="809"/>
      <c r="E47" s="432" t="s">
        <v>78</v>
      </c>
      <c r="F47" s="432" t="str">
        <f>'G-6'!I248</f>
        <v>I-83</v>
      </c>
      <c r="G47" s="670">
        <f>'G-6'!AR248</f>
        <v>0</v>
      </c>
      <c r="H47" s="670">
        <f>'G-6'!AS248</f>
        <v>0</v>
      </c>
      <c r="I47" s="670">
        <f>'G-6'!AT248</f>
        <v>0</v>
      </c>
      <c r="J47" s="670">
        <f>'G-6'!AU248</f>
        <v>0</v>
      </c>
      <c r="K47" s="670" t="str">
        <f>'G-6'!AV248</f>
        <v>X</v>
      </c>
      <c r="L47" s="670" t="str">
        <f>'G-6'!AW248</f>
        <v>X</v>
      </c>
      <c r="M47" s="670" t="str">
        <f>'G-6'!AX248</f>
        <v>X</v>
      </c>
      <c r="N47" s="670" t="str">
        <f>'G-6'!AY248</f>
        <v>X</v>
      </c>
      <c r="O47" s="670" t="str">
        <f>'G-6'!AZ248</f>
        <v>X</v>
      </c>
      <c r="P47" s="670" t="str">
        <f>'G-6'!BA248</f>
        <v>X</v>
      </c>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row>
    <row r="48" spans="1:66" s="3" customFormat="1" ht="16.95" customHeight="1">
      <c r="A48" s="1"/>
      <c r="C48" s="810"/>
      <c r="D48" s="808"/>
      <c r="E48" s="432" t="s">
        <v>2289</v>
      </c>
      <c r="F48" s="432" t="str">
        <f>'G-6'!I270</f>
        <v>I-92</v>
      </c>
      <c r="G48" s="670">
        <f>'G-6'!AR270</f>
        <v>0</v>
      </c>
      <c r="H48" s="670">
        <f>'G-6'!AS270</f>
        <v>0</v>
      </c>
      <c r="I48" s="670">
        <f>'G-6'!AT270</f>
        <v>0</v>
      </c>
      <c r="J48" s="670">
        <f>'G-6'!AU270</f>
        <v>0</v>
      </c>
      <c r="K48" s="670">
        <f>'G-6'!AV270</f>
        <v>0</v>
      </c>
      <c r="L48" s="670">
        <f>'G-6'!AW270</f>
        <v>0</v>
      </c>
      <c r="M48" s="670" t="str">
        <f>'G-6'!AX270</f>
        <v>X</v>
      </c>
      <c r="N48" s="670" t="str">
        <f>'G-6'!AY270</f>
        <v>X</v>
      </c>
      <c r="O48" s="670" t="str">
        <f>'G-6'!AZ270</f>
        <v>X</v>
      </c>
      <c r="P48" s="670">
        <f>'G-6'!BA270</f>
        <v>0</v>
      </c>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row>
    <row r="49" spans="1:66" s="7" customFormat="1" ht="33.9" customHeight="1">
      <c r="A49" s="1"/>
      <c r="C49" s="444" t="s">
        <v>2288</v>
      </c>
      <c r="D49" s="445" t="s">
        <v>2287</v>
      </c>
      <c r="E49" s="436" t="s">
        <v>2286</v>
      </c>
      <c r="F49" s="436" t="str">
        <f>'G-6'!I183</f>
        <v>I-74</v>
      </c>
      <c r="G49" s="694">
        <f>'G-6'!AR183</f>
        <v>0</v>
      </c>
      <c r="H49" s="694">
        <f>'G-6'!AS183</f>
        <v>0</v>
      </c>
      <c r="I49" s="694" t="str">
        <f>'G-6'!AT183</f>
        <v>X</v>
      </c>
      <c r="J49" s="694" t="str">
        <f>'G-6'!AU183</f>
        <v>X</v>
      </c>
      <c r="K49" s="694" t="str">
        <f>'G-6'!AV183</f>
        <v>X</v>
      </c>
      <c r="L49" s="694" t="str">
        <f>'G-6'!AW183</f>
        <v>X</v>
      </c>
      <c r="M49" s="694" t="str">
        <f>'G-6'!AX183</f>
        <v>X</v>
      </c>
      <c r="N49" s="694" t="str">
        <f>'G-6'!AY183</f>
        <v>X</v>
      </c>
      <c r="O49" s="694" t="str">
        <f>'G-6'!AZ183</f>
        <v>X</v>
      </c>
      <c r="P49" s="694" t="str">
        <f>'G-6'!BA183</f>
        <v>X</v>
      </c>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c r="AT49" s="719"/>
      <c r="AU49" s="719"/>
      <c r="AV49" s="719"/>
      <c r="AW49" s="719"/>
      <c r="AX49" s="719"/>
      <c r="AY49" s="719"/>
      <c r="AZ49" s="719"/>
      <c r="BA49" s="719"/>
      <c r="BB49" s="719"/>
      <c r="BC49" s="719"/>
      <c r="BD49" s="719"/>
      <c r="BE49" s="719"/>
      <c r="BF49" s="719"/>
      <c r="BG49" s="719"/>
      <c r="BH49" s="719"/>
      <c r="BI49" s="719"/>
      <c r="BJ49" s="719"/>
      <c r="BK49" s="719"/>
      <c r="BL49" s="719"/>
      <c r="BM49" s="719"/>
      <c r="BN49" s="719"/>
    </row>
    <row r="50" spans="1:66" s="3" customFormat="1" ht="46.95" customHeight="1">
      <c r="A50" s="1"/>
      <c r="C50" s="812" t="s">
        <v>2285</v>
      </c>
      <c r="D50" s="812"/>
      <c r="E50" s="812"/>
      <c r="F50" s="812"/>
      <c r="G50" s="812"/>
      <c r="H50" s="812"/>
      <c r="I50" s="812"/>
      <c r="J50" s="812"/>
      <c r="K50" s="812"/>
      <c r="L50" s="812"/>
      <c r="M50" s="812"/>
      <c r="N50" s="812"/>
      <c r="O50" s="812"/>
      <c r="P50" s="812"/>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row>
    <row r="51" spans="1:66" s="3" customFormat="1" ht="78.75" customHeight="1">
      <c r="A51" s="1"/>
      <c r="C51" s="435" t="s">
        <v>2240</v>
      </c>
      <c r="D51" s="435" t="s">
        <v>2239</v>
      </c>
      <c r="E51" s="435" t="s">
        <v>2238</v>
      </c>
      <c r="F51" s="691" t="str">
        <f>F11</f>
        <v># del indicador</v>
      </c>
      <c r="G51" s="691" t="str">
        <f t="shared" ref="G51:P51" si="0">G11</f>
        <v>Generación</v>
      </c>
      <c r="H51" s="691" t="str">
        <f t="shared" si="0"/>
        <v>Prevención</v>
      </c>
      <c r="I51" s="691" t="str">
        <f t="shared" si="0"/>
        <v>Limpieza viaria</v>
      </c>
      <c r="J51" s="691" t="str">
        <f t="shared" si="0"/>
        <v>Recolección</v>
      </c>
      <c r="K51" s="691" t="str">
        <f t="shared" si="0"/>
        <v>Estación de transferencia</v>
      </c>
      <c r="L51" s="691" t="str">
        <f t="shared" si="0"/>
        <v>Valorización</v>
      </c>
      <c r="M51" s="691" t="str">
        <f t="shared" si="0"/>
        <v>Relleno sanitario</v>
      </c>
      <c r="N51" s="691" t="str">
        <f t="shared" si="0"/>
        <v>Vertido controlado</v>
      </c>
      <c r="O51" s="691" t="str">
        <f t="shared" si="0"/>
        <v>Vertido incontrolado</v>
      </c>
      <c r="P51" s="691" t="str">
        <f t="shared" si="0"/>
        <v>Incineración sin recuperación de energía</v>
      </c>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row>
    <row r="52" spans="1:66" s="3" customFormat="1" ht="16.95" customHeight="1">
      <c r="A52" s="1"/>
      <c r="C52" s="806" t="s">
        <v>2284</v>
      </c>
      <c r="D52" s="809" t="s">
        <v>2283</v>
      </c>
      <c r="E52" s="432" t="s">
        <v>42</v>
      </c>
      <c r="F52" s="432" t="str">
        <f>'G-6'!I7</f>
        <v>I-1</v>
      </c>
      <c r="G52" s="670">
        <f>'G-6'!AR7</f>
        <v>0</v>
      </c>
      <c r="H52" s="670">
        <f>'G-6'!AS7</f>
        <v>0</v>
      </c>
      <c r="I52" s="670">
        <f>'G-6'!AT7</f>
        <v>0</v>
      </c>
      <c r="J52" s="670">
        <f>'G-6'!AU7</f>
        <v>0</v>
      </c>
      <c r="K52" s="670">
        <f>'G-6'!AV7</f>
        <v>0</v>
      </c>
      <c r="L52" s="670">
        <f>'G-6'!AW7</f>
        <v>0</v>
      </c>
      <c r="M52" s="670">
        <f>'G-6'!AX7</f>
        <v>0</v>
      </c>
      <c r="N52" s="670">
        <f>'G-6'!AY7</f>
        <v>0</v>
      </c>
      <c r="O52" s="670">
        <f>'G-6'!AZ7</f>
        <v>0</v>
      </c>
      <c r="P52" s="670">
        <f>'G-6'!BA7</f>
        <v>0</v>
      </c>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row>
    <row r="53" spans="1:66" s="3" customFormat="1" ht="16.95" customHeight="1">
      <c r="A53" s="1"/>
      <c r="C53" s="806"/>
      <c r="D53" s="809"/>
      <c r="E53" s="440" t="s">
        <v>33</v>
      </c>
      <c r="F53" s="432" t="str">
        <f>'G-6'!I8</f>
        <v>I-2</v>
      </c>
      <c r="G53" s="670">
        <f>'G-6'!AR8</f>
        <v>0</v>
      </c>
      <c r="H53" s="670">
        <f>'G-6'!AS8</f>
        <v>0</v>
      </c>
      <c r="I53" s="670">
        <f>'G-6'!AT8</f>
        <v>0</v>
      </c>
      <c r="J53" s="670">
        <f>'G-6'!AU8</f>
        <v>0</v>
      </c>
      <c r="K53" s="670">
        <f>'G-6'!AV8</f>
        <v>0</v>
      </c>
      <c r="L53" s="670">
        <f>'G-6'!AW8</f>
        <v>0</v>
      </c>
      <c r="M53" s="670">
        <f>'G-6'!AX8</f>
        <v>0</v>
      </c>
      <c r="N53" s="670">
        <f>'G-6'!AY8</f>
        <v>0</v>
      </c>
      <c r="O53" s="670">
        <f>'G-6'!AZ8</f>
        <v>0</v>
      </c>
      <c r="P53" s="670">
        <f>'G-6'!BA8</f>
        <v>0</v>
      </c>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row>
    <row r="54" spans="1:66" s="3" customFormat="1" ht="16.95" customHeight="1">
      <c r="A54" s="1"/>
      <c r="C54" s="806"/>
      <c r="D54" s="809"/>
      <c r="E54" s="440" t="s">
        <v>607</v>
      </c>
      <c r="F54" s="432" t="str">
        <f>'G-6'!I9</f>
        <v>I-3</v>
      </c>
      <c r="G54" s="670">
        <f>'G-6'!AR9</f>
        <v>0</v>
      </c>
      <c r="H54" s="670">
        <f>'G-6'!AS9</f>
        <v>0</v>
      </c>
      <c r="I54" s="670">
        <f>'G-6'!AT9</f>
        <v>0</v>
      </c>
      <c r="J54" s="670">
        <f>'G-6'!AU9</f>
        <v>0</v>
      </c>
      <c r="K54" s="670">
        <f>'G-6'!AV9</f>
        <v>0</v>
      </c>
      <c r="L54" s="670">
        <f>'G-6'!AW9</f>
        <v>0</v>
      </c>
      <c r="M54" s="670">
        <f>'G-6'!AX9</f>
        <v>0</v>
      </c>
      <c r="N54" s="670">
        <f>'G-6'!AY9</f>
        <v>0</v>
      </c>
      <c r="O54" s="670">
        <f>'G-6'!AZ9</f>
        <v>0</v>
      </c>
      <c r="P54" s="670">
        <f>'G-6'!BA9</f>
        <v>0</v>
      </c>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row>
    <row r="55" spans="1:66" s="3" customFormat="1" ht="16.95" customHeight="1">
      <c r="A55" s="1"/>
      <c r="C55" s="806"/>
      <c r="D55" s="809"/>
      <c r="E55" s="440" t="s">
        <v>79</v>
      </c>
      <c r="F55" s="432" t="str">
        <f>'G-6'!I10</f>
        <v>I-4</v>
      </c>
      <c r="G55" s="670">
        <f>'G-6'!AR10</f>
        <v>0</v>
      </c>
      <c r="H55" s="670">
        <f>'G-6'!AS10</f>
        <v>0</v>
      </c>
      <c r="I55" s="670">
        <f>'G-6'!AT10</f>
        <v>0</v>
      </c>
      <c r="J55" s="670">
        <f>'G-6'!AU10</f>
        <v>0</v>
      </c>
      <c r="K55" s="670">
        <f>'G-6'!AV10</f>
        <v>0</v>
      </c>
      <c r="L55" s="670">
        <f>'G-6'!AW10</f>
        <v>0</v>
      </c>
      <c r="M55" s="670">
        <f>'G-6'!AX10</f>
        <v>0</v>
      </c>
      <c r="N55" s="670">
        <f>'G-6'!AY10</f>
        <v>0</v>
      </c>
      <c r="O55" s="670">
        <f>'G-6'!AZ10</f>
        <v>0</v>
      </c>
      <c r="P55" s="670">
        <f>'G-6'!BA10</f>
        <v>0</v>
      </c>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row>
    <row r="56" spans="1:66" s="3" customFormat="1" ht="16.95" customHeight="1">
      <c r="A56" s="1"/>
      <c r="C56" s="806"/>
      <c r="D56" s="809"/>
      <c r="E56" s="440" t="s">
        <v>72</v>
      </c>
      <c r="F56" s="432" t="str">
        <f>'G-6'!I11</f>
        <v>I-5</v>
      </c>
      <c r="G56" s="670">
        <f>'G-6'!AR11</f>
        <v>0</v>
      </c>
      <c r="H56" s="670">
        <f>'G-6'!AS11</f>
        <v>0</v>
      </c>
      <c r="I56" s="670">
        <f>'G-6'!AT11</f>
        <v>0</v>
      </c>
      <c r="J56" s="670">
        <f>'G-6'!AU11</f>
        <v>0</v>
      </c>
      <c r="K56" s="670">
        <f>'G-6'!AV11</f>
        <v>0</v>
      </c>
      <c r="L56" s="670">
        <f>'G-6'!AW11</f>
        <v>0</v>
      </c>
      <c r="M56" s="670">
        <f>'G-6'!AX11</f>
        <v>0</v>
      </c>
      <c r="N56" s="670">
        <f>'G-6'!AY11</f>
        <v>0</v>
      </c>
      <c r="O56" s="670">
        <f>'G-6'!AZ11</f>
        <v>0</v>
      </c>
      <c r="P56" s="670">
        <f>'G-6'!BA11</f>
        <v>0</v>
      </c>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row>
    <row r="57" spans="1:66" s="3" customFormat="1" ht="16.95" customHeight="1">
      <c r="A57" s="1"/>
      <c r="C57" s="806"/>
      <c r="D57" s="809"/>
      <c r="E57" s="440" t="s">
        <v>2131</v>
      </c>
      <c r="F57" s="432" t="str">
        <f>'G-6'!I150</f>
        <v>I-46</v>
      </c>
      <c r="G57" s="670">
        <f>'G-6'!AR150</f>
        <v>0</v>
      </c>
      <c r="H57" s="670">
        <f>'G-6'!AS150</f>
        <v>0</v>
      </c>
      <c r="I57" s="670">
        <f>'G-6'!AT150</f>
        <v>0</v>
      </c>
      <c r="J57" s="670">
        <f>'G-6'!AU150</f>
        <v>0</v>
      </c>
      <c r="K57" s="670">
        <f>'G-6'!AV150</f>
        <v>0</v>
      </c>
      <c r="L57" s="670">
        <f>'G-6'!AW150</f>
        <v>0</v>
      </c>
      <c r="M57" s="670">
        <f>'G-6'!AX150</f>
        <v>0</v>
      </c>
      <c r="N57" s="670">
        <f>'G-6'!AY150</f>
        <v>0</v>
      </c>
      <c r="O57" s="670">
        <f>'G-6'!AZ150</f>
        <v>0</v>
      </c>
      <c r="P57" s="670">
        <f>'G-6'!BA150</f>
        <v>0</v>
      </c>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row>
    <row r="58" spans="1:66" s="3" customFormat="1" ht="16.95" customHeight="1">
      <c r="A58" s="1"/>
      <c r="C58" s="806"/>
      <c r="D58" s="808"/>
      <c r="E58" s="440" t="s">
        <v>2132</v>
      </c>
      <c r="F58" s="432" t="str">
        <f>'G-6'!I151</f>
        <v>I-47</v>
      </c>
      <c r="G58" s="670">
        <f>'G-6'!AR151</f>
        <v>0</v>
      </c>
      <c r="H58" s="670">
        <f>'G-6'!AS151</f>
        <v>0</v>
      </c>
      <c r="I58" s="670">
        <f>'G-6'!AT151</f>
        <v>0</v>
      </c>
      <c r="J58" s="670">
        <f>'G-6'!AU151</f>
        <v>0</v>
      </c>
      <c r="K58" s="670">
        <f>'G-6'!AV151</f>
        <v>0</v>
      </c>
      <c r="L58" s="670">
        <f>'G-6'!AW151</f>
        <v>0</v>
      </c>
      <c r="M58" s="670">
        <f>'G-6'!AX151</f>
        <v>0</v>
      </c>
      <c r="N58" s="670">
        <f>'G-6'!AY151</f>
        <v>0</v>
      </c>
      <c r="O58" s="670">
        <f>'G-6'!AZ151</f>
        <v>0</v>
      </c>
      <c r="P58" s="670">
        <f>'G-6'!BA151</f>
        <v>0</v>
      </c>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row>
    <row r="59" spans="1:66" s="3" customFormat="1" ht="16.95" customHeight="1">
      <c r="A59" s="1"/>
      <c r="C59" s="806"/>
      <c r="D59" s="807" t="s">
        <v>2282</v>
      </c>
      <c r="E59" s="440" t="s">
        <v>74</v>
      </c>
      <c r="F59" s="432" t="str">
        <f>'G-6'!I12</f>
        <v>I-6</v>
      </c>
      <c r="G59" s="670">
        <f>'G-6'!AR12</f>
        <v>0</v>
      </c>
      <c r="H59" s="670">
        <f>'G-6'!AS12</f>
        <v>0</v>
      </c>
      <c r="I59" s="670">
        <f>'G-6'!AT12</f>
        <v>0</v>
      </c>
      <c r="J59" s="670">
        <f>'G-6'!AU12</f>
        <v>0</v>
      </c>
      <c r="K59" s="670">
        <f>'G-6'!AV12</f>
        <v>0</v>
      </c>
      <c r="L59" s="670">
        <f>'G-6'!AW12</f>
        <v>0</v>
      </c>
      <c r="M59" s="670">
        <f>'G-6'!AX12</f>
        <v>0</v>
      </c>
      <c r="N59" s="670">
        <f>'G-6'!AY12</f>
        <v>0</v>
      </c>
      <c r="O59" s="670">
        <f>'G-6'!AZ12</f>
        <v>0</v>
      </c>
      <c r="P59" s="670">
        <f>'G-6'!BA12</f>
        <v>0</v>
      </c>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row>
    <row r="60" spans="1:66" s="3" customFormat="1" ht="16.95" customHeight="1">
      <c r="A60" s="1"/>
      <c r="C60" s="806"/>
      <c r="D60" s="809"/>
      <c r="E60" s="440" t="s">
        <v>61</v>
      </c>
      <c r="F60" s="432" t="str">
        <f>'G-6'!I13</f>
        <v>I-7</v>
      </c>
      <c r="G60" s="670">
        <f>'G-6'!AR13</f>
        <v>0</v>
      </c>
      <c r="H60" s="670">
        <f>'G-6'!AS13</f>
        <v>0</v>
      </c>
      <c r="I60" s="670">
        <f>'G-6'!AT13</f>
        <v>0</v>
      </c>
      <c r="J60" s="670">
        <f>'G-6'!AU13</f>
        <v>0</v>
      </c>
      <c r="K60" s="670">
        <f>'G-6'!AV13</f>
        <v>0</v>
      </c>
      <c r="L60" s="670">
        <f>'G-6'!AW13</f>
        <v>0</v>
      </c>
      <c r="M60" s="670">
        <f>'G-6'!AX13</f>
        <v>0</v>
      </c>
      <c r="N60" s="670">
        <f>'G-6'!AY13</f>
        <v>0</v>
      </c>
      <c r="O60" s="670">
        <f>'G-6'!AZ13</f>
        <v>0</v>
      </c>
      <c r="P60" s="670">
        <f>'G-6'!BA13</f>
        <v>0</v>
      </c>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row>
    <row r="61" spans="1:66" s="3" customFormat="1" ht="16.95" customHeight="1">
      <c r="A61" s="1"/>
      <c r="C61" s="806"/>
      <c r="D61" s="809"/>
      <c r="E61" s="440" t="s">
        <v>73</v>
      </c>
      <c r="F61" s="432" t="str">
        <f>'G-6'!I14</f>
        <v>I-8</v>
      </c>
      <c r="G61" s="670">
        <f>'G-6'!AR14</f>
        <v>0</v>
      </c>
      <c r="H61" s="670">
        <f>'G-6'!AS14</f>
        <v>0</v>
      </c>
      <c r="I61" s="670">
        <f>'G-6'!AT14</f>
        <v>0</v>
      </c>
      <c r="J61" s="670">
        <f>'G-6'!AU14</f>
        <v>0</v>
      </c>
      <c r="K61" s="670">
        <f>'G-6'!AV14</f>
        <v>0</v>
      </c>
      <c r="L61" s="670">
        <f>'G-6'!AW14</f>
        <v>0</v>
      </c>
      <c r="M61" s="670">
        <f>'G-6'!AX14</f>
        <v>0</v>
      </c>
      <c r="N61" s="670">
        <f>'G-6'!AY14</f>
        <v>0</v>
      </c>
      <c r="O61" s="670">
        <f>'G-6'!AZ14</f>
        <v>0</v>
      </c>
      <c r="P61" s="670">
        <f>'G-6'!BA14</f>
        <v>0</v>
      </c>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row>
    <row r="62" spans="1:66" s="3" customFormat="1" ht="16.95" customHeight="1">
      <c r="A62" s="1"/>
      <c r="C62" s="810"/>
      <c r="D62" s="808"/>
      <c r="E62" s="440" t="s">
        <v>236</v>
      </c>
      <c r="F62" s="432" t="str">
        <f>'G-6'!I15</f>
        <v>I-9</v>
      </c>
      <c r="G62" s="670">
        <f>'G-6'!AR15</f>
        <v>0</v>
      </c>
      <c r="H62" s="670">
        <f>'G-6'!AS15</f>
        <v>0</v>
      </c>
      <c r="I62" s="670">
        <f>'G-6'!AT15</f>
        <v>0</v>
      </c>
      <c r="J62" s="670">
        <f>'G-6'!AU15</f>
        <v>0</v>
      </c>
      <c r="K62" s="670">
        <f>'G-6'!AV15</f>
        <v>0</v>
      </c>
      <c r="L62" s="670">
        <f>'G-6'!AW15</f>
        <v>0</v>
      </c>
      <c r="M62" s="670">
        <f>'G-6'!AX15</f>
        <v>0</v>
      </c>
      <c r="N62" s="670">
        <f>'G-6'!AY15</f>
        <v>0</v>
      </c>
      <c r="O62" s="670">
        <f>'G-6'!AZ15</f>
        <v>0</v>
      </c>
      <c r="P62" s="670">
        <f>'G-6'!BA15</f>
        <v>0</v>
      </c>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row>
    <row r="63" spans="1:66" s="3" customFormat="1" ht="16.95" customHeight="1">
      <c r="A63" s="1"/>
      <c r="C63" s="805" t="s">
        <v>2281</v>
      </c>
      <c r="D63" s="807" t="s">
        <v>2280</v>
      </c>
      <c r="E63" s="440" t="s">
        <v>51</v>
      </c>
      <c r="F63" s="432" t="str">
        <f>'G-6'!I27</f>
        <v>I-21</v>
      </c>
      <c r="G63" s="670">
        <f>'G-6'!AR27</f>
        <v>0</v>
      </c>
      <c r="H63" s="670">
        <f>'G-6'!AS27</f>
        <v>0</v>
      </c>
      <c r="I63" s="670">
        <f>'G-6'!AT27</f>
        <v>0</v>
      </c>
      <c r="J63" s="670">
        <f>'G-6'!AU27</f>
        <v>0</v>
      </c>
      <c r="K63" s="670">
        <f>'G-6'!AV27</f>
        <v>0</v>
      </c>
      <c r="L63" s="670">
        <f>'G-6'!AW27</f>
        <v>0</v>
      </c>
      <c r="M63" s="670">
        <f>'G-6'!AX27</f>
        <v>0</v>
      </c>
      <c r="N63" s="670">
        <f>'G-6'!AY27</f>
        <v>0</v>
      </c>
      <c r="O63" s="670">
        <f>'G-6'!AZ27</f>
        <v>0</v>
      </c>
      <c r="P63" s="670">
        <f>'G-6'!BA27</f>
        <v>0</v>
      </c>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row>
    <row r="64" spans="1:66" s="3" customFormat="1" ht="16.95" customHeight="1">
      <c r="A64" s="1"/>
      <c r="C64" s="806"/>
      <c r="D64" s="809"/>
      <c r="E64" s="440" t="s">
        <v>248</v>
      </c>
      <c r="F64" s="432" t="str">
        <f>'G-6'!I28</f>
        <v>I-22</v>
      </c>
      <c r="G64" s="670">
        <f>'G-6'!AR28</f>
        <v>0</v>
      </c>
      <c r="H64" s="670">
        <f>'G-6'!AS28</f>
        <v>0</v>
      </c>
      <c r="I64" s="670">
        <f>'G-6'!AT28</f>
        <v>0</v>
      </c>
      <c r="J64" s="670">
        <f>'G-6'!AU28</f>
        <v>0</v>
      </c>
      <c r="K64" s="670">
        <f>'G-6'!AV28</f>
        <v>0</v>
      </c>
      <c r="L64" s="670">
        <f>'G-6'!AW28</f>
        <v>0</v>
      </c>
      <c r="M64" s="670">
        <f>'G-6'!AX28</f>
        <v>0</v>
      </c>
      <c r="N64" s="670">
        <f>'G-6'!AY28</f>
        <v>0</v>
      </c>
      <c r="O64" s="670">
        <f>'G-6'!AZ28</f>
        <v>0</v>
      </c>
      <c r="P64" s="670">
        <f>'G-6'!BA28</f>
        <v>0</v>
      </c>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row>
    <row r="65" spans="1:66" s="3" customFormat="1" ht="16.95" customHeight="1">
      <c r="A65" s="1"/>
      <c r="C65" s="806"/>
      <c r="D65" s="809"/>
      <c r="E65" s="440" t="s">
        <v>249</v>
      </c>
      <c r="F65" s="432" t="str">
        <f>'G-6'!I29</f>
        <v>I-23</v>
      </c>
      <c r="G65" s="670">
        <f>'G-6'!AR29</f>
        <v>0</v>
      </c>
      <c r="H65" s="670">
        <f>'G-6'!AS29</f>
        <v>0</v>
      </c>
      <c r="I65" s="670">
        <f>'G-6'!AT29</f>
        <v>0</v>
      </c>
      <c r="J65" s="670">
        <f>'G-6'!AU29</f>
        <v>0</v>
      </c>
      <c r="K65" s="670">
        <f>'G-6'!AV29</f>
        <v>0</v>
      </c>
      <c r="L65" s="670">
        <f>'G-6'!AW29</f>
        <v>0</v>
      </c>
      <c r="M65" s="670">
        <f>'G-6'!AX29</f>
        <v>0</v>
      </c>
      <c r="N65" s="670">
        <f>'G-6'!AY29</f>
        <v>0</v>
      </c>
      <c r="O65" s="670">
        <f>'G-6'!AZ29</f>
        <v>0</v>
      </c>
      <c r="P65" s="670">
        <f>'G-6'!BA29</f>
        <v>0</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row>
    <row r="66" spans="1:66" s="3" customFormat="1" ht="16.95" customHeight="1">
      <c r="A66" s="1"/>
      <c r="C66" s="806"/>
      <c r="D66" s="809"/>
      <c r="E66" s="440" t="s">
        <v>81</v>
      </c>
      <c r="F66" s="432" t="str">
        <f>'G-6'!I30</f>
        <v>I-24</v>
      </c>
      <c r="G66" s="670">
        <f>'G-6'!AR30</f>
        <v>0</v>
      </c>
      <c r="H66" s="670">
        <f>'G-6'!AS30</f>
        <v>0</v>
      </c>
      <c r="I66" s="670">
        <f>'G-6'!AT30</f>
        <v>0</v>
      </c>
      <c r="J66" s="670">
        <f>'G-6'!AU30</f>
        <v>0</v>
      </c>
      <c r="K66" s="670">
        <f>'G-6'!AV30</f>
        <v>0</v>
      </c>
      <c r="L66" s="670">
        <f>'G-6'!AW30</f>
        <v>0</v>
      </c>
      <c r="M66" s="670">
        <f>'G-6'!AX30</f>
        <v>0</v>
      </c>
      <c r="N66" s="670">
        <f>'G-6'!AY30</f>
        <v>0</v>
      </c>
      <c r="O66" s="670">
        <f>'G-6'!AZ30</f>
        <v>0</v>
      </c>
      <c r="P66" s="670">
        <f>'G-6'!BA30</f>
        <v>0</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s="3" customFormat="1" ht="16.95" customHeight="1">
      <c r="A67" s="1"/>
      <c r="C67" s="806"/>
      <c r="D67" s="808"/>
      <c r="E67" s="440" t="s">
        <v>411</v>
      </c>
      <c r="F67" s="432" t="str">
        <f>'G-6'!I31</f>
        <v>I-25</v>
      </c>
      <c r="G67" s="670">
        <f>'G-6'!AR31</f>
        <v>0</v>
      </c>
      <c r="H67" s="670">
        <f>'G-6'!AS31</f>
        <v>0</v>
      </c>
      <c r="I67" s="670">
        <f>'G-6'!AT31</f>
        <v>0</v>
      </c>
      <c r="J67" s="670">
        <f>'G-6'!AU31</f>
        <v>0</v>
      </c>
      <c r="K67" s="670">
        <f>'G-6'!AV31</f>
        <v>0</v>
      </c>
      <c r="L67" s="670">
        <f>'G-6'!AW31</f>
        <v>0</v>
      </c>
      <c r="M67" s="670">
        <f>'G-6'!AX31</f>
        <v>0</v>
      </c>
      <c r="N67" s="670">
        <f>'G-6'!AY31</f>
        <v>0</v>
      </c>
      <c r="O67" s="670">
        <f>'G-6'!AZ31</f>
        <v>0</v>
      </c>
      <c r="P67" s="670">
        <f>'G-6'!BA31</f>
        <v>0</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s="3" customFormat="1" ht="34.200000000000003" customHeight="1">
      <c r="A68" s="1"/>
      <c r="C68" s="444"/>
      <c r="D68" s="433" t="s">
        <v>2279</v>
      </c>
      <c r="E68" s="693" t="s">
        <v>404</v>
      </c>
      <c r="F68" s="432" t="str">
        <f>'G-6'!I34</f>
        <v>I-28</v>
      </c>
      <c r="G68" s="670">
        <f>'G-6'!AR34</f>
        <v>0</v>
      </c>
      <c r="H68" s="670">
        <f>'G-6'!AS34</f>
        <v>0</v>
      </c>
      <c r="I68" s="670">
        <f>'G-6'!AT34</f>
        <v>0</v>
      </c>
      <c r="J68" s="670">
        <f>'G-6'!AU34</f>
        <v>0</v>
      </c>
      <c r="K68" s="670">
        <f>'G-6'!AV34</f>
        <v>0</v>
      </c>
      <c r="L68" s="670">
        <f>'G-6'!AW34</f>
        <v>0</v>
      </c>
      <c r="M68" s="670">
        <f>'G-6'!AX34</f>
        <v>0</v>
      </c>
      <c r="N68" s="670">
        <f>'G-6'!AY34</f>
        <v>0</v>
      </c>
      <c r="O68" s="670">
        <f>'G-6'!AZ34</f>
        <v>0</v>
      </c>
      <c r="P68" s="670">
        <f>'G-6'!BA34</f>
        <v>0</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s="3" customFormat="1" ht="16.95" customHeight="1">
      <c r="A69" s="1"/>
      <c r="C69" s="444"/>
      <c r="D69" s="807" t="s">
        <v>2278</v>
      </c>
      <c r="E69" s="440" t="s">
        <v>9</v>
      </c>
      <c r="F69" s="432" t="str">
        <f>'G-6'!I17</f>
        <v>I-11</v>
      </c>
      <c r="G69" s="670">
        <f>'G-6'!AR17</f>
        <v>0</v>
      </c>
      <c r="H69" s="670">
        <f>'G-6'!AS17</f>
        <v>0</v>
      </c>
      <c r="I69" s="670">
        <f>'G-6'!AT17</f>
        <v>0</v>
      </c>
      <c r="J69" s="670">
        <f>'G-6'!AU17</f>
        <v>0</v>
      </c>
      <c r="K69" s="670">
        <f>'G-6'!AV17</f>
        <v>0</v>
      </c>
      <c r="L69" s="670">
        <f>'G-6'!AW17</f>
        <v>0</v>
      </c>
      <c r="M69" s="670">
        <f>'G-6'!AX17</f>
        <v>0</v>
      </c>
      <c r="N69" s="670">
        <f>'G-6'!AY17</f>
        <v>0</v>
      </c>
      <c r="O69" s="670">
        <f>'G-6'!AZ17</f>
        <v>0</v>
      </c>
      <c r="P69" s="670">
        <f>'G-6'!BA17</f>
        <v>0</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row>
    <row r="70" spans="1:66" s="3" customFormat="1" ht="16.95" customHeight="1">
      <c r="A70" s="1"/>
      <c r="C70" s="444"/>
      <c r="D70" s="809"/>
      <c r="E70" s="440" t="s">
        <v>254</v>
      </c>
      <c r="F70" s="432" t="str">
        <f>'G-6'!I32</f>
        <v>I-26</v>
      </c>
      <c r="G70" s="670">
        <f>'G-6'!AR32</f>
        <v>0</v>
      </c>
      <c r="H70" s="670">
        <f>'G-6'!AS32</f>
        <v>0</v>
      </c>
      <c r="I70" s="670">
        <f>'G-6'!AT32</f>
        <v>0</v>
      </c>
      <c r="J70" s="670">
        <f>'G-6'!AU32</f>
        <v>0</v>
      </c>
      <c r="K70" s="670">
        <f>'G-6'!AV32</f>
        <v>0</v>
      </c>
      <c r="L70" s="670">
        <f>'G-6'!AW32</f>
        <v>0</v>
      </c>
      <c r="M70" s="670">
        <f>'G-6'!AX32</f>
        <v>0</v>
      </c>
      <c r="N70" s="670">
        <f>'G-6'!AY32</f>
        <v>0</v>
      </c>
      <c r="O70" s="670">
        <f>'G-6'!AZ32</f>
        <v>0</v>
      </c>
      <c r="P70" s="670">
        <f>'G-6'!BA32</f>
        <v>0</v>
      </c>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row>
    <row r="71" spans="1:66" s="3" customFormat="1" ht="16.95" customHeight="1">
      <c r="A71" s="1"/>
      <c r="C71" s="443"/>
      <c r="D71" s="808"/>
      <c r="E71" s="440" t="s">
        <v>255</v>
      </c>
      <c r="F71" s="432" t="str">
        <f>'G-6'!I33</f>
        <v>I-27</v>
      </c>
      <c r="G71" s="670">
        <f>'G-6'!AR33</f>
        <v>0</v>
      </c>
      <c r="H71" s="670">
        <f>'G-6'!AS33</f>
        <v>0</v>
      </c>
      <c r="I71" s="670">
        <f>'G-6'!AT33</f>
        <v>0</v>
      </c>
      <c r="J71" s="670">
        <f>'G-6'!AU33</f>
        <v>0</v>
      </c>
      <c r="K71" s="670">
        <f>'G-6'!AV33</f>
        <v>0</v>
      </c>
      <c r="L71" s="670">
        <f>'G-6'!AW33</f>
        <v>0</v>
      </c>
      <c r="M71" s="670">
        <f>'G-6'!AX33</f>
        <v>0</v>
      </c>
      <c r="N71" s="670">
        <f>'G-6'!AY33</f>
        <v>0</v>
      </c>
      <c r="O71" s="670">
        <f>'G-6'!AZ33</f>
        <v>0</v>
      </c>
      <c r="P71" s="670">
        <f>'G-6'!BA33</f>
        <v>0</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row>
    <row r="72" spans="1:66" s="3" customFormat="1" ht="16.95" customHeight="1">
      <c r="A72" s="1"/>
      <c r="C72" s="805" t="s">
        <v>2277</v>
      </c>
      <c r="D72" s="433" t="s">
        <v>2276</v>
      </c>
      <c r="E72" s="440" t="s">
        <v>53</v>
      </c>
      <c r="F72" s="432" t="str">
        <f>'G-6'!I20</f>
        <v>I-14</v>
      </c>
      <c r="G72" s="670">
        <f>'G-6'!AR20</f>
        <v>0</v>
      </c>
      <c r="H72" s="670">
        <f>'G-6'!AS20</f>
        <v>0</v>
      </c>
      <c r="I72" s="670">
        <f>'G-6'!AT20</f>
        <v>0</v>
      </c>
      <c r="J72" s="670">
        <f>'G-6'!AU20</f>
        <v>0</v>
      </c>
      <c r="K72" s="670">
        <f>'G-6'!AV20</f>
        <v>0</v>
      </c>
      <c r="L72" s="670">
        <f>'G-6'!AW20</f>
        <v>0</v>
      </c>
      <c r="M72" s="670">
        <f>'G-6'!AX20</f>
        <v>0</v>
      </c>
      <c r="N72" s="670">
        <f>'G-6'!AY20</f>
        <v>0</v>
      </c>
      <c r="O72" s="670">
        <f>'G-6'!AZ20</f>
        <v>0</v>
      </c>
      <c r="P72" s="670">
        <f>'G-6'!BA20</f>
        <v>0</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row>
    <row r="73" spans="1:66" s="3" customFormat="1" ht="16.95" customHeight="1">
      <c r="A73" s="1"/>
      <c r="C73" s="806"/>
      <c r="D73" s="809" t="s">
        <v>2275</v>
      </c>
      <c r="E73" s="440" t="s">
        <v>470</v>
      </c>
      <c r="F73" s="432" t="str">
        <f>'G-6'!I18</f>
        <v>I-12</v>
      </c>
      <c r="G73" s="670">
        <f>'G-6'!AR18</f>
        <v>0</v>
      </c>
      <c r="H73" s="670">
        <f>'G-6'!AS18</f>
        <v>0</v>
      </c>
      <c r="I73" s="670">
        <f>'G-6'!AT18</f>
        <v>0</v>
      </c>
      <c r="J73" s="670">
        <f>'G-6'!AU18</f>
        <v>0</v>
      </c>
      <c r="K73" s="670">
        <f>'G-6'!AV18</f>
        <v>0</v>
      </c>
      <c r="L73" s="670">
        <f>'G-6'!AW18</f>
        <v>0</v>
      </c>
      <c r="M73" s="670">
        <f>'G-6'!AX18</f>
        <v>0</v>
      </c>
      <c r="N73" s="670">
        <f>'G-6'!AY18</f>
        <v>0</v>
      </c>
      <c r="O73" s="670">
        <f>'G-6'!AZ18</f>
        <v>0</v>
      </c>
      <c r="P73" s="670">
        <f>'G-6'!BA18</f>
        <v>0</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row>
    <row r="74" spans="1:66" s="3" customFormat="1" ht="16.95" customHeight="1">
      <c r="A74" s="1"/>
      <c r="C74" s="806"/>
      <c r="D74" s="808"/>
      <c r="E74" s="440" t="s">
        <v>76</v>
      </c>
      <c r="F74" s="432" t="str">
        <f>'G-6'!I19</f>
        <v>I-13</v>
      </c>
      <c r="G74" s="670">
        <f>'G-6'!AR19</f>
        <v>0</v>
      </c>
      <c r="H74" s="670">
        <f>'G-6'!AS19</f>
        <v>0</v>
      </c>
      <c r="I74" s="670">
        <f>'G-6'!AT19</f>
        <v>0</v>
      </c>
      <c r="J74" s="670">
        <f>'G-6'!AU19</f>
        <v>0</v>
      </c>
      <c r="K74" s="670">
        <f>'G-6'!AV19</f>
        <v>0</v>
      </c>
      <c r="L74" s="670">
        <f>'G-6'!AW19</f>
        <v>0</v>
      </c>
      <c r="M74" s="670">
        <f>'G-6'!AX19</f>
        <v>0</v>
      </c>
      <c r="N74" s="670">
        <f>'G-6'!AY19</f>
        <v>0</v>
      </c>
      <c r="O74" s="670">
        <f>'G-6'!AZ19</f>
        <v>0</v>
      </c>
      <c r="P74" s="670">
        <f>'G-6'!BA19</f>
        <v>0</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row>
    <row r="75" spans="1:66" s="3" customFormat="1" ht="34.200000000000003" customHeight="1">
      <c r="A75" s="1"/>
      <c r="C75" s="806"/>
      <c r="D75" s="442" t="s">
        <v>2274</v>
      </c>
      <c r="E75" s="440" t="s">
        <v>54</v>
      </c>
      <c r="F75" s="432" t="str">
        <f>'G-6'!I36</f>
        <v>I-30</v>
      </c>
      <c r="G75" s="670">
        <f>'G-6'!AR36</f>
        <v>0</v>
      </c>
      <c r="H75" s="670">
        <f>'G-6'!AS36</f>
        <v>0</v>
      </c>
      <c r="I75" s="670" t="str">
        <f>'G-6'!AT36</f>
        <v>X</v>
      </c>
      <c r="J75" s="670" t="str">
        <f>'G-6'!AU36</f>
        <v>X</v>
      </c>
      <c r="K75" s="670" t="str">
        <f>'G-6'!AV36</f>
        <v>X</v>
      </c>
      <c r="L75" s="670" t="str">
        <f>'G-6'!AW36</f>
        <v>X</v>
      </c>
      <c r="M75" s="670" t="str">
        <f>'G-6'!AX36</f>
        <v>X</v>
      </c>
      <c r="N75" s="670" t="str">
        <f>'G-6'!AY36</f>
        <v>X</v>
      </c>
      <c r="O75" s="670" t="str">
        <f>'G-6'!AZ36</f>
        <v>X</v>
      </c>
      <c r="P75" s="670" t="str">
        <f>'G-6'!BA36</f>
        <v>X</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s="3" customFormat="1" ht="16.95" customHeight="1">
      <c r="A76" s="1"/>
      <c r="C76" s="805" t="s">
        <v>2273</v>
      </c>
      <c r="D76" s="807" t="s">
        <v>2272</v>
      </c>
      <c r="E76" s="440" t="s">
        <v>242</v>
      </c>
      <c r="F76" s="432" t="str">
        <f>'G-6'!I44</f>
        <v>I-31</v>
      </c>
      <c r="G76" s="670">
        <f>'G-6'!AR44</f>
        <v>0</v>
      </c>
      <c r="H76" s="670">
        <f>'G-6'!AS44</f>
        <v>0</v>
      </c>
      <c r="I76" s="670" t="str">
        <f>'G-6'!AT44</f>
        <v>X</v>
      </c>
      <c r="J76" s="670" t="str">
        <f>'G-6'!AU44</f>
        <v>X</v>
      </c>
      <c r="K76" s="670" t="str">
        <f>'G-6'!AV44</f>
        <v>X</v>
      </c>
      <c r="L76" s="670" t="str">
        <f>'G-6'!AW44</f>
        <v>X</v>
      </c>
      <c r="M76" s="670" t="str">
        <f>'G-6'!AX44</f>
        <v>X</v>
      </c>
      <c r="N76" s="670" t="str">
        <f>'G-6'!AY44</f>
        <v>X</v>
      </c>
      <c r="O76" s="670" t="str">
        <f>'G-6'!AZ44</f>
        <v>X</v>
      </c>
      <c r="P76" s="670" t="str">
        <f>'G-6'!BA44</f>
        <v>X</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s="3" customFormat="1" ht="16.95" customHeight="1">
      <c r="A77" s="1"/>
      <c r="C77" s="806"/>
      <c r="D77" s="808"/>
      <c r="E77" s="440" t="s">
        <v>2271</v>
      </c>
      <c r="F77" s="432" t="str">
        <f>'G-6'!I93</f>
        <v>I-38</v>
      </c>
      <c r="G77" s="670">
        <f>'G-6'!AR93</f>
        <v>0</v>
      </c>
      <c r="H77" s="670">
        <f>'G-6'!AS93</f>
        <v>0</v>
      </c>
      <c r="I77" s="670" t="str">
        <f>'G-6'!AT93</f>
        <v>X</v>
      </c>
      <c r="J77" s="670" t="str">
        <f>'G-6'!AU93</f>
        <v>X</v>
      </c>
      <c r="K77" s="670" t="str">
        <f>'G-6'!AV93</f>
        <v>X</v>
      </c>
      <c r="L77" s="670" t="str">
        <f>'G-6'!AW93</f>
        <v>X</v>
      </c>
      <c r="M77" s="670" t="str">
        <f>'G-6'!AX93</f>
        <v>X</v>
      </c>
      <c r="N77" s="670" t="str">
        <f>'G-6'!AY93</f>
        <v>X</v>
      </c>
      <c r="O77" s="670" t="str">
        <f>'G-6'!AZ93</f>
        <v>X</v>
      </c>
      <c r="P77" s="670" t="str">
        <f>'G-6'!BA93</f>
        <v>X</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row>
    <row r="78" spans="1:66" s="3" customFormat="1" ht="16.95" customHeight="1">
      <c r="A78" s="1"/>
      <c r="C78" s="806"/>
      <c r="D78" s="433" t="s">
        <v>2270</v>
      </c>
      <c r="E78" s="440" t="s">
        <v>2269</v>
      </c>
      <c r="F78" s="432" t="str">
        <f>'G-6'!I61</f>
        <v>I-34 A</v>
      </c>
      <c r="G78" s="670">
        <f>'G-6'!AR61</f>
        <v>0</v>
      </c>
      <c r="H78" s="670">
        <f>'G-6'!AS61</f>
        <v>0</v>
      </c>
      <c r="I78" s="670" t="str">
        <f>'G-6'!AT61</f>
        <v>X</v>
      </c>
      <c r="J78" s="670" t="str">
        <f>'G-6'!AU61</f>
        <v>X</v>
      </c>
      <c r="K78" s="670" t="str">
        <f>'G-6'!AV61</f>
        <v>X</v>
      </c>
      <c r="L78" s="670" t="str">
        <f>'G-6'!AW61</f>
        <v>X</v>
      </c>
      <c r="M78" s="670" t="str">
        <f>'G-6'!AX61</f>
        <v>X</v>
      </c>
      <c r="N78" s="670" t="str">
        <f>'G-6'!AY61</f>
        <v>X</v>
      </c>
      <c r="O78" s="670" t="str">
        <f>'G-6'!AZ61</f>
        <v>X</v>
      </c>
      <c r="P78" s="670" t="str">
        <f>'G-6'!BA61</f>
        <v>X</v>
      </c>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row>
    <row r="79" spans="1:66" s="3" customFormat="1" ht="16.95" customHeight="1">
      <c r="A79" s="1"/>
      <c r="C79" s="806"/>
      <c r="D79" s="433" t="s">
        <v>2268</v>
      </c>
      <c r="E79" s="440" t="s">
        <v>2267</v>
      </c>
      <c r="F79" s="432" t="str">
        <f>'G-6'!I101</f>
        <v>I-39</v>
      </c>
      <c r="G79" s="670">
        <f>'G-6'!AR101</f>
        <v>0</v>
      </c>
      <c r="H79" s="670">
        <f>'G-6'!AS101</f>
        <v>0</v>
      </c>
      <c r="I79" s="670" t="str">
        <f>'G-6'!AT101</f>
        <v>X</v>
      </c>
      <c r="J79" s="670" t="str">
        <f>'G-6'!AU101</f>
        <v>X</v>
      </c>
      <c r="K79" s="670" t="str">
        <f>'G-6'!AV101</f>
        <v>X</v>
      </c>
      <c r="L79" s="670" t="str">
        <f>'G-6'!AW101</f>
        <v>X</v>
      </c>
      <c r="M79" s="670" t="str">
        <f>'G-6'!AX101</f>
        <v>X</v>
      </c>
      <c r="N79" s="670" t="str">
        <f>'G-6'!AY101</f>
        <v>X</v>
      </c>
      <c r="O79" s="670" t="str">
        <f>'G-6'!AZ101</f>
        <v>X</v>
      </c>
      <c r="P79" s="670" t="str">
        <f>'G-6'!BA101</f>
        <v>X</v>
      </c>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row>
    <row r="80" spans="1:66" s="3" customFormat="1" ht="16.95" customHeight="1">
      <c r="A80" s="1"/>
      <c r="C80" s="806"/>
      <c r="D80" s="807" t="s">
        <v>2266</v>
      </c>
      <c r="E80" s="440" t="s">
        <v>1195</v>
      </c>
      <c r="F80" s="432" t="str">
        <f>'G-6'!I77</f>
        <v>I-36</v>
      </c>
      <c r="G80" s="670">
        <f>'G-6'!AR77</f>
        <v>0</v>
      </c>
      <c r="H80" s="670">
        <f>'G-6'!AS77</f>
        <v>0</v>
      </c>
      <c r="I80" s="670" t="str">
        <f>'G-6'!AT77</f>
        <v>X</v>
      </c>
      <c r="J80" s="670" t="str">
        <f>'G-6'!AU77</f>
        <v>X</v>
      </c>
      <c r="K80" s="670" t="str">
        <f>'G-6'!AV77</f>
        <v>X</v>
      </c>
      <c r="L80" s="670" t="str">
        <f>'G-6'!AW77</f>
        <v>X</v>
      </c>
      <c r="M80" s="670" t="str">
        <f>'G-6'!AX77</f>
        <v>X</v>
      </c>
      <c r="N80" s="670" t="str">
        <f>'G-6'!AY77</f>
        <v>X</v>
      </c>
      <c r="O80" s="670" t="str">
        <f>'G-6'!AZ77</f>
        <v>X</v>
      </c>
      <c r="P80" s="670" t="str">
        <f>'G-6'!BA77</f>
        <v>X</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row>
    <row r="81" spans="1:66" s="3" customFormat="1" ht="16.95" customHeight="1">
      <c r="A81" s="1"/>
      <c r="C81" s="806"/>
      <c r="D81" s="808"/>
      <c r="E81" s="440" t="s">
        <v>1196</v>
      </c>
      <c r="F81" s="432" t="str">
        <f>'G-6'!I85</f>
        <v>I-37</v>
      </c>
      <c r="G81" s="670">
        <f>'G-6'!AR85</f>
        <v>0</v>
      </c>
      <c r="H81" s="670">
        <f>'G-6'!AS85</f>
        <v>0</v>
      </c>
      <c r="I81" s="670" t="str">
        <f>'G-6'!AT85</f>
        <v>X</v>
      </c>
      <c r="J81" s="670" t="str">
        <f>'G-6'!AU85</f>
        <v>X</v>
      </c>
      <c r="K81" s="670" t="str">
        <f>'G-6'!AV85</f>
        <v>X</v>
      </c>
      <c r="L81" s="670" t="str">
        <f>'G-6'!AW85</f>
        <v>X</v>
      </c>
      <c r="M81" s="670" t="str">
        <f>'G-6'!AX85</f>
        <v>X</v>
      </c>
      <c r="N81" s="670" t="str">
        <f>'G-6'!AY85</f>
        <v>X</v>
      </c>
      <c r="O81" s="670" t="str">
        <f>'G-6'!AZ85</f>
        <v>X</v>
      </c>
      <c r="P81" s="670" t="str">
        <f>'G-6'!BA85</f>
        <v>X</v>
      </c>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row>
    <row r="82" spans="1:66" s="3" customFormat="1" ht="16.95" customHeight="1">
      <c r="A82" s="1"/>
      <c r="C82" s="806"/>
      <c r="D82" s="437" t="s">
        <v>2265</v>
      </c>
      <c r="E82" s="441" t="s">
        <v>1197</v>
      </c>
      <c r="F82" s="436" t="str">
        <f>'G-6'!I109</f>
        <v>I-40</v>
      </c>
      <c r="G82" s="694">
        <f>'G-6'!AR109</f>
        <v>0</v>
      </c>
      <c r="H82" s="694">
        <f>'G-6'!AS109</f>
        <v>0</v>
      </c>
      <c r="I82" s="694" t="str">
        <f>'G-6'!AT109</f>
        <v>X</v>
      </c>
      <c r="J82" s="694" t="str">
        <f>'G-6'!AU109</f>
        <v>X</v>
      </c>
      <c r="K82" s="694" t="str">
        <f>'G-6'!AV109</f>
        <v>X</v>
      </c>
      <c r="L82" s="694" t="str">
        <f>'G-6'!AW109</f>
        <v>X</v>
      </c>
      <c r="M82" s="694" t="str">
        <f>'G-6'!AX109</f>
        <v>X</v>
      </c>
      <c r="N82" s="694" t="str">
        <f>'G-6'!AY109</f>
        <v>X</v>
      </c>
      <c r="O82" s="694" t="str">
        <f>'G-6'!AZ109</f>
        <v>X</v>
      </c>
      <c r="P82" s="694" t="str">
        <f>'G-6'!BA109</f>
        <v>X</v>
      </c>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s="3" customFormat="1" ht="46.95" customHeight="1">
      <c r="A83" s="1"/>
      <c r="C83" s="813" t="s">
        <v>3093</v>
      </c>
      <c r="D83" s="813"/>
      <c r="E83" s="813"/>
      <c r="F83" s="813"/>
      <c r="G83" s="813"/>
      <c r="H83" s="813"/>
      <c r="I83" s="813"/>
      <c r="J83" s="813"/>
      <c r="K83" s="813"/>
      <c r="L83" s="813"/>
      <c r="M83" s="813"/>
      <c r="N83" s="813"/>
      <c r="O83" s="813"/>
      <c r="P83" s="813"/>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row>
    <row r="84" spans="1:66" s="3" customFormat="1" ht="78.75" customHeight="1">
      <c r="A84" s="1"/>
      <c r="C84" s="435" t="s">
        <v>2240</v>
      </c>
      <c r="D84" s="435" t="s">
        <v>2239</v>
      </c>
      <c r="E84" s="435" t="s">
        <v>2238</v>
      </c>
      <c r="F84" s="691" t="str">
        <f>F51</f>
        <v># del indicador</v>
      </c>
      <c r="G84" s="691" t="str">
        <f t="shared" ref="G84:P84" si="1">G51</f>
        <v>Generación</v>
      </c>
      <c r="H84" s="691" t="str">
        <f t="shared" si="1"/>
        <v>Prevención</v>
      </c>
      <c r="I84" s="691" t="str">
        <f t="shared" si="1"/>
        <v>Limpieza viaria</v>
      </c>
      <c r="J84" s="691" t="str">
        <f t="shared" si="1"/>
        <v>Recolección</v>
      </c>
      <c r="K84" s="691" t="str">
        <f t="shared" si="1"/>
        <v>Estación de transferencia</v>
      </c>
      <c r="L84" s="691" t="str">
        <f t="shared" si="1"/>
        <v>Valorización</v>
      </c>
      <c r="M84" s="691" t="str">
        <f t="shared" si="1"/>
        <v>Relleno sanitario</v>
      </c>
      <c r="N84" s="691" t="str">
        <f t="shared" si="1"/>
        <v>Vertido controlado</v>
      </c>
      <c r="O84" s="691" t="str">
        <f t="shared" si="1"/>
        <v>Vertido incontrolado</v>
      </c>
      <c r="P84" s="691" t="str">
        <f t="shared" si="1"/>
        <v>Incineración sin recuperación de energía</v>
      </c>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s="434" customFormat="1" ht="16.95" customHeight="1">
      <c r="A85" s="1"/>
      <c r="C85" s="806" t="s">
        <v>2264</v>
      </c>
      <c r="D85" s="439" t="s">
        <v>2263</v>
      </c>
      <c r="E85" s="432" t="s">
        <v>2262</v>
      </c>
      <c r="F85" s="432" t="str">
        <f>'G-6'!I199</f>
        <v>I-76</v>
      </c>
      <c r="G85" s="670">
        <f>'G-6'!AR199</f>
        <v>0</v>
      </c>
      <c r="H85" s="670">
        <f>'G-6'!AS199</f>
        <v>0</v>
      </c>
      <c r="I85" s="670" t="str">
        <f>'G-6'!AT199</f>
        <v>X</v>
      </c>
      <c r="J85" s="670" t="str">
        <f>'G-6'!AU199</f>
        <v>X</v>
      </c>
      <c r="K85" s="670" t="str">
        <f>'G-6'!AV199</f>
        <v>X</v>
      </c>
      <c r="L85" s="670" t="str">
        <f>'G-6'!AW199</f>
        <v>X</v>
      </c>
      <c r="M85" s="670" t="str">
        <f>'G-6'!AX199</f>
        <v>X</v>
      </c>
      <c r="N85" s="670" t="str">
        <f>'G-6'!AY199</f>
        <v>X</v>
      </c>
      <c r="O85" s="670" t="str">
        <f>'G-6'!AZ199</f>
        <v>X</v>
      </c>
      <c r="P85" s="670" t="str">
        <f>'G-6'!BA199</f>
        <v>X</v>
      </c>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720"/>
      <c r="BF85" s="720"/>
      <c r="BG85" s="720"/>
      <c r="BH85" s="720"/>
      <c r="BI85" s="720"/>
      <c r="BJ85" s="720"/>
      <c r="BK85" s="720"/>
      <c r="BL85" s="720"/>
      <c r="BM85" s="720"/>
      <c r="BN85" s="720"/>
    </row>
    <row r="86" spans="1:66" s="434" customFormat="1" ht="16.95" customHeight="1">
      <c r="A86" s="1"/>
      <c r="C86" s="806"/>
      <c r="D86" s="433" t="s">
        <v>2261</v>
      </c>
      <c r="E86" s="440" t="s">
        <v>2260</v>
      </c>
      <c r="F86" s="432" t="str">
        <f>'G-6'!I134</f>
        <v>I-44</v>
      </c>
      <c r="G86" s="670">
        <f>'G-6'!AR134</f>
        <v>0</v>
      </c>
      <c r="H86" s="670">
        <f>'G-6'!AS134</f>
        <v>0</v>
      </c>
      <c r="I86" s="670" t="str">
        <f>'G-6'!AT134</f>
        <v>X</v>
      </c>
      <c r="J86" s="670" t="str">
        <f>'G-6'!AU134</f>
        <v>X</v>
      </c>
      <c r="K86" s="670" t="str">
        <f>'G-6'!AV134</f>
        <v>X</v>
      </c>
      <c r="L86" s="670" t="str">
        <f>'G-6'!AW134</f>
        <v>X</v>
      </c>
      <c r="M86" s="670" t="str">
        <f>'G-6'!AX134</f>
        <v>X</v>
      </c>
      <c r="N86" s="670" t="str">
        <f>'G-6'!AY134</f>
        <v>X</v>
      </c>
      <c r="O86" s="670" t="str">
        <f>'G-6'!AZ134</f>
        <v>X</v>
      </c>
      <c r="P86" s="670" t="str">
        <f>'G-6'!BA134</f>
        <v>X</v>
      </c>
      <c r="R86" s="720"/>
      <c r="S86" s="720"/>
      <c r="T86" s="720"/>
      <c r="U86" s="720"/>
      <c r="V86" s="720"/>
      <c r="W86" s="720"/>
      <c r="X86" s="720"/>
      <c r="Y86" s="720"/>
      <c r="Z86" s="720"/>
      <c r="AA86" s="720"/>
      <c r="AB86" s="720"/>
      <c r="AC86" s="720"/>
      <c r="AD86" s="720"/>
      <c r="AE86" s="720"/>
      <c r="AF86" s="720"/>
      <c r="AG86" s="720"/>
      <c r="AH86" s="720"/>
      <c r="AI86" s="720"/>
      <c r="AJ86" s="720"/>
      <c r="AK86" s="720"/>
      <c r="AL86" s="720"/>
      <c r="AM86" s="720"/>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0"/>
      <c r="BJ86" s="720"/>
      <c r="BK86" s="720"/>
      <c r="BL86" s="720"/>
      <c r="BM86" s="720"/>
      <c r="BN86" s="720"/>
    </row>
    <row r="87" spans="1:66" s="434" customFormat="1" ht="16.95" customHeight="1">
      <c r="A87" s="1"/>
      <c r="C87" s="810"/>
      <c r="D87" s="433" t="s">
        <v>2259</v>
      </c>
      <c r="E87" s="440" t="s">
        <v>2258</v>
      </c>
      <c r="F87" s="432" t="str">
        <f>'G-6'!I191</f>
        <v>I-75</v>
      </c>
      <c r="G87" s="670">
        <f>'G-6'!AR191</f>
        <v>0</v>
      </c>
      <c r="H87" s="670">
        <f>'G-6'!AS191</f>
        <v>0</v>
      </c>
      <c r="I87" s="670" t="str">
        <f>'G-6'!AT191</f>
        <v>X</v>
      </c>
      <c r="J87" s="670" t="str">
        <f>'G-6'!AU191</f>
        <v>X</v>
      </c>
      <c r="K87" s="670" t="str">
        <f>'G-6'!AV191</f>
        <v>X</v>
      </c>
      <c r="L87" s="670" t="str">
        <f>'G-6'!AW191</f>
        <v>X</v>
      </c>
      <c r="M87" s="670" t="str">
        <f>'G-6'!AX191</f>
        <v>X</v>
      </c>
      <c r="N87" s="670" t="str">
        <f>'G-6'!AY191</f>
        <v>X</v>
      </c>
      <c r="O87" s="670" t="str">
        <f>'G-6'!AZ191</f>
        <v>X</v>
      </c>
      <c r="P87" s="670" t="str">
        <f>'G-6'!BA191</f>
        <v>X</v>
      </c>
      <c r="R87" s="720"/>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20"/>
      <c r="AQ87" s="720"/>
      <c r="AR87" s="720"/>
      <c r="AS87" s="720"/>
      <c r="AT87" s="720"/>
      <c r="AU87" s="720"/>
      <c r="AV87" s="720"/>
      <c r="AW87" s="720"/>
      <c r="AX87" s="720"/>
      <c r="AY87" s="720"/>
      <c r="AZ87" s="720"/>
      <c r="BA87" s="720"/>
      <c r="BB87" s="720"/>
      <c r="BC87" s="720"/>
      <c r="BD87" s="720"/>
      <c r="BE87" s="720"/>
      <c r="BF87" s="720"/>
      <c r="BG87" s="720"/>
      <c r="BH87" s="720"/>
      <c r="BI87" s="720"/>
      <c r="BJ87" s="720"/>
      <c r="BK87" s="720"/>
      <c r="BL87" s="720"/>
      <c r="BM87" s="720"/>
      <c r="BN87" s="720"/>
    </row>
    <row r="88" spans="1:66" s="3" customFormat="1" ht="16.95" customHeight="1">
      <c r="A88" s="1"/>
      <c r="C88" s="805" t="s">
        <v>2257</v>
      </c>
      <c r="D88" s="439" t="s">
        <v>2256</v>
      </c>
      <c r="E88" s="440" t="s">
        <v>2255</v>
      </c>
      <c r="F88" s="432" t="str">
        <f>'G-6'!I207</f>
        <v>I-77</v>
      </c>
      <c r="G88" s="670">
        <f>'G-6'!AR207</f>
        <v>0</v>
      </c>
      <c r="H88" s="670">
        <f>'G-6'!AS207</f>
        <v>0</v>
      </c>
      <c r="I88" s="670" t="str">
        <f>'G-6'!AT207</f>
        <v>X</v>
      </c>
      <c r="J88" s="670" t="str">
        <f>'G-6'!AU207</f>
        <v>X</v>
      </c>
      <c r="K88" s="670" t="str">
        <f>'G-6'!AV207</f>
        <v>X</v>
      </c>
      <c r="L88" s="670" t="str">
        <f>'G-6'!AW207</f>
        <v>X</v>
      </c>
      <c r="M88" s="670" t="str">
        <f>'G-6'!AX207</f>
        <v>X</v>
      </c>
      <c r="N88" s="670" t="str">
        <f>'G-6'!AY207</f>
        <v>X</v>
      </c>
      <c r="O88" s="670" t="str">
        <f>'G-6'!AZ207</f>
        <v>X</v>
      </c>
      <c r="P88" s="670" t="str">
        <f>'G-6'!BA207</f>
        <v>X</v>
      </c>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row>
    <row r="89" spans="1:66" s="3" customFormat="1" ht="16.95" customHeight="1">
      <c r="A89" s="1"/>
      <c r="C89" s="806"/>
      <c r="D89" s="433" t="s">
        <v>2254</v>
      </c>
      <c r="E89" s="440" t="s">
        <v>426</v>
      </c>
      <c r="F89" s="432" t="str">
        <f>'G-6'!I142</f>
        <v>I-45</v>
      </c>
      <c r="G89" s="670">
        <f>'G-6'!AR142</f>
        <v>0</v>
      </c>
      <c r="H89" s="670">
        <f>'G-6'!AS142</f>
        <v>0</v>
      </c>
      <c r="I89" s="670" t="str">
        <f>'G-6'!AT142</f>
        <v>X</v>
      </c>
      <c r="J89" s="670" t="str">
        <f>'G-6'!AU142</f>
        <v>X</v>
      </c>
      <c r="K89" s="670" t="str">
        <f>'G-6'!AV142</f>
        <v>X</v>
      </c>
      <c r="L89" s="670" t="str">
        <f>'G-6'!AW142</f>
        <v>X</v>
      </c>
      <c r="M89" s="670" t="str">
        <f>'G-6'!AX142</f>
        <v>X</v>
      </c>
      <c r="N89" s="670" t="str">
        <f>'G-6'!AY142</f>
        <v>X</v>
      </c>
      <c r="O89" s="670" t="str">
        <f>'G-6'!AZ142</f>
        <v>X</v>
      </c>
      <c r="P89" s="670" t="str">
        <f>'G-6'!BA142</f>
        <v>X</v>
      </c>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row>
    <row r="90" spans="1:66" s="3" customFormat="1" ht="16.95" customHeight="1">
      <c r="A90" s="1"/>
      <c r="C90" s="806"/>
      <c r="D90" s="433" t="s">
        <v>2253</v>
      </c>
      <c r="E90" s="440" t="s">
        <v>41</v>
      </c>
      <c r="F90" s="432" t="str">
        <f>'G-6'!I242</f>
        <v>I-82</v>
      </c>
      <c r="G90" s="670">
        <f>'G-6'!AR242</f>
        <v>0</v>
      </c>
      <c r="H90" s="670">
        <f>'G-6'!AS242</f>
        <v>0</v>
      </c>
      <c r="I90" s="670">
        <f>'G-6'!AT242</f>
        <v>0</v>
      </c>
      <c r="J90" s="670">
        <f>'G-6'!AU242</f>
        <v>0</v>
      </c>
      <c r="K90" s="670" t="str">
        <f>'G-6'!AV242</f>
        <v>X</v>
      </c>
      <c r="L90" s="670" t="str">
        <f>'G-6'!AW242</f>
        <v>X</v>
      </c>
      <c r="M90" s="670" t="str">
        <f>'G-6'!AX242</f>
        <v>X</v>
      </c>
      <c r="N90" s="670" t="str">
        <f>'G-6'!AY242</f>
        <v>X</v>
      </c>
      <c r="O90" s="670" t="str">
        <f>'G-6'!AZ242</f>
        <v>X</v>
      </c>
      <c r="P90" s="670" t="str">
        <f>'G-6'!BA242</f>
        <v>X</v>
      </c>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s="3" customFormat="1" ht="16.95" customHeight="1">
      <c r="A91" s="1"/>
      <c r="C91" s="806"/>
      <c r="D91" s="433" t="s">
        <v>2252</v>
      </c>
      <c r="E91" s="440" t="s">
        <v>40</v>
      </c>
      <c r="F91" s="432" t="str">
        <f>'G-6'!I236</f>
        <v>I-81</v>
      </c>
      <c r="G91" s="670">
        <f>'G-6'!AR236</f>
        <v>0</v>
      </c>
      <c r="H91" s="670">
        <f>'G-6'!AS236</f>
        <v>0</v>
      </c>
      <c r="I91" s="670">
        <f>'G-6'!AT236</f>
        <v>0</v>
      </c>
      <c r="J91" s="670">
        <f>'G-6'!AU236</f>
        <v>0</v>
      </c>
      <c r="K91" s="670" t="str">
        <f>'G-6'!AV236</f>
        <v>X</v>
      </c>
      <c r="L91" s="670" t="str">
        <f>'G-6'!AW236</f>
        <v>X</v>
      </c>
      <c r="M91" s="670" t="str">
        <f>'G-6'!AX236</f>
        <v>X</v>
      </c>
      <c r="N91" s="670" t="str">
        <f>'G-6'!AY236</f>
        <v>X</v>
      </c>
      <c r="O91" s="670" t="str">
        <f>'G-6'!AZ236</f>
        <v>X</v>
      </c>
      <c r="P91" s="670" t="str">
        <f>'G-6'!BA236</f>
        <v>X</v>
      </c>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s="3" customFormat="1" ht="16.95" customHeight="1">
      <c r="A92" s="1"/>
      <c r="C92" s="810"/>
      <c r="D92" s="433" t="s">
        <v>2251</v>
      </c>
      <c r="E92" s="440" t="s">
        <v>2250</v>
      </c>
      <c r="F92" s="432" t="str">
        <f>'G-6'!I230</f>
        <v>I-80</v>
      </c>
      <c r="G92" s="670">
        <f>'G-6'!AR230</f>
        <v>0</v>
      </c>
      <c r="H92" s="670">
        <f>'G-6'!AS230</f>
        <v>0</v>
      </c>
      <c r="I92" s="670">
        <f>'G-6'!AT230</f>
        <v>0</v>
      </c>
      <c r="J92" s="670">
        <f>'G-6'!AU230</f>
        <v>0</v>
      </c>
      <c r="K92" s="670" t="str">
        <f>'G-6'!AV230</f>
        <v>X</v>
      </c>
      <c r="L92" s="670" t="str">
        <f>'G-6'!AW230</f>
        <v>X</v>
      </c>
      <c r="M92" s="670" t="str">
        <f>'G-6'!AX230</f>
        <v>X</v>
      </c>
      <c r="N92" s="670" t="str">
        <f>'G-6'!AY230</f>
        <v>X</v>
      </c>
      <c r="O92" s="670" t="str">
        <f>'G-6'!AZ230</f>
        <v>X</v>
      </c>
      <c r="P92" s="670" t="str">
        <f>'G-6'!BA230</f>
        <v>X</v>
      </c>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s="3" customFormat="1" ht="16.95" customHeight="1">
      <c r="A93" s="1"/>
      <c r="C93" s="805" t="s">
        <v>2249</v>
      </c>
      <c r="D93" s="439" t="s">
        <v>2248</v>
      </c>
      <c r="E93" s="440" t="s">
        <v>2247</v>
      </c>
      <c r="F93" s="432" t="str">
        <f>'G-6'!I215</f>
        <v>I-78</v>
      </c>
      <c r="G93" s="670">
        <f>'G-6'!AR215</f>
        <v>0</v>
      </c>
      <c r="H93" s="670">
        <f>'G-6'!AS215</f>
        <v>0</v>
      </c>
      <c r="I93" s="670">
        <f>'G-6'!AT215</f>
        <v>0</v>
      </c>
      <c r="J93" s="670" t="str">
        <f>'G-6'!AU215</f>
        <v>X</v>
      </c>
      <c r="K93" s="670" t="str">
        <f>'G-6'!AV215</f>
        <v>X</v>
      </c>
      <c r="L93" s="670" t="str">
        <f>'G-6'!AW215</f>
        <v>X</v>
      </c>
      <c r="M93" s="670" t="str">
        <f>'G-6'!AX215</f>
        <v>X</v>
      </c>
      <c r="N93" s="670" t="str">
        <f>'G-6'!AY215</f>
        <v>X</v>
      </c>
      <c r="O93" s="670" t="str">
        <f>'G-6'!AZ215</f>
        <v>X</v>
      </c>
      <c r="P93" s="670" t="str">
        <f>'G-6'!BA215</f>
        <v>X</v>
      </c>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row>
    <row r="94" spans="1:66" s="3" customFormat="1" ht="16.95" customHeight="1">
      <c r="A94" s="1"/>
      <c r="C94" s="806"/>
      <c r="D94" s="433" t="s">
        <v>2246</v>
      </c>
      <c r="E94" s="440" t="s">
        <v>376</v>
      </c>
      <c r="F94" s="432" t="str">
        <f>'G-6'!I257</f>
        <v>I-87</v>
      </c>
      <c r="G94" s="670">
        <f>'G-6'!AR257</f>
        <v>0</v>
      </c>
      <c r="H94" s="670">
        <f>'G-6'!AS257</f>
        <v>0</v>
      </c>
      <c r="I94" s="670">
        <f>'G-6'!AT257</f>
        <v>0</v>
      </c>
      <c r="J94" s="670">
        <f>'G-6'!AU257</f>
        <v>0</v>
      </c>
      <c r="K94" s="670">
        <f>'G-6'!AV257</f>
        <v>0</v>
      </c>
      <c r="L94" s="670" t="str">
        <f>'G-6'!AW257</f>
        <v>X</v>
      </c>
      <c r="M94" s="670" t="str">
        <f>'G-6'!AX257</f>
        <v>X</v>
      </c>
      <c r="N94" s="670" t="str">
        <f>'G-6'!AY257</f>
        <v>X</v>
      </c>
      <c r="O94" s="670">
        <f>'G-6'!AZ257</f>
        <v>0</v>
      </c>
      <c r="P94" s="670">
        <f>'G-6'!BA257</f>
        <v>0</v>
      </c>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row>
    <row r="95" spans="1:66" s="3" customFormat="1" ht="16.95" customHeight="1">
      <c r="A95" s="1"/>
      <c r="C95" s="810"/>
      <c r="D95" s="433" t="s">
        <v>2245</v>
      </c>
      <c r="E95" s="440" t="s">
        <v>26</v>
      </c>
      <c r="F95" s="432" t="str">
        <f>'G-6'!I117</f>
        <v>I-41</v>
      </c>
      <c r="G95" s="670">
        <f>'G-6'!AR117</f>
        <v>0</v>
      </c>
      <c r="H95" s="670">
        <f>'G-6'!AS117</f>
        <v>0</v>
      </c>
      <c r="I95" s="670">
        <f>'G-6'!AT117</f>
        <v>0</v>
      </c>
      <c r="J95" s="670">
        <f>'G-6'!AU117</f>
        <v>0</v>
      </c>
      <c r="K95" s="670">
        <f>'G-6'!AV117</f>
        <v>0</v>
      </c>
      <c r="L95" s="670">
        <f>'G-6'!AW117</f>
        <v>0</v>
      </c>
      <c r="M95" s="670" t="str">
        <f>'G-6'!AX117</f>
        <v>X</v>
      </c>
      <c r="N95" s="670" t="str">
        <f>'G-6'!AY117</f>
        <v>X</v>
      </c>
      <c r="O95" s="670" t="str">
        <f>'G-6'!AZ117</f>
        <v>X</v>
      </c>
      <c r="P95" s="670">
        <f>'G-6'!BA117</f>
        <v>0</v>
      </c>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row>
    <row r="96" spans="1:66" s="3" customFormat="1" ht="16.95" customHeight="1">
      <c r="A96" s="1"/>
      <c r="C96" s="438" t="s">
        <v>2244</v>
      </c>
      <c r="D96" s="437" t="s">
        <v>2243</v>
      </c>
      <c r="E96" s="441" t="s">
        <v>2242</v>
      </c>
      <c r="F96" s="436" t="str">
        <f>'G-6'!I222</f>
        <v>I-79</v>
      </c>
      <c r="G96" s="694">
        <f>'G-6'!AR222</f>
        <v>0</v>
      </c>
      <c r="H96" s="694">
        <f>'G-6'!AS222</f>
        <v>0</v>
      </c>
      <c r="I96" s="694" t="str">
        <f>'G-6'!AT222</f>
        <v>X</v>
      </c>
      <c r="J96" s="694" t="str">
        <f>'G-6'!AU222</f>
        <v>X</v>
      </c>
      <c r="K96" s="694" t="str">
        <f>'G-6'!AV222</f>
        <v>X</v>
      </c>
      <c r="L96" s="694" t="str">
        <f>'G-6'!AW222</f>
        <v>X</v>
      </c>
      <c r="M96" s="694" t="str">
        <f>'G-6'!AX222</f>
        <v>X</v>
      </c>
      <c r="N96" s="694" t="str">
        <f>'G-6'!AY222</f>
        <v>X</v>
      </c>
      <c r="O96" s="694" t="str">
        <f>'G-6'!AZ222</f>
        <v>X</v>
      </c>
      <c r="P96" s="694" t="str">
        <f>'G-6'!BA222</f>
        <v>X</v>
      </c>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row>
    <row r="97" spans="1:66" s="3" customFormat="1" ht="46.95" customHeight="1">
      <c r="A97" s="1"/>
      <c r="C97" s="811" t="s">
        <v>2241</v>
      </c>
      <c r="D97" s="811"/>
      <c r="E97" s="811"/>
      <c r="F97" s="811"/>
      <c r="G97" s="811"/>
      <c r="H97" s="811"/>
      <c r="I97" s="811"/>
      <c r="J97" s="811"/>
      <c r="K97" s="811"/>
      <c r="L97" s="811"/>
      <c r="M97" s="811"/>
      <c r="N97" s="811"/>
      <c r="O97" s="811"/>
      <c r="P97" s="81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row>
    <row r="98" spans="1:66" s="3" customFormat="1" ht="78.75" customHeight="1">
      <c r="A98" s="1"/>
      <c r="C98" s="435" t="s">
        <v>2240</v>
      </c>
      <c r="D98" s="435" t="s">
        <v>2239</v>
      </c>
      <c r="E98" s="435" t="s">
        <v>2238</v>
      </c>
      <c r="F98" s="691" t="str">
        <f>F84</f>
        <v># del indicador</v>
      </c>
      <c r="G98" s="691" t="str">
        <f t="shared" ref="G98:P98" si="2">G84</f>
        <v>Generación</v>
      </c>
      <c r="H98" s="691" t="str">
        <f t="shared" si="2"/>
        <v>Prevención</v>
      </c>
      <c r="I98" s="691" t="str">
        <f t="shared" si="2"/>
        <v>Limpieza viaria</v>
      </c>
      <c r="J98" s="691" t="str">
        <f t="shared" si="2"/>
        <v>Recolección</v>
      </c>
      <c r="K98" s="691" t="str">
        <f t="shared" si="2"/>
        <v>Estación de transferencia</v>
      </c>
      <c r="L98" s="691" t="str">
        <f t="shared" si="2"/>
        <v>Valorización</v>
      </c>
      <c r="M98" s="691" t="str">
        <f t="shared" si="2"/>
        <v>Relleno sanitario</v>
      </c>
      <c r="N98" s="691" t="str">
        <f t="shared" si="2"/>
        <v>Vertido controlado</v>
      </c>
      <c r="O98" s="691" t="str">
        <f t="shared" si="2"/>
        <v>Vertido incontrolado</v>
      </c>
      <c r="P98" s="691" t="str">
        <f t="shared" si="2"/>
        <v>Incineración sin recuperación de energía</v>
      </c>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s="3" customFormat="1" ht="16.95" customHeight="1">
      <c r="A99" s="1"/>
      <c r="C99" s="806" t="s">
        <v>2237</v>
      </c>
      <c r="D99" s="809" t="s">
        <v>2236</v>
      </c>
      <c r="E99" s="699" t="s">
        <v>1371</v>
      </c>
      <c r="F99" s="432" t="str">
        <f>'G-6'!I23</f>
        <v>I-17</v>
      </c>
      <c r="G99" s="670">
        <f>'G-6'!AR23</f>
        <v>0</v>
      </c>
      <c r="H99" s="670">
        <f>'G-6'!AS23</f>
        <v>0</v>
      </c>
      <c r="I99" s="670">
        <f>'G-6'!AT23</f>
        <v>0</v>
      </c>
      <c r="J99" s="670">
        <f>'G-6'!AU23</f>
        <v>0</v>
      </c>
      <c r="K99" s="670">
        <f>'G-6'!AV23</f>
        <v>0</v>
      </c>
      <c r="L99" s="670">
        <f>'G-6'!AW23</f>
        <v>0</v>
      </c>
      <c r="M99" s="670">
        <f>'G-6'!AX23</f>
        <v>0</v>
      </c>
      <c r="N99" s="670">
        <f>'G-6'!AY23</f>
        <v>0</v>
      </c>
      <c r="O99" s="670">
        <f>'G-6'!AZ23</f>
        <v>0</v>
      </c>
      <c r="P99" s="670">
        <f>'G-6'!BA23</f>
        <v>0</v>
      </c>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s="3" customFormat="1" ht="16.95" customHeight="1">
      <c r="A100" s="1"/>
      <c r="C100" s="806"/>
      <c r="D100" s="809"/>
      <c r="E100" s="440" t="s">
        <v>2234</v>
      </c>
      <c r="F100" s="432" t="str">
        <f>'G-6'!I24</f>
        <v>I-18</v>
      </c>
      <c r="G100" s="670">
        <f>'G-6'!AR24</f>
        <v>0</v>
      </c>
      <c r="H100" s="670">
        <f>'G-6'!AS24</f>
        <v>0</v>
      </c>
      <c r="I100" s="670">
        <f>'G-6'!AT24</f>
        <v>0</v>
      </c>
      <c r="J100" s="670">
        <f>'G-6'!AU24</f>
        <v>0</v>
      </c>
      <c r="K100" s="670">
        <f>'G-6'!AV24</f>
        <v>0</v>
      </c>
      <c r="L100" s="670">
        <f>'G-6'!AW24</f>
        <v>0</v>
      </c>
      <c r="M100" s="670">
        <f>'G-6'!AX24</f>
        <v>0</v>
      </c>
      <c r="N100" s="670">
        <f>'G-6'!AY24</f>
        <v>0</v>
      </c>
      <c r="O100" s="670">
        <f>'G-6'!AZ24</f>
        <v>0</v>
      </c>
      <c r="P100" s="670">
        <f>'G-6'!BA24</f>
        <v>0</v>
      </c>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s="3" customFormat="1" ht="16.95" customHeight="1">
      <c r="A101" s="1"/>
      <c r="C101" s="806"/>
      <c r="D101" s="808"/>
      <c r="E101" s="440" t="s">
        <v>986</v>
      </c>
      <c r="F101" s="432" t="str">
        <f>'G-6'!I26</f>
        <v>I-20</v>
      </c>
      <c r="G101" s="670">
        <f>'G-6'!AR26</f>
        <v>0</v>
      </c>
      <c r="H101" s="670">
        <f>'G-6'!AS26</f>
        <v>0</v>
      </c>
      <c r="I101" s="670">
        <f>'G-6'!AT26</f>
        <v>0</v>
      </c>
      <c r="J101" s="670">
        <f>'G-6'!AU26</f>
        <v>0</v>
      </c>
      <c r="K101" s="670">
        <f>'G-6'!AV26</f>
        <v>0</v>
      </c>
      <c r="L101" s="670">
        <f>'G-6'!AW26</f>
        <v>0</v>
      </c>
      <c r="M101" s="670">
        <f>'G-6'!AX26</f>
        <v>0</v>
      </c>
      <c r="N101" s="670">
        <f>'G-6'!AY26</f>
        <v>0</v>
      </c>
      <c r="O101" s="670">
        <f>'G-6'!AZ26</f>
        <v>0</v>
      </c>
      <c r="P101" s="670">
        <f>'G-6'!BA26</f>
        <v>0</v>
      </c>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row>
    <row r="102" spans="1:66" s="3" customFormat="1" ht="16.95" customHeight="1">
      <c r="A102" s="1"/>
      <c r="C102" s="806"/>
      <c r="D102" s="433" t="s">
        <v>2233</v>
      </c>
      <c r="E102" s="440" t="s">
        <v>2232</v>
      </c>
      <c r="F102" s="432" t="str">
        <f>'G-6'!I126</f>
        <v>I-43</v>
      </c>
      <c r="G102" s="670">
        <f>'G-6'!AR126</f>
        <v>0</v>
      </c>
      <c r="H102" s="670">
        <f>'G-6'!AS126</f>
        <v>0</v>
      </c>
      <c r="I102" s="670" t="str">
        <f>'G-6'!AT126</f>
        <v>X</v>
      </c>
      <c r="J102" s="670" t="str">
        <f>'G-6'!AU126</f>
        <v>X</v>
      </c>
      <c r="K102" s="670" t="str">
        <f>'G-6'!AV126</f>
        <v>X</v>
      </c>
      <c r="L102" s="670" t="str">
        <f>'G-6'!AW126</f>
        <v>X</v>
      </c>
      <c r="M102" s="670" t="str">
        <f>'G-6'!AX126</f>
        <v>X</v>
      </c>
      <c r="N102" s="670" t="str">
        <f>'G-6'!AY126</f>
        <v>X</v>
      </c>
      <c r="O102" s="670" t="str">
        <f>'G-6'!AZ126</f>
        <v>X</v>
      </c>
      <c r="P102" s="670" t="str">
        <f>'G-6'!BA126</f>
        <v>X</v>
      </c>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row>
    <row r="103" spans="1:66" s="3" customFormat="1" ht="16.95" customHeight="1">
      <c r="A103" s="1"/>
      <c r="C103" s="810"/>
      <c r="D103" s="433" t="s">
        <v>2231</v>
      </c>
      <c r="E103" s="440" t="s">
        <v>402</v>
      </c>
      <c r="F103" s="432" t="str">
        <f>'G-6'!I25</f>
        <v>I-19</v>
      </c>
      <c r="G103" s="670">
        <f>'G-6'!AR25</f>
        <v>0</v>
      </c>
      <c r="H103" s="670">
        <f>'G-6'!AS25</f>
        <v>0</v>
      </c>
      <c r="I103" s="670">
        <f>'G-6'!AT25</f>
        <v>0</v>
      </c>
      <c r="J103" s="670">
        <f>'G-6'!AU25</f>
        <v>0</v>
      </c>
      <c r="K103" s="670">
        <f>'G-6'!AV25</f>
        <v>0</v>
      </c>
      <c r="L103" s="670">
        <f>'G-6'!AW25</f>
        <v>0</v>
      </c>
      <c r="M103" s="670">
        <f>'G-6'!AX25</f>
        <v>0</v>
      </c>
      <c r="N103" s="670">
        <f>'G-6'!AY25</f>
        <v>0</v>
      </c>
      <c r="O103" s="670">
        <f>'G-6'!AZ25</f>
        <v>0</v>
      </c>
      <c r="P103" s="670">
        <f>'G-6'!BA25</f>
        <v>0</v>
      </c>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row>
    <row r="104" spans="1:66" s="434" customFormat="1" ht="16.95" customHeight="1">
      <c r="A104" s="1"/>
      <c r="C104" s="806" t="s">
        <v>2230</v>
      </c>
      <c r="D104" s="807" t="s">
        <v>2229</v>
      </c>
      <c r="E104" s="440" t="s">
        <v>34</v>
      </c>
      <c r="F104" s="432" t="str">
        <f>'G-6'!I21</f>
        <v>I-15</v>
      </c>
      <c r="G104" s="670">
        <f>'G-6'!AR21</f>
        <v>0</v>
      </c>
      <c r="H104" s="670">
        <f>'G-6'!AS21</f>
        <v>0</v>
      </c>
      <c r="I104" s="670">
        <f>'G-6'!AT21</f>
        <v>0</v>
      </c>
      <c r="J104" s="670">
        <f>'G-6'!AU21</f>
        <v>0</v>
      </c>
      <c r="K104" s="670">
        <f>'G-6'!AV21</f>
        <v>0</v>
      </c>
      <c r="L104" s="670">
        <f>'G-6'!AW21</f>
        <v>0</v>
      </c>
      <c r="M104" s="670">
        <f>'G-6'!AX21</f>
        <v>0</v>
      </c>
      <c r="N104" s="670">
        <f>'G-6'!AY21</f>
        <v>0</v>
      </c>
      <c r="O104" s="670">
        <f>'G-6'!AZ21</f>
        <v>0</v>
      </c>
      <c r="P104" s="670">
        <f>'G-6'!BA21</f>
        <v>0</v>
      </c>
      <c r="R104" s="720"/>
      <c r="S104" s="720"/>
      <c r="T104" s="720"/>
      <c r="U104" s="720"/>
      <c r="V104" s="720"/>
      <c r="W104" s="720"/>
      <c r="X104" s="720"/>
      <c r="Y104" s="720"/>
      <c r="Z104" s="720"/>
      <c r="AA104" s="720"/>
      <c r="AB104" s="720"/>
      <c r="AC104" s="720"/>
      <c r="AD104" s="720"/>
      <c r="AE104" s="720"/>
      <c r="AF104" s="720"/>
      <c r="AG104" s="720"/>
      <c r="AH104" s="720"/>
      <c r="AI104" s="720"/>
      <c r="AJ104" s="720"/>
      <c r="AK104" s="720"/>
      <c r="AL104" s="720"/>
      <c r="AM104" s="720"/>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0"/>
      <c r="BJ104" s="720"/>
      <c r="BK104" s="720"/>
      <c r="BL104" s="720"/>
      <c r="BM104" s="720"/>
      <c r="BN104" s="720"/>
    </row>
    <row r="105" spans="1:66" s="3" customFormat="1" ht="16.95" customHeight="1">
      <c r="A105" s="1"/>
      <c r="C105" s="806"/>
      <c r="D105" s="808"/>
      <c r="E105" s="440" t="s">
        <v>270</v>
      </c>
      <c r="F105" s="432" t="str">
        <f>'G-6'!I22</f>
        <v>I-16</v>
      </c>
      <c r="G105" s="670">
        <f>'G-6'!AR22</f>
        <v>0</v>
      </c>
      <c r="H105" s="670">
        <f>'G-6'!AS22</f>
        <v>0</v>
      </c>
      <c r="I105" s="670">
        <f>'G-6'!AT22</f>
        <v>0</v>
      </c>
      <c r="J105" s="670">
        <f>'G-6'!AU22</f>
        <v>0</v>
      </c>
      <c r="K105" s="670">
        <f>'G-6'!AV22</f>
        <v>0</v>
      </c>
      <c r="L105" s="670">
        <f>'G-6'!AW22</f>
        <v>0</v>
      </c>
      <c r="M105" s="670">
        <f>'G-6'!AX22</f>
        <v>0</v>
      </c>
      <c r="N105" s="670">
        <f>'G-6'!AY22</f>
        <v>0</v>
      </c>
      <c r="O105" s="670">
        <f>'G-6'!AZ22</f>
        <v>0</v>
      </c>
      <c r="P105" s="670">
        <f>'G-6'!BA22</f>
        <v>0</v>
      </c>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row>
    <row r="106" spans="1:66" s="3" customFormat="1" ht="16.95" customHeight="1">
      <c r="A106" s="1"/>
      <c r="C106" s="806"/>
      <c r="D106" s="433" t="s">
        <v>2228</v>
      </c>
      <c r="E106" s="440" t="s">
        <v>2227</v>
      </c>
      <c r="F106" s="432" t="str">
        <f>'G-6'!I118</f>
        <v>I-42 A</v>
      </c>
      <c r="G106" s="670">
        <f>'G-6'!AR118</f>
        <v>0</v>
      </c>
      <c r="H106" s="670">
        <f>'G-6'!AS118</f>
        <v>0</v>
      </c>
      <c r="I106" s="670" t="str">
        <f>'G-6'!AT118</f>
        <v>X</v>
      </c>
      <c r="J106" s="670" t="str">
        <f>'G-6'!AU118</f>
        <v>X</v>
      </c>
      <c r="K106" s="670" t="str">
        <f>'G-6'!AV118</f>
        <v>X</v>
      </c>
      <c r="L106" s="670" t="str">
        <f>'G-6'!AW118</f>
        <v>X</v>
      </c>
      <c r="M106" s="670" t="str">
        <f>'G-6'!AX118</f>
        <v>X</v>
      </c>
      <c r="N106" s="670" t="str">
        <f>'G-6'!AY118</f>
        <v>X</v>
      </c>
      <c r="O106" s="670" t="str">
        <f>'G-6'!AZ118</f>
        <v>X</v>
      </c>
      <c r="P106" s="670" t="str">
        <f>'G-6'!BA118</f>
        <v>X</v>
      </c>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s="3" customFormat="1" ht="16.95" customHeight="1">
      <c r="A107" s="1"/>
      <c r="C107" s="806"/>
      <c r="D107" s="807" t="s">
        <v>2226</v>
      </c>
      <c r="E107" s="440" t="s">
        <v>239</v>
      </c>
      <c r="F107" s="432" t="str">
        <f>'G-6'!I16</f>
        <v>I-10</v>
      </c>
      <c r="G107" s="670">
        <f>'G-6'!AR16</f>
        <v>0</v>
      </c>
      <c r="H107" s="670">
        <f>'G-6'!AS16</f>
        <v>0</v>
      </c>
      <c r="I107" s="670">
        <f>'G-6'!AT16</f>
        <v>0</v>
      </c>
      <c r="J107" s="670">
        <f>'G-6'!AU16</f>
        <v>0</v>
      </c>
      <c r="K107" s="670">
        <f>'G-6'!AV16</f>
        <v>0</v>
      </c>
      <c r="L107" s="670">
        <f>'G-6'!AW16</f>
        <v>0</v>
      </c>
      <c r="M107" s="670">
        <f>'G-6'!AX16</f>
        <v>0</v>
      </c>
      <c r="N107" s="670">
        <f>'G-6'!AY16</f>
        <v>0</v>
      </c>
      <c r="O107" s="670">
        <f>'G-6'!AZ16</f>
        <v>0</v>
      </c>
      <c r="P107" s="670">
        <f>'G-6'!BA16</f>
        <v>0</v>
      </c>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s="3" customFormat="1" ht="16.95" customHeight="1">
      <c r="A108" s="1"/>
      <c r="C108" s="806"/>
      <c r="D108" s="809"/>
      <c r="E108" s="440" t="s">
        <v>52</v>
      </c>
      <c r="F108" s="432" t="str">
        <f>'G-6'!I35</f>
        <v>I-29</v>
      </c>
      <c r="G108" s="670">
        <f>'G-6'!AR35</f>
        <v>0</v>
      </c>
      <c r="H108" s="670">
        <f>'G-6'!AS35</f>
        <v>0</v>
      </c>
      <c r="I108" s="670">
        <f>'G-6'!AT35</f>
        <v>0</v>
      </c>
      <c r="J108" s="670">
        <f>'G-6'!AU35</f>
        <v>0</v>
      </c>
      <c r="K108" s="670">
        <f>'G-6'!AV35</f>
        <v>0</v>
      </c>
      <c r="L108" s="670">
        <f>'G-6'!AW35</f>
        <v>0</v>
      </c>
      <c r="M108" s="670">
        <f>'G-6'!AX35</f>
        <v>0</v>
      </c>
      <c r="N108" s="670">
        <f>'G-6'!AY35</f>
        <v>0</v>
      </c>
      <c r="O108" s="670">
        <f>'G-6'!AZ35</f>
        <v>0</v>
      </c>
      <c r="P108" s="670">
        <f>'G-6'!BA35</f>
        <v>0</v>
      </c>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s="3" customFormat="1" ht="16.95" customHeight="1">
      <c r="A109" s="1"/>
      <c r="C109" s="810"/>
      <c r="D109" s="808"/>
      <c r="E109" s="440" t="s">
        <v>2133</v>
      </c>
      <c r="F109" s="432" t="str">
        <f>'G-6'!I154</f>
        <v>I-50</v>
      </c>
      <c r="G109" s="670">
        <f>'G-6'!AR154</f>
        <v>0</v>
      </c>
      <c r="H109" s="670" t="str">
        <f>'G-6'!AS154</f>
        <v>X</v>
      </c>
      <c r="I109" s="670">
        <f>'G-6'!AT154</f>
        <v>0</v>
      </c>
      <c r="J109" s="670">
        <f>'G-6'!AU154</f>
        <v>0</v>
      </c>
      <c r="K109" s="670">
        <f>'G-6'!AV154</f>
        <v>0</v>
      </c>
      <c r="L109" s="670">
        <f>'G-6'!AW154</f>
        <v>0</v>
      </c>
      <c r="M109" s="670">
        <f>'G-6'!AX154</f>
        <v>0</v>
      </c>
      <c r="N109" s="670">
        <f>'G-6'!AY154</f>
        <v>0</v>
      </c>
      <c r="O109" s="670">
        <f>'G-6'!AZ154</f>
        <v>0</v>
      </c>
      <c r="P109" s="670">
        <f>'G-6'!BA154</f>
        <v>0</v>
      </c>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s="3" customFormat="1">
      <c r="A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s="1" customFormat="1"/>
    <row r="112" spans="1:66"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pans="1:66" s="1" customFormat="1"/>
    <row r="258" spans="1:66" s="1" customFormat="1"/>
    <row r="259" spans="1:66" s="1" customFormat="1"/>
    <row r="260" spans="1:66" s="1" customFormat="1"/>
    <row r="261" spans="1:66" s="1" customFormat="1"/>
    <row r="262" spans="1:66" s="1" customFormat="1"/>
    <row r="263" spans="1:66" s="1" customFormat="1"/>
    <row r="264" spans="1:66" s="1" customFormat="1"/>
    <row r="265" spans="1:66" s="1" customFormat="1"/>
    <row r="266" spans="1:66" s="3" customFormat="1">
      <c r="A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row>
    <row r="267" spans="1:66" s="3" customFormat="1">
      <c r="A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row>
    <row r="268" spans="1:66" s="3" customFormat="1">
      <c r="A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row>
    <row r="269" spans="1:66" s="3" customFormat="1">
      <c r="A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row>
    <row r="270" spans="1:66" s="3" customFormat="1">
      <c r="A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row>
    <row r="271" spans="1:66" s="3" customFormat="1">
      <c r="A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row>
    <row r="272" spans="1:66" s="3" customFormat="1">
      <c r="A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row>
    <row r="273" spans="1:66" s="3" customFormat="1">
      <c r="A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row>
  </sheetData>
  <mergeCells count="39">
    <mergeCell ref="C1:P1"/>
    <mergeCell ref="G4:P4"/>
    <mergeCell ref="G5:P5"/>
    <mergeCell ref="G6:P6"/>
    <mergeCell ref="G7:P7"/>
    <mergeCell ref="C10:P10"/>
    <mergeCell ref="C12:C28"/>
    <mergeCell ref="D14:D16"/>
    <mergeCell ref="D12:D13"/>
    <mergeCell ref="D17:D24"/>
    <mergeCell ref="D25:D28"/>
    <mergeCell ref="C50:P50"/>
    <mergeCell ref="C83:P83"/>
    <mergeCell ref="D29:D37"/>
    <mergeCell ref="C29:C37"/>
    <mergeCell ref="D38:D40"/>
    <mergeCell ref="C38:C40"/>
    <mergeCell ref="C41:C48"/>
    <mergeCell ref="D41:D48"/>
    <mergeCell ref="C52:C62"/>
    <mergeCell ref="D52:D58"/>
    <mergeCell ref="D59:D62"/>
    <mergeCell ref="D63:D67"/>
    <mergeCell ref="C63:C67"/>
    <mergeCell ref="D69:D71"/>
    <mergeCell ref="D76:D77"/>
    <mergeCell ref="D80:D81"/>
    <mergeCell ref="C72:C75"/>
    <mergeCell ref="C76:C82"/>
    <mergeCell ref="D104:D105"/>
    <mergeCell ref="D107:D109"/>
    <mergeCell ref="C104:C109"/>
    <mergeCell ref="C99:C103"/>
    <mergeCell ref="C85:C87"/>
    <mergeCell ref="C88:C92"/>
    <mergeCell ref="C93:C95"/>
    <mergeCell ref="D99:D101"/>
    <mergeCell ref="C97:P97"/>
    <mergeCell ref="D73:D74"/>
  </mergeCells>
  <conditionalFormatting sqref="G59:P62">
    <cfRule type="cellIs" dxfId="64" priority="72" operator="equal">
      <formula>0</formula>
    </cfRule>
  </conditionalFormatting>
  <conditionalFormatting sqref="G80:P80">
    <cfRule type="cellIs" dxfId="63" priority="41" operator="equal">
      <formula>0</formula>
    </cfRule>
  </conditionalFormatting>
  <conditionalFormatting sqref="G81:P81">
    <cfRule type="cellIs" dxfId="62" priority="40" operator="equal">
      <formula>0</formula>
    </cfRule>
  </conditionalFormatting>
  <conditionalFormatting sqref="G77:P77">
    <cfRule type="cellIs" dxfId="61" priority="39" operator="equal">
      <formula>0</formula>
    </cfRule>
  </conditionalFormatting>
  <conditionalFormatting sqref="G79:P79">
    <cfRule type="cellIs" dxfId="60" priority="38" operator="equal">
      <formula>0</formula>
    </cfRule>
  </conditionalFormatting>
  <conditionalFormatting sqref="G82:P82">
    <cfRule type="cellIs" dxfId="59" priority="37" operator="equal">
      <formula>0</formula>
    </cfRule>
  </conditionalFormatting>
  <conditionalFormatting sqref="G95:P95">
    <cfRule type="cellIs" dxfId="58" priority="36" operator="equal">
      <formula>0</formula>
    </cfRule>
  </conditionalFormatting>
  <conditionalFormatting sqref="G106:P106">
    <cfRule type="cellIs" dxfId="57" priority="35" operator="equal">
      <formula>0</formula>
    </cfRule>
  </conditionalFormatting>
  <conditionalFormatting sqref="G102:P102">
    <cfRule type="cellIs" dxfId="56" priority="34" operator="equal">
      <formula>0</formula>
    </cfRule>
  </conditionalFormatting>
  <conditionalFormatting sqref="G86:P86">
    <cfRule type="cellIs" dxfId="55" priority="33" operator="equal">
      <formula>0</formula>
    </cfRule>
  </conditionalFormatting>
  <conditionalFormatting sqref="G52:P56">
    <cfRule type="cellIs" dxfId="54" priority="82" operator="equal">
      <formula>0</formula>
    </cfRule>
  </conditionalFormatting>
  <conditionalFormatting sqref="G27:P28 G48:P48">
    <cfRule type="cellIs" dxfId="53" priority="92" operator="equal">
      <formula>0</formula>
    </cfRule>
  </conditionalFormatting>
  <conditionalFormatting sqref="G70:P71">
    <cfRule type="cellIs" dxfId="52" priority="50" operator="equal">
      <formula>0</formula>
    </cfRule>
  </conditionalFormatting>
  <conditionalFormatting sqref="G68:P68">
    <cfRule type="cellIs" dxfId="51" priority="49" operator="equal">
      <formula>0</formula>
    </cfRule>
  </conditionalFormatting>
  <conditionalFormatting sqref="G108:P108">
    <cfRule type="cellIs" dxfId="50" priority="48" operator="equal">
      <formula>0</formula>
    </cfRule>
  </conditionalFormatting>
  <conditionalFormatting sqref="G75:P75">
    <cfRule type="cellIs" dxfId="49" priority="47" operator="equal">
      <formula>0</formula>
    </cfRule>
  </conditionalFormatting>
  <conditionalFormatting sqref="G38:P38">
    <cfRule type="cellIs" dxfId="48" priority="46" operator="equal">
      <formula>0</formula>
    </cfRule>
  </conditionalFormatting>
  <conditionalFormatting sqref="G41:P41">
    <cfRule type="cellIs" dxfId="47" priority="45" operator="equal">
      <formula>0</formula>
    </cfRule>
  </conditionalFormatting>
  <conditionalFormatting sqref="G76:P76">
    <cfRule type="cellIs" dxfId="46" priority="44" operator="equal">
      <formula>0</formula>
    </cfRule>
  </conditionalFormatting>
  <conditionalFormatting sqref="G78:P78">
    <cfRule type="cellIs" dxfId="45" priority="43" operator="equal">
      <formula>0</formula>
    </cfRule>
  </conditionalFormatting>
  <conditionalFormatting sqref="G42:P42">
    <cfRule type="cellIs" dxfId="44" priority="42" operator="equal">
      <formula>0</formula>
    </cfRule>
  </conditionalFormatting>
  <conditionalFormatting sqref="G107:P107">
    <cfRule type="cellIs" dxfId="43" priority="62" operator="equal">
      <formula>0</formula>
    </cfRule>
  </conditionalFormatting>
  <conditionalFormatting sqref="G69:P69">
    <cfRule type="cellIs" dxfId="42" priority="61" operator="equal">
      <formula>0</formula>
    </cfRule>
  </conditionalFormatting>
  <conditionalFormatting sqref="G73:P73">
    <cfRule type="cellIs" dxfId="41" priority="60" operator="equal">
      <formula>0</formula>
    </cfRule>
  </conditionalFormatting>
  <conditionalFormatting sqref="G74:P74">
    <cfRule type="cellIs" dxfId="40" priority="59" operator="equal">
      <formula>0</formula>
    </cfRule>
  </conditionalFormatting>
  <conditionalFormatting sqref="G72:P72">
    <cfRule type="cellIs" dxfId="39" priority="58" operator="equal">
      <formula>0</formula>
    </cfRule>
  </conditionalFormatting>
  <conditionalFormatting sqref="G104:P104">
    <cfRule type="cellIs" dxfId="38" priority="57" operator="equal">
      <formula>0</formula>
    </cfRule>
  </conditionalFormatting>
  <conditionalFormatting sqref="G105:P105">
    <cfRule type="cellIs" dxfId="37" priority="56" operator="equal">
      <formula>0</formula>
    </cfRule>
  </conditionalFormatting>
  <conditionalFormatting sqref="G99:P99">
    <cfRule type="cellIs" dxfId="36" priority="55" operator="equal">
      <formula>0</formula>
    </cfRule>
  </conditionalFormatting>
  <conditionalFormatting sqref="G100:P100">
    <cfRule type="cellIs" dxfId="35" priority="54" operator="equal">
      <formula>0</formula>
    </cfRule>
  </conditionalFormatting>
  <conditionalFormatting sqref="G103:P103">
    <cfRule type="cellIs" dxfId="34" priority="53" operator="equal">
      <formula>0</formula>
    </cfRule>
  </conditionalFormatting>
  <conditionalFormatting sqref="G101:P101">
    <cfRule type="cellIs" dxfId="33" priority="52" operator="equal">
      <formula>0</formula>
    </cfRule>
  </conditionalFormatting>
  <conditionalFormatting sqref="G63:P67">
    <cfRule type="cellIs" dxfId="32" priority="51" operator="equal">
      <formula>0</formula>
    </cfRule>
  </conditionalFormatting>
  <conditionalFormatting sqref="G89:P89">
    <cfRule type="cellIs" dxfId="31" priority="32" operator="equal">
      <formula>0</formula>
    </cfRule>
  </conditionalFormatting>
  <conditionalFormatting sqref="G57:P57">
    <cfRule type="cellIs" dxfId="30" priority="31" operator="equal">
      <formula>0</formula>
    </cfRule>
  </conditionalFormatting>
  <conditionalFormatting sqref="G58:P58">
    <cfRule type="cellIs" dxfId="29" priority="30" operator="equal">
      <formula>0</formula>
    </cfRule>
  </conditionalFormatting>
  <conditionalFormatting sqref="G29:P29">
    <cfRule type="cellIs" dxfId="28" priority="29" operator="equal">
      <formula>0</formula>
    </cfRule>
  </conditionalFormatting>
  <conditionalFormatting sqref="G25:P25">
    <cfRule type="cellIs" dxfId="27" priority="28" operator="equal">
      <formula>0</formula>
    </cfRule>
  </conditionalFormatting>
  <conditionalFormatting sqref="G109:P109">
    <cfRule type="cellIs" dxfId="26" priority="27" operator="equal">
      <formula>0</formula>
    </cfRule>
  </conditionalFormatting>
  <conditionalFormatting sqref="G12:P12">
    <cfRule type="cellIs" dxfId="25" priority="26" operator="equal">
      <formula>0</formula>
    </cfRule>
  </conditionalFormatting>
  <conditionalFormatting sqref="G14:P14">
    <cfRule type="cellIs" dxfId="24" priority="25" operator="equal">
      <formula>0</formula>
    </cfRule>
  </conditionalFormatting>
  <conditionalFormatting sqref="G15:P15">
    <cfRule type="cellIs" dxfId="23" priority="24" operator="equal">
      <formula>0</formula>
    </cfRule>
  </conditionalFormatting>
  <conditionalFormatting sqref="G16:P16">
    <cfRule type="cellIs" dxfId="22" priority="23" operator="equal">
      <formula>0</formula>
    </cfRule>
  </conditionalFormatting>
  <conditionalFormatting sqref="G30:P30">
    <cfRule type="cellIs" dxfId="21" priority="22" operator="equal">
      <formula>0</formula>
    </cfRule>
  </conditionalFormatting>
  <conditionalFormatting sqref="G17:P24">
    <cfRule type="cellIs" dxfId="20" priority="21" operator="equal">
      <formula>0</formula>
    </cfRule>
  </conditionalFormatting>
  <conditionalFormatting sqref="G26:P26">
    <cfRule type="cellIs" dxfId="19" priority="20" operator="equal">
      <formula>0</formula>
    </cfRule>
  </conditionalFormatting>
  <conditionalFormatting sqref="G13:P13">
    <cfRule type="cellIs" dxfId="18" priority="19" operator="equal">
      <formula>0</formula>
    </cfRule>
  </conditionalFormatting>
  <conditionalFormatting sqref="G31:P32">
    <cfRule type="cellIs" dxfId="17" priority="18" operator="equal">
      <formula>0</formula>
    </cfRule>
  </conditionalFormatting>
  <conditionalFormatting sqref="G43:P44">
    <cfRule type="cellIs" dxfId="16" priority="17" operator="equal">
      <formula>0</formula>
    </cfRule>
  </conditionalFormatting>
  <conditionalFormatting sqref="G45:P45">
    <cfRule type="cellIs" dxfId="15" priority="16" operator="equal">
      <formula>0</formula>
    </cfRule>
  </conditionalFormatting>
  <conditionalFormatting sqref="G46:P46">
    <cfRule type="cellIs" dxfId="14" priority="15" operator="equal">
      <formula>0</formula>
    </cfRule>
  </conditionalFormatting>
  <conditionalFormatting sqref="G39:P39">
    <cfRule type="cellIs" dxfId="13" priority="14" operator="equal">
      <formula>0</formula>
    </cfRule>
  </conditionalFormatting>
  <conditionalFormatting sqref="G40:P40">
    <cfRule type="cellIs" dxfId="12" priority="13" operator="equal">
      <formula>0</formula>
    </cfRule>
  </conditionalFormatting>
  <conditionalFormatting sqref="G49:P49">
    <cfRule type="cellIs" dxfId="11" priority="12" operator="equal">
      <formula>0</formula>
    </cfRule>
  </conditionalFormatting>
  <conditionalFormatting sqref="G85:P85">
    <cfRule type="cellIs" dxfId="10" priority="11" operator="equal">
      <formula>0</formula>
    </cfRule>
  </conditionalFormatting>
  <conditionalFormatting sqref="G87:P87">
    <cfRule type="cellIs" dxfId="9" priority="10" operator="equal">
      <formula>0</formula>
    </cfRule>
  </conditionalFormatting>
  <conditionalFormatting sqref="G88:P88">
    <cfRule type="cellIs" dxfId="8" priority="9" operator="equal">
      <formula>0</formula>
    </cfRule>
  </conditionalFormatting>
  <conditionalFormatting sqref="G93:P93">
    <cfRule type="cellIs" dxfId="7" priority="8" operator="equal">
      <formula>0</formula>
    </cfRule>
  </conditionalFormatting>
  <conditionalFormatting sqref="G96:P96">
    <cfRule type="cellIs" dxfId="6" priority="7" operator="equal">
      <formula>0</formula>
    </cfRule>
  </conditionalFormatting>
  <conditionalFormatting sqref="G90:P92">
    <cfRule type="cellIs" dxfId="5" priority="6" operator="equal">
      <formula>0</formula>
    </cfRule>
  </conditionalFormatting>
  <conditionalFormatting sqref="G47:P47">
    <cfRule type="cellIs" dxfId="4" priority="5" operator="equal">
      <formula>0</formula>
    </cfRule>
  </conditionalFormatting>
  <conditionalFormatting sqref="G33:P35">
    <cfRule type="cellIs" dxfId="3" priority="4" operator="equal">
      <formula>0</formula>
    </cfRule>
  </conditionalFormatting>
  <conditionalFormatting sqref="G94:P94">
    <cfRule type="cellIs" dxfId="2" priority="3" operator="equal">
      <formula>0</formula>
    </cfRule>
  </conditionalFormatting>
  <conditionalFormatting sqref="G36:P36">
    <cfRule type="cellIs" dxfId="1" priority="2" operator="equal">
      <formula>0</formula>
    </cfRule>
  </conditionalFormatting>
  <conditionalFormatting sqref="G37:P37">
    <cfRule type="cellIs" dxfId="0" priority="1" operator="equal">
      <formula>0</formula>
    </cfRule>
  </conditionalFormatting>
  <pageMargins left="0.7" right="0.7" top="0.75" bottom="0.75" header="0.3" footer="0.3"/>
  <pageSetup paperSize="9" scale="1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sheetPr>
  <dimension ref="A1:AF163"/>
  <sheetViews>
    <sheetView zoomScale="120" zoomScaleNormal="120" workbookViewId="0">
      <selection sqref="A1:A1048576"/>
    </sheetView>
  </sheetViews>
  <sheetFormatPr baseColWidth="10" defaultRowHeight="14.4"/>
  <cols>
    <col min="1" max="1" width="11.5546875" style="1"/>
    <col min="3" max="3" width="89" style="3" bestFit="1" customWidth="1"/>
    <col min="4" max="4" width="11.44140625" style="3"/>
    <col min="5" max="5" width="11.44140625" style="1"/>
    <col min="6" max="32" width="11.5546875" style="1"/>
  </cols>
  <sheetData>
    <row r="1" spans="1:32" s="3" customFormat="1" ht="45.6" customHeight="1">
      <c r="A1" s="1"/>
      <c r="C1" s="725" t="s">
        <v>3156</v>
      </c>
      <c r="D1" s="724"/>
      <c r="E1" s="726"/>
      <c r="F1" s="726"/>
      <c r="G1" s="726"/>
      <c r="H1" s="726"/>
      <c r="I1" s="726"/>
      <c r="J1" s="726"/>
      <c r="K1" s="726"/>
      <c r="L1" s="726"/>
      <c r="M1" s="726"/>
      <c r="N1" s="1"/>
      <c r="O1" s="1"/>
      <c r="P1" s="1"/>
      <c r="Q1" s="1"/>
      <c r="R1" s="1"/>
      <c r="S1" s="1"/>
      <c r="T1" s="1"/>
      <c r="U1" s="1"/>
      <c r="V1" s="1"/>
      <c r="W1" s="1"/>
      <c r="X1" s="1"/>
      <c r="Y1" s="1"/>
      <c r="Z1" s="1"/>
      <c r="AA1" s="1"/>
      <c r="AB1" s="1"/>
      <c r="AC1" s="1"/>
      <c r="AD1" s="1"/>
      <c r="AE1" s="1"/>
      <c r="AF1" s="1"/>
    </row>
    <row r="2" spans="1:32" s="3" customFormat="1" ht="15" customHeight="1">
      <c r="A2" s="422"/>
      <c r="E2" s="1"/>
      <c r="F2" s="1"/>
      <c r="G2" s="1"/>
      <c r="H2" s="1"/>
      <c r="I2" s="1"/>
      <c r="J2" s="1"/>
      <c r="K2" s="1"/>
      <c r="L2" s="1"/>
      <c r="M2" s="1"/>
      <c r="N2" s="1"/>
      <c r="O2" s="1"/>
      <c r="P2" s="1"/>
      <c r="Q2" s="1"/>
      <c r="R2" s="1"/>
      <c r="S2" s="1"/>
      <c r="T2" s="1"/>
      <c r="U2" s="1"/>
      <c r="V2" s="1"/>
      <c r="W2" s="1"/>
      <c r="X2" s="1"/>
      <c r="Y2" s="1"/>
      <c r="Z2" s="1"/>
      <c r="AA2" s="1"/>
      <c r="AB2" s="1"/>
      <c r="AC2" s="1"/>
      <c r="AD2" s="1"/>
      <c r="AE2" s="1"/>
      <c r="AF2" s="1"/>
    </row>
    <row r="3" spans="1:32" s="3" customFormat="1" ht="33.6">
      <c r="A3" s="1"/>
      <c r="C3" s="449" t="s">
        <v>2319</v>
      </c>
      <c r="E3" s="1"/>
      <c r="F3" s="1"/>
      <c r="G3" s="1"/>
      <c r="H3" s="1"/>
      <c r="I3" s="1"/>
      <c r="J3" s="1"/>
      <c r="K3" s="1"/>
      <c r="L3" s="1"/>
      <c r="M3" s="1"/>
      <c r="N3" s="1"/>
      <c r="O3" s="1"/>
      <c r="P3" s="1"/>
      <c r="Q3" s="1"/>
      <c r="R3" s="1"/>
      <c r="S3" s="1"/>
      <c r="T3" s="1"/>
      <c r="U3" s="1"/>
      <c r="V3" s="1"/>
      <c r="W3" s="1"/>
      <c r="X3" s="1"/>
      <c r="Y3" s="1"/>
      <c r="Z3" s="1"/>
      <c r="AA3" s="1"/>
      <c r="AB3" s="1"/>
      <c r="AC3" s="1"/>
      <c r="AD3" s="1"/>
      <c r="AE3" s="1"/>
      <c r="AF3" s="1"/>
    </row>
    <row r="4" spans="1:32" s="3" customFormat="1" ht="15.6">
      <c r="A4" s="1"/>
      <c r="C4" s="435" t="s">
        <v>2238</v>
      </c>
      <c r="E4" s="1"/>
      <c r="F4" s="1"/>
      <c r="G4" s="1"/>
      <c r="H4" s="1"/>
      <c r="I4" s="1"/>
      <c r="J4" s="1"/>
      <c r="K4" s="1"/>
      <c r="L4" s="1"/>
      <c r="M4" s="1"/>
      <c r="N4" s="1"/>
      <c r="O4" s="1"/>
      <c r="P4" s="1"/>
      <c r="Q4" s="1"/>
      <c r="R4" s="1"/>
      <c r="S4" s="1"/>
      <c r="T4" s="1"/>
      <c r="U4" s="1"/>
      <c r="V4" s="1"/>
      <c r="W4" s="1"/>
      <c r="X4" s="1"/>
      <c r="Y4" s="1"/>
      <c r="Z4" s="1"/>
      <c r="AA4" s="1"/>
      <c r="AB4" s="1"/>
      <c r="AC4" s="1"/>
      <c r="AD4" s="1"/>
      <c r="AE4" s="1"/>
      <c r="AF4" s="1"/>
    </row>
    <row r="5" spans="1:32" s="3" customFormat="1" ht="15" customHeight="1">
      <c r="A5" s="1"/>
      <c r="C5" s="432" t="s">
        <v>42</v>
      </c>
      <c r="D5" s="450"/>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3" customFormat="1" ht="15" customHeight="1">
      <c r="A6" s="1"/>
      <c r="C6" s="440" t="s">
        <v>72</v>
      </c>
      <c r="D6" s="450"/>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3" customFormat="1" ht="15" customHeight="1">
      <c r="A7" s="1"/>
      <c r="C7" s="440" t="s">
        <v>74</v>
      </c>
      <c r="D7" s="450"/>
      <c r="E7" s="1"/>
      <c r="F7" s="1"/>
      <c r="G7" s="1"/>
      <c r="H7" s="1"/>
      <c r="I7" s="1"/>
      <c r="J7" s="1"/>
      <c r="K7" s="1"/>
      <c r="L7" s="1"/>
      <c r="M7" s="1"/>
      <c r="N7" s="1"/>
      <c r="O7" s="1"/>
      <c r="P7" s="1"/>
      <c r="Q7" s="1"/>
      <c r="R7" s="1"/>
      <c r="S7" s="1"/>
      <c r="T7" s="1"/>
      <c r="U7" s="1"/>
      <c r="V7" s="1"/>
      <c r="W7" s="1"/>
      <c r="X7" s="1"/>
      <c r="Y7" s="1"/>
      <c r="Z7" s="1"/>
      <c r="AA7" s="1"/>
      <c r="AB7" s="1"/>
      <c r="AC7" s="1"/>
      <c r="AD7" s="1"/>
      <c r="AE7" s="1"/>
      <c r="AF7" s="1"/>
    </row>
    <row r="8" spans="1:32" s="3" customFormat="1" ht="15" customHeight="1">
      <c r="A8" s="1"/>
      <c r="C8" s="440" t="s">
        <v>61</v>
      </c>
      <c r="D8" s="450"/>
      <c r="E8" s="1"/>
      <c r="F8" s="1"/>
      <c r="G8" s="1"/>
      <c r="H8" s="1"/>
      <c r="I8" s="1"/>
      <c r="J8" s="1"/>
      <c r="K8" s="1"/>
      <c r="L8" s="1"/>
      <c r="M8" s="1"/>
      <c r="N8" s="1"/>
      <c r="O8" s="1"/>
      <c r="P8" s="1"/>
      <c r="Q8" s="1"/>
      <c r="R8" s="1"/>
      <c r="S8" s="1"/>
      <c r="T8" s="1"/>
      <c r="U8" s="1"/>
      <c r="V8" s="1"/>
      <c r="W8" s="1"/>
      <c r="X8" s="1"/>
      <c r="Y8" s="1"/>
      <c r="Z8" s="1"/>
      <c r="AA8" s="1"/>
      <c r="AB8" s="1"/>
      <c r="AC8" s="1"/>
      <c r="AD8" s="1"/>
      <c r="AE8" s="1"/>
      <c r="AF8" s="1"/>
    </row>
    <row r="9" spans="1:32" s="3" customFormat="1" ht="15" customHeight="1">
      <c r="A9" s="1"/>
      <c r="C9" s="440" t="s">
        <v>236</v>
      </c>
      <c r="D9" s="450"/>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s="3" customFormat="1" ht="15" customHeight="1">
      <c r="A10" s="1"/>
      <c r="C10" s="440" t="s">
        <v>2131</v>
      </c>
      <c r="D10" s="45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spans="1:32" s="3" customFormat="1" ht="15" customHeight="1">
      <c r="A11" s="1"/>
      <c r="C11" s="440" t="s">
        <v>2132</v>
      </c>
      <c r="D11" s="450"/>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s="3" customFormat="1" ht="15" customHeight="1">
      <c r="A12" s="1"/>
      <c r="C12" s="441" t="s">
        <v>2232</v>
      </c>
      <c r="D12" s="450"/>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s="3" customFormat="1" ht="33.6">
      <c r="A13" s="1"/>
      <c r="C13" s="451" t="s">
        <v>2320</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spans="1:32" s="3" customFormat="1" ht="15" customHeight="1">
      <c r="A14" s="1"/>
      <c r="C14" s="435" t="s">
        <v>2238</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s="3" customFormat="1" ht="15" customHeight="1">
      <c r="A15" s="1"/>
      <c r="C15" s="432" t="s">
        <v>33</v>
      </c>
      <c r="D15" s="450"/>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s="3" customFormat="1" ht="15" customHeight="1">
      <c r="A16" s="1"/>
      <c r="C16" s="440" t="s">
        <v>607</v>
      </c>
      <c r="D16" s="450"/>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s="3" customFormat="1" ht="15" customHeight="1">
      <c r="A17" s="1"/>
      <c r="C17" s="440" t="s">
        <v>79</v>
      </c>
      <c r="D17" s="450"/>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s="3" customFormat="1" ht="15" customHeight="1">
      <c r="A18" s="1"/>
      <c r="C18" s="440" t="s">
        <v>73</v>
      </c>
      <c r="D18" s="450"/>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s="3" customFormat="1" ht="15" customHeight="1">
      <c r="A19" s="1"/>
      <c r="C19" s="440" t="s">
        <v>239</v>
      </c>
      <c r="D19" s="450"/>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s="3" customFormat="1" ht="15" customHeight="1">
      <c r="A20" s="1"/>
      <c r="C20" s="440" t="s">
        <v>470</v>
      </c>
      <c r="D20" s="450"/>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s="3" customFormat="1" ht="15" customHeight="1">
      <c r="A21" s="1"/>
      <c r="C21" s="440" t="s">
        <v>76</v>
      </c>
      <c r="D21" s="450"/>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s="3" customFormat="1" ht="15" customHeight="1">
      <c r="A22" s="1"/>
      <c r="C22" s="440" t="s">
        <v>34</v>
      </c>
      <c r="D22" s="450"/>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s="3" customFormat="1" ht="15" customHeight="1">
      <c r="A23" s="1"/>
      <c r="C23" s="440" t="s">
        <v>270</v>
      </c>
      <c r="D23" s="450"/>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s="3" customFormat="1" ht="15" customHeight="1">
      <c r="A24" s="1"/>
      <c r="C24" s="440" t="s">
        <v>2234</v>
      </c>
      <c r="D24" s="450"/>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s="3" customFormat="1" ht="15" customHeight="1">
      <c r="A25" s="1"/>
      <c r="C25" s="440" t="s">
        <v>411</v>
      </c>
      <c r="D25" s="450"/>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s="3" customFormat="1" ht="15" customHeight="1">
      <c r="A26" s="1"/>
      <c r="C26" s="440" t="s">
        <v>52</v>
      </c>
      <c r="D26" s="450"/>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s="3" customFormat="1" ht="15" customHeight="1">
      <c r="A27" s="1"/>
      <c r="C27" s="440" t="s">
        <v>54</v>
      </c>
      <c r="D27" s="45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s="3" customFormat="1" ht="15" customHeight="1">
      <c r="A28" s="1"/>
      <c r="C28" s="440" t="s">
        <v>2296</v>
      </c>
      <c r="D28" s="450"/>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s="3" customFormat="1" ht="15" customHeight="1">
      <c r="A29" s="1"/>
      <c r="C29" s="440" t="s">
        <v>2293</v>
      </c>
      <c r="D29" s="450"/>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s="3" customFormat="1" ht="15" customHeight="1">
      <c r="A30" s="1"/>
      <c r="C30" s="440" t="s">
        <v>2269</v>
      </c>
      <c r="D30" s="450"/>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s="3" customFormat="1" ht="15" customHeight="1">
      <c r="A31" s="1"/>
      <c r="C31" s="440" t="s">
        <v>1194</v>
      </c>
      <c r="D31" s="450"/>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s="3" customFormat="1" ht="15" customHeight="1">
      <c r="A32" s="1"/>
      <c r="C32" s="440" t="s">
        <v>1195</v>
      </c>
      <c r="D32" s="450"/>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spans="1:32" s="3" customFormat="1" ht="15" customHeight="1">
      <c r="A33" s="1"/>
      <c r="C33" s="440" t="s">
        <v>1196</v>
      </c>
      <c r="D33" s="450"/>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spans="1:32" s="3" customFormat="1" ht="15" customHeight="1">
      <c r="A34" s="1"/>
      <c r="C34" s="440" t="s">
        <v>2271</v>
      </c>
      <c r="D34" s="450"/>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s="3" customFormat="1" ht="15" customHeight="1">
      <c r="A35" s="1"/>
      <c r="C35" s="440" t="s">
        <v>1197</v>
      </c>
      <c r="D35" s="450"/>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s="3" customFormat="1" ht="15" customHeight="1">
      <c r="A36" s="1"/>
      <c r="C36" s="440" t="s">
        <v>26</v>
      </c>
      <c r="D36" s="450"/>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spans="1:32" s="3" customFormat="1" ht="15" customHeight="1">
      <c r="A37" s="1"/>
      <c r="C37" s="440" t="s">
        <v>2227</v>
      </c>
      <c r="D37" s="450"/>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s="3" customFormat="1" ht="15" customHeight="1">
      <c r="A38" s="1"/>
      <c r="C38" s="440" t="s">
        <v>2260</v>
      </c>
      <c r="D38" s="450"/>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s="3" customFormat="1" ht="15" customHeight="1">
      <c r="A39" s="1"/>
      <c r="C39" s="440" t="s">
        <v>426</v>
      </c>
      <c r="D39" s="450"/>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s="3" customFormat="1" ht="15" customHeight="1">
      <c r="A40" s="1"/>
      <c r="C40" s="440" t="s">
        <v>2133</v>
      </c>
      <c r="D40" s="450"/>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s="3" customFormat="1" ht="15" customHeight="1">
      <c r="A41" s="1"/>
      <c r="C41" s="440" t="s">
        <v>11</v>
      </c>
      <c r="D41" s="450"/>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s="3" customFormat="1" ht="15" customHeight="1">
      <c r="A42" s="1"/>
      <c r="C42" s="440" t="s">
        <v>12</v>
      </c>
      <c r="D42" s="450"/>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s="3" customFormat="1" ht="15" customHeight="1">
      <c r="A43" s="1"/>
      <c r="C43" s="440" t="s">
        <v>2134</v>
      </c>
      <c r="D43" s="450"/>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3" customFormat="1" ht="15" customHeight="1">
      <c r="A44" s="1"/>
      <c r="C44" s="440" t="s">
        <v>297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3" customFormat="1" ht="15" customHeight="1">
      <c r="A45" s="1"/>
      <c r="C45" s="440" t="s">
        <v>257</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3" customFormat="1" ht="15" customHeight="1">
      <c r="A46" s="1"/>
      <c r="C46" s="440" t="s">
        <v>44</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3" customFormat="1" ht="15" customHeight="1">
      <c r="A47" s="1"/>
      <c r="C47" s="440" t="s">
        <v>45</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s="3" customFormat="1" ht="15" customHeight="1">
      <c r="A48" s="1"/>
      <c r="C48" s="440" t="s">
        <v>46</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s="3" customFormat="1" ht="15" customHeight="1">
      <c r="A49" s="1"/>
      <c r="C49" s="440" t="s">
        <v>116</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s="3" customFormat="1" ht="15" customHeight="1">
      <c r="A50" s="1"/>
      <c r="C50" s="440" t="s">
        <v>2306</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s="3" customFormat="1" ht="15" customHeight="1">
      <c r="A51" s="1"/>
      <c r="C51" s="440" t="s">
        <v>602</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s="3" customFormat="1" ht="15" customHeight="1">
      <c r="A52" s="1"/>
      <c r="C52" s="440" t="s">
        <v>132</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s="3" customFormat="1" ht="15" customHeight="1">
      <c r="A53" s="1"/>
      <c r="C53" s="440" t="s">
        <v>2292</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s="3" customFormat="1" ht="15" customHeight="1">
      <c r="A54" s="1"/>
      <c r="C54" s="440" t="s">
        <v>2291</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s="3" customFormat="1" ht="15" customHeight="1">
      <c r="A55" s="1"/>
      <c r="C55" s="440" t="s">
        <v>2290</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s="3" customFormat="1" ht="15" customHeight="1">
      <c r="A56" s="1"/>
      <c r="C56" s="440" t="s">
        <v>131</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s="3" customFormat="1" ht="15" customHeight="1">
      <c r="A57" s="1"/>
      <c r="C57" s="432" t="s">
        <v>452</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s="3" customFormat="1" ht="15" customHeight="1">
      <c r="A58" s="1"/>
      <c r="C58" s="440" t="s">
        <v>2286</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s="3" customFormat="1" ht="15" customHeight="1">
      <c r="A59" s="1"/>
      <c r="C59" s="440" t="s">
        <v>2258</v>
      </c>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s="3" customFormat="1" ht="15" customHeight="1">
      <c r="A60" s="1"/>
      <c r="C60" s="440" t="s">
        <v>2262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s="3" customFormat="1" ht="15" customHeight="1">
      <c r="A61" s="1"/>
      <c r="C61" s="440" t="s">
        <v>2255</v>
      </c>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s="3" customFormat="1" ht="15" customHeight="1">
      <c r="A62" s="1"/>
      <c r="C62" s="440" t="s">
        <v>2247</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s="3" customFormat="1" ht="15" customHeight="1">
      <c r="A63" s="1"/>
      <c r="C63" s="440" t="s">
        <v>2242</v>
      </c>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s="3" customFormat="1" ht="15" customHeight="1">
      <c r="A64" s="1"/>
      <c r="C64" s="440" t="s">
        <v>2250</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s="3" customFormat="1" ht="15" customHeight="1">
      <c r="A65" s="1"/>
      <c r="C65" s="440" t="s">
        <v>40</v>
      </c>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s="3" customFormat="1" ht="15" customHeight="1">
      <c r="A66" s="1"/>
      <c r="C66" s="440" t="s">
        <v>41</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s="3" customFormat="1" ht="15" customHeight="1">
      <c r="A67" s="1"/>
      <c r="C67" s="440" t="s">
        <v>78</v>
      </c>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s="3" customFormat="1" ht="15" customHeight="1">
      <c r="A68" s="1"/>
      <c r="C68" s="440" t="s">
        <v>373</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s="3" customFormat="1" ht="15" customHeight="1">
      <c r="A69" s="1"/>
      <c r="C69" s="440" t="s">
        <v>366</v>
      </c>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s="3" customFormat="1" ht="15" customHeight="1">
      <c r="A70" s="1"/>
      <c r="C70" s="440" t="s">
        <v>376</v>
      </c>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s="3" customFormat="1" ht="15" customHeight="1">
      <c r="A71" s="1"/>
      <c r="C71" s="440" t="s">
        <v>2300</v>
      </c>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s="3" customFormat="1" ht="15" customHeight="1">
      <c r="A72" s="1"/>
      <c r="C72" s="440" t="s">
        <v>2299</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s="3" customFormat="1" ht="15" customHeight="1">
      <c r="A73" s="1"/>
      <c r="C73" s="440" t="s">
        <v>1945</v>
      </c>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s="3" customFormat="1" ht="15" customHeight="1">
      <c r="A74" s="1"/>
      <c r="C74" s="440" t="s">
        <v>2304</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s="3" customFormat="1" ht="15" customHeight="1">
      <c r="A75" s="1"/>
      <c r="C75" s="441" t="s">
        <v>2289</v>
      </c>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s="3" customFormat="1" ht="33.6">
      <c r="A76" s="1"/>
      <c r="C76" s="452" t="s">
        <v>2321</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s="3" customFormat="1" ht="15" customHeight="1">
      <c r="A77" s="1"/>
      <c r="C77" s="435" t="s">
        <v>2238</v>
      </c>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s="3" customFormat="1" ht="15" customHeight="1">
      <c r="A78" s="1"/>
      <c r="C78" s="432" t="s">
        <v>2235</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s="3" customFormat="1" ht="15" customHeight="1">
      <c r="A79" s="1"/>
      <c r="C79" s="440" t="s">
        <v>402</v>
      </c>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s="3" customFormat="1" ht="15" customHeight="1">
      <c r="A80" s="1"/>
      <c r="C80" s="440" t="s">
        <v>249</v>
      </c>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s="3" customFormat="1" ht="15" customHeight="1">
      <c r="A81" s="1"/>
      <c r="C81" s="441" t="s">
        <v>81</v>
      </c>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s="3" customFormat="1" ht="33.6">
      <c r="A82" s="1"/>
      <c r="C82" s="453" t="s">
        <v>2322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s="3" customFormat="1" ht="15" customHeight="1">
      <c r="A83" s="1"/>
      <c r="C83" s="435" t="s">
        <v>2238</v>
      </c>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s="3" customFormat="1" ht="15" customHeight="1">
      <c r="A84" s="1"/>
      <c r="C84" s="432" t="s">
        <v>986</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s="3" customFormat="1" ht="15" customHeight="1">
      <c r="A85" s="1"/>
      <c r="C85" s="440" t="s">
        <v>51</v>
      </c>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s="3" customFormat="1" ht="15" customHeight="1">
      <c r="A86" s="1"/>
      <c r="C86" s="440" t="s">
        <v>248</v>
      </c>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s="3" customFormat="1" ht="15" customHeight="1">
      <c r="A87" s="1"/>
      <c r="C87" s="440" t="s">
        <v>254</v>
      </c>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s="3" customFormat="1" ht="15" customHeight="1">
      <c r="A88" s="1"/>
      <c r="C88" s="440" t="s">
        <v>404</v>
      </c>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s="3" customFormat="1" ht="15" customHeight="1">
      <c r="A89" s="1"/>
      <c r="C89" s="440" t="s">
        <v>43</v>
      </c>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s="3" customFormat="1" ht="15" customHeight="1">
      <c r="A90" s="1"/>
      <c r="C90" s="440" t="s">
        <v>29</v>
      </c>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s="3" customFormat="1" ht="15" customHeight="1">
      <c r="A91" s="1"/>
      <c r="C91" s="440" t="s">
        <v>10</v>
      </c>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s="3" customFormat="1" ht="15" customHeight="1">
      <c r="A92" s="1"/>
      <c r="C92" s="440" t="s">
        <v>1878</v>
      </c>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s="3" customFormat="1" ht="15" customHeight="1">
      <c r="A93" s="1"/>
      <c r="C93" s="440" t="s">
        <v>138</v>
      </c>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s="3" customFormat="1" ht="15" customHeight="1">
      <c r="A94" s="1"/>
      <c r="C94" s="440" t="s">
        <v>24</v>
      </c>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s="3" customFormat="1" ht="15" customHeight="1">
      <c r="A95" s="1"/>
      <c r="C95" s="440" t="s">
        <v>28</v>
      </c>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s="3" customFormat="1" ht="15" customHeight="1">
      <c r="A96" s="1"/>
      <c r="C96" s="440" t="s">
        <v>25</v>
      </c>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s="3" customFormat="1" ht="15" customHeight="1">
      <c r="A97" s="1"/>
      <c r="C97" s="441" t="s">
        <v>2301</v>
      </c>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s="3" customFormat="1" ht="33.6">
      <c r="A98" s="1"/>
      <c r="C98" s="454" t="s">
        <v>2323</v>
      </c>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s="3" customFormat="1" ht="15" customHeight="1">
      <c r="A99" s="1"/>
      <c r="C99" s="435" t="s">
        <v>2238</v>
      </c>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s="3" customFormat="1" ht="15" customHeight="1">
      <c r="A100" s="1"/>
      <c r="C100" s="432" t="s">
        <v>9</v>
      </c>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s="3" customFormat="1" ht="15" customHeight="1">
      <c r="A101" s="1"/>
      <c r="C101" s="440" t="s">
        <v>53</v>
      </c>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s="3" customFormat="1" ht="15" customHeight="1">
      <c r="A102" s="1"/>
      <c r="C102" s="440" t="s">
        <v>255</v>
      </c>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s="3" customFormat="1" ht="15" customHeight="1">
      <c r="A103" s="1"/>
      <c r="C103" s="441" t="s">
        <v>2267</v>
      </c>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s="3" customFormat="1" ht="33.6">
      <c r="A104" s="1"/>
      <c r="C104" s="455" t="s">
        <v>2324</v>
      </c>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s="3" customFormat="1" ht="15" customHeight="1">
      <c r="A105" s="1"/>
      <c r="C105" s="435" t="s">
        <v>2238</v>
      </c>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3" customFormat="1" ht="15" customHeight="1">
      <c r="A106" s="1"/>
      <c r="C106" s="432" t="s">
        <v>242</v>
      </c>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s="3" customFormat="1">
      <c r="A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s="1" customFormat="1"/>
    <row r="109" spans="1:32" s="1" customFormat="1"/>
    <row r="110" spans="1:32" s="1" customFormat="1"/>
    <row r="111" spans="1:32" s="1" customFormat="1"/>
    <row r="112" spans="1:3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pans="1:32" s="1" customFormat="1"/>
    <row r="162" spans="1:32" s="1" customFormat="1"/>
    <row r="163" spans="1:32" s="3" customFormat="1">
      <c r="A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sheetData>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C1D3"/>
    <pageSetUpPr fitToPage="1"/>
  </sheetPr>
  <dimension ref="A1:JF413"/>
  <sheetViews>
    <sheetView zoomScale="110" zoomScaleNormal="110" workbookViewId="0">
      <pane ySplit="6" topLeftCell="A7" activePane="bottomLeft" state="frozen"/>
      <selection pane="bottomLeft" activeCell="F7" sqref="F7"/>
    </sheetView>
  </sheetViews>
  <sheetFormatPr baseColWidth="10" defaultRowHeight="14.4"/>
  <cols>
    <col min="1" max="1" width="11.5546875" style="1"/>
    <col min="2" max="2" width="5.88671875" style="3" customWidth="1"/>
    <col min="3" max="4" width="14.44140625" style="6" customWidth="1"/>
    <col min="5" max="5" width="13.88671875" style="6" customWidth="1"/>
    <col min="6" max="7" width="16" style="6" customWidth="1"/>
    <col min="8" max="8" width="12.33203125" style="6" customWidth="1"/>
    <col min="9" max="9" width="6.5546875" style="1" customWidth="1"/>
    <col min="10" max="10" width="37.33203125" style="34" customWidth="1"/>
    <col min="11" max="11" width="12.33203125" style="1" customWidth="1"/>
    <col min="12" max="12" width="44.6640625" style="1" customWidth="1"/>
    <col min="13" max="13" width="10.88671875" style="6" customWidth="1"/>
    <col min="14" max="14" width="73.88671875" style="1" customWidth="1"/>
    <col min="15" max="18" width="13" style="11" customWidth="1"/>
    <col min="19" max="37" width="4.6640625" style="2" customWidth="1"/>
    <col min="38" max="38" width="23" style="1" customWidth="1"/>
    <col min="39" max="39" width="14.6640625" style="2" customWidth="1"/>
    <col min="40" max="40" width="14.44140625" style="1" customWidth="1"/>
    <col min="41" max="42" width="17.5546875" style="1" customWidth="1"/>
    <col min="43" max="43" width="16.88671875" style="2" customWidth="1"/>
    <col min="44" max="53" width="6.6640625" style="2" customWidth="1"/>
    <col min="54" max="54" width="15.33203125" style="410" customWidth="1"/>
    <col min="55" max="59" width="13.6640625" style="12" customWidth="1"/>
    <col min="60" max="60" width="8.6640625" style="138" customWidth="1"/>
    <col min="61" max="61" width="10.6640625" style="12" customWidth="1"/>
    <col min="62" max="62" width="12.5546875" style="12" customWidth="1"/>
    <col min="63" max="63" width="10.6640625" style="12" customWidth="1"/>
    <col min="64" max="64" width="13.6640625" style="1" customWidth="1"/>
    <col min="65" max="65" width="5.6640625" customWidth="1"/>
    <col min="66" max="66" width="13.6640625" customWidth="1"/>
    <col min="67" max="67" width="5.6640625" style="1" customWidth="1"/>
    <col min="68" max="68" width="13.6640625" style="1" customWidth="1"/>
    <col min="69" max="69" width="5.6640625" style="1" customWidth="1"/>
    <col min="70" max="70" width="13.6640625" style="1" customWidth="1"/>
    <col min="71" max="71" width="5.6640625" style="1" customWidth="1"/>
    <col min="72" max="72" width="13.6640625" style="1" customWidth="1"/>
    <col min="73" max="73" width="5.6640625" style="1" customWidth="1"/>
    <col min="74" max="74" width="13.6640625" style="1" customWidth="1"/>
    <col min="75" max="75" width="5.6640625" style="1" customWidth="1"/>
    <col min="76" max="76" width="13.6640625" style="1" customWidth="1"/>
    <col min="77" max="77" width="5.6640625" style="1" customWidth="1"/>
    <col min="78" max="78" width="13.6640625" style="1" customWidth="1"/>
    <col min="79" max="80" width="11.109375" style="11" customWidth="1"/>
    <col min="81" max="81" width="5.6640625" style="11" customWidth="1"/>
    <col min="82" max="82" width="11.109375" style="11" customWidth="1"/>
    <col min="83" max="83" width="5.6640625" style="11" customWidth="1"/>
    <col min="84" max="85" width="11.109375" style="11" customWidth="1"/>
    <col min="86" max="86" width="5.6640625" style="11" customWidth="1"/>
    <col min="87" max="87" width="11.109375" style="11" customWidth="1"/>
    <col min="88" max="88" width="5.6640625" style="11" customWidth="1"/>
    <col min="89" max="89" width="11.109375" style="11" customWidth="1"/>
    <col min="90" max="90" width="12.33203125" style="11" customWidth="1"/>
    <col min="91" max="91" width="5.6640625" style="11" customWidth="1"/>
    <col min="92" max="92" width="11.109375" style="11" customWidth="1"/>
    <col min="93" max="93" width="5.6640625" style="11" customWidth="1"/>
    <col min="94" max="94" width="11.109375" style="11" customWidth="1"/>
    <col min="95" max="95" width="5.6640625" style="11" customWidth="1"/>
    <col min="96" max="96" width="11.109375" style="11" customWidth="1"/>
    <col min="97" max="97" width="5.6640625" style="11" customWidth="1"/>
    <col min="98" max="98" width="11.109375" style="11" customWidth="1"/>
    <col min="99" max="101" width="7.33203125" style="11" customWidth="1"/>
    <col min="102" max="102" width="5.6640625" style="1" customWidth="1"/>
    <col min="103" max="103" width="13.6640625" style="1" customWidth="1"/>
    <col min="104" max="104" width="5.6640625" style="1" customWidth="1"/>
    <col min="105" max="105" width="13.6640625" style="1" customWidth="1"/>
    <col min="106" max="106" width="5" style="2" customWidth="1"/>
    <col min="107" max="111" width="4.44140625" style="2" customWidth="1"/>
    <col min="112" max="112" width="9.5546875" style="2" bestFit="1" customWidth="1"/>
    <col min="113" max="114" width="11.44140625" style="3" customWidth="1"/>
    <col min="115" max="115" width="11.44140625" style="1" customWidth="1"/>
    <col min="116" max="136" width="11.44140625" style="1"/>
    <col min="137" max="146" width="11.44140625" style="3"/>
    <col min="147" max="266" width="11.44140625" style="1"/>
  </cols>
  <sheetData>
    <row r="1" spans="1:266" ht="25.8">
      <c r="C1" s="824" t="s">
        <v>3158</v>
      </c>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c r="BD1" s="824"/>
      <c r="BE1" s="824"/>
      <c r="BF1" s="824"/>
      <c r="BG1" s="824"/>
      <c r="BH1" s="824"/>
      <c r="BI1" s="824"/>
      <c r="BJ1" s="824"/>
      <c r="BK1" s="824"/>
      <c r="BL1" s="824"/>
      <c r="BM1" s="824"/>
      <c r="BN1" s="824"/>
      <c r="BO1" s="824"/>
      <c r="BP1" s="824"/>
      <c r="BQ1" s="824"/>
      <c r="BR1" s="824"/>
      <c r="BS1" s="824"/>
      <c r="BT1" s="824"/>
      <c r="BU1" s="824"/>
      <c r="BV1" s="824"/>
      <c r="BW1" s="824"/>
      <c r="BX1" s="824"/>
      <c r="BY1" s="824"/>
      <c r="BZ1" s="824"/>
      <c r="CA1" s="824"/>
      <c r="CB1" s="824"/>
      <c r="CC1" s="824"/>
      <c r="CD1" s="824"/>
      <c r="CE1" s="824"/>
      <c r="CF1" s="824"/>
      <c r="CG1" s="824"/>
      <c r="CH1" s="824"/>
      <c r="CI1" s="824"/>
      <c r="CJ1" s="824"/>
      <c r="CK1" s="824"/>
      <c r="CL1" s="824"/>
      <c r="CM1" s="824"/>
      <c r="CN1" s="824"/>
      <c r="CO1" s="824"/>
      <c r="CP1" s="824"/>
      <c r="CQ1" s="824"/>
      <c r="CR1" s="824"/>
      <c r="CS1" s="824"/>
      <c r="CT1" s="824"/>
      <c r="CU1" s="824"/>
      <c r="CV1" s="824"/>
      <c r="CW1" s="824"/>
      <c r="CX1" s="824"/>
      <c r="CY1" s="824"/>
      <c r="CZ1" s="824"/>
      <c r="DA1" s="824"/>
      <c r="DB1" s="824"/>
      <c r="DC1" s="824"/>
      <c r="DD1" s="824"/>
      <c r="DE1" s="824"/>
      <c r="DF1" s="824"/>
      <c r="DG1" s="824"/>
      <c r="DH1" s="824"/>
      <c r="DI1" s="824"/>
    </row>
    <row r="2" spans="1:266" s="3" customFormat="1" ht="25.8">
      <c r="A2" s="422"/>
      <c r="C2" s="28"/>
      <c r="D2" s="28"/>
      <c r="E2" s="28"/>
      <c r="F2" s="28"/>
      <c r="G2" s="28"/>
      <c r="H2" s="28"/>
      <c r="M2" s="28"/>
      <c r="O2" s="202"/>
      <c r="P2" s="202"/>
      <c r="Q2" s="202"/>
      <c r="R2" s="202"/>
      <c r="S2" s="14"/>
      <c r="T2" s="14"/>
      <c r="U2" s="14"/>
      <c r="V2" s="14"/>
      <c r="W2" s="14"/>
      <c r="X2" s="14"/>
      <c r="Y2" s="14"/>
      <c r="Z2" s="14"/>
      <c r="AA2" s="14"/>
      <c r="AB2" s="14"/>
      <c r="AC2" s="14"/>
      <c r="AD2" s="14"/>
      <c r="AE2" s="14"/>
      <c r="AF2" s="14"/>
      <c r="AG2" s="14"/>
      <c r="AH2" s="14"/>
      <c r="AI2" s="14"/>
      <c r="AJ2" s="14"/>
      <c r="AK2" s="14"/>
      <c r="AM2" s="14"/>
      <c r="AQ2" s="14"/>
      <c r="AR2" s="14"/>
      <c r="AS2" s="14"/>
      <c r="AT2" s="14"/>
      <c r="AU2" s="14"/>
      <c r="AV2" s="14"/>
      <c r="AW2" s="14"/>
      <c r="AX2" s="14"/>
      <c r="AY2" s="14"/>
      <c r="AZ2" s="14"/>
      <c r="BA2" s="14"/>
      <c r="BB2" s="407"/>
      <c r="BC2" s="13"/>
      <c r="BD2" s="13"/>
      <c r="BE2" s="13"/>
      <c r="BF2" s="13"/>
      <c r="BG2" s="13"/>
      <c r="BH2" s="137"/>
      <c r="BI2" s="13"/>
      <c r="BJ2" s="13"/>
      <c r="BK2" s="13"/>
      <c r="CA2" s="5"/>
      <c r="CB2" s="5"/>
      <c r="CC2" s="5"/>
      <c r="CD2" s="5"/>
      <c r="CE2" s="5"/>
      <c r="CF2" s="5"/>
      <c r="CG2" s="5"/>
      <c r="CH2" s="5"/>
      <c r="CI2" s="5"/>
      <c r="CJ2" s="5"/>
      <c r="CK2" s="5"/>
      <c r="CL2" s="5"/>
      <c r="CM2" s="5"/>
      <c r="CN2" s="5"/>
      <c r="CO2" s="5"/>
      <c r="CP2" s="5"/>
      <c r="CQ2" s="5"/>
      <c r="CR2" s="5"/>
      <c r="CS2" s="5"/>
      <c r="CT2" s="5"/>
      <c r="CU2" s="5"/>
      <c r="CV2" s="5"/>
      <c r="CW2" s="5"/>
      <c r="DB2" s="14"/>
      <c r="DC2" s="14"/>
      <c r="DD2" s="14"/>
      <c r="DE2" s="14"/>
      <c r="DF2" s="14"/>
      <c r="DG2" s="14"/>
      <c r="DH2" s="14"/>
      <c r="DK2" s="1"/>
      <c r="DL2" s="1"/>
      <c r="DM2" s="1"/>
      <c r="DN2" s="1"/>
      <c r="DO2" s="1"/>
      <c r="DP2" s="1"/>
      <c r="DQ2" s="1"/>
      <c r="DR2" s="1"/>
      <c r="DS2" s="1"/>
      <c r="DT2" s="1"/>
      <c r="DU2" s="1"/>
      <c r="DV2" s="1"/>
      <c r="DW2" s="1"/>
      <c r="DX2" s="1"/>
      <c r="DY2" s="1"/>
      <c r="DZ2" s="1"/>
      <c r="EA2" s="1"/>
      <c r="EB2" s="1"/>
      <c r="EC2" s="1"/>
      <c r="ED2" s="1"/>
      <c r="EE2" s="1"/>
      <c r="EF2" s="1"/>
    </row>
    <row r="3" spans="1:266" s="3" customFormat="1" ht="15" customHeight="1">
      <c r="A3" s="1"/>
      <c r="C3" s="29"/>
      <c r="D3" s="29"/>
      <c r="E3" s="29"/>
      <c r="F3" s="29"/>
      <c r="G3" s="29"/>
      <c r="H3" s="29"/>
      <c r="I3" s="17"/>
      <c r="J3" s="33"/>
      <c r="K3" s="17"/>
      <c r="L3" s="17"/>
      <c r="M3" s="29"/>
      <c r="N3" s="17"/>
      <c r="O3" s="17"/>
      <c r="P3" s="17"/>
      <c r="Q3" s="17"/>
      <c r="R3" s="17"/>
      <c r="S3" s="17"/>
      <c r="T3" s="17"/>
      <c r="U3" s="17"/>
      <c r="V3" s="17"/>
      <c r="W3" s="17"/>
      <c r="X3" s="17"/>
      <c r="Y3" s="17"/>
      <c r="Z3" s="17"/>
      <c r="AA3" s="17"/>
      <c r="AB3" s="17"/>
      <c r="AC3" s="17"/>
      <c r="AD3" s="17"/>
      <c r="AE3" s="17"/>
      <c r="AF3" s="17"/>
      <c r="AG3" s="17"/>
      <c r="AH3" s="17"/>
      <c r="AI3" s="17"/>
      <c r="AJ3" s="17"/>
      <c r="AK3" s="17"/>
      <c r="AL3" s="17"/>
      <c r="AM3" s="18"/>
      <c r="AN3" s="17"/>
      <c r="AO3" s="17"/>
      <c r="AP3" s="17"/>
      <c r="AQ3" s="18"/>
      <c r="AR3" s="18"/>
      <c r="AS3" s="18"/>
      <c r="AT3" s="18"/>
      <c r="AU3" s="18"/>
      <c r="AV3" s="18"/>
      <c r="AW3" s="18"/>
      <c r="AX3" s="18"/>
      <c r="AY3" s="18"/>
      <c r="AZ3" s="18"/>
      <c r="BA3" s="18"/>
      <c r="BB3" s="408"/>
      <c r="BC3" s="17"/>
      <c r="BD3" s="17"/>
      <c r="BE3" s="17"/>
      <c r="BF3" s="17"/>
      <c r="BG3" s="17"/>
      <c r="BH3" s="18"/>
      <c r="BI3" s="17"/>
      <c r="BJ3" s="17"/>
      <c r="BK3" s="17"/>
      <c r="BL3" s="17"/>
      <c r="BM3" s="17"/>
      <c r="BN3" s="17"/>
      <c r="BO3" s="17"/>
      <c r="BP3" s="17"/>
      <c r="BQ3" s="17"/>
      <c r="BR3" s="17"/>
      <c r="BS3" s="17"/>
      <c r="BT3" s="17"/>
      <c r="BU3" s="17"/>
      <c r="BV3" s="17"/>
      <c r="BW3" s="17"/>
      <c r="BX3" s="17"/>
      <c r="BY3" s="17"/>
      <c r="BZ3" s="17"/>
      <c r="CA3" s="18"/>
      <c r="CB3" s="18"/>
      <c r="CC3" s="18"/>
      <c r="CD3" s="18"/>
      <c r="CE3" s="18"/>
      <c r="CF3" s="18"/>
      <c r="CG3" s="18"/>
      <c r="CH3" s="18"/>
      <c r="CI3" s="18"/>
      <c r="CJ3" s="18"/>
      <c r="CK3" s="18"/>
      <c r="CL3" s="18"/>
      <c r="CM3" s="18"/>
      <c r="CN3" s="18"/>
      <c r="CO3" s="18"/>
      <c r="CP3" s="18"/>
      <c r="CQ3" s="18"/>
      <c r="CR3" s="18"/>
      <c r="CS3" s="18"/>
      <c r="CT3" s="18"/>
      <c r="CU3" s="18"/>
      <c r="CV3" s="18"/>
      <c r="CW3" s="18"/>
      <c r="CX3" s="17"/>
      <c r="CY3" s="17"/>
      <c r="CZ3" s="17"/>
      <c r="DA3" s="17"/>
      <c r="DB3" s="18"/>
      <c r="DC3" s="18"/>
      <c r="DD3" s="18"/>
      <c r="DE3" s="18"/>
      <c r="DF3" s="18"/>
      <c r="DG3" s="18"/>
      <c r="DH3" s="18"/>
      <c r="DI3" s="18"/>
      <c r="DK3" s="1"/>
      <c r="DL3" s="1"/>
      <c r="DM3" s="1"/>
      <c r="DN3" s="1"/>
      <c r="DO3" s="1"/>
      <c r="DP3" s="1"/>
      <c r="DQ3" s="1"/>
      <c r="DR3" s="1"/>
      <c r="DS3" s="1"/>
      <c r="DT3" s="1"/>
      <c r="DU3" s="1"/>
      <c r="DV3" s="1"/>
      <c r="DW3" s="1"/>
      <c r="DX3" s="1"/>
      <c r="DY3" s="1"/>
      <c r="DZ3" s="1"/>
      <c r="EA3" s="1"/>
      <c r="EB3" s="1"/>
      <c r="EC3" s="1"/>
      <c r="ED3" s="1"/>
      <c r="EE3" s="1"/>
      <c r="EF3" s="1"/>
    </row>
    <row r="4" spans="1:266" s="10" customFormat="1" ht="15" customHeight="1">
      <c r="A4" s="1"/>
      <c r="B4" s="15"/>
      <c r="C4" s="823" t="s">
        <v>56</v>
      </c>
      <c r="D4" s="823"/>
      <c r="E4" s="823"/>
      <c r="F4" s="823"/>
      <c r="G4" s="823" t="s">
        <v>2122</v>
      </c>
      <c r="H4" s="823"/>
      <c r="I4" s="823" t="s">
        <v>441</v>
      </c>
      <c r="J4" s="823"/>
      <c r="K4" s="823"/>
      <c r="L4" s="823"/>
      <c r="M4" s="823"/>
      <c r="N4" s="823" t="s">
        <v>442</v>
      </c>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t="s">
        <v>3159</v>
      </c>
      <c r="AR4" s="823"/>
      <c r="AS4" s="823"/>
      <c r="AT4" s="823"/>
      <c r="AU4" s="823"/>
      <c r="AV4" s="823"/>
      <c r="AW4" s="823"/>
      <c r="AX4" s="823"/>
      <c r="AY4" s="823"/>
      <c r="AZ4" s="823"/>
      <c r="BA4" s="823"/>
      <c r="BB4" s="823" t="s">
        <v>2354</v>
      </c>
      <c r="BC4" s="823"/>
      <c r="BD4" s="823"/>
      <c r="BE4" s="823"/>
      <c r="BF4" s="823"/>
      <c r="BG4" s="823"/>
      <c r="BH4" s="823"/>
      <c r="BI4" s="821" t="s">
        <v>3160</v>
      </c>
      <c r="BJ4" s="823"/>
      <c r="BK4" s="823"/>
      <c r="BL4" s="823" t="s">
        <v>444</v>
      </c>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t="s">
        <v>621</v>
      </c>
      <c r="DC4" s="823"/>
      <c r="DD4" s="823"/>
      <c r="DE4" s="823"/>
      <c r="DF4" s="823"/>
      <c r="DG4" s="823"/>
      <c r="DH4" s="823"/>
      <c r="DI4" s="823"/>
      <c r="DJ4" s="15"/>
      <c r="DK4" s="9"/>
      <c r="DL4" s="9"/>
      <c r="DM4" s="9"/>
      <c r="DN4" s="9"/>
      <c r="DO4" s="9"/>
      <c r="DP4" s="9"/>
      <c r="DQ4" s="9"/>
      <c r="DR4" s="9"/>
      <c r="DS4" s="9"/>
      <c r="DT4" s="9"/>
      <c r="DU4" s="9"/>
      <c r="DV4" s="9"/>
      <c r="DW4" s="9"/>
      <c r="DX4" s="9"/>
      <c r="DY4" s="9"/>
      <c r="DZ4" s="9"/>
      <c r="EA4" s="9"/>
      <c r="EB4" s="9"/>
      <c r="EC4" s="9"/>
      <c r="ED4" s="9"/>
      <c r="EE4" s="9"/>
      <c r="EF4" s="9"/>
      <c r="EG4" s="15"/>
      <c r="EH4" s="15"/>
      <c r="EI4" s="15"/>
      <c r="EJ4" s="15"/>
      <c r="EK4" s="15"/>
      <c r="EL4" s="15"/>
      <c r="EM4" s="15"/>
      <c r="EN4" s="15"/>
      <c r="EO4" s="15"/>
      <c r="EP4" s="15"/>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row>
    <row r="5" spans="1:266" s="8" customFormat="1" ht="31.5" customHeight="1">
      <c r="A5" s="1"/>
      <c r="B5" s="16"/>
      <c r="C5" s="823"/>
      <c r="D5" s="823"/>
      <c r="E5" s="823"/>
      <c r="F5" s="823"/>
      <c r="G5" s="823"/>
      <c r="H5" s="823"/>
      <c r="I5" s="823"/>
      <c r="J5" s="823"/>
      <c r="K5" s="823"/>
      <c r="L5" s="823"/>
      <c r="M5" s="823"/>
      <c r="N5" s="703" t="s">
        <v>95</v>
      </c>
      <c r="O5" s="821" t="s">
        <v>96</v>
      </c>
      <c r="P5" s="821"/>
      <c r="Q5" s="821"/>
      <c r="R5" s="821"/>
      <c r="S5" s="822" t="s">
        <v>65</v>
      </c>
      <c r="T5" s="822"/>
      <c r="U5" s="822"/>
      <c r="V5" s="822"/>
      <c r="W5" s="822"/>
      <c r="X5" s="822"/>
      <c r="Y5" s="822"/>
      <c r="Z5" s="822"/>
      <c r="AA5" s="822"/>
      <c r="AB5" s="822"/>
      <c r="AC5" s="822"/>
      <c r="AD5" s="822"/>
      <c r="AE5" s="822"/>
      <c r="AF5" s="822"/>
      <c r="AG5" s="822"/>
      <c r="AH5" s="822" t="s">
        <v>1510</v>
      </c>
      <c r="AI5" s="822"/>
      <c r="AJ5" s="822"/>
      <c r="AK5" s="822"/>
      <c r="AL5" s="727" t="s">
        <v>58</v>
      </c>
      <c r="AM5" s="821" t="s">
        <v>2159</v>
      </c>
      <c r="AN5" s="823"/>
      <c r="AO5" s="821" t="s">
        <v>1136</v>
      </c>
      <c r="AP5" s="823"/>
      <c r="AQ5" s="704" t="s">
        <v>2358</v>
      </c>
      <c r="AR5" s="821" t="s">
        <v>619</v>
      </c>
      <c r="AS5" s="821"/>
      <c r="AT5" s="821"/>
      <c r="AU5" s="821"/>
      <c r="AV5" s="821"/>
      <c r="AW5" s="821"/>
      <c r="AX5" s="821"/>
      <c r="AY5" s="821"/>
      <c r="AZ5" s="821"/>
      <c r="BA5" s="821"/>
      <c r="BB5" s="823"/>
      <c r="BC5" s="823"/>
      <c r="BD5" s="823"/>
      <c r="BE5" s="823"/>
      <c r="BF5" s="823"/>
      <c r="BG5" s="823"/>
      <c r="BH5" s="823"/>
      <c r="BI5" s="823"/>
      <c r="BJ5" s="823"/>
      <c r="BK5" s="823"/>
      <c r="BL5" s="823" t="s">
        <v>1273</v>
      </c>
      <c r="BM5" s="823"/>
      <c r="BN5" s="823"/>
      <c r="BO5" s="823"/>
      <c r="BP5" s="823"/>
      <c r="BQ5" s="823"/>
      <c r="BR5" s="823"/>
      <c r="BS5" s="823"/>
      <c r="BT5" s="823"/>
      <c r="BU5" s="823"/>
      <c r="BV5" s="823"/>
      <c r="BW5" s="823"/>
      <c r="BX5" s="823"/>
      <c r="BY5" s="823"/>
      <c r="BZ5" s="823"/>
      <c r="CA5" s="823" t="s">
        <v>1262</v>
      </c>
      <c r="CB5" s="823"/>
      <c r="CC5" s="823"/>
      <c r="CD5" s="823"/>
      <c r="CE5" s="823"/>
      <c r="CF5" s="823"/>
      <c r="CG5" s="821" t="s">
        <v>1266</v>
      </c>
      <c r="CH5" s="821"/>
      <c r="CI5" s="821"/>
      <c r="CJ5" s="821"/>
      <c r="CK5" s="821"/>
      <c r="CL5" s="823" t="s">
        <v>1263</v>
      </c>
      <c r="CM5" s="823"/>
      <c r="CN5" s="823"/>
      <c r="CO5" s="823"/>
      <c r="CP5" s="823"/>
      <c r="CQ5" s="823"/>
      <c r="CR5" s="823"/>
      <c r="CS5" s="823"/>
      <c r="CT5" s="823"/>
      <c r="CU5" s="823" t="s">
        <v>1272</v>
      </c>
      <c r="CV5" s="823"/>
      <c r="CW5" s="823"/>
      <c r="CX5" s="823"/>
      <c r="CY5" s="823"/>
      <c r="CZ5" s="823"/>
      <c r="DA5" s="823"/>
      <c r="DB5" s="823"/>
      <c r="DC5" s="823"/>
      <c r="DD5" s="823"/>
      <c r="DE5" s="823"/>
      <c r="DF5" s="823"/>
      <c r="DG5" s="823"/>
      <c r="DH5" s="823"/>
      <c r="DI5" s="823"/>
      <c r="DJ5" s="16"/>
      <c r="DK5" s="4"/>
      <c r="DL5" s="4"/>
      <c r="DM5" s="4"/>
      <c r="DN5" s="4"/>
      <c r="DO5" s="4"/>
      <c r="DP5" s="4"/>
      <c r="DQ5" s="4"/>
      <c r="DR5" s="4"/>
      <c r="DS5" s="4"/>
      <c r="DT5" s="4"/>
      <c r="DU5" s="4"/>
      <c r="DV5" s="4"/>
      <c r="DW5" s="4"/>
      <c r="DX5" s="4"/>
      <c r="DY5" s="4"/>
      <c r="DZ5" s="4"/>
      <c r="EA5" s="4"/>
      <c r="EB5" s="4"/>
      <c r="EC5" s="4"/>
      <c r="ED5" s="4"/>
      <c r="EE5" s="4"/>
      <c r="EF5" s="4"/>
      <c r="EG5" s="16"/>
      <c r="EH5" s="16"/>
      <c r="EI5" s="16"/>
      <c r="EJ5" s="16"/>
      <c r="EK5" s="16"/>
      <c r="EL5" s="16"/>
      <c r="EM5" s="16"/>
      <c r="EN5" s="16"/>
      <c r="EO5" s="16"/>
      <c r="EP5" s="16"/>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row>
    <row r="6" spans="1:266" ht="74.25" customHeight="1">
      <c r="C6" s="35" t="s">
        <v>1046</v>
      </c>
      <c r="D6" s="35" t="s">
        <v>440</v>
      </c>
      <c r="E6" s="35" t="s">
        <v>421</v>
      </c>
      <c r="F6" s="35" t="s">
        <v>422</v>
      </c>
      <c r="G6" s="35" t="s">
        <v>2123</v>
      </c>
      <c r="H6" s="35" t="s">
        <v>2333</v>
      </c>
      <c r="I6" s="35" t="s">
        <v>30</v>
      </c>
      <c r="J6" s="36" t="s">
        <v>31</v>
      </c>
      <c r="K6" s="36" t="s">
        <v>86</v>
      </c>
      <c r="L6" s="35" t="s">
        <v>57</v>
      </c>
      <c r="M6" s="35" t="s">
        <v>94</v>
      </c>
      <c r="N6" s="36" t="s">
        <v>95</v>
      </c>
      <c r="O6" s="36">
        <v>1</v>
      </c>
      <c r="P6" s="36">
        <v>2</v>
      </c>
      <c r="Q6" s="36">
        <v>3</v>
      </c>
      <c r="R6" s="36">
        <v>4</v>
      </c>
      <c r="S6" s="36">
        <v>1</v>
      </c>
      <c r="T6" s="36">
        <v>2</v>
      </c>
      <c r="U6" s="36">
        <v>3</v>
      </c>
      <c r="V6" s="36">
        <v>4</v>
      </c>
      <c r="W6" s="36">
        <v>5</v>
      </c>
      <c r="X6" s="36">
        <v>6</v>
      </c>
      <c r="Y6" s="36">
        <v>7</v>
      </c>
      <c r="Z6" s="36">
        <v>8</v>
      </c>
      <c r="AA6" s="36">
        <v>9</v>
      </c>
      <c r="AB6" s="36">
        <v>10</v>
      </c>
      <c r="AC6" s="36">
        <v>11</v>
      </c>
      <c r="AD6" s="36">
        <v>12</v>
      </c>
      <c r="AE6" s="36">
        <v>13</v>
      </c>
      <c r="AF6" s="36">
        <v>14</v>
      </c>
      <c r="AG6" s="36">
        <v>15</v>
      </c>
      <c r="AH6" s="36" t="s">
        <v>1511</v>
      </c>
      <c r="AI6" s="36" t="s">
        <v>1512</v>
      </c>
      <c r="AJ6" s="36" t="s">
        <v>1513</v>
      </c>
      <c r="AK6" s="36" t="s">
        <v>2381</v>
      </c>
      <c r="AL6" s="218" t="s">
        <v>58</v>
      </c>
      <c r="AM6" s="36" t="s">
        <v>1135</v>
      </c>
      <c r="AN6" s="36" t="s">
        <v>1437</v>
      </c>
      <c r="AO6" s="36" t="s">
        <v>1136</v>
      </c>
      <c r="AP6" s="219" t="s">
        <v>1232</v>
      </c>
      <c r="AQ6" s="36" t="s">
        <v>2916</v>
      </c>
      <c r="AR6" s="36" t="s">
        <v>7</v>
      </c>
      <c r="AS6" s="36" t="s">
        <v>20</v>
      </c>
      <c r="AT6" s="36" t="s">
        <v>14</v>
      </c>
      <c r="AU6" s="36" t="s">
        <v>519</v>
      </c>
      <c r="AV6" s="36" t="s">
        <v>2313</v>
      </c>
      <c r="AW6" s="36" t="s">
        <v>5</v>
      </c>
      <c r="AX6" s="36" t="s">
        <v>204</v>
      </c>
      <c r="AY6" s="36" t="s">
        <v>162</v>
      </c>
      <c r="AZ6" s="36" t="s">
        <v>214</v>
      </c>
      <c r="BA6" s="36" t="s">
        <v>55</v>
      </c>
      <c r="BB6" s="37" t="s">
        <v>2355</v>
      </c>
      <c r="BC6" s="37" t="s">
        <v>445</v>
      </c>
      <c r="BD6" s="38" t="s">
        <v>2356</v>
      </c>
      <c r="BE6" s="38" t="s">
        <v>446</v>
      </c>
      <c r="BF6" s="39" t="s">
        <v>2357</v>
      </c>
      <c r="BG6" s="39" t="s">
        <v>447</v>
      </c>
      <c r="BH6" s="36" t="s">
        <v>1009</v>
      </c>
      <c r="BI6" s="37" t="s">
        <v>2912</v>
      </c>
      <c r="BJ6" s="38" t="s">
        <v>2910</v>
      </c>
      <c r="BK6" s="39" t="s">
        <v>2911</v>
      </c>
      <c r="BL6" s="219" t="s">
        <v>1273</v>
      </c>
      <c r="BM6" s="219" t="s">
        <v>1283</v>
      </c>
      <c r="BN6" s="219" t="s">
        <v>1284</v>
      </c>
      <c r="BO6" s="219" t="s">
        <v>1290</v>
      </c>
      <c r="BP6" s="219" t="s">
        <v>1289</v>
      </c>
      <c r="BQ6" s="219" t="s">
        <v>1341</v>
      </c>
      <c r="BR6" s="219" t="s">
        <v>1342</v>
      </c>
      <c r="BS6" s="219" t="s">
        <v>1343</v>
      </c>
      <c r="BT6" s="219" t="s">
        <v>1344</v>
      </c>
      <c r="BU6" s="219" t="s">
        <v>1345</v>
      </c>
      <c r="BV6" s="219" t="s">
        <v>1346</v>
      </c>
      <c r="BW6" s="219" t="s">
        <v>1347</v>
      </c>
      <c r="BX6" s="219" t="s">
        <v>1348</v>
      </c>
      <c r="BY6" s="219" t="s">
        <v>1349</v>
      </c>
      <c r="BZ6" s="219" t="s">
        <v>1350</v>
      </c>
      <c r="CA6" s="219" t="s">
        <v>468</v>
      </c>
      <c r="CB6" s="219" t="s">
        <v>1356</v>
      </c>
      <c r="CC6" s="219" t="s">
        <v>1257</v>
      </c>
      <c r="CD6" s="219" t="s">
        <v>1260</v>
      </c>
      <c r="CE6" s="219" t="s">
        <v>1258</v>
      </c>
      <c r="CF6" s="219" t="s">
        <v>1261</v>
      </c>
      <c r="CG6" s="219" t="s">
        <v>1266</v>
      </c>
      <c r="CH6" s="219" t="s">
        <v>1264</v>
      </c>
      <c r="CI6" s="219" t="s">
        <v>1265</v>
      </c>
      <c r="CJ6" s="219" t="s">
        <v>1267</v>
      </c>
      <c r="CK6" s="219" t="s">
        <v>1268</v>
      </c>
      <c r="CL6" s="219" t="s">
        <v>469</v>
      </c>
      <c r="CM6" s="219" t="s">
        <v>1269</v>
      </c>
      <c r="CN6" s="219" t="s">
        <v>1270</v>
      </c>
      <c r="CO6" s="219" t="s">
        <v>1275</v>
      </c>
      <c r="CP6" s="219" t="s">
        <v>1276</v>
      </c>
      <c r="CQ6" s="219" t="s">
        <v>1277</v>
      </c>
      <c r="CR6" s="219" t="s">
        <v>1278</v>
      </c>
      <c r="CS6" s="219" t="s">
        <v>1279</v>
      </c>
      <c r="CT6" s="219" t="s">
        <v>1280</v>
      </c>
      <c r="CU6" s="219" t="s">
        <v>1274</v>
      </c>
      <c r="CV6" s="219"/>
      <c r="CW6" s="219"/>
      <c r="CX6" s="219" t="s">
        <v>1279</v>
      </c>
      <c r="CY6" s="219" t="s">
        <v>1280</v>
      </c>
      <c r="CZ6" s="219" t="s">
        <v>1281</v>
      </c>
      <c r="DA6" s="219" t="s">
        <v>1282</v>
      </c>
      <c r="DB6" s="48" t="s">
        <v>624</v>
      </c>
      <c r="DC6" s="48" t="s">
        <v>622</v>
      </c>
      <c r="DD6" s="48" t="s">
        <v>625</v>
      </c>
      <c r="DE6" s="48" t="s">
        <v>623</v>
      </c>
      <c r="DF6" s="48" t="s">
        <v>3094</v>
      </c>
      <c r="DG6" s="48" t="s">
        <v>3095</v>
      </c>
      <c r="DH6" s="696" t="s">
        <v>3096</v>
      </c>
      <c r="DI6" s="696" t="s">
        <v>2333</v>
      </c>
    </row>
    <row r="7" spans="1:266" s="20" customFormat="1" ht="15" customHeight="1">
      <c r="A7" s="1"/>
      <c r="B7" s="19"/>
      <c r="C7" s="31" t="s">
        <v>431</v>
      </c>
      <c r="D7" s="31" t="s">
        <v>2312</v>
      </c>
      <c r="E7" s="31" t="s">
        <v>416</v>
      </c>
      <c r="F7" s="31" t="s">
        <v>19</v>
      </c>
      <c r="G7" s="31" t="s">
        <v>2124</v>
      </c>
      <c r="H7" s="31" t="str">
        <f>DI7</f>
        <v>Básico</v>
      </c>
      <c r="I7" s="41" t="s">
        <v>1141</v>
      </c>
      <c r="J7" s="22" t="s">
        <v>42</v>
      </c>
      <c r="K7" s="31" t="s">
        <v>63</v>
      </c>
      <c r="L7" s="22" t="s">
        <v>448</v>
      </c>
      <c r="M7" s="31" t="s">
        <v>97</v>
      </c>
      <c r="N7" s="31" t="s">
        <v>1217</v>
      </c>
      <c r="O7" s="21" t="s">
        <v>1198</v>
      </c>
      <c r="P7" s="21" t="s">
        <v>22</v>
      </c>
      <c r="Q7" s="21" t="s">
        <v>22</v>
      </c>
      <c r="R7" s="21" t="s">
        <v>22</v>
      </c>
      <c r="S7" s="41">
        <f>'G-7'!D99</f>
        <v>95</v>
      </c>
      <c r="T7" s="41">
        <f>'G-7'!D100</f>
        <v>96</v>
      </c>
      <c r="U7" s="41" t="s">
        <v>4</v>
      </c>
      <c r="V7" s="41" t="s">
        <v>4</v>
      </c>
      <c r="W7" s="41" t="s">
        <v>4</v>
      </c>
      <c r="X7" s="41" t="s">
        <v>4</v>
      </c>
      <c r="Y7" s="41" t="s">
        <v>4</v>
      </c>
      <c r="Z7" s="41" t="s">
        <v>4</v>
      </c>
      <c r="AA7" s="41" t="s">
        <v>4</v>
      </c>
      <c r="AB7" s="41" t="s">
        <v>4</v>
      </c>
      <c r="AC7" s="41" t="s">
        <v>4</v>
      </c>
      <c r="AD7" s="41" t="s">
        <v>4</v>
      </c>
      <c r="AE7" s="41" t="s">
        <v>4</v>
      </c>
      <c r="AF7" s="41" t="s">
        <v>4</v>
      </c>
      <c r="AG7" s="41" t="s">
        <v>4</v>
      </c>
      <c r="AH7" s="41" t="s">
        <v>4</v>
      </c>
      <c r="AI7" s="41" t="s">
        <v>4</v>
      </c>
      <c r="AJ7" s="41" t="s">
        <v>4</v>
      </c>
      <c r="AK7" s="41" t="s">
        <v>4</v>
      </c>
      <c r="AL7" s="221" t="s">
        <v>1199</v>
      </c>
      <c r="AM7" s="41" t="s">
        <v>1137</v>
      </c>
      <c r="AN7" s="41" t="s">
        <v>1137</v>
      </c>
      <c r="AO7" s="31" t="s">
        <v>1229</v>
      </c>
      <c r="AP7" s="31" t="s">
        <v>1432</v>
      </c>
      <c r="AQ7" s="41" t="s">
        <v>2359</v>
      </c>
      <c r="AR7" s="41"/>
      <c r="AS7" s="41"/>
      <c r="AT7" s="41"/>
      <c r="AU7" s="41"/>
      <c r="AV7" s="41"/>
      <c r="AW7" s="41"/>
      <c r="AX7" s="41"/>
      <c r="AY7" s="41"/>
      <c r="AZ7" s="41"/>
      <c r="BA7" s="41"/>
      <c r="BB7" s="23" t="s">
        <v>1201</v>
      </c>
      <c r="BC7" s="23" t="s">
        <v>450</v>
      </c>
      <c r="BD7" s="30" t="s">
        <v>1200</v>
      </c>
      <c r="BE7" s="24" t="s">
        <v>450</v>
      </c>
      <c r="BF7" s="25" t="s">
        <v>1202</v>
      </c>
      <c r="BG7" s="25" t="s">
        <v>450</v>
      </c>
      <c r="BH7" s="41" t="s">
        <v>89</v>
      </c>
      <c r="BI7" s="40">
        <f>'G-8'!MX6</f>
        <v>10</v>
      </c>
      <c r="BJ7" s="411">
        <f>'G-8'!MY6</f>
        <v>0</v>
      </c>
      <c r="BK7" s="40">
        <f>'G-8'!NA6</f>
        <v>0</v>
      </c>
      <c r="BL7" s="41">
        <f t="shared" ref="BL7:BL36" si="0">COUNTA(BM7:BZ7)/2</f>
        <v>0</v>
      </c>
      <c r="BM7" s="41"/>
      <c r="BN7" s="31"/>
      <c r="BO7" s="41"/>
      <c r="BP7" s="31"/>
      <c r="BQ7" s="41"/>
      <c r="BR7" s="31"/>
      <c r="BS7" s="31"/>
      <c r="BT7" s="31"/>
      <c r="BU7" s="31"/>
      <c r="BV7" s="31"/>
      <c r="BW7" s="31"/>
      <c r="BX7" s="31"/>
      <c r="BY7" s="31"/>
      <c r="BZ7" s="31"/>
      <c r="CA7" s="41">
        <f t="shared" ref="CA7:CA44" si="1">COUNTA(CC7:CF7)/2</f>
        <v>1</v>
      </c>
      <c r="CB7" s="41" t="s">
        <v>1357</v>
      </c>
      <c r="CC7" s="41" t="str">
        <f>I8</f>
        <v>I-2</v>
      </c>
      <c r="CD7" s="41" t="s">
        <v>1259</v>
      </c>
      <c r="CE7" s="41"/>
      <c r="CF7" s="41"/>
      <c r="CG7" s="41" t="s">
        <v>88</v>
      </c>
      <c r="CH7" s="41"/>
      <c r="CI7" s="41"/>
      <c r="CJ7" s="41"/>
      <c r="CK7" s="41"/>
      <c r="CL7" s="41">
        <f t="shared" ref="CL7:CL31" si="2">COUNTA(CM7:CT7)/2</f>
        <v>2</v>
      </c>
      <c r="CM7" s="41" t="str">
        <f>I8</f>
        <v>I-2</v>
      </c>
      <c r="CN7" s="31" t="s">
        <v>1255</v>
      </c>
      <c r="CO7" s="41" t="str">
        <f>I150</f>
        <v>I-46</v>
      </c>
      <c r="CP7" s="31" t="s">
        <v>1218</v>
      </c>
      <c r="CQ7" s="31"/>
      <c r="CR7" s="31"/>
      <c r="CS7" s="41"/>
      <c r="CT7" s="41"/>
      <c r="CU7" s="41">
        <f t="shared" ref="CU7:CU44" si="3">COUNTA(CV7:DA7)/2</f>
        <v>0</v>
      </c>
      <c r="CV7" s="41"/>
      <c r="CW7" s="41"/>
      <c r="CX7" s="41"/>
      <c r="CY7" s="41"/>
      <c r="CZ7" s="41"/>
      <c r="DA7" s="41"/>
      <c r="DB7" s="41" t="s">
        <v>89</v>
      </c>
      <c r="DC7" s="41" t="s">
        <v>89</v>
      </c>
      <c r="DD7" s="41" t="s">
        <v>89</v>
      </c>
      <c r="DE7" s="41" t="s">
        <v>89</v>
      </c>
      <c r="DF7" s="41" t="s">
        <v>89</v>
      </c>
      <c r="DG7" s="41" t="s">
        <v>89</v>
      </c>
      <c r="DH7" s="26">
        <f>COUNTIF(DB7:DG7,"Si")</f>
        <v>6</v>
      </c>
      <c r="DI7" s="26" t="str">
        <f>IF(DH7&gt;2,"Básico","Avanzado")</f>
        <v>Básico</v>
      </c>
      <c r="DJ7" s="19"/>
      <c r="EG7" s="19"/>
      <c r="EH7" s="19"/>
      <c r="EI7" s="19"/>
      <c r="EJ7" s="19"/>
      <c r="EK7" s="19"/>
      <c r="EL7" s="19"/>
      <c r="EM7" s="19"/>
      <c r="EN7" s="19"/>
      <c r="EO7" s="19"/>
      <c r="EP7" s="19"/>
    </row>
    <row r="8" spans="1:266" s="20" customFormat="1" ht="15" customHeight="1">
      <c r="A8" s="1"/>
      <c r="B8" s="19"/>
      <c r="C8" s="31" t="s">
        <v>431</v>
      </c>
      <c r="D8" s="31" t="s">
        <v>2312</v>
      </c>
      <c r="E8" s="31" t="s">
        <v>416</v>
      </c>
      <c r="F8" s="31" t="s">
        <v>19</v>
      </c>
      <c r="G8" s="31" t="s">
        <v>2125</v>
      </c>
      <c r="H8" s="31" t="str">
        <f t="shared" ref="H8:H71" si="4">DI8</f>
        <v>Básico</v>
      </c>
      <c r="I8" s="41" t="s">
        <v>1142</v>
      </c>
      <c r="J8" s="22" t="s">
        <v>33</v>
      </c>
      <c r="K8" s="31" t="s">
        <v>63</v>
      </c>
      <c r="L8" s="31" t="s">
        <v>59</v>
      </c>
      <c r="M8" s="31" t="s">
        <v>97</v>
      </c>
      <c r="N8" s="31" t="s">
        <v>1228</v>
      </c>
      <c r="O8" s="21" t="s">
        <v>1203</v>
      </c>
      <c r="P8" s="21" t="s">
        <v>22</v>
      </c>
      <c r="Q8" s="21" t="s">
        <v>22</v>
      </c>
      <c r="R8" s="21" t="s">
        <v>22</v>
      </c>
      <c r="S8" s="41">
        <f>'G-7'!D101</f>
        <v>97</v>
      </c>
      <c r="T8" s="41">
        <f>'G-7'!D102</f>
        <v>98</v>
      </c>
      <c r="U8" s="41">
        <f>'G-7'!D99</f>
        <v>95</v>
      </c>
      <c r="V8" s="41">
        <f>'G-7'!D100</f>
        <v>96</v>
      </c>
      <c r="W8" s="41" t="s">
        <v>4</v>
      </c>
      <c r="X8" s="41" t="s">
        <v>4</v>
      </c>
      <c r="Y8" s="41" t="s">
        <v>4</v>
      </c>
      <c r="Z8" s="41" t="s">
        <v>4</v>
      </c>
      <c r="AA8" s="41" t="s">
        <v>4</v>
      </c>
      <c r="AB8" s="41" t="s">
        <v>4</v>
      </c>
      <c r="AC8" s="41" t="s">
        <v>4</v>
      </c>
      <c r="AD8" s="41" t="s">
        <v>4</v>
      </c>
      <c r="AE8" s="41" t="s">
        <v>4</v>
      </c>
      <c r="AF8" s="41" t="s">
        <v>4</v>
      </c>
      <c r="AG8" s="41" t="s">
        <v>4</v>
      </c>
      <c r="AH8" s="41" t="s">
        <v>4</v>
      </c>
      <c r="AI8" s="41" t="s">
        <v>4</v>
      </c>
      <c r="AJ8" s="41" t="s">
        <v>4</v>
      </c>
      <c r="AK8" s="41" t="s">
        <v>4</v>
      </c>
      <c r="AL8" s="221" t="s">
        <v>1206</v>
      </c>
      <c r="AM8" s="41" t="s">
        <v>1137</v>
      </c>
      <c r="AN8" s="41" t="s">
        <v>1137</v>
      </c>
      <c r="AO8" s="31" t="s">
        <v>1229</v>
      </c>
      <c r="AP8" s="31" t="s">
        <v>1229</v>
      </c>
      <c r="AQ8" s="41" t="s">
        <v>2359</v>
      </c>
      <c r="AR8" s="41"/>
      <c r="AS8" s="41"/>
      <c r="AT8" s="41"/>
      <c r="AU8" s="41"/>
      <c r="AV8" s="41"/>
      <c r="AW8" s="41"/>
      <c r="AX8" s="41"/>
      <c r="AY8" s="41"/>
      <c r="AZ8" s="41"/>
      <c r="BA8" s="41"/>
      <c r="BB8" s="23" t="s">
        <v>1205</v>
      </c>
      <c r="BC8" s="23" t="s">
        <v>450</v>
      </c>
      <c r="BD8" s="30" t="s">
        <v>493</v>
      </c>
      <c r="BE8" s="24" t="s">
        <v>450</v>
      </c>
      <c r="BF8" s="25" t="s">
        <v>1204</v>
      </c>
      <c r="BG8" s="25" t="s">
        <v>450</v>
      </c>
      <c r="BH8" s="41" t="s">
        <v>89</v>
      </c>
      <c r="BI8" s="481">
        <f>'G-8'!MX7</f>
        <v>4</v>
      </c>
      <c r="BJ8" s="481">
        <f>'G-8'!MY7</f>
        <v>4</v>
      </c>
      <c r="BK8" s="481">
        <f>'G-8'!NA7</f>
        <v>1</v>
      </c>
      <c r="BL8" s="41">
        <f t="shared" si="0"/>
        <v>1</v>
      </c>
      <c r="BM8" s="41" t="str">
        <f>I9</f>
        <v>I-3</v>
      </c>
      <c r="BN8" s="31" t="s">
        <v>460</v>
      </c>
      <c r="BO8" s="41"/>
      <c r="BP8" s="31"/>
      <c r="BQ8" s="41"/>
      <c r="BR8" s="31"/>
      <c r="BS8" s="31"/>
      <c r="BT8" s="31"/>
      <c r="BU8" s="31"/>
      <c r="BV8" s="31"/>
      <c r="BW8" s="31"/>
      <c r="BX8" s="31"/>
      <c r="BY8" s="31"/>
      <c r="BZ8" s="31"/>
      <c r="CA8" s="41">
        <f t="shared" si="1"/>
        <v>0</v>
      </c>
      <c r="CB8" s="41"/>
      <c r="CC8" s="41"/>
      <c r="CD8" s="41"/>
      <c r="CE8" s="41"/>
      <c r="CF8" s="41"/>
      <c r="CG8" s="41" t="s">
        <v>89</v>
      </c>
      <c r="CH8" s="41" t="str">
        <f>I7</f>
        <v>I-1</v>
      </c>
      <c r="CI8" s="41" t="s">
        <v>1271</v>
      </c>
      <c r="CJ8" s="41"/>
      <c r="CK8" s="41"/>
      <c r="CL8" s="41">
        <f t="shared" si="2"/>
        <v>0</v>
      </c>
      <c r="CM8" s="41"/>
      <c r="CN8" s="41"/>
      <c r="CO8" s="41"/>
      <c r="CP8" s="41"/>
      <c r="CQ8" s="41"/>
      <c r="CR8" s="41"/>
      <c r="CS8" s="41"/>
      <c r="CT8" s="41"/>
      <c r="CU8" s="41">
        <f t="shared" si="3"/>
        <v>1</v>
      </c>
      <c r="CV8" s="41" t="str">
        <f>I7</f>
        <v>I-1</v>
      </c>
      <c r="CW8" s="31" t="s">
        <v>1255</v>
      </c>
      <c r="CX8" s="31"/>
      <c r="CY8" s="31"/>
      <c r="CZ8" s="31"/>
      <c r="DA8" s="31"/>
      <c r="DB8" s="41" t="s">
        <v>89</v>
      </c>
      <c r="DC8" s="41" t="s">
        <v>89</v>
      </c>
      <c r="DD8" s="41"/>
      <c r="DE8" s="41" t="s">
        <v>89</v>
      </c>
      <c r="DF8" s="41" t="s">
        <v>89</v>
      </c>
      <c r="DG8" s="41" t="s">
        <v>89</v>
      </c>
      <c r="DH8" s="26">
        <f t="shared" ref="DH8:DH71" si="5">COUNTIF(DB8:DG8,"Si")</f>
        <v>5</v>
      </c>
      <c r="DI8" s="26" t="str">
        <f t="shared" ref="DI8:DI71" si="6">IF(DH8&gt;2,"Básico","Avanzado")</f>
        <v>Básico</v>
      </c>
      <c r="DJ8" s="19"/>
      <c r="EG8" s="19"/>
      <c r="EH8" s="19"/>
      <c r="EI8" s="19"/>
      <c r="EJ8" s="19"/>
      <c r="EK8" s="19"/>
      <c r="EL8" s="19"/>
      <c r="EM8" s="19"/>
      <c r="EN8" s="19"/>
      <c r="EO8" s="19"/>
      <c r="EP8" s="19"/>
    </row>
    <row r="9" spans="1:266" s="20" customFormat="1" ht="15" customHeight="1">
      <c r="A9" s="1"/>
      <c r="B9" s="19"/>
      <c r="C9" s="31" t="s">
        <v>431</v>
      </c>
      <c r="D9" s="31" t="s">
        <v>2312</v>
      </c>
      <c r="E9" s="31" t="s">
        <v>416</v>
      </c>
      <c r="F9" s="31" t="s">
        <v>19</v>
      </c>
      <c r="G9" s="31" t="s">
        <v>2125</v>
      </c>
      <c r="H9" s="31" t="str">
        <f t="shared" si="4"/>
        <v>Avanzado</v>
      </c>
      <c r="I9" s="41" t="s">
        <v>1143</v>
      </c>
      <c r="J9" s="22" t="s">
        <v>607</v>
      </c>
      <c r="K9" s="31" t="s">
        <v>63</v>
      </c>
      <c r="L9" s="22" t="s">
        <v>608</v>
      </c>
      <c r="M9" s="31" t="s">
        <v>97</v>
      </c>
      <c r="N9" s="31" t="s">
        <v>1231</v>
      </c>
      <c r="O9" s="21" t="s">
        <v>1233</v>
      </c>
      <c r="P9" s="21" t="s">
        <v>22</v>
      </c>
      <c r="Q9" s="21" t="s">
        <v>22</v>
      </c>
      <c r="R9" s="21" t="s">
        <v>22</v>
      </c>
      <c r="S9" s="41">
        <f>'G-7'!D105</f>
        <v>101</v>
      </c>
      <c r="T9" s="41" t="s">
        <v>4</v>
      </c>
      <c r="U9" s="41" t="s">
        <v>4</v>
      </c>
      <c r="V9" s="41" t="s">
        <v>4</v>
      </c>
      <c r="W9" s="41" t="s">
        <v>4</v>
      </c>
      <c r="X9" s="41" t="s">
        <v>4</v>
      </c>
      <c r="Y9" s="41" t="s">
        <v>4</v>
      </c>
      <c r="Z9" s="41" t="s">
        <v>4</v>
      </c>
      <c r="AA9" s="41" t="s">
        <v>4</v>
      </c>
      <c r="AB9" s="41" t="s">
        <v>4</v>
      </c>
      <c r="AC9" s="41" t="s">
        <v>4</v>
      </c>
      <c r="AD9" s="41" t="s">
        <v>4</v>
      </c>
      <c r="AE9" s="41" t="s">
        <v>4</v>
      </c>
      <c r="AF9" s="41" t="s">
        <v>4</v>
      </c>
      <c r="AG9" s="41" t="s">
        <v>4</v>
      </c>
      <c r="AH9" s="41" t="s">
        <v>4</v>
      </c>
      <c r="AI9" s="41" t="s">
        <v>4</v>
      </c>
      <c r="AJ9" s="41" t="s">
        <v>4</v>
      </c>
      <c r="AK9" s="41" t="s">
        <v>4</v>
      </c>
      <c r="AL9" s="221" t="s">
        <v>606</v>
      </c>
      <c r="AM9" s="41" t="s">
        <v>1137</v>
      </c>
      <c r="AN9" s="41" t="s">
        <v>1137</v>
      </c>
      <c r="AO9" s="31" t="s">
        <v>1229</v>
      </c>
      <c r="AP9" s="31" t="s">
        <v>1229</v>
      </c>
      <c r="AQ9" s="41" t="s">
        <v>2359</v>
      </c>
      <c r="AR9" s="41"/>
      <c r="AS9" s="41"/>
      <c r="AT9" s="41"/>
      <c r="AU9" s="41"/>
      <c r="AV9" s="41"/>
      <c r="AW9" s="41"/>
      <c r="AX9" s="41"/>
      <c r="AY9" s="41"/>
      <c r="AZ9" s="41"/>
      <c r="BA9" s="41"/>
      <c r="BB9" s="23" t="s">
        <v>89</v>
      </c>
      <c r="BC9" s="23" t="s">
        <v>450</v>
      </c>
      <c r="BD9" s="30" t="s">
        <v>493</v>
      </c>
      <c r="BE9" s="24" t="s">
        <v>450</v>
      </c>
      <c r="BF9" s="25" t="s">
        <v>88</v>
      </c>
      <c r="BG9" s="25" t="s">
        <v>450</v>
      </c>
      <c r="BH9" s="41" t="s">
        <v>89</v>
      </c>
      <c r="BI9" s="481">
        <f>'G-8'!MX8</f>
        <v>6</v>
      </c>
      <c r="BJ9" s="481">
        <f>'G-8'!MY8</f>
        <v>0</v>
      </c>
      <c r="BK9" s="481">
        <f>'G-8'!NA8</f>
        <v>2</v>
      </c>
      <c r="BL9" s="41">
        <f t="shared" si="0"/>
        <v>1</v>
      </c>
      <c r="BM9" s="41" t="str">
        <f>I8</f>
        <v>I-2</v>
      </c>
      <c r="BN9" s="31" t="s">
        <v>460</v>
      </c>
      <c r="BO9" s="41"/>
      <c r="BP9" s="31"/>
      <c r="BQ9" s="41"/>
      <c r="BR9" s="31"/>
      <c r="BS9" s="31"/>
      <c r="BT9" s="31"/>
      <c r="BU9" s="31"/>
      <c r="BV9" s="31"/>
      <c r="BW9" s="31"/>
      <c r="BX9" s="31"/>
      <c r="BY9" s="31"/>
      <c r="BZ9" s="31"/>
      <c r="CA9" s="41">
        <f t="shared" si="1"/>
        <v>0</v>
      </c>
      <c r="CB9" s="41"/>
      <c r="CC9" s="41"/>
      <c r="CD9" s="41"/>
      <c r="CE9" s="41"/>
      <c r="CF9" s="41"/>
      <c r="CG9" s="41" t="s">
        <v>88</v>
      </c>
      <c r="CH9" s="41"/>
      <c r="CI9" s="41"/>
      <c r="CJ9" s="41"/>
      <c r="CK9" s="41"/>
      <c r="CL9" s="41">
        <f t="shared" si="2"/>
        <v>0</v>
      </c>
      <c r="CM9" s="41"/>
      <c r="CN9" s="41"/>
      <c r="CO9" s="41"/>
      <c r="CP9" s="41"/>
      <c r="CQ9" s="41"/>
      <c r="CR9" s="41"/>
      <c r="CS9" s="41"/>
      <c r="CT9" s="41"/>
      <c r="CU9" s="41">
        <f t="shared" si="3"/>
        <v>0</v>
      </c>
      <c r="CV9" s="31"/>
      <c r="CW9" s="31"/>
      <c r="CX9" s="31"/>
      <c r="CY9" s="31"/>
      <c r="CZ9" s="31"/>
      <c r="DA9" s="31"/>
      <c r="DB9" s="41"/>
      <c r="DC9" s="41"/>
      <c r="DD9" s="41"/>
      <c r="DE9" s="41"/>
      <c r="DF9" s="41"/>
      <c r="DG9" s="41" t="s">
        <v>89</v>
      </c>
      <c r="DH9" s="26">
        <f t="shared" si="5"/>
        <v>1</v>
      </c>
      <c r="DI9" s="26" t="str">
        <f t="shared" si="6"/>
        <v>Avanzado</v>
      </c>
      <c r="DJ9" s="19"/>
      <c r="EG9" s="19"/>
      <c r="EH9" s="19"/>
      <c r="EI9" s="19"/>
      <c r="EJ9" s="19"/>
      <c r="EK9" s="19"/>
      <c r="EL9" s="19"/>
      <c r="EM9" s="19"/>
      <c r="EN9" s="19"/>
      <c r="EO9" s="19"/>
      <c r="EP9" s="19"/>
    </row>
    <row r="10" spans="1:266" s="20" customFormat="1" ht="15" customHeight="1">
      <c r="A10" s="1"/>
      <c r="B10" s="19"/>
      <c r="C10" s="31" t="s">
        <v>431</v>
      </c>
      <c r="D10" s="31" t="s">
        <v>2312</v>
      </c>
      <c r="E10" s="31" t="s">
        <v>416</v>
      </c>
      <c r="F10" s="31" t="s">
        <v>19</v>
      </c>
      <c r="G10" s="31" t="s">
        <v>2125</v>
      </c>
      <c r="H10" s="31" t="str">
        <f t="shared" si="4"/>
        <v>Avanzado</v>
      </c>
      <c r="I10" s="41" t="s">
        <v>1144</v>
      </c>
      <c r="J10" s="22" t="s">
        <v>79</v>
      </c>
      <c r="K10" s="31" t="s">
        <v>75</v>
      </c>
      <c r="L10" s="22" t="s">
        <v>60</v>
      </c>
      <c r="M10" s="31" t="s">
        <v>98</v>
      </c>
      <c r="N10" s="31" t="s">
        <v>1097</v>
      </c>
      <c r="O10" s="21" t="s">
        <v>22</v>
      </c>
      <c r="P10" s="21" t="s">
        <v>22</v>
      </c>
      <c r="Q10" s="21" t="s">
        <v>22</v>
      </c>
      <c r="R10" s="21" t="s">
        <v>22</v>
      </c>
      <c r="S10" s="41">
        <f>'G-7'!D42</f>
        <v>37</v>
      </c>
      <c r="T10" s="41">
        <f>'G-7'!D6</f>
        <v>1</v>
      </c>
      <c r="U10" s="41" t="s">
        <v>4</v>
      </c>
      <c r="V10" s="41" t="s">
        <v>4</v>
      </c>
      <c r="W10" s="41" t="s">
        <v>4</v>
      </c>
      <c r="X10" s="41" t="s">
        <v>4</v>
      </c>
      <c r="Y10" s="41" t="s">
        <v>4</v>
      </c>
      <c r="Z10" s="41" t="s">
        <v>4</v>
      </c>
      <c r="AA10" s="41" t="s">
        <v>4</v>
      </c>
      <c r="AB10" s="41" t="s">
        <v>4</v>
      </c>
      <c r="AC10" s="41" t="s">
        <v>4</v>
      </c>
      <c r="AD10" s="41" t="s">
        <v>4</v>
      </c>
      <c r="AE10" s="41" t="s">
        <v>4</v>
      </c>
      <c r="AF10" s="41" t="s">
        <v>4</v>
      </c>
      <c r="AG10" s="41" t="s">
        <v>4</v>
      </c>
      <c r="AH10" s="41" t="s">
        <v>4</v>
      </c>
      <c r="AI10" s="41" t="s">
        <v>4</v>
      </c>
      <c r="AJ10" s="41" t="s">
        <v>4</v>
      </c>
      <c r="AK10" s="41" t="s">
        <v>4</v>
      </c>
      <c r="AL10" s="221" t="s">
        <v>461</v>
      </c>
      <c r="AM10" s="41" t="s">
        <v>1137</v>
      </c>
      <c r="AN10" s="41" t="s">
        <v>1137</v>
      </c>
      <c r="AO10" s="31" t="s">
        <v>1236</v>
      </c>
      <c r="AP10" s="31" t="s">
        <v>1433</v>
      </c>
      <c r="AQ10" s="41" t="s">
        <v>2359</v>
      </c>
      <c r="AR10" s="41"/>
      <c r="AS10" s="41"/>
      <c r="AT10" s="41"/>
      <c r="AU10" s="41"/>
      <c r="AV10" s="41"/>
      <c r="AW10" s="41"/>
      <c r="AX10" s="41"/>
      <c r="AY10" s="41"/>
      <c r="AZ10" s="41"/>
      <c r="BA10" s="41"/>
      <c r="BB10" s="23" t="s">
        <v>1999</v>
      </c>
      <c r="BC10" s="23" t="s">
        <v>450</v>
      </c>
      <c r="BD10" s="30" t="s">
        <v>2000</v>
      </c>
      <c r="BE10" s="24" t="s">
        <v>450</v>
      </c>
      <c r="BF10" s="25" t="s">
        <v>1998</v>
      </c>
      <c r="BG10" s="25" t="s">
        <v>450</v>
      </c>
      <c r="BH10" s="136" t="s">
        <v>971</v>
      </c>
      <c r="BI10" s="482">
        <f>'G-8'!MR9</f>
        <v>12</v>
      </c>
      <c r="BJ10" s="482">
        <f>'G-8'!MT9</f>
        <v>2</v>
      </c>
      <c r="BK10" s="483">
        <f>'G-8'!MS9</f>
        <v>0</v>
      </c>
      <c r="BL10" s="41">
        <f t="shared" si="0"/>
        <v>0</v>
      </c>
      <c r="BM10" s="41"/>
      <c r="BN10" s="31"/>
      <c r="BO10" s="41"/>
      <c r="BP10" s="31"/>
      <c r="BQ10" s="41"/>
      <c r="BR10" s="31"/>
      <c r="BS10" s="31"/>
      <c r="BT10" s="31"/>
      <c r="BU10" s="31"/>
      <c r="BV10" s="31"/>
      <c r="BW10" s="31"/>
      <c r="BX10" s="31"/>
      <c r="BY10" s="31"/>
      <c r="BZ10" s="31"/>
      <c r="CA10" s="41">
        <f t="shared" si="1"/>
        <v>0</v>
      </c>
      <c r="CB10" s="41"/>
      <c r="CC10" s="41"/>
      <c r="CD10" s="41"/>
      <c r="CE10" s="41"/>
      <c r="CF10" s="41"/>
      <c r="CG10" s="41" t="s">
        <v>88</v>
      </c>
      <c r="CH10" s="41"/>
      <c r="CI10" s="41"/>
      <c r="CJ10" s="41"/>
      <c r="CK10" s="41"/>
      <c r="CL10" s="41">
        <f t="shared" si="2"/>
        <v>0</v>
      </c>
      <c r="CM10" s="41"/>
      <c r="CN10" s="41"/>
      <c r="CO10" s="41"/>
      <c r="CP10" s="41"/>
      <c r="CQ10" s="41"/>
      <c r="CR10" s="41"/>
      <c r="CS10" s="41"/>
      <c r="CT10" s="41"/>
      <c r="CU10" s="41">
        <f t="shared" si="3"/>
        <v>0</v>
      </c>
      <c r="CV10" s="41"/>
      <c r="CW10" s="31"/>
      <c r="CX10" s="31"/>
      <c r="CY10" s="31"/>
      <c r="CZ10" s="31"/>
      <c r="DA10" s="31"/>
      <c r="DB10" s="41"/>
      <c r="DC10" s="41"/>
      <c r="DD10" s="41"/>
      <c r="DE10" s="41"/>
      <c r="DF10" s="41"/>
      <c r="DG10" s="41" t="s">
        <v>89</v>
      </c>
      <c r="DH10" s="26">
        <f t="shared" si="5"/>
        <v>1</v>
      </c>
      <c r="DI10" s="26" t="str">
        <f t="shared" si="6"/>
        <v>Avanzado</v>
      </c>
      <c r="DJ10" s="19"/>
      <c r="EG10" s="19"/>
      <c r="EH10" s="19"/>
      <c r="EI10" s="19"/>
      <c r="EJ10" s="19"/>
      <c r="EK10" s="19"/>
      <c r="EL10" s="19"/>
      <c r="EM10" s="19"/>
      <c r="EN10" s="19"/>
      <c r="EO10" s="19"/>
      <c r="EP10" s="19"/>
    </row>
    <row r="11" spans="1:266" s="20" customFormat="1" ht="15" customHeight="1">
      <c r="A11" s="1"/>
      <c r="B11" s="19"/>
      <c r="C11" s="31" t="s">
        <v>431</v>
      </c>
      <c r="D11" s="31" t="s">
        <v>2312</v>
      </c>
      <c r="E11" s="31" t="s">
        <v>416</v>
      </c>
      <c r="F11" s="31" t="s">
        <v>19</v>
      </c>
      <c r="G11" s="31" t="s">
        <v>2124</v>
      </c>
      <c r="H11" s="31" t="str">
        <f t="shared" si="4"/>
        <v>Avanzado</v>
      </c>
      <c r="I11" s="41" t="s">
        <v>1145</v>
      </c>
      <c r="J11" s="22" t="s">
        <v>72</v>
      </c>
      <c r="K11" s="31" t="s">
        <v>63</v>
      </c>
      <c r="L11" s="22" t="s">
        <v>1241</v>
      </c>
      <c r="M11" s="31" t="s">
        <v>97</v>
      </c>
      <c r="N11" s="31" t="s">
        <v>1240</v>
      </c>
      <c r="O11" s="21" t="s">
        <v>2392</v>
      </c>
      <c r="P11" s="21" t="s">
        <v>22</v>
      </c>
      <c r="Q11" s="21" t="s">
        <v>22</v>
      </c>
      <c r="R11" s="21" t="s">
        <v>22</v>
      </c>
      <c r="S11" s="41">
        <f>'G-7'!D99</f>
        <v>95</v>
      </c>
      <c r="T11" s="41">
        <f>'G-7'!D100</f>
        <v>96</v>
      </c>
      <c r="U11" s="41">
        <f>'G-7'!D101</f>
        <v>97</v>
      </c>
      <c r="V11" s="41">
        <f>'G-7'!D102</f>
        <v>98</v>
      </c>
      <c r="W11" s="41">
        <f>'G-7'!D106</f>
        <v>102</v>
      </c>
      <c r="X11" s="41" t="s">
        <v>4</v>
      </c>
      <c r="Y11" s="41" t="s">
        <v>4</v>
      </c>
      <c r="Z11" s="41" t="s">
        <v>4</v>
      </c>
      <c r="AA11" s="41" t="s">
        <v>4</v>
      </c>
      <c r="AB11" s="41" t="s">
        <v>4</v>
      </c>
      <c r="AC11" s="41" t="s">
        <v>4</v>
      </c>
      <c r="AD11" s="41" t="s">
        <v>4</v>
      </c>
      <c r="AE11" s="41" t="s">
        <v>4</v>
      </c>
      <c r="AF11" s="41" t="s">
        <v>4</v>
      </c>
      <c r="AG11" s="41" t="s">
        <v>4</v>
      </c>
      <c r="AH11" s="41" t="s">
        <v>4</v>
      </c>
      <c r="AI11" s="41" t="s">
        <v>4</v>
      </c>
      <c r="AJ11" s="41" t="s">
        <v>4</v>
      </c>
      <c r="AK11" s="41" t="s">
        <v>4</v>
      </c>
      <c r="AL11" s="221" t="s">
        <v>1239</v>
      </c>
      <c r="AM11" s="41" t="s">
        <v>1137</v>
      </c>
      <c r="AN11" s="41" t="s">
        <v>1137</v>
      </c>
      <c r="AO11" s="31" t="s">
        <v>1229</v>
      </c>
      <c r="AP11" s="31" t="s">
        <v>1229</v>
      </c>
      <c r="AQ11" s="41" t="s">
        <v>2359</v>
      </c>
      <c r="AR11" s="41"/>
      <c r="AS11" s="41"/>
      <c r="AT11" s="41"/>
      <c r="AU11" s="41"/>
      <c r="AV11" s="41"/>
      <c r="AW11" s="41"/>
      <c r="AX11" s="41"/>
      <c r="AY11" s="41"/>
      <c r="AZ11" s="41"/>
      <c r="BA11" s="41"/>
      <c r="BB11" s="23" t="s">
        <v>89</v>
      </c>
      <c r="BC11" s="23" t="s">
        <v>450</v>
      </c>
      <c r="BD11" s="30" t="s">
        <v>493</v>
      </c>
      <c r="BE11" s="24" t="s">
        <v>450</v>
      </c>
      <c r="BF11" s="25" t="s">
        <v>88</v>
      </c>
      <c r="BG11" s="25" t="s">
        <v>450</v>
      </c>
      <c r="BH11" s="41" t="s">
        <v>89</v>
      </c>
      <c r="BI11" s="481">
        <f>'G-8'!MX10</f>
        <v>4</v>
      </c>
      <c r="BJ11" s="481">
        <f>'G-8'!MY10</f>
        <v>0</v>
      </c>
      <c r="BK11" s="481">
        <f>'G-8'!NA10</f>
        <v>3</v>
      </c>
      <c r="BL11" s="41">
        <f t="shared" si="0"/>
        <v>0</v>
      </c>
      <c r="BM11" s="41"/>
      <c r="BN11" s="31"/>
      <c r="BO11" s="41"/>
      <c r="BP11" s="31"/>
      <c r="BQ11" s="41"/>
      <c r="BR11" s="31"/>
      <c r="BS11" s="31"/>
      <c r="BT11" s="31"/>
      <c r="BU11" s="31"/>
      <c r="BV11" s="31"/>
      <c r="BW11" s="31"/>
      <c r="BX11" s="31"/>
      <c r="BY11" s="31"/>
      <c r="BZ11" s="31"/>
      <c r="CA11" s="41">
        <f t="shared" si="1"/>
        <v>0</v>
      </c>
      <c r="CB11" s="41"/>
      <c r="CC11" s="41"/>
      <c r="CD11" s="41"/>
      <c r="CE11" s="41"/>
      <c r="CF11" s="41"/>
      <c r="CG11" s="41" t="s">
        <v>88</v>
      </c>
      <c r="CH11" s="41"/>
      <c r="CI11" s="41"/>
      <c r="CJ11" s="41"/>
      <c r="CK11" s="41"/>
      <c r="CL11" s="41">
        <f t="shared" si="2"/>
        <v>1</v>
      </c>
      <c r="CM11" s="41" t="str">
        <f>I151</f>
        <v>I-47</v>
      </c>
      <c r="CN11" s="31" t="s">
        <v>1242</v>
      </c>
      <c r="CO11" s="31"/>
      <c r="CP11" s="31"/>
      <c r="CQ11" s="31"/>
      <c r="CR11" s="31"/>
      <c r="CS11" s="31"/>
      <c r="CT11" s="31"/>
      <c r="CU11" s="41">
        <f t="shared" si="3"/>
        <v>0</v>
      </c>
      <c r="CV11" s="41"/>
      <c r="CW11" s="31"/>
      <c r="CX11" s="31"/>
      <c r="CY11" s="31"/>
      <c r="CZ11" s="31"/>
      <c r="DA11" s="31"/>
      <c r="DB11" s="41"/>
      <c r="DC11" s="41"/>
      <c r="DD11" s="41"/>
      <c r="DE11" s="41"/>
      <c r="DF11" s="41"/>
      <c r="DG11" s="41" t="s">
        <v>89</v>
      </c>
      <c r="DH11" s="26">
        <f t="shared" si="5"/>
        <v>1</v>
      </c>
      <c r="DI11" s="26" t="str">
        <f t="shared" si="6"/>
        <v>Avanzado</v>
      </c>
      <c r="DJ11" s="19"/>
      <c r="EG11" s="19"/>
      <c r="EH11" s="19"/>
      <c r="EI11" s="19"/>
      <c r="EJ11" s="19"/>
      <c r="EK11" s="19"/>
      <c r="EL11" s="19"/>
      <c r="EM11" s="19"/>
      <c r="EN11" s="19"/>
      <c r="EO11" s="19"/>
      <c r="EP11" s="19"/>
    </row>
    <row r="12" spans="1:266" s="20" customFormat="1" ht="15" customHeight="1">
      <c r="A12" s="1"/>
      <c r="B12" s="19"/>
      <c r="C12" s="31" t="s">
        <v>431</v>
      </c>
      <c r="D12" s="31" t="s">
        <v>2312</v>
      </c>
      <c r="E12" s="31" t="s">
        <v>416</v>
      </c>
      <c r="F12" s="31" t="s">
        <v>423</v>
      </c>
      <c r="G12" s="31" t="s">
        <v>2124</v>
      </c>
      <c r="H12" s="31" t="str">
        <f t="shared" si="4"/>
        <v>Básico</v>
      </c>
      <c r="I12" s="41" t="s">
        <v>1146</v>
      </c>
      <c r="J12" s="22" t="s">
        <v>74</v>
      </c>
      <c r="K12" s="31" t="s">
        <v>71</v>
      </c>
      <c r="L12" s="22" t="s">
        <v>237</v>
      </c>
      <c r="M12" s="31" t="s">
        <v>97</v>
      </c>
      <c r="N12" s="22" t="s">
        <v>1243</v>
      </c>
      <c r="O12" s="21" t="s">
        <v>2420</v>
      </c>
      <c r="P12" s="21" t="s">
        <v>22</v>
      </c>
      <c r="Q12" s="21" t="s">
        <v>22</v>
      </c>
      <c r="R12" s="21" t="s">
        <v>22</v>
      </c>
      <c r="S12" s="41">
        <f>'G-7'!D101</f>
        <v>97</v>
      </c>
      <c r="T12" s="41">
        <f>'G-7'!D102</f>
        <v>98</v>
      </c>
      <c r="U12" s="41" t="s">
        <v>4</v>
      </c>
      <c r="V12" s="41" t="s">
        <v>4</v>
      </c>
      <c r="W12" s="41" t="s">
        <v>4</v>
      </c>
      <c r="X12" s="41" t="s">
        <v>4</v>
      </c>
      <c r="Y12" s="41" t="s">
        <v>4</v>
      </c>
      <c r="Z12" s="41" t="s">
        <v>4</v>
      </c>
      <c r="AA12" s="41" t="s">
        <v>4</v>
      </c>
      <c r="AB12" s="41" t="s">
        <v>4</v>
      </c>
      <c r="AC12" s="41" t="s">
        <v>4</v>
      </c>
      <c r="AD12" s="41" t="s">
        <v>4</v>
      </c>
      <c r="AE12" s="41" t="s">
        <v>4</v>
      </c>
      <c r="AF12" s="41" t="s">
        <v>4</v>
      </c>
      <c r="AG12" s="41" t="s">
        <v>4</v>
      </c>
      <c r="AH12" s="41" t="s">
        <v>4</v>
      </c>
      <c r="AI12" s="41" t="s">
        <v>4</v>
      </c>
      <c r="AJ12" s="41" t="s">
        <v>4</v>
      </c>
      <c r="AK12" s="41" t="s">
        <v>4</v>
      </c>
      <c r="AL12" s="221" t="s">
        <v>1244</v>
      </c>
      <c r="AM12" s="26" t="s">
        <v>1137</v>
      </c>
      <c r="AN12" s="41" t="s">
        <v>1137</v>
      </c>
      <c r="AO12" s="31" t="s">
        <v>1286</v>
      </c>
      <c r="AP12" s="31" t="s">
        <v>1434</v>
      </c>
      <c r="AQ12" s="26" t="s">
        <v>2359</v>
      </c>
      <c r="AR12" s="26"/>
      <c r="AS12" s="26"/>
      <c r="AT12" s="26"/>
      <c r="AU12" s="26"/>
      <c r="AV12" s="26"/>
      <c r="AW12" s="26"/>
      <c r="AX12" s="26"/>
      <c r="AY12" s="26"/>
      <c r="AZ12" s="26"/>
      <c r="BA12" s="26"/>
      <c r="BB12" s="23" t="s">
        <v>1245</v>
      </c>
      <c r="BC12" s="23" t="s">
        <v>450</v>
      </c>
      <c r="BD12" s="30" t="s">
        <v>1246</v>
      </c>
      <c r="BE12" s="24" t="s">
        <v>450</v>
      </c>
      <c r="BF12" s="25" t="s">
        <v>88</v>
      </c>
      <c r="BG12" s="25" t="s">
        <v>450</v>
      </c>
      <c r="BH12" s="41" t="s">
        <v>89</v>
      </c>
      <c r="BI12" s="481">
        <f>'G-8'!MX11</f>
        <v>7</v>
      </c>
      <c r="BJ12" s="481">
        <f>'G-8'!MZ11</f>
        <v>0</v>
      </c>
      <c r="BK12" s="481">
        <f>'G-8'!NA11</f>
        <v>0</v>
      </c>
      <c r="BL12" s="41">
        <f t="shared" si="0"/>
        <v>0</v>
      </c>
      <c r="BM12" s="41"/>
      <c r="BN12" s="31"/>
      <c r="BO12" s="41"/>
      <c r="BP12" s="31"/>
      <c r="BQ12" s="41"/>
      <c r="BR12" s="31"/>
      <c r="BS12" s="31"/>
      <c r="BT12" s="31"/>
      <c r="BU12" s="31"/>
      <c r="BV12" s="31"/>
      <c r="BW12" s="31"/>
      <c r="BX12" s="31"/>
      <c r="BY12" s="31"/>
      <c r="BZ12" s="31"/>
      <c r="CA12" s="41">
        <f t="shared" si="1"/>
        <v>1</v>
      </c>
      <c r="CB12" s="41" t="s">
        <v>1359</v>
      </c>
      <c r="CC12" s="41" t="str">
        <f>I14</f>
        <v>I-8</v>
      </c>
      <c r="CD12" s="31" t="s">
        <v>1288</v>
      </c>
      <c r="CE12" s="41"/>
      <c r="CF12" s="41"/>
      <c r="CG12" s="41" t="s">
        <v>88</v>
      </c>
      <c r="CH12" s="41"/>
      <c r="CI12" s="41"/>
      <c r="CJ12" s="41"/>
      <c r="CK12" s="41"/>
      <c r="CL12" s="41">
        <f t="shared" si="2"/>
        <v>2</v>
      </c>
      <c r="CM12" s="41" t="str">
        <f>I14</f>
        <v>I-8</v>
      </c>
      <c r="CN12" s="31" t="s">
        <v>1287</v>
      </c>
      <c r="CO12" s="41" t="str">
        <f>I150</f>
        <v>I-46</v>
      </c>
      <c r="CP12" s="31" t="s">
        <v>1247</v>
      </c>
      <c r="CQ12" s="41"/>
      <c r="CR12" s="41"/>
      <c r="CS12" s="31"/>
      <c r="CT12" s="31"/>
      <c r="CU12" s="41">
        <f t="shared" si="3"/>
        <v>0</v>
      </c>
      <c r="CV12" s="41"/>
      <c r="CW12" s="31"/>
      <c r="CX12" s="31"/>
      <c r="CY12" s="31"/>
      <c r="CZ12" s="31"/>
      <c r="DA12" s="31"/>
      <c r="DB12" s="26" t="s">
        <v>89</v>
      </c>
      <c r="DC12" s="26" t="s">
        <v>89</v>
      </c>
      <c r="DD12" s="26"/>
      <c r="DE12" s="26" t="s">
        <v>89</v>
      </c>
      <c r="DF12" s="26" t="s">
        <v>89</v>
      </c>
      <c r="DG12" s="26" t="s">
        <v>89</v>
      </c>
      <c r="DH12" s="26">
        <f t="shared" si="5"/>
        <v>5</v>
      </c>
      <c r="DI12" s="26" t="str">
        <f t="shared" si="6"/>
        <v>Básico</v>
      </c>
      <c r="DJ12" s="19"/>
      <c r="EG12" s="19"/>
      <c r="EH12" s="19"/>
      <c r="EI12" s="19"/>
      <c r="EJ12" s="19"/>
      <c r="EK12" s="19"/>
      <c r="EL12" s="19"/>
      <c r="EM12" s="19"/>
      <c r="EN12" s="19"/>
      <c r="EO12" s="19"/>
      <c r="EP12" s="19"/>
    </row>
    <row r="13" spans="1:266" s="20" customFormat="1" ht="15" customHeight="1">
      <c r="A13" s="1"/>
      <c r="B13" s="19"/>
      <c r="C13" s="31" t="s">
        <v>431</v>
      </c>
      <c r="D13" s="31" t="s">
        <v>2312</v>
      </c>
      <c r="E13" s="31" t="s">
        <v>416</v>
      </c>
      <c r="F13" s="31" t="s">
        <v>423</v>
      </c>
      <c r="G13" s="31" t="s">
        <v>2124</v>
      </c>
      <c r="H13" s="31" t="str">
        <f t="shared" si="4"/>
        <v>Avanzado</v>
      </c>
      <c r="I13" s="41" t="s">
        <v>1147</v>
      </c>
      <c r="J13" s="22" t="s">
        <v>61</v>
      </c>
      <c r="K13" s="31" t="s">
        <v>1435</v>
      </c>
      <c r="L13" s="22" t="s">
        <v>1438</v>
      </c>
      <c r="M13" s="31" t="s">
        <v>97</v>
      </c>
      <c r="N13" s="22" t="s">
        <v>1436</v>
      </c>
      <c r="O13" s="21" t="s">
        <v>2435</v>
      </c>
      <c r="P13" s="21" t="s">
        <v>22</v>
      </c>
      <c r="Q13" s="21" t="s">
        <v>22</v>
      </c>
      <c r="R13" s="21" t="s">
        <v>22</v>
      </c>
      <c r="S13" s="41">
        <f>'G-7'!D103</f>
        <v>99</v>
      </c>
      <c r="T13" s="41">
        <f>'G-7'!D104</f>
        <v>100</v>
      </c>
      <c r="U13" s="41" t="s">
        <v>4</v>
      </c>
      <c r="V13" s="41" t="s">
        <v>4</v>
      </c>
      <c r="W13" s="41" t="s">
        <v>4</v>
      </c>
      <c r="X13" s="41" t="s">
        <v>4</v>
      </c>
      <c r="Y13" s="41" t="s">
        <v>4</v>
      </c>
      <c r="Z13" s="41" t="s">
        <v>4</v>
      </c>
      <c r="AA13" s="41" t="s">
        <v>4</v>
      </c>
      <c r="AB13" s="41" t="s">
        <v>4</v>
      </c>
      <c r="AC13" s="41" t="s">
        <v>4</v>
      </c>
      <c r="AD13" s="41" t="s">
        <v>4</v>
      </c>
      <c r="AE13" s="41" t="s">
        <v>4</v>
      </c>
      <c r="AF13" s="41" t="s">
        <v>4</v>
      </c>
      <c r="AG13" s="41" t="s">
        <v>4</v>
      </c>
      <c r="AH13" s="41" t="s">
        <v>4</v>
      </c>
      <c r="AI13" s="41" t="s">
        <v>4</v>
      </c>
      <c r="AJ13" s="41" t="s">
        <v>4</v>
      </c>
      <c r="AK13" s="41" t="s">
        <v>4</v>
      </c>
      <c r="AL13" s="221" t="s">
        <v>1248</v>
      </c>
      <c r="AM13" s="26" t="s">
        <v>1251</v>
      </c>
      <c r="AN13" s="26" t="s">
        <v>1251</v>
      </c>
      <c r="AO13" s="31" t="s">
        <v>1439</v>
      </c>
      <c r="AP13" s="31" t="s">
        <v>1441</v>
      </c>
      <c r="AQ13" s="26" t="s">
        <v>2359</v>
      </c>
      <c r="AR13" s="26"/>
      <c r="AS13" s="26"/>
      <c r="AT13" s="26"/>
      <c r="AU13" s="26"/>
      <c r="AV13" s="26"/>
      <c r="AW13" s="26"/>
      <c r="AX13" s="26"/>
      <c r="AY13" s="26"/>
      <c r="AZ13" s="26"/>
      <c r="BA13" s="26"/>
      <c r="BB13" s="23" t="s">
        <v>1252</v>
      </c>
      <c r="BC13" s="23" t="s">
        <v>450</v>
      </c>
      <c r="BD13" s="30" t="s">
        <v>1440</v>
      </c>
      <c r="BE13" s="24" t="s">
        <v>450</v>
      </c>
      <c r="BF13" s="25" t="s">
        <v>88</v>
      </c>
      <c r="BG13" s="25" t="s">
        <v>450</v>
      </c>
      <c r="BH13" s="41" t="s">
        <v>89</v>
      </c>
      <c r="BI13" s="481">
        <f>'G-8'!MX12</f>
        <v>9</v>
      </c>
      <c r="BJ13" s="481">
        <f>'G-8'!MZ12</f>
        <v>0</v>
      </c>
      <c r="BK13" s="481">
        <f>'G-8'!NA12</f>
        <v>0</v>
      </c>
      <c r="BL13" s="41">
        <f t="shared" si="0"/>
        <v>0</v>
      </c>
      <c r="BM13" s="41"/>
      <c r="BN13" s="31"/>
      <c r="BO13" s="41"/>
      <c r="BP13" s="31"/>
      <c r="BQ13" s="41"/>
      <c r="BR13" s="31"/>
      <c r="BS13" s="31"/>
      <c r="BT13" s="31"/>
      <c r="BU13" s="31"/>
      <c r="BV13" s="31"/>
      <c r="BW13" s="31"/>
      <c r="BX13" s="31"/>
      <c r="BY13" s="31"/>
      <c r="BZ13" s="31"/>
      <c r="CA13" s="41">
        <f t="shared" si="1"/>
        <v>1</v>
      </c>
      <c r="CB13" s="41" t="s">
        <v>1359</v>
      </c>
      <c r="CC13" s="41" t="str">
        <f>I14</f>
        <v>I-8</v>
      </c>
      <c r="CD13" s="31" t="s">
        <v>1288</v>
      </c>
      <c r="CE13" s="41"/>
      <c r="CF13" s="41"/>
      <c r="CG13" s="41" t="s">
        <v>88</v>
      </c>
      <c r="CH13" s="41"/>
      <c r="CI13" s="41"/>
      <c r="CJ13" s="41"/>
      <c r="CK13" s="41"/>
      <c r="CL13" s="41">
        <f t="shared" si="2"/>
        <v>3</v>
      </c>
      <c r="CM13" s="41" t="str">
        <f>I14</f>
        <v>I-8</v>
      </c>
      <c r="CN13" s="31" t="s">
        <v>1256</v>
      </c>
      <c r="CO13" s="41" t="str">
        <f>I150</f>
        <v>I-46</v>
      </c>
      <c r="CP13" s="31" t="s">
        <v>1253</v>
      </c>
      <c r="CQ13" s="41" t="str">
        <f>I152</f>
        <v>I-48</v>
      </c>
      <c r="CR13" s="31" t="s">
        <v>1254</v>
      </c>
      <c r="CS13" s="31"/>
      <c r="CT13" s="31"/>
      <c r="CU13" s="41">
        <f t="shared" si="3"/>
        <v>0</v>
      </c>
      <c r="CV13" s="41"/>
      <c r="CW13" s="31"/>
      <c r="CX13" s="31"/>
      <c r="CY13" s="31"/>
      <c r="CZ13" s="31"/>
      <c r="DA13" s="31"/>
      <c r="DB13" s="26"/>
      <c r="DC13" s="26"/>
      <c r="DD13" s="26"/>
      <c r="DE13" s="26"/>
      <c r="DF13" s="26"/>
      <c r="DG13" s="26" t="s">
        <v>89</v>
      </c>
      <c r="DH13" s="26">
        <f t="shared" si="5"/>
        <v>1</v>
      </c>
      <c r="DI13" s="26" t="str">
        <f t="shared" si="6"/>
        <v>Avanzado</v>
      </c>
      <c r="DJ13" s="19"/>
      <c r="EG13" s="19"/>
      <c r="EH13" s="19"/>
      <c r="EI13" s="19"/>
      <c r="EJ13" s="19"/>
      <c r="EK13" s="19"/>
      <c r="EL13" s="19"/>
      <c r="EM13" s="19"/>
      <c r="EN13" s="19"/>
      <c r="EO13" s="19"/>
      <c r="EP13" s="19"/>
    </row>
    <row r="14" spans="1:266" s="20" customFormat="1" ht="15" customHeight="1">
      <c r="A14" s="1"/>
      <c r="B14" s="19"/>
      <c r="C14" s="31" t="s">
        <v>431</v>
      </c>
      <c r="D14" s="31" t="s">
        <v>2312</v>
      </c>
      <c r="E14" s="31" t="s">
        <v>416</v>
      </c>
      <c r="F14" s="31" t="s">
        <v>423</v>
      </c>
      <c r="G14" s="31" t="s">
        <v>2125</v>
      </c>
      <c r="H14" s="31" t="str">
        <f t="shared" si="4"/>
        <v>Básico</v>
      </c>
      <c r="I14" s="41" t="s">
        <v>1148</v>
      </c>
      <c r="J14" s="22" t="s">
        <v>73</v>
      </c>
      <c r="K14" s="31" t="s">
        <v>63</v>
      </c>
      <c r="L14" s="22" t="s">
        <v>238</v>
      </c>
      <c r="M14" s="31" t="s">
        <v>97</v>
      </c>
      <c r="N14" s="22" t="s">
        <v>1285</v>
      </c>
      <c r="O14" s="21" t="s">
        <v>2516</v>
      </c>
      <c r="P14" s="21" t="s">
        <v>22</v>
      </c>
      <c r="Q14" s="21" t="s">
        <v>22</v>
      </c>
      <c r="R14" s="21" t="s">
        <v>22</v>
      </c>
      <c r="S14" s="41">
        <f>'G-7'!D101</f>
        <v>97</v>
      </c>
      <c r="T14" s="41">
        <f>'G-7'!D102</f>
        <v>98</v>
      </c>
      <c r="U14" s="41" t="s">
        <v>4</v>
      </c>
      <c r="V14" s="41" t="s">
        <v>4</v>
      </c>
      <c r="W14" s="41" t="s">
        <v>4</v>
      </c>
      <c r="X14" s="41" t="s">
        <v>4</v>
      </c>
      <c r="Y14" s="41" t="s">
        <v>4</v>
      </c>
      <c r="Z14" s="41" t="s">
        <v>4</v>
      </c>
      <c r="AA14" s="41" t="s">
        <v>4</v>
      </c>
      <c r="AB14" s="41" t="s">
        <v>4</v>
      </c>
      <c r="AC14" s="41" t="s">
        <v>4</v>
      </c>
      <c r="AD14" s="41" t="s">
        <v>4</v>
      </c>
      <c r="AE14" s="41" t="s">
        <v>4</v>
      </c>
      <c r="AF14" s="41" t="s">
        <v>4</v>
      </c>
      <c r="AG14" s="41" t="s">
        <v>4</v>
      </c>
      <c r="AH14" s="41" t="s">
        <v>4</v>
      </c>
      <c r="AI14" s="41" t="s">
        <v>4</v>
      </c>
      <c r="AJ14" s="41" t="s">
        <v>4</v>
      </c>
      <c r="AK14" s="41" t="s">
        <v>4</v>
      </c>
      <c r="AL14" s="221" t="s">
        <v>462</v>
      </c>
      <c r="AM14" s="26" t="s">
        <v>1442</v>
      </c>
      <c r="AN14" s="26" t="s">
        <v>1442</v>
      </c>
      <c r="AO14" s="31" t="s">
        <v>1229</v>
      </c>
      <c r="AP14" s="31" t="s">
        <v>1229</v>
      </c>
      <c r="AQ14" s="26" t="s">
        <v>2359</v>
      </c>
      <c r="AR14" s="26"/>
      <c r="AS14" s="26"/>
      <c r="AT14" s="26"/>
      <c r="AU14" s="26"/>
      <c r="AV14" s="26"/>
      <c r="AW14" s="26"/>
      <c r="AX14" s="26"/>
      <c r="AY14" s="26"/>
      <c r="AZ14" s="26"/>
      <c r="BA14" s="26"/>
      <c r="BB14" s="23" t="s">
        <v>89</v>
      </c>
      <c r="BC14" s="23" t="s">
        <v>450</v>
      </c>
      <c r="BD14" s="30" t="s">
        <v>493</v>
      </c>
      <c r="BE14" s="24" t="s">
        <v>450</v>
      </c>
      <c r="BF14" s="25" t="s">
        <v>88</v>
      </c>
      <c r="BG14" s="25" t="s">
        <v>450</v>
      </c>
      <c r="BH14" s="41" t="s">
        <v>89</v>
      </c>
      <c r="BI14" s="481">
        <f>'G-8'!MX13</f>
        <v>0</v>
      </c>
      <c r="BJ14" s="481">
        <f>'G-8'!MY13</f>
        <v>7</v>
      </c>
      <c r="BK14" s="481">
        <f>'G-8'!NA13</f>
        <v>0</v>
      </c>
      <c r="BL14" s="41">
        <f t="shared" si="0"/>
        <v>1</v>
      </c>
      <c r="BM14" s="41" t="str">
        <f>I248</f>
        <v>I-83</v>
      </c>
      <c r="BN14" s="31" t="s">
        <v>1443</v>
      </c>
      <c r="BO14" s="41"/>
      <c r="BP14" s="31"/>
      <c r="BQ14" s="41"/>
      <c r="BR14" s="31"/>
      <c r="BS14" s="31"/>
      <c r="BT14" s="31"/>
      <c r="BU14" s="31"/>
      <c r="BV14" s="31"/>
      <c r="BW14" s="31"/>
      <c r="BX14" s="31"/>
      <c r="BY14" s="31"/>
      <c r="BZ14" s="31"/>
      <c r="CA14" s="41">
        <f t="shared" si="1"/>
        <v>0</v>
      </c>
      <c r="CB14" s="41"/>
      <c r="CC14" s="41"/>
      <c r="CD14" s="41"/>
      <c r="CE14" s="41"/>
      <c r="CF14" s="41"/>
      <c r="CG14" s="41" t="s">
        <v>89</v>
      </c>
      <c r="CH14" s="41" t="str">
        <f>I12</f>
        <v>I-6</v>
      </c>
      <c r="CI14" s="31" t="s">
        <v>1288</v>
      </c>
      <c r="CJ14" s="31" t="str">
        <f>I13</f>
        <v>I-7</v>
      </c>
      <c r="CK14" s="31" t="s">
        <v>1288</v>
      </c>
      <c r="CL14" s="41">
        <f t="shared" si="2"/>
        <v>0</v>
      </c>
      <c r="CM14" s="41"/>
      <c r="CN14" s="41"/>
      <c r="CO14" s="41"/>
      <c r="CP14" s="41"/>
      <c r="CQ14" s="41"/>
      <c r="CR14" s="41"/>
      <c r="CS14" s="31"/>
      <c r="CT14" s="31"/>
      <c r="CU14" s="41">
        <f t="shared" si="3"/>
        <v>2</v>
      </c>
      <c r="CV14" s="41" t="str">
        <f>I12</f>
        <v>I-6</v>
      </c>
      <c r="CW14" s="31" t="s">
        <v>1287</v>
      </c>
      <c r="CX14" s="41" t="str">
        <f>I13</f>
        <v>I-7</v>
      </c>
      <c r="CY14" s="31" t="s">
        <v>1256</v>
      </c>
      <c r="CZ14" s="41"/>
      <c r="DA14" s="31"/>
      <c r="DB14" s="26" t="s">
        <v>89</v>
      </c>
      <c r="DC14" s="26" t="s">
        <v>89</v>
      </c>
      <c r="DD14" s="26"/>
      <c r="DE14" s="26" t="s">
        <v>89</v>
      </c>
      <c r="DF14" s="26"/>
      <c r="DG14" s="26"/>
      <c r="DH14" s="26">
        <f t="shared" si="5"/>
        <v>3</v>
      </c>
      <c r="DI14" s="26" t="str">
        <f t="shared" si="6"/>
        <v>Básico</v>
      </c>
      <c r="DJ14" s="19"/>
      <c r="EG14" s="19"/>
      <c r="EH14" s="19"/>
      <c r="EI14" s="19"/>
      <c r="EJ14" s="19"/>
      <c r="EK14" s="19"/>
      <c r="EL14" s="19"/>
      <c r="EM14" s="19"/>
      <c r="EN14" s="19"/>
      <c r="EO14" s="19"/>
      <c r="EP14" s="19"/>
    </row>
    <row r="15" spans="1:266" s="20" customFormat="1" ht="15" customHeight="1">
      <c r="A15" s="1"/>
      <c r="B15" s="19"/>
      <c r="C15" s="31" t="s">
        <v>431</v>
      </c>
      <c r="D15" s="31" t="s">
        <v>2312</v>
      </c>
      <c r="E15" s="31" t="s">
        <v>416</v>
      </c>
      <c r="F15" s="31" t="s">
        <v>423</v>
      </c>
      <c r="G15" s="31" t="s">
        <v>2124</v>
      </c>
      <c r="H15" s="31" t="str">
        <f t="shared" si="4"/>
        <v>Básico</v>
      </c>
      <c r="I15" s="41" t="s">
        <v>1149</v>
      </c>
      <c r="J15" s="22" t="s">
        <v>236</v>
      </c>
      <c r="K15" s="31" t="s">
        <v>63</v>
      </c>
      <c r="L15" s="22" t="s">
        <v>1291</v>
      </c>
      <c r="M15" s="31" t="s">
        <v>97</v>
      </c>
      <c r="N15" s="22" t="s">
        <v>1292</v>
      </c>
      <c r="O15" s="21" t="s">
        <v>2547</v>
      </c>
      <c r="P15" s="21" t="s">
        <v>22</v>
      </c>
      <c r="Q15" s="21" t="s">
        <v>22</v>
      </c>
      <c r="R15" s="21" t="s">
        <v>22</v>
      </c>
      <c r="S15" s="41">
        <f>'G-7'!D107</f>
        <v>103</v>
      </c>
      <c r="T15" s="41">
        <f>'G-7'!D108</f>
        <v>104</v>
      </c>
      <c r="U15" s="41" t="s">
        <v>4</v>
      </c>
      <c r="V15" s="41" t="s">
        <v>4</v>
      </c>
      <c r="W15" s="41" t="s">
        <v>4</v>
      </c>
      <c r="X15" s="41" t="s">
        <v>4</v>
      </c>
      <c r="Y15" s="41" t="s">
        <v>4</v>
      </c>
      <c r="Z15" s="41" t="s">
        <v>4</v>
      </c>
      <c r="AA15" s="41" t="s">
        <v>4</v>
      </c>
      <c r="AB15" s="41" t="s">
        <v>4</v>
      </c>
      <c r="AC15" s="41" t="s">
        <v>4</v>
      </c>
      <c r="AD15" s="41" t="s">
        <v>4</v>
      </c>
      <c r="AE15" s="41" t="s">
        <v>4</v>
      </c>
      <c r="AF15" s="41" t="s">
        <v>4</v>
      </c>
      <c r="AG15" s="41" t="s">
        <v>4</v>
      </c>
      <c r="AH15" s="41" t="s">
        <v>4</v>
      </c>
      <c r="AI15" s="41" t="s">
        <v>4</v>
      </c>
      <c r="AJ15" s="41" t="s">
        <v>4</v>
      </c>
      <c r="AK15" s="41" t="s">
        <v>4</v>
      </c>
      <c r="AL15" s="643" t="s">
        <v>453</v>
      </c>
      <c r="AM15" s="26" t="s">
        <v>1293</v>
      </c>
      <c r="AN15" s="26" t="s">
        <v>1293</v>
      </c>
      <c r="AO15" s="31" t="s">
        <v>1229</v>
      </c>
      <c r="AP15" s="31" t="s">
        <v>1229</v>
      </c>
      <c r="AQ15" s="26" t="s">
        <v>2359</v>
      </c>
      <c r="AR15" s="26"/>
      <c r="AS15" s="26"/>
      <c r="AT15" s="26"/>
      <c r="AU15" s="26"/>
      <c r="AV15" s="26"/>
      <c r="AW15" s="26"/>
      <c r="AX15" s="26"/>
      <c r="AY15" s="26"/>
      <c r="AZ15" s="26"/>
      <c r="BA15" s="26"/>
      <c r="BB15" s="23" t="s">
        <v>89</v>
      </c>
      <c r="BC15" s="23" t="s">
        <v>450</v>
      </c>
      <c r="BD15" s="30" t="s">
        <v>493</v>
      </c>
      <c r="BE15" s="24" t="s">
        <v>450</v>
      </c>
      <c r="BF15" s="25" t="s">
        <v>88</v>
      </c>
      <c r="BG15" s="25" t="s">
        <v>450</v>
      </c>
      <c r="BH15" s="41" t="s">
        <v>89</v>
      </c>
      <c r="BI15" s="481">
        <f>'G-8'!MX14</f>
        <v>7</v>
      </c>
      <c r="BJ15" s="481">
        <f>'G-8'!MY14</f>
        <v>0</v>
      </c>
      <c r="BK15" s="481">
        <f>'G-8'!NA14</f>
        <v>0</v>
      </c>
      <c r="BL15" s="41">
        <f t="shared" si="0"/>
        <v>0</v>
      </c>
      <c r="BM15" s="41"/>
      <c r="BN15" s="31"/>
      <c r="BO15" s="41"/>
      <c r="BP15" s="31"/>
      <c r="BQ15" s="41"/>
      <c r="BR15" s="31"/>
      <c r="BS15" s="31"/>
      <c r="BT15" s="31"/>
      <c r="BU15" s="31"/>
      <c r="BV15" s="31"/>
      <c r="BW15" s="31"/>
      <c r="BX15" s="31"/>
      <c r="BY15" s="31"/>
      <c r="BZ15" s="31"/>
      <c r="CA15" s="41">
        <f t="shared" si="1"/>
        <v>0</v>
      </c>
      <c r="CB15" s="41"/>
      <c r="CC15" s="41"/>
      <c r="CD15" s="41"/>
      <c r="CE15" s="41"/>
      <c r="CF15" s="41"/>
      <c r="CG15" s="41" t="s">
        <v>88</v>
      </c>
      <c r="CH15" s="41"/>
      <c r="CI15" s="41"/>
      <c r="CJ15" s="41"/>
      <c r="CK15" s="41"/>
      <c r="CL15" s="41">
        <f t="shared" si="2"/>
        <v>0</v>
      </c>
      <c r="CM15" s="41"/>
      <c r="CN15" s="41"/>
      <c r="CO15" s="41"/>
      <c r="CP15" s="41"/>
      <c r="CQ15" s="41"/>
      <c r="CR15" s="41"/>
      <c r="CS15" s="41"/>
      <c r="CT15" s="41"/>
      <c r="CU15" s="41">
        <f t="shared" si="3"/>
        <v>0</v>
      </c>
      <c r="CV15" s="31"/>
      <c r="CW15" s="31"/>
      <c r="CX15" s="31"/>
      <c r="CY15" s="31"/>
      <c r="CZ15" s="31"/>
      <c r="DA15" s="31"/>
      <c r="DB15" s="26"/>
      <c r="DC15" s="26"/>
      <c r="DD15" s="26"/>
      <c r="DE15" s="26" t="s">
        <v>89</v>
      </c>
      <c r="DF15" s="26" t="s">
        <v>89</v>
      </c>
      <c r="DG15" s="26" t="s">
        <v>89</v>
      </c>
      <c r="DH15" s="26">
        <f t="shared" si="5"/>
        <v>3</v>
      </c>
      <c r="DI15" s="26" t="str">
        <f t="shared" si="6"/>
        <v>Básico</v>
      </c>
      <c r="DJ15" s="19"/>
      <c r="EG15" s="19"/>
      <c r="EH15" s="19"/>
      <c r="EI15" s="19"/>
      <c r="EJ15" s="19"/>
      <c r="EK15" s="19"/>
      <c r="EL15" s="19"/>
      <c r="EM15" s="19"/>
      <c r="EN15" s="19"/>
      <c r="EO15" s="19"/>
      <c r="EP15" s="19"/>
    </row>
    <row r="16" spans="1:266" s="20" customFormat="1" ht="15" customHeight="1">
      <c r="A16" s="1"/>
      <c r="B16" s="19"/>
      <c r="C16" s="31" t="s">
        <v>433</v>
      </c>
      <c r="D16" s="31" t="s">
        <v>2312</v>
      </c>
      <c r="E16" s="31" t="s">
        <v>418</v>
      </c>
      <c r="F16" s="31" t="s">
        <v>67</v>
      </c>
      <c r="G16" s="31" t="s">
        <v>2125</v>
      </c>
      <c r="H16" s="31" t="str">
        <f t="shared" si="4"/>
        <v>Avanzado</v>
      </c>
      <c r="I16" s="41" t="s">
        <v>1150</v>
      </c>
      <c r="J16" s="22" t="s">
        <v>239</v>
      </c>
      <c r="K16" s="31" t="s">
        <v>1092</v>
      </c>
      <c r="L16" s="22" t="s">
        <v>240</v>
      </c>
      <c r="M16" s="31" t="s">
        <v>98</v>
      </c>
      <c r="N16" s="22" t="s">
        <v>1294</v>
      </c>
      <c r="O16" s="21" t="s">
        <v>2548</v>
      </c>
      <c r="P16" s="21" t="s">
        <v>22</v>
      </c>
      <c r="Q16" s="21" t="s">
        <v>22</v>
      </c>
      <c r="R16" s="21" t="s">
        <v>22</v>
      </c>
      <c r="S16" s="26">
        <f>'G-7'!D12</f>
        <v>7</v>
      </c>
      <c r="T16" s="41">
        <f>'G-7'!D13</f>
        <v>8</v>
      </c>
      <c r="U16" s="41">
        <f>'G-7'!D14</f>
        <v>9</v>
      </c>
      <c r="V16" s="41">
        <f>'G-7'!D15</f>
        <v>10</v>
      </c>
      <c r="W16" s="41">
        <f>'G-7'!D16</f>
        <v>11</v>
      </c>
      <c r="X16" s="41">
        <f>'G-7'!D17</f>
        <v>12</v>
      </c>
      <c r="Y16" s="26">
        <f>'G-7'!D6</f>
        <v>1</v>
      </c>
      <c r="Z16" s="41" t="s">
        <v>4</v>
      </c>
      <c r="AA16" s="41" t="s">
        <v>4</v>
      </c>
      <c r="AB16" s="41" t="s">
        <v>4</v>
      </c>
      <c r="AC16" s="41" t="s">
        <v>4</v>
      </c>
      <c r="AD16" s="41" t="s">
        <v>4</v>
      </c>
      <c r="AE16" s="41" t="s">
        <v>4</v>
      </c>
      <c r="AF16" s="41" t="s">
        <v>4</v>
      </c>
      <c r="AG16" s="41" t="s">
        <v>4</v>
      </c>
      <c r="AH16" s="41" t="s">
        <v>4</v>
      </c>
      <c r="AI16" s="41" t="s">
        <v>4</v>
      </c>
      <c r="AJ16" s="41" t="s">
        <v>4</v>
      </c>
      <c r="AK16" s="41" t="s">
        <v>4</v>
      </c>
      <c r="AL16" s="221" t="s">
        <v>1072</v>
      </c>
      <c r="AM16" s="26" t="s">
        <v>1137</v>
      </c>
      <c r="AN16" s="26" t="s">
        <v>1137</v>
      </c>
      <c r="AO16" s="22" t="s">
        <v>1444</v>
      </c>
      <c r="AP16" s="22" t="s">
        <v>1445</v>
      </c>
      <c r="AQ16" s="26" t="s">
        <v>2359</v>
      </c>
      <c r="AR16" s="26"/>
      <c r="AS16" s="26"/>
      <c r="AT16" s="26"/>
      <c r="AU16" s="26"/>
      <c r="AV16" s="26"/>
      <c r="AW16" s="26"/>
      <c r="AX16" s="26"/>
      <c r="AY16" s="26"/>
      <c r="AZ16" s="26"/>
      <c r="BA16" s="26"/>
      <c r="BB16" s="23" t="s">
        <v>2065</v>
      </c>
      <c r="BC16" s="23" t="s">
        <v>450</v>
      </c>
      <c r="BD16" s="30" t="s">
        <v>2082</v>
      </c>
      <c r="BE16" s="24" t="s">
        <v>450</v>
      </c>
      <c r="BF16" s="25" t="s">
        <v>1091</v>
      </c>
      <c r="BG16" s="25" t="s">
        <v>450</v>
      </c>
      <c r="BH16" s="41" t="s">
        <v>1011</v>
      </c>
      <c r="BI16" s="482">
        <f>'G-8'!MR15</f>
        <v>0.54476366502677287</v>
      </c>
      <c r="BJ16" s="482">
        <f>'G-8'!MT15</f>
        <v>0.21790546601070909</v>
      </c>
      <c r="BK16" s="483">
        <f>'G-8'!MS15</f>
        <v>9.1199274279035649E-3</v>
      </c>
      <c r="BL16" s="41">
        <f t="shared" si="0"/>
        <v>0</v>
      </c>
      <c r="BM16" s="41"/>
      <c r="BN16" s="31"/>
      <c r="BO16" s="41"/>
      <c r="BP16" s="31"/>
      <c r="BQ16" s="41"/>
      <c r="BR16" s="31"/>
      <c r="BS16" s="31"/>
      <c r="BT16" s="31"/>
      <c r="BU16" s="31"/>
      <c r="BV16" s="31"/>
      <c r="BW16" s="31"/>
      <c r="BX16" s="31"/>
      <c r="BY16" s="31"/>
      <c r="BZ16" s="31"/>
      <c r="CA16" s="41">
        <f t="shared" si="1"/>
        <v>1</v>
      </c>
      <c r="CB16" s="41" t="s">
        <v>1358</v>
      </c>
      <c r="CC16" s="41" t="str">
        <f>I154</f>
        <v>I-50</v>
      </c>
      <c r="CD16" s="41" t="s">
        <v>1298</v>
      </c>
      <c r="CE16" s="41"/>
      <c r="CF16" s="41"/>
      <c r="CG16" s="41" t="s">
        <v>88</v>
      </c>
      <c r="CH16" s="41"/>
      <c r="CI16" s="41"/>
      <c r="CJ16" s="41"/>
      <c r="CK16" s="41"/>
      <c r="CL16" s="41">
        <f t="shared" si="2"/>
        <v>1</v>
      </c>
      <c r="CM16" s="41" t="str">
        <f>I154</f>
        <v>I-50</v>
      </c>
      <c r="CN16" s="31" t="s">
        <v>1297</v>
      </c>
      <c r="CO16" s="31"/>
      <c r="CP16" s="31"/>
      <c r="CQ16" s="31"/>
      <c r="CR16" s="31"/>
      <c r="CS16" s="41"/>
      <c r="CT16" s="41"/>
      <c r="CU16" s="41">
        <f t="shared" si="3"/>
        <v>0</v>
      </c>
      <c r="CV16" s="31"/>
      <c r="CW16" s="31"/>
      <c r="CX16" s="31"/>
      <c r="CY16" s="31"/>
      <c r="CZ16" s="31"/>
      <c r="DA16" s="31"/>
      <c r="DB16" s="26"/>
      <c r="DC16" s="26"/>
      <c r="DD16" s="26"/>
      <c r="DE16" s="26"/>
      <c r="DF16" s="26"/>
      <c r="DG16" s="26"/>
      <c r="DH16" s="26">
        <f t="shared" si="5"/>
        <v>0</v>
      </c>
      <c r="DI16" s="26" t="str">
        <f t="shared" si="6"/>
        <v>Avanzado</v>
      </c>
      <c r="DJ16" s="19"/>
      <c r="EG16" s="19"/>
      <c r="EH16" s="19"/>
      <c r="EI16" s="19"/>
      <c r="EJ16" s="19"/>
      <c r="EK16" s="19"/>
      <c r="EL16" s="19"/>
      <c r="EM16" s="19"/>
      <c r="EN16" s="19"/>
      <c r="EO16" s="19"/>
      <c r="EP16" s="19"/>
    </row>
    <row r="17" spans="1:146" s="20" customFormat="1" ht="15" customHeight="1">
      <c r="A17" s="1"/>
      <c r="B17" s="19"/>
      <c r="C17" s="31" t="s">
        <v>431</v>
      </c>
      <c r="D17" s="31" t="s">
        <v>2312</v>
      </c>
      <c r="E17" s="31" t="s">
        <v>17</v>
      </c>
      <c r="F17" s="31" t="s">
        <v>2129</v>
      </c>
      <c r="G17" s="31" t="s">
        <v>2126</v>
      </c>
      <c r="H17" s="31" t="str">
        <f t="shared" si="4"/>
        <v>Avanzado</v>
      </c>
      <c r="I17" s="41" t="s">
        <v>1151</v>
      </c>
      <c r="J17" s="22" t="s">
        <v>9</v>
      </c>
      <c r="K17" s="31" t="s">
        <v>243</v>
      </c>
      <c r="L17" s="22" t="s">
        <v>244</v>
      </c>
      <c r="M17" s="31" t="s">
        <v>98</v>
      </c>
      <c r="N17" s="22" t="s">
        <v>245</v>
      </c>
      <c r="O17" s="220" t="s">
        <v>22</v>
      </c>
      <c r="P17" s="21" t="s">
        <v>22</v>
      </c>
      <c r="Q17" s="21" t="s">
        <v>22</v>
      </c>
      <c r="R17" s="21" t="s">
        <v>22</v>
      </c>
      <c r="S17" s="41">
        <f>'G-7'!D109</f>
        <v>105</v>
      </c>
      <c r="T17" s="41" t="s">
        <v>4</v>
      </c>
      <c r="U17" s="41" t="s">
        <v>4</v>
      </c>
      <c r="V17" s="41" t="s">
        <v>4</v>
      </c>
      <c r="W17" s="41" t="s">
        <v>4</v>
      </c>
      <c r="X17" s="41" t="s">
        <v>4</v>
      </c>
      <c r="Y17" s="41" t="s">
        <v>4</v>
      </c>
      <c r="Z17" s="41" t="s">
        <v>4</v>
      </c>
      <c r="AA17" s="41" t="s">
        <v>4</v>
      </c>
      <c r="AB17" s="41" t="s">
        <v>4</v>
      </c>
      <c r="AC17" s="41" t="s">
        <v>4</v>
      </c>
      <c r="AD17" s="41" t="s">
        <v>4</v>
      </c>
      <c r="AE17" s="41" t="s">
        <v>4</v>
      </c>
      <c r="AF17" s="41" t="s">
        <v>4</v>
      </c>
      <c r="AG17" s="41" t="s">
        <v>4</v>
      </c>
      <c r="AH17" s="41" t="s">
        <v>4</v>
      </c>
      <c r="AI17" s="41" t="s">
        <v>4</v>
      </c>
      <c r="AJ17" s="41" t="s">
        <v>4</v>
      </c>
      <c r="AK17" s="41" t="s">
        <v>4</v>
      </c>
      <c r="AL17" s="643" t="s">
        <v>1302</v>
      </c>
      <c r="AM17" s="26" t="s">
        <v>1137</v>
      </c>
      <c r="AN17" s="26" t="s">
        <v>1446</v>
      </c>
      <c r="AO17" s="22" t="s">
        <v>1447</v>
      </c>
      <c r="AP17" s="22" t="s">
        <v>1448</v>
      </c>
      <c r="AQ17" s="26" t="s">
        <v>2359</v>
      </c>
      <c r="AR17" s="26"/>
      <c r="AS17" s="26"/>
      <c r="AT17" s="26"/>
      <c r="AU17" s="26"/>
      <c r="AV17" s="26"/>
      <c r="AW17" s="26"/>
      <c r="AX17" s="26"/>
      <c r="AY17" s="26"/>
      <c r="AZ17" s="26"/>
      <c r="BA17" s="26"/>
      <c r="BB17" s="23" t="s">
        <v>1007</v>
      </c>
      <c r="BC17" s="23" t="s">
        <v>450</v>
      </c>
      <c r="BD17" s="30" t="s">
        <v>4</v>
      </c>
      <c r="BE17" s="24" t="s">
        <v>4</v>
      </c>
      <c r="BF17" s="25">
        <v>0</v>
      </c>
      <c r="BG17" s="25" t="s">
        <v>450</v>
      </c>
      <c r="BH17" s="41" t="s">
        <v>1011</v>
      </c>
      <c r="BI17" s="482">
        <f>'G-8'!MR16</f>
        <v>1</v>
      </c>
      <c r="BJ17" s="482">
        <f>'G-8'!MT16</f>
        <v>1</v>
      </c>
      <c r="BK17" s="483">
        <f>'G-8'!MS16</f>
        <v>1</v>
      </c>
      <c r="BL17" s="41">
        <f t="shared" si="0"/>
        <v>0</v>
      </c>
      <c r="BM17" s="41"/>
      <c r="BN17" s="31"/>
      <c r="BO17" s="41"/>
      <c r="BP17" s="31"/>
      <c r="BQ17" s="41"/>
      <c r="BR17" s="31"/>
      <c r="BS17" s="31"/>
      <c r="BT17" s="31"/>
      <c r="BU17" s="31"/>
      <c r="BV17" s="31"/>
      <c r="BW17" s="31"/>
      <c r="BX17" s="31"/>
      <c r="BY17" s="31"/>
      <c r="BZ17" s="31"/>
      <c r="CA17" s="41">
        <f t="shared" si="1"/>
        <v>0</v>
      </c>
      <c r="CB17" s="41"/>
      <c r="CC17" s="41"/>
      <c r="CD17" s="41"/>
      <c r="CE17" s="41"/>
      <c r="CF17" s="41"/>
      <c r="CG17" s="41" t="s">
        <v>88</v>
      </c>
      <c r="CH17" s="41"/>
      <c r="CI17" s="41"/>
      <c r="CJ17" s="41"/>
      <c r="CK17" s="41"/>
      <c r="CL17" s="41">
        <f t="shared" si="2"/>
        <v>0</v>
      </c>
      <c r="CM17" s="41"/>
      <c r="CN17" s="41"/>
      <c r="CO17" s="41"/>
      <c r="CP17" s="41"/>
      <c r="CQ17" s="41"/>
      <c r="CR17" s="41"/>
      <c r="CS17" s="41"/>
      <c r="CT17" s="41"/>
      <c r="CU17" s="41">
        <f t="shared" si="3"/>
        <v>0</v>
      </c>
      <c r="CV17" s="41"/>
      <c r="CW17" s="31"/>
      <c r="CX17" s="31"/>
      <c r="CY17" s="31"/>
      <c r="CZ17" s="31"/>
      <c r="DA17" s="31"/>
      <c r="DB17" s="26"/>
      <c r="DC17" s="26" t="s">
        <v>89</v>
      </c>
      <c r="DD17" s="26"/>
      <c r="DE17" s="26"/>
      <c r="DF17" s="26"/>
      <c r="DG17" s="26"/>
      <c r="DH17" s="26">
        <f t="shared" si="5"/>
        <v>1</v>
      </c>
      <c r="DI17" s="26" t="str">
        <f t="shared" si="6"/>
        <v>Avanzado</v>
      </c>
      <c r="DJ17" s="19"/>
      <c r="EG17" s="19"/>
      <c r="EH17" s="19"/>
      <c r="EI17" s="19"/>
      <c r="EJ17" s="19"/>
      <c r="EK17" s="19"/>
      <c r="EL17" s="19"/>
      <c r="EM17" s="19"/>
      <c r="EN17" s="19"/>
      <c r="EO17" s="19"/>
      <c r="EP17" s="19"/>
    </row>
    <row r="18" spans="1:146" s="20" customFormat="1" ht="15" customHeight="1">
      <c r="A18" s="1"/>
      <c r="B18" s="19"/>
      <c r="C18" s="31" t="s">
        <v>431</v>
      </c>
      <c r="D18" s="31" t="s">
        <v>2312</v>
      </c>
      <c r="E18" s="31" t="s">
        <v>1074</v>
      </c>
      <c r="F18" s="31" t="s">
        <v>2167</v>
      </c>
      <c r="G18" s="31" t="s">
        <v>2125</v>
      </c>
      <c r="H18" s="31" t="str">
        <f t="shared" si="4"/>
        <v>Básico</v>
      </c>
      <c r="I18" s="41" t="s">
        <v>1152</v>
      </c>
      <c r="J18" s="22" t="s">
        <v>470</v>
      </c>
      <c r="K18" s="31" t="s">
        <v>63</v>
      </c>
      <c r="L18" s="22" t="s">
        <v>1303</v>
      </c>
      <c r="M18" s="31" t="s">
        <v>97</v>
      </c>
      <c r="N18" s="22" t="s">
        <v>1466</v>
      </c>
      <c r="O18" s="21" t="s">
        <v>2562</v>
      </c>
      <c r="P18" s="21" t="s">
        <v>22</v>
      </c>
      <c r="Q18" s="21" t="s">
        <v>22</v>
      </c>
      <c r="R18" s="21" t="s">
        <v>22</v>
      </c>
      <c r="S18" s="41">
        <f>'G-7'!D110</f>
        <v>106</v>
      </c>
      <c r="T18" s="41">
        <f>'G-7'!D111</f>
        <v>107</v>
      </c>
      <c r="U18" s="41">
        <f>'G-7'!D112</f>
        <v>108</v>
      </c>
      <c r="V18" s="41">
        <f>'G-7'!D113</f>
        <v>109</v>
      </c>
      <c r="W18" s="41" t="s">
        <v>4</v>
      </c>
      <c r="X18" s="41" t="s">
        <v>4</v>
      </c>
      <c r="Y18" s="41" t="s">
        <v>4</v>
      </c>
      <c r="Z18" s="41" t="s">
        <v>4</v>
      </c>
      <c r="AA18" s="41" t="s">
        <v>4</v>
      </c>
      <c r="AB18" s="41" t="s">
        <v>4</v>
      </c>
      <c r="AC18" s="41" t="s">
        <v>4</v>
      </c>
      <c r="AD18" s="41" t="s">
        <v>4</v>
      </c>
      <c r="AE18" s="41" t="s">
        <v>4</v>
      </c>
      <c r="AF18" s="41" t="s">
        <v>4</v>
      </c>
      <c r="AG18" s="41" t="s">
        <v>4</v>
      </c>
      <c r="AH18" s="41" t="s">
        <v>4</v>
      </c>
      <c r="AI18" s="41" t="s">
        <v>4</v>
      </c>
      <c r="AJ18" s="41" t="s">
        <v>4</v>
      </c>
      <c r="AK18" s="41" t="s">
        <v>4</v>
      </c>
      <c r="AL18" s="222" t="s">
        <v>4</v>
      </c>
      <c r="AM18" s="26" t="s">
        <v>1137</v>
      </c>
      <c r="AN18" s="26" t="s">
        <v>1137</v>
      </c>
      <c r="AO18" s="31" t="s">
        <v>1229</v>
      </c>
      <c r="AP18" s="31" t="s">
        <v>1471</v>
      </c>
      <c r="AQ18" s="26" t="s">
        <v>2359</v>
      </c>
      <c r="AR18" s="26"/>
      <c r="AS18" s="26"/>
      <c r="AT18" s="26"/>
      <c r="AU18" s="26"/>
      <c r="AV18" s="26"/>
      <c r="AW18" s="26"/>
      <c r="AX18" s="26"/>
      <c r="AY18" s="26"/>
      <c r="AZ18" s="26"/>
      <c r="BA18" s="26"/>
      <c r="BB18" s="23" t="s">
        <v>89</v>
      </c>
      <c r="BC18" s="23" t="s">
        <v>450</v>
      </c>
      <c r="BD18" s="30" t="s">
        <v>493</v>
      </c>
      <c r="BE18" s="24" t="s">
        <v>450</v>
      </c>
      <c r="BF18" s="25" t="s">
        <v>88</v>
      </c>
      <c r="BG18" s="25" t="s">
        <v>450</v>
      </c>
      <c r="BH18" s="41" t="s">
        <v>89</v>
      </c>
      <c r="BI18" s="481">
        <f>'G-8'!MX17</f>
        <v>2</v>
      </c>
      <c r="BJ18" s="481">
        <f>'G-8'!MY17</f>
        <v>0</v>
      </c>
      <c r="BK18" s="481">
        <f>'G-8'!NA17</f>
        <v>0</v>
      </c>
      <c r="BL18" s="41">
        <f t="shared" si="0"/>
        <v>0</v>
      </c>
      <c r="BM18" s="41"/>
      <c r="BN18" s="31"/>
      <c r="BO18" s="41"/>
      <c r="BP18" s="31"/>
      <c r="BQ18" s="41"/>
      <c r="BR18" s="31"/>
      <c r="BS18" s="31"/>
      <c r="BT18" s="31"/>
      <c r="BU18" s="31"/>
      <c r="BV18" s="31"/>
      <c r="BW18" s="31"/>
      <c r="BX18" s="31"/>
      <c r="BY18" s="31"/>
      <c r="BZ18" s="31"/>
      <c r="CA18" s="41">
        <f t="shared" si="1"/>
        <v>0</v>
      </c>
      <c r="CB18" s="41"/>
      <c r="CC18" s="41"/>
      <c r="CD18" s="41"/>
      <c r="CE18" s="41"/>
      <c r="CF18" s="41"/>
      <c r="CG18" s="41" t="s">
        <v>88</v>
      </c>
      <c r="CH18" s="41"/>
      <c r="CI18" s="41"/>
      <c r="CJ18" s="41"/>
      <c r="CK18" s="41"/>
      <c r="CL18" s="41">
        <f t="shared" si="2"/>
        <v>4</v>
      </c>
      <c r="CM18" s="41" t="str">
        <f>I19</f>
        <v>I-13</v>
      </c>
      <c r="CN18" s="31" t="s">
        <v>1423</v>
      </c>
      <c r="CO18" s="41" t="str">
        <f>I36</f>
        <v>I-30</v>
      </c>
      <c r="CP18" s="31" t="s">
        <v>1308</v>
      </c>
      <c r="CQ18" s="41" t="str">
        <f>I44</f>
        <v>I-31</v>
      </c>
      <c r="CR18" s="31" t="s">
        <v>1306</v>
      </c>
      <c r="CS18" s="41" t="str">
        <f>I44</f>
        <v>I-31</v>
      </c>
      <c r="CT18" s="31" t="s">
        <v>1306</v>
      </c>
      <c r="CU18" s="41">
        <f t="shared" si="3"/>
        <v>2</v>
      </c>
      <c r="CV18" s="41" t="str">
        <f>I19</f>
        <v>I-13</v>
      </c>
      <c r="CW18" s="31" t="s">
        <v>1423</v>
      </c>
      <c r="CX18" s="41" t="str">
        <f>I44</f>
        <v>I-31</v>
      </c>
      <c r="CY18" s="31" t="s">
        <v>1427</v>
      </c>
      <c r="CZ18" s="41"/>
      <c r="DA18" s="31"/>
      <c r="DB18" s="26"/>
      <c r="DC18" s="26" t="s">
        <v>89</v>
      </c>
      <c r="DD18" s="26"/>
      <c r="DE18" s="26" t="s">
        <v>89</v>
      </c>
      <c r="DF18" s="26"/>
      <c r="DG18" s="26" t="s">
        <v>89</v>
      </c>
      <c r="DH18" s="26">
        <f t="shared" si="5"/>
        <v>3</v>
      </c>
      <c r="DI18" s="26" t="str">
        <f t="shared" si="6"/>
        <v>Básico</v>
      </c>
      <c r="DJ18" s="19"/>
      <c r="EG18" s="19"/>
      <c r="EH18" s="19"/>
      <c r="EI18" s="19"/>
      <c r="EJ18" s="19"/>
      <c r="EK18" s="19"/>
      <c r="EL18" s="19"/>
      <c r="EM18" s="19"/>
      <c r="EN18" s="19"/>
      <c r="EO18" s="19"/>
      <c r="EP18" s="19"/>
    </row>
    <row r="19" spans="1:146" s="20" customFormat="1" ht="15" customHeight="1">
      <c r="A19" s="1"/>
      <c r="B19" s="19"/>
      <c r="C19" s="31" t="s">
        <v>431</v>
      </c>
      <c r="D19" s="31" t="s">
        <v>2312</v>
      </c>
      <c r="E19" s="31" t="s">
        <v>1074</v>
      </c>
      <c r="F19" s="31" t="s">
        <v>2167</v>
      </c>
      <c r="G19" s="31" t="s">
        <v>2125</v>
      </c>
      <c r="H19" s="31" t="str">
        <f t="shared" si="4"/>
        <v>Básico</v>
      </c>
      <c r="I19" s="41" t="s">
        <v>1153</v>
      </c>
      <c r="J19" s="22" t="s">
        <v>76</v>
      </c>
      <c r="K19" s="31" t="s">
        <v>63</v>
      </c>
      <c r="L19" s="22" t="s">
        <v>246</v>
      </c>
      <c r="M19" s="31" t="s">
        <v>97</v>
      </c>
      <c r="N19" s="22" t="s">
        <v>1467</v>
      </c>
      <c r="O19" s="220" t="s">
        <v>22</v>
      </c>
      <c r="P19" s="21" t="s">
        <v>22</v>
      </c>
      <c r="Q19" s="21" t="s">
        <v>22</v>
      </c>
      <c r="R19" s="21" t="s">
        <v>22</v>
      </c>
      <c r="S19" s="41">
        <f>'G-7'!D110</f>
        <v>106</v>
      </c>
      <c r="T19" s="41">
        <f>'G-7'!D111</f>
        <v>107</v>
      </c>
      <c r="U19" s="41">
        <f>'G-7'!D112</f>
        <v>108</v>
      </c>
      <c r="V19" s="41">
        <f>'G-7'!D115</f>
        <v>111</v>
      </c>
      <c r="W19" s="41" t="s">
        <v>4</v>
      </c>
      <c r="X19" s="41" t="s">
        <v>4</v>
      </c>
      <c r="Y19" s="41" t="s">
        <v>4</v>
      </c>
      <c r="Z19" s="41" t="s">
        <v>4</v>
      </c>
      <c r="AA19" s="41" t="s">
        <v>4</v>
      </c>
      <c r="AB19" s="41" t="s">
        <v>4</v>
      </c>
      <c r="AC19" s="41" t="s">
        <v>4</v>
      </c>
      <c r="AD19" s="41" t="s">
        <v>4</v>
      </c>
      <c r="AE19" s="41" t="s">
        <v>4</v>
      </c>
      <c r="AF19" s="41" t="s">
        <v>4</v>
      </c>
      <c r="AG19" s="41" t="s">
        <v>4</v>
      </c>
      <c r="AH19" s="41" t="s">
        <v>4</v>
      </c>
      <c r="AI19" s="41" t="s">
        <v>4</v>
      </c>
      <c r="AJ19" s="41" t="s">
        <v>4</v>
      </c>
      <c r="AK19" s="41" t="s">
        <v>4</v>
      </c>
      <c r="AL19" s="222" t="s">
        <v>4</v>
      </c>
      <c r="AM19" s="26" t="s">
        <v>1137</v>
      </c>
      <c r="AN19" s="41" t="s">
        <v>1137</v>
      </c>
      <c r="AO19" s="31" t="s">
        <v>1229</v>
      </c>
      <c r="AP19" s="31" t="s">
        <v>1472</v>
      </c>
      <c r="AQ19" s="26" t="s">
        <v>2359</v>
      </c>
      <c r="AR19" s="26"/>
      <c r="AS19" s="26"/>
      <c r="AT19" s="26"/>
      <c r="AU19" s="26"/>
      <c r="AV19" s="26"/>
      <c r="AW19" s="26"/>
      <c r="AX19" s="26"/>
      <c r="AY19" s="26"/>
      <c r="AZ19" s="26"/>
      <c r="BA19" s="26"/>
      <c r="BB19" s="23" t="s">
        <v>89</v>
      </c>
      <c r="BC19" s="23" t="s">
        <v>450</v>
      </c>
      <c r="BD19" s="30" t="s">
        <v>493</v>
      </c>
      <c r="BE19" s="24" t="s">
        <v>450</v>
      </c>
      <c r="BF19" s="25" t="s">
        <v>88</v>
      </c>
      <c r="BG19" s="25" t="s">
        <v>450</v>
      </c>
      <c r="BH19" s="41" t="s">
        <v>89</v>
      </c>
      <c r="BI19" s="481">
        <f>'G-8'!MX18</f>
        <v>7</v>
      </c>
      <c r="BJ19" s="481">
        <f>'G-8'!MY18</f>
        <v>0</v>
      </c>
      <c r="BK19" s="481">
        <f>'G-8'!NA18</f>
        <v>0</v>
      </c>
      <c r="BL19" s="41">
        <f t="shared" si="0"/>
        <v>0</v>
      </c>
      <c r="BM19" s="41"/>
      <c r="BN19" s="31"/>
      <c r="BO19" s="41"/>
      <c r="BP19" s="31"/>
      <c r="BQ19" s="41"/>
      <c r="BR19" s="31"/>
      <c r="BS19" s="31"/>
      <c r="BT19" s="31"/>
      <c r="BU19" s="31"/>
      <c r="BV19" s="31"/>
      <c r="BW19" s="31"/>
      <c r="BX19" s="31"/>
      <c r="BY19" s="31"/>
      <c r="BZ19" s="31"/>
      <c r="CA19" s="41">
        <f t="shared" si="1"/>
        <v>0</v>
      </c>
      <c r="CB19" s="41"/>
      <c r="CC19" s="41"/>
      <c r="CD19" s="41"/>
      <c r="CE19" s="41"/>
      <c r="CF19" s="41"/>
      <c r="CG19" s="41" t="s">
        <v>88</v>
      </c>
      <c r="CH19" s="41"/>
      <c r="CI19" s="41"/>
      <c r="CJ19" s="41"/>
      <c r="CK19" s="41"/>
      <c r="CL19" s="41">
        <f t="shared" si="2"/>
        <v>4</v>
      </c>
      <c r="CM19" s="41" t="str">
        <f>I18</f>
        <v>I-12</v>
      </c>
      <c r="CN19" s="31" t="s">
        <v>1423</v>
      </c>
      <c r="CO19" s="41" t="str">
        <f>I36</f>
        <v>I-30</v>
      </c>
      <c r="CP19" s="31" t="s">
        <v>1308</v>
      </c>
      <c r="CQ19" s="41" t="str">
        <f>I44</f>
        <v>I-31</v>
      </c>
      <c r="CR19" s="31" t="s">
        <v>1306</v>
      </c>
      <c r="CS19" s="41" t="str">
        <f>I44</f>
        <v>I-31</v>
      </c>
      <c r="CT19" s="31" t="s">
        <v>1306</v>
      </c>
      <c r="CU19" s="41">
        <f t="shared" si="3"/>
        <v>2</v>
      </c>
      <c r="CV19" s="41" t="str">
        <f>I18</f>
        <v>I-12</v>
      </c>
      <c r="CW19" s="31" t="s">
        <v>1423</v>
      </c>
      <c r="CX19" s="41" t="str">
        <f>I44</f>
        <v>I-31</v>
      </c>
      <c r="CY19" s="31" t="s">
        <v>1427</v>
      </c>
      <c r="CZ19" s="41"/>
      <c r="DA19" s="31"/>
      <c r="DB19" s="26" t="s">
        <v>89</v>
      </c>
      <c r="DC19" s="26" t="s">
        <v>89</v>
      </c>
      <c r="DD19" s="26"/>
      <c r="DE19" s="26" t="s">
        <v>89</v>
      </c>
      <c r="DF19" s="26"/>
      <c r="DG19" s="26"/>
      <c r="DH19" s="26">
        <f t="shared" si="5"/>
        <v>3</v>
      </c>
      <c r="DI19" s="26" t="str">
        <f t="shared" si="6"/>
        <v>Básico</v>
      </c>
      <c r="DJ19" s="19"/>
      <c r="EG19" s="19"/>
      <c r="EH19" s="19"/>
      <c r="EI19" s="19"/>
      <c r="EJ19" s="19"/>
      <c r="EK19" s="19"/>
      <c r="EL19" s="19"/>
      <c r="EM19" s="19"/>
      <c r="EN19" s="19"/>
      <c r="EO19" s="19"/>
      <c r="EP19" s="19"/>
    </row>
    <row r="20" spans="1:146" s="20" customFormat="1" ht="15" customHeight="1">
      <c r="A20" s="1"/>
      <c r="B20" s="19"/>
      <c r="C20" s="31" t="s">
        <v>431</v>
      </c>
      <c r="D20" s="31" t="s">
        <v>2312</v>
      </c>
      <c r="E20" s="31" t="s">
        <v>1074</v>
      </c>
      <c r="F20" s="31" t="s">
        <v>2168</v>
      </c>
      <c r="G20" s="31" t="s">
        <v>2126</v>
      </c>
      <c r="H20" s="31" t="str">
        <f t="shared" si="4"/>
        <v>Avanzado</v>
      </c>
      <c r="I20" s="41" t="s">
        <v>1154</v>
      </c>
      <c r="J20" s="22" t="s">
        <v>53</v>
      </c>
      <c r="K20" s="31" t="s">
        <v>8</v>
      </c>
      <c r="L20" s="22" t="s">
        <v>1335</v>
      </c>
      <c r="M20" s="31" t="s">
        <v>97</v>
      </c>
      <c r="N20" s="22" t="s">
        <v>1337</v>
      </c>
      <c r="O20" s="21" t="s">
        <v>2573</v>
      </c>
      <c r="P20" s="21" t="s">
        <v>22</v>
      </c>
      <c r="Q20" s="21" t="s">
        <v>22</v>
      </c>
      <c r="R20" s="21" t="s">
        <v>22</v>
      </c>
      <c r="S20" s="41">
        <f>'G-7'!D101</f>
        <v>97</v>
      </c>
      <c r="T20" s="41">
        <f>'G-7'!D102</f>
        <v>98</v>
      </c>
      <c r="U20" s="41">
        <f>'G-7'!D110</f>
        <v>106</v>
      </c>
      <c r="V20" s="41">
        <f>'G-7'!D111</f>
        <v>107</v>
      </c>
      <c r="W20" s="41">
        <f>'G-7'!D112</f>
        <v>108</v>
      </c>
      <c r="X20" s="41">
        <f>'G-7'!D122</f>
        <v>118</v>
      </c>
      <c r="Y20" s="41">
        <f>'G-7'!D123</f>
        <v>119</v>
      </c>
      <c r="Z20" s="41" t="s">
        <v>4</v>
      </c>
      <c r="AA20" s="41" t="s">
        <v>4</v>
      </c>
      <c r="AB20" s="41" t="s">
        <v>4</v>
      </c>
      <c r="AC20" s="41" t="s">
        <v>4</v>
      </c>
      <c r="AD20" s="41" t="s">
        <v>4</v>
      </c>
      <c r="AE20" s="41" t="s">
        <v>4</v>
      </c>
      <c r="AF20" s="41" t="s">
        <v>4</v>
      </c>
      <c r="AG20" s="41" t="s">
        <v>4</v>
      </c>
      <c r="AH20" s="41" t="s">
        <v>4</v>
      </c>
      <c r="AI20" s="41" t="s">
        <v>4</v>
      </c>
      <c r="AJ20" s="41" t="s">
        <v>4</v>
      </c>
      <c r="AK20" s="41" t="s">
        <v>4</v>
      </c>
      <c r="AL20" s="221" t="s">
        <v>1336</v>
      </c>
      <c r="AM20" s="26" t="s">
        <v>1339</v>
      </c>
      <c r="AN20" s="26" t="s">
        <v>1339</v>
      </c>
      <c r="AO20" s="31" t="s">
        <v>1340</v>
      </c>
      <c r="AP20" s="31" t="s">
        <v>1340</v>
      </c>
      <c r="AQ20" s="26" t="s">
        <v>2359</v>
      </c>
      <c r="AR20" s="26"/>
      <c r="AS20" s="26"/>
      <c r="AT20" s="26"/>
      <c r="AU20" s="26"/>
      <c r="AV20" s="26"/>
      <c r="AW20" s="26"/>
      <c r="AX20" s="26"/>
      <c r="AY20" s="26"/>
      <c r="AZ20" s="26"/>
      <c r="BA20" s="26"/>
      <c r="BB20" s="23" t="s">
        <v>89</v>
      </c>
      <c r="BC20" s="23" t="s">
        <v>450</v>
      </c>
      <c r="BD20" s="30" t="s">
        <v>4</v>
      </c>
      <c r="BE20" s="24" t="s">
        <v>4</v>
      </c>
      <c r="BF20" s="25" t="s">
        <v>88</v>
      </c>
      <c r="BG20" s="25" t="s">
        <v>450</v>
      </c>
      <c r="BH20" s="41" t="s">
        <v>89</v>
      </c>
      <c r="BI20" s="481">
        <f>'G-8'!MX19</f>
        <v>7</v>
      </c>
      <c r="BJ20" s="482" t="s">
        <v>4</v>
      </c>
      <c r="BK20" s="481">
        <f>'G-8'!NA19</f>
        <v>0</v>
      </c>
      <c r="BL20" s="41">
        <f t="shared" si="0"/>
        <v>1</v>
      </c>
      <c r="BM20" s="41" t="str">
        <f>I34</f>
        <v>I-28</v>
      </c>
      <c r="BN20" s="31" t="s">
        <v>1410</v>
      </c>
      <c r="BO20" s="41"/>
      <c r="BP20" s="31"/>
      <c r="BQ20" s="41"/>
      <c r="BR20" s="31"/>
      <c r="BS20" s="31"/>
      <c r="BT20" s="31"/>
      <c r="BU20" s="31"/>
      <c r="BV20" s="31"/>
      <c r="BW20" s="31"/>
      <c r="BX20" s="31"/>
      <c r="BY20" s="31"/>
      <c r="BZ20" s="31"/>
      <c r="CA20" s="41">
        <f t="shared" si="1"/>
        <v>0</v>
      </c>
      <c r="CB20" s="41"/>
      <c r="CC20" s="41"/>
      <c r="CD20" s="41"/>
      <c r="CE20" s="41"/>
      <c r="CF20" s="41"/>
      <c r="CG20" s="41" t="s">
        <v>88</v>
      </c>
      <c r="CH20" s="41"/>
      <c r="CI20" s="41"/>
      <c r="CJ20" s="41"/>
      <c r="CK20" s="41"/>
      <c r="CL20" s="41">
        <f t="shared" si="2"/>
        <v>1</v>
      </c>
      <c r="CM20" s="41" t="str">
        <f>I32</f>
        <v>I-26</v>
      </c>
      <c r="CN20" s="31" t="s">
        <v>1653</v>
      </c>
      <c r="CO20" s="41"/>
      <c r="CP20" s="41"/>
      <c r="CQ20" s="41"/>
      <c r="CR20" s="41"/>
      <c r="CS20" s="41"/>
      <c r="CT20" s="41"/>
      <c r="CU20" s="41">
        <f t="shared" si="3"/>
        <v>1</v>
      </c>
      <c r="CV20" s="41" t="str">
        <f>I32</f>
        <v>I-26</v>
      </c>
      <c r="CW20" s="31" t="s">
        <v>1653</v>
      </c>
      <c r="CX20" s="31"/>
      <c r="CY20" s="31"/>
      <c r="CZ20" s="31"/>
      <c r="DA20" s="31"/>
      <c r="DB20" s="26"/>
      <c r="DC20" s="26"/>
      <c r="DD20" s="26"/>
      <c r="DE20" s="26" t="s">
        <v>89</v>
      </c>
      <c r="DF20" s="26"/>
      <c r="DG20" s="26" t="s">
        <v>89</v>
      </c>
      <c r="DH20" s="26">
        <f t="shared" si="5"/>
        <v>2</v>
      </c>
      <c r="DI20" s="26" t="str">
        <f t="shared" si="6"/>
        <v>Avanzado</v>
      </c>
      <c r="DJ20" s="19"/>
      <c r="EG20" s="19"/>
      <c r="EH20" s="19"/>
      <c r="EI20" s="19"/>
      <c r="EJ20" s="19"/>
      <c r="EK20" s="19"/>
      <c r="EL20" s="19"/>
      <c r="EM20" s="19"/>
      <c r="EN20" s="19"/>
      <c r="EO20" s="19"/>
      <c r="EP20" s="19"/>
    </row>
    <row r="21" spans="1:146" s="20" customFormat="1" ht="15" customHeight="1">
      <c r="A21" s="1"/>
      <c r="B21" s="19"/>
      <c r="C21" s="31" t="s">
        <v>433</v>
      </c>
      <c r="D21" s="31" t="s">
        <v>2312</v>
      </c>
      <c r="E21" s="31" t="s">
        <v>418</v>
      </c>
      <c r="F21" s="31" t="s">
        <v>2187</v>
      </c>
      <c r="G21" s="31" t="s">
        <v>2125</v>
      </c>
      <c r="H21" s="31" t="str">
        <f t="shared" si="4"/>
        <v>Básico</v>
      </c>
      <c r="I21" s="41" t="s">
        <v>1155</v>
      </c>
      <c r="J21" s="22" t="s">
        <v>34</v>
      </c>
      <c r="K21" s="31" t="s">
        <v>8</v>
      </c>
      <c r="L21" s="22" t="s">
        <v>1361</v>
      </c>
      <c r="M21" s="31" t="s">
        <v>97</v>
      </c>
      <c r="N21" s="22" t="s">
        <v>1351</v>
      </c>
      <c r="O21" s="220" t="s">
        <v>2592</v>
      </c>
      <c r="P21" s="21" t="s">
        <v>22</v>
      </c>
      <c r="Q21" s="21" t="s">
        <v>22</v>
      </c>
      <c r="R21" s="21" t="s">
        <v>22</v>
      </c>
      <c r="S21" s="41">
        <f>'G-7'!D124</f>
        <v>120</v>
      </c>
      <c r="T21" s="41" t="s">
        <v>4</v>
      </c>
      <c r="U21" s="41" t="s">
        <v>4</v>
      </c>
      <c r="V21" s="41" t="s">
        <v>4</v>
      </c>
      <c r="W21" s="41" t="s">
        <v>4</v>
      </c>
      <c r="X21" s="41" t="s">
        <v>4</v>
      </c>
      <c r="Y21" s="41" t="s">
        <v>4</v>
      </c>
      <c r="Z21" s="41" t="s">
        <v>4</v>
      </c>
      <c r="AA21" s="41" t="s">
        <v>4</v>
      </c>
      <c r="AB21" s="41" t="s">
        <v>4</v>
      </c>
      <c r="AC21" s="41" t="s">
        <v>4</v>
      </c>
      <c r="AD21" s="41" t="s">
        <v>4</v>
      </c>
      <c r="AE21" s="41" t="s">
        <v>4</v>
      </c>
      <c r="AF21" s="41" t="s">
        <v>4</v>
      </c>
      <c r="AG21" s="41" t="s">
        <v>4</v>
      </c>
      <c r="AH21" s="41" t="s">
        <v>4</v>
      </c>
      <c r="AI21" s="41" t="s">
        <v>4</v>
      </c>
      <c r="AJ21" s="41" t="s">
        <v>4</v>
      </c>
      <c r="AK21" s="41" t="s">
        <v>4</v>
      </c>
      <c r="AL21" s="222" t="s">
        <v>4</v>
      </c>
      <c r="AM21" s="26" t="s">
        <v>1137</v>
      </c>
      <c r="AN21" s="41" t="s">
        <v>1355</v>
      </c>
      <c r="AO21" s="31" t="s">
        <v>1340</v>
      </c>
      <c r="AP21" s="31" t="s">
        <v>1340</v>
      </c>
      <c r="AQ21" s="26" t="s">
        <v>2359</v>
      </c>
      <c r="AR21" s="26"/>
      <c r="AS21" s="26"/>
      <c r="AT21" s="26"/>
      <c r="AU21" s="26"/>
      <c r="AV21" s="26"/>
      <c r="AW21" s="26"/>
      <c r="AX21" s="26"/>
      <c r="AY21" s="26"/>
      <c r="AZ21" s="26"/>
      <c r="BA21" s="26"/>
      <c r="BB21" s="23" t="s">
        <v>89</v>
      </c>
      <c r="BC21" s="23" t="s">
        <v>450</v>
      </c>
      <c r="BD21" s="30" t="s">
        <v>4</v>
      </c>
      <c r="BE21" s="24" t="s">
        <v>4</v>
      </c>
      <c r="BF21" s="25" t="s">
        <v>88</v>
      </c>
      <c r="BG21" s="25" t="s">
        <v>450</v>
      </c>
      <c r="BH21" s="41" t="s">
        <v>89</v>
      </c>
      <c r="BI21" s="481">
        <f>'G-8'!MX20</f>
        <v>7</v>
      </c>
      <c r="BJ21" s="482" t="s">
        <v>4</v>
      </c>
      <c r="BK21" s="481">
        <f>'G-8'!NA20</f>
        <v>0</v>
      </c>
      <c r="BL21" s="41">
        <f t="shared" si="0"/>
        <v>0</v>
      </c>
      <c r="BM21" s="41"/>
      <c r="BN21" s="31"/>
      <c r="BO21" s="41"/>
      <c r="BP21" s="31"/>
      <c r="BQ21" s="41"/>
      <c r="BR21" s="31"/>
      <c r="BS21" s="31"/>
      <c r="BT21" s="31"/>
      <c r="BU21" s="31"/>
      <c r="BV21" s="31"/>
      <c r="BW21" s="31"/>
      <c r="BX21" s="31"/>
      <c r="BY21" s="31"/>
      <c r="BZ21" s="31"/>
      <c r="CA21" s="41">
        <f t="shared" si="1"/>
        <v>1</v>
      </c>
      <c r="CB21" s="41" t="s">
        <v>1358</v>
      </c>
      <c r="CC21" s="41" t="str">
        <f>I22</f>
        <v>I-16</v>
      </c>
      <c r="CD21" s="31" t="s">
        <v>1360</v>
      </c>
      <c r="CE21" s="41"/>
      <c r="CF21" s="41"/>
      <c r="CG21" s="41" t="s">
        <v>88</v>
      </c>
      <c r="CH21" s="41"/>
      <c r="CI21" s="41"/>
      <c r="CJ21" s="41"/>
      <c r="CK21" s="41"/>
      <c r="CL21" s="41">
        <f t="shared" si="2"/>
        <v>1</v>
      </c>
      <c r="CM21" s="41" t="str">
        <f>I22</f>
        <v>I-16</v>
      </c>
      <c r="CN21" s="41" t="s">
        <v>1362</v>
      </c>
      <c r="CO21" s="41"/>
      <c r="CP21" s="41"/>
      <c r="CQ21" s="41"/>
      <c r="CR21" s="41"/>
      <c r="CS21" s="41"/>
      <c r="CT21" s="41"/>
      <c r="CU21" s="41">
        <f t="shared" si="3"/>
        <v>0</v>
      </c>
      <c r="CV21" s="41"/>
      <c r="CW21" s="41"/>
      <c r="CX21" s="31"/>
      <c r="CY21" s="31"/>
      <c r="CZ21" s="31"/>
      <c r="DA21" s="31"/>
      <c r="DB21" s="26"/>
      <c r="DC21" s="26"/>
      <c r="DD21" s="26"/>
      <c r="DE21" s="26" t="s">
        <v>89</v>
      </c>
      <c r="DF21" s="26" t="s">
        <v>89</v>
      </c>
      <c r="DG21" s="26" t="s">
        <v>89</v>
      </c>
      <c r="DH21" s="26">
        <f t="shared" si="5"/>
        <v>3</v>
      </c>
      <c r="DI21" s="26" t="str">
        <f t="shared" si="6"/>
        <v>Básico</v>
      </c>
      <c r="DJ21" s="19"/>
      <c r="EG21" s="19"/>
      <c r="EH21" s="19"/>
      <c r="EI21" s="19"/>
      <c r="EJ21" s="19"/>
      <c r="EK21" s="19"/>
      <c r="EL21" s="19"/>
      <c r="EM21" s="19"/>
      <c r="EN21" s="19"/>
      <c r="EO21" s="19"/>
      <c r="EP21" s="19"/>
    </row>
    <row r="22" spans="1:146" s="20" customFormat="1" ht="15" customHeight="1">
      <c r="A22" s="1"/>
      <c r="B22" s="19"/>
      <c r="C22" s="31" t="s">
        <v>433</v>
      </c>
      <c r="D22" s="31" t="s">
        <v>2312</v>
      </c>
      <c r="E22" s="31" t="s">
        <v>418</v>
      </c>
      <c r="F22" s="31" t="s">
        <v>2187</v>
      </c>
      <c r="G22" s="31" t="s">
        <v>2125</v>
      </c>
      <c r="H22" s="31" t="str">
        <f t="shared" si="4"/>
        <v>Avanzado</v>
      </c>
      <c r="I22" s="41" t="s">
        <v>1156</v>
      </c>
      <c r="J22" s="22" t="s">
        <v>270</v>
      </c>
      <c r="K22" s="31" t="s">
        <v>6</v>
      </c>
      <c r="L22" s="22" t="s">
        <v>62</v>
      </c>
      <c r="M22" s="31" t="s">
        <v>98</v>
      </c>
      <c r="N22" s="22" t="s">
        <v>1364</v>
      </c>
      <c r="O22" s="220" t="s">
        <v>2592</v>
      </c>
      <c r="P22" s="21" t="s">
        <v>22</v>
      </c>
      <c r="Q22" s="21" t="s">
        <v>22</v>
      </c>
      <c r="R22" s="21" t="s">
        <v>22</v>
      </c>
      <c r="S22" s="26">
        <f>'G-7'!D8</f>
        <v>3</v>
      </c>
      <c r="T22" s="26">
        <f>'G-7'!D9</f>
        <v>4</v>
      </c>
      <c r="U22" s="41" t="s">
        <v>4</v>
      </c>
      <c r="V22" s="41" t="s">
        <v>4</v>
      </c>
      <c r="W22" s="41" t="s">
        <v>4</v>
      </c>
      <c r="X22" s="41" t="s">
        <v>4</v>
      </c>
      <c r="Y22" s="41" t="s">
        <v>4</v>
      </c>
      <c r="Z22" s="41" t="s">
        <v>4</v>
      </c>
      <c r="AA22" s="41" t="s">
        <v>4</v>
      </c>
      <c r="AB22" s="41" t="s">
        <v>4</v>
      </c>
      <c r="AC22" s="41" t="s">
        <v>4</v>
      </c>
      <c r="AD22" s="41" t="s">
        <v>4</v>
      </c>
      <c r="AE22" s="41" t="s">
        <v>4</v>
      </c>
      <c r="AF22" s="41" t="s">
        <v>4</v>
      </c>
      <c r="AG22" s="41" t="s">
        <v>4</v>
      </c>
      <c r="AH22" s="41" t="s">
        <v>4</v>
      </c>
      <c r="AI22" s="41" t="s">
        <v>4</v>
      </c>
      <c r="AJ22" s="41" t="s">
        <v>4</v>
      </c>
      <c r="AK22" s="41" t="s">
        <v>4</v>
      </c>
      <c r="AL22" s="221" t="s">
        <v>1365</v>
      </c>
      <c r="AM22" s="26" t="s">
        <v>1137</v>
      </c>
      <c r="AN22" s="41" t="s">
        <v>1366</v>
      </c>
      <c r="AO22" s="22" t="s">
        <v>1367</v>
      </c>
      <c r="AP22" s="22" t="s">
        <v>1456</v>
      </c>
      <c r="AQ22" s="26" t="s">
        <v>2359</v>
      </c>
      <c r="AR22" s="26"/>
      <c r="AS22" s="26"/>
      <c r="AT22" s="26"/>
      <c r="AU22" s="26"/>
      <c r="AV22" s="26"/>
      <c r="AW22" s="26"/>
      <c r="AX22" s="26"/>
      <c r="AY22" s="26"/>
      <c r="AZ22" s="26"/>
      <c r="BA22" s="26"/>
      <c r="BB22" s="23" t="s">
        <v>1947</v>
      </c>
      <c r="BC22" s="23" t="s">
        <v>929</v>
      </c>
      <c r="BD22" s="30" t="s">
        <v>1948</v>
      </c>
      <c r="BE22" s="24" t="s">
        <v>450</v>
      </c>
      <c r="BF22" s="25" t="s">
        <v>1949</v>
      </c>
      <c r="BG22" s="25" t="s">
        <v>450</v>
      </c>
      <c r="BH22" s="136" t="s">
        <v>1010</v>
      </c>
      <c r="BI22" s="484">
        <f>'G-8'!MR21</f>
        <v>0.5</v>
      </c>
      <c r="BJ22" s="484">
        <f>'G-8'!MT21</f>
        <v>0.18833333333333335</v>
      </c>
      <c r="BK22" s="484">
        <f>'G-8'!MS21</f>
        <v>0.03</v>
      </c>
      <c r="BL22" s="41">
        <f t="shared" si="0"/>
        <v>0</v>
      </c>
      <c r="BM22" s="41"/>
      <c r="BN22" s="31"/>
      <c r="BO22" s="41"/>
      <c r="BP22" s="31"/>
      <c r="BQ22" s="41"/>
      <c r="BR22" s="31"/>
      <c r="BS22" s="31"/>
      <c r="BT22" s="31"/>
      <c r="BU22" s="31"/>
      <c r="BV22" s="31"/>
      <c r="BW22" s="31"/>
      <c r="BX22" s="31"/>
      <c r="BY22" s="31"/>
      <c r="BZ22" s="31"/>
      <c r="CA22" s="41">
        <f t="shared" si="1"/>
        <v>0</v>
      </c>
      <c r="CB22" s="41"/>
      <c r="CC22" s="41"/>
      <c r="CD22" s="41"/>
      <c r="CE22" s="41"/>
      <c r="CF22" s="41"/>
      <c r="CG22" s="41" t="s">
        <v>493</v>
      </c>
      <c r="CH22" s="41" t="str">
        <f>I21</f>
        <v>I-15</v>
      </c>
      <c r="CI22" s="41" t="s">
        <v>1360</v>
      </c>
      <c r="CJ22" s="41"/>
      <c r="CK22" s="41"/>
      <c r="CL22" s="41">
        <f t="shared" si="2"/>
        <v>0</v>
      </c>
      <c r="CM22" s="41"/>
      <c r="CN22" s="41"/>
      <c r="CO22" s="41"/>
      <c r="CP22" s="41"/>
      <c r="CQ22" s="41"/>
      <c r="CR22" s="41"/>
      <c r="CS22" s="41"/>
      <c r="CT22" s="41"/>
      <c r="CU22" s="41">
        <f t="shared" si="3"/>
        <v>1</v>
      </c>
      <c r="CV22" s="41"/>
      <c r="CW22" s="41"/>
      <c r="CX22" s="41" t="str">
        <f>I21</f>
        <v>I-15</v>
      </c>
      <c r="CY22" s="41" t="s">
        <v>1363</v>
      </c>
      <c r="CZ22" s="41"/>
      <c r="DA22" s="41"/>
      <c r="DB22" s="26"/>
      <c r="DC22" s="26" t="s">
        <v>89</v>
      </c>
      <c r="DD22" s="26"/>
      <c r="DE22" s="26"/>
      <c r="DF22" s="26"/>
      <c r="DG22" s="26" t="s">
        <v>89</v>
      </c>
      <c r="DH22" s="26">
        <f t="shared" si="5"/>
        <v>2</v>
      </c>
      <c r="DI22" s="26" t="str">
        <f t="shared" si="6"/>
        <v>Avanzado</v>
      </c>
      <c r="DJ22" s="19"/>
      <c r="EG22" s="19"/>
      <c r="EH22" s="19"/>
      <c r="EI22" s="19"/>
      <c r="EJ22" s="19"/>
      <c r="EK22" s="19"/>
      <c r="EL22" s="19"/>
      <c r="EM22" s="19"/>
      <c r="EN22" s="19"/>
      <c r="EO22" s="19"/>
      <c r="EP22" s="19"/>
    </row>
    <row r="23" spans="1:146" s="20" customFormat="1" ht="15" customHeight="1">
      <c r="A23" s="1"/>
      <c r="B23" s="19"/>
      <c r="C23" s="31" t="s">
        <v>433</v>
      </c>
      <c r="D23" s="31" t="s">
        <v>2312</v>
      </c>
      <c r="E23" s="31" t="s">
        <v>419</v>
      </c>
      <c r="F23" s="31" t="s">
        <v>2186</v>
      </c>
      <c r="G23" s="31" t="s">
        <v>2128</v>
      </c>
      <c r="H23" s="31" t="str">
        <f t="shared" si="4"/>
        <v>Básico</v>
      </c>
      <c r="I23" s="41" t="s">
        <v>1157</v>
      </c>
      <c r="J23" s="22" t="s">
        <v>1371</v>
      </c>
      <c r="K23" s="31" t="s">
        <v>8</v>
      </c>
      <c r="L23" s="22" t="s">
        <v>247</v>
      </c>
      <c r="M23" s="31" t="s">
        <v>97</v>
      </c>
      <c r="N23" s="22" t="s">
        <v>1378</v>
      </c>
      <c r="O23" s="220" t="s">
        <v>22</v>
      </c>
      <c r="P23" s="21" t="s">
        <v>22</v>
      </c>
      <c r="Q23" s="21" t="s">
        <v>22</v>
      </c>
      <c r="R23" s="21" t="s">
        <v>22</v>
      </c>
      <c r="S23" s="41">
        <f>'G-7'!D125</f>
        <v>121</v>
      </c>
      <c r="T23" s="41" t="s">
        <v>4</v>
      </c>
      <c r="U23" s="41" t="s">
        <v>4</v>
      </c>
      <c r="V23" s="41" t="s">
        <v>4</v>
      </c>
      <c r="W23" s="41" t="s">
        <v>4</v>
      </c>
      <c r="X23" s="41" t="s">
        <v>4</v>
      </c>
      <c r="Y23" s="41" t="s">
        <v>4</v>
      </c>
      <c r="Z23" s="41" t="s">
        <v>4</v>
      </c>
      <c r="AA23" s="41" t="s">
        <v>4</v>
      </c>
      <c r="AB23" s="41" t="s">
        <v>4</v>
      </c>
      <c r="AC23" s="41" t="s">
        <v>4</v>
      </c>
      <c r="AD23" s="41" t="s">
        <v>4</v>
      </c>
      <c r="AE23" s="41" t="s">
        <v>4</v>
      </c>
      <c r="AF23" s="41" t="s">
        <v>4</v>
      </c>
      <c r="AG23" s="41" t="s">
        <v>4</v>
      </c>
      <c r="AH23" s="41" t="s">
        <v>4</v>
      </c>
      <c r="AI23" s="41" t="s">
        <v>4</v>
      </c>
      <c r="AJ23" s="41" t="s">
        <v>4</v>
      </c>
      <c r="AK23" s="41" t="s">
        <v>4</v>
      </c>
      <c r="AL23" s="221" t="s">
        <v>1369</v>
      </c>
      <c r="AM23" s="26" t="s">
        <v>1137</v>
      </c>
      <c r="AN23" s="41" t="s">
        <v>1137</v>
      </c>
      <c r="AO23" s="31" t="s">
        <v>1340</v>
      </c>
      <c r="AP23" s="31" t="s">
        <v>1340</v>
      </c>
      <c r="AQ23" s="26" t="s">
        <v>2359</v>
      </c>
      <c r="AR23" s="26"/>
      <c r="AS23" s="26"/>
      <c r="AT23" s="26"/>
      <c r="AU23" s="26"/>
      <c r="AV23" s="26"/>
      <c r="AW23" s="26"/>
      <c r="AX23" s="26"/>
      <c r="AY23" s="26"/>
      <c r="AZ23" s="26"/>
      <c r="BA23" s="26"/>
      <c r="BB23" s="23" t="s">
        <v>89</v>
      </c>
      <c r="BC23" s="23" t="s">
        <v>450</v>
      </c>
      <c r="BD23" s="30" t="s">
        <v>4</v>
      </c>
      <c r="BE23" s="24" t="s">
        <v>4</v>
      </c>
      <c r="BF23" s="25" t="s">
        <v>88</v>
      </c>
      <c r="BG23" s="25" t="s">
        <v>450</v>
      </c>
      <c r="BH23" s="136" t="s">
        <v>89</v>
      </c>
      <c r="BI23" s="481">
        <f>'G-8'!MX22</f>
        <v>8</v>
      </c>
      <c r="BJ23" s="482" t="s">
        <v>4</v>
      </c>
      <c r="BK23" s="481">
        <f>'G-8'!NA22</f>
        <v>0</v>
      </c>
      <c r="BL23" s="41">
        <f t="shared" si="0"/>
        <v>1</v>
      </c>
      <c r="BM23" s="41" t="str">
        <f>I25</f>
        <v>I-19</v>
      </c>
      <c r="BN23" s="31" t="s">
        <v>466</v>
      </c>
      <c r="BO23" s="41"/>
      <c r="BP23" s="31"/>
      <c r="BQ23" s="41"/>
      <c r="BR23" s="31"/>
      <c r="BS23" s="31"/>
      <c r="BT23" s="31"/>
      <c r="BU23" s="31"/>
      <c r="BV23" s="31"/>
      <c r="BW23" s="31"/>
      <c r="BX23" s="31"/>
      <c r="BY23" s="31"/>
      <c r="BZ23" s="31"/>
      <c r="CA23" s="41">
        <f t="shared" si="1"/>
        <v>2</v>
      </c>
      <c r="CB23" s="41" t="s">
        <v>1357</v>
      </c>
      <c r="CC23" s="41" t="str">
        <f>I24</f>
        <v>I-18</v>
      </c>
      <c r="CD23" s="31" t="s">
        <v>35</v>
      </c>
      <c r="CE23" s="41" t="str">
        <f>I26</f>
        <v>I-20</v>
      </c>
      <c r="CF23" s="31" t="s">
        <v>35</v>
      </c>
      <c r="CG23" s="41" t="s">
        <v>88</v>
      </c>
      <c r="CH23" s="41"/>
      <c r="CI23" s="41"/>
      <c r="CJ23" s="41"/>
      <c r="CK23" s="41"/>
      <c r="CL23" s="41">
        <f t="shared" si="2"/>
        <v>0</v>
      </c>
      <c r="CM23" s="41"/>
      <c r="CN23" s="41"/>
      <c r="CO23" s="41"/>
      <c r="CP23" s="41"/>
      <c r="CQ23" s="41"/>
      <c r="CR23" s="41"/>
      <c r="CS23" s="41"/>
      <c r="CT23" s="41"/>
      <c r="CU23" s="41">
        <f t="shared" si="3"/>
        <v>0</v>
      </c>
      <c r="CV23" s="41"/>
      <c r="CW23" s="41"/>
      <c r="CX23" s="41"/>
      <c r="CY23" s="31"/>
      <c r="CZ23" s="41"/>
      <c r="DA23" s="31"/>
      <c r="DB23" s="26"/>
      <c r="DC23" s="26"/>
      <c r="DD23" s="26"/>
      <c r="DE23" s="26" t="s">
        <v>89</v>
      </c>
      <c r="DF23" s="26" t="s">
        <v>89</v>
      </c>
      <c r="DG23" s="26" t="s">
        <v>89</v>
      </c>
      <c r="DH23" s="26">
        <f t="shared" si="5"/>
        <v>3</v>
      </c>
      <c r="DI23" s="26" t="str">
        <f t="shared" si="6"/>
        <v>Básico</v>
      </c>
      <c r="DJ23" s="19"/>
      <c r="EG23" s="19"/>
      <c r="EH23" s="19"/>
      <c r="EI23" s="19"/>
      <c r="EJ23" s="19"/>
      <c r="EK23" s="19"/>
      <c r="EL23" s="19"/>
      <c r="EM23" s="19"/>
      <c r="EN23" s="19"/>
      <c r="EO23" s="19"/>
      <c r="EP23" s="19"/>
    </row>
    <row r="24" spans="1:146" s="20" customFormat="1" ht="15" customHeight="1">
      <c r="A24" s="1"/>
      <c r="B24" s="19"/>
      <c r="C24" s="31" t="s">
        <v>433</v>
      </c>
      <c r="D24" s="31" t="s">
        <v>2312</v>
      </c>
      <c r="E24" s="31" t="s">
        <v>419</v>
      </c>
      <c r="F24" s="31" t="s">
        <v>2186</v>
      </c>
      <c r="G24" s="31" t="s">
        <v>2125</v>
      </c>
      <c r="H24" s="31" t="str">
        <f t="shared" si="4"/>
        <v>Avanzado</v>
      </c>
      <c r="I24" s="41" t="s">
        <v>1158</v>
      </c>
      <c r="J24" s="22" t="s">
        <v>410</v>
      </c>
      <c r="K24" s="31" t="s">
        <v>6</v>
      </c>
      <c r="L24" s="22" t="s">
        <v>409</v>
      </c>
      <c r="M24" s="31" t="s">
        <v>98</v>
      </c>
      <c r="N24" s="31" t="s">
        <v>465</v>
      </c>
      <c r="O24" s="220" t="s">
        <v>22</v>
      </c>
      <c r="P24" s="21" t="s">
        <v>22</v>
      </c>
      <c r="Q24" s="21" t="s">
        <v>22</v>
      </c>
      <c r="R24" s="21" t="s">
        <v>22</v>
      </c>
      <c r="S24" s="26">
        <f>'G-7'!D7</f>
        <v>2</v>
      </c>
      <c r="T24" s="26">
        <f>'G-7'!D10</f>
        <v>5</v>
      </c>
      <c r="U24" s="41" t="s">
        <v>4</v>
      </c>
      <c r="V24" s="41" t="s">
        <v>4</v>
      </c>
      <c r="W24" s="41" t="s">
        <v>4</v>
      </c>
      <c r="X24" s="41" t="s">
        <v>4</v>
      </c>
      <c r="Y24" s="41" t="s">
        <v>4</v>
      </c>
      <c r="Z24" s="41" t="s">
        <v>4</v>
      </c>
      <c r="AA24" s="41" t="s">
        <v>4</v>
      </c>
      <c r="AB24" s="41" t="s">
        <v>4</v>
      </c>
      <c r="AC24" s="41" t="s">
        <v>4</v>
      </c>
      <c r="AD24" s="41" t="s">
        <v>4</v>
      </c>
      <c r="AE24" s="41" t="s">
        <v>4</v>
      </c>
      <c r="AF24" s="41" t="s">
        <v>4</v>
      </c>
      <c r="AG24" s="41" t="s">
        <v>4</v>
      </c>
      <c r="AH24" s="41" t="s">
        <v>4</v>
      </c>
      <c r="AI24" s="41" t="s">
        <v>4</v>
      </c>
      <c r="AJ24" s="41" t="s">
        <v>4</v>
      </c>
      <c r="AK24" s="41" t="s">
        <v>4</v>
      </c>
      <c r="AL24" s="222" t="s">
        <v>1373</v>
      </c>
      <c r="AM24" s="41" t="s">
        <v>1137</v>
      </c>
      <c r="AN24" s="41" t="s">
        <v>1137</v>
      </c>
      <c r="AO24" s="22" t="s">
        <v>1374</v>
      </c>
      <c r="AP24" s="22" t="s">
        <v>1375</v>
      </c>
      <c r="AQ24" s="41" t="s">
        <v>2359</v>
      </c>
      <c r="AR24" s="41"/>
      <c r="AS24" s="41"/>
      <c r="AT24" s="41"/>
      <c r="AU24" s="41"/>
      <c r="AV24" s="41"/>
      <c r="AW24" s="41"/>
      <c r="AX24" s="41"/>
      <c r="AY24" s="41"/>
      <c r="AZ24" s="41"/>
      <c r="BA24" s="41"/>
      <c r="BB24" s="23" t="s">
        <v>1901</v>
      </c>
      <c r="BC24" s="23" t="s">
        <v>450</v>
      </c>
      <c r="BD24" s="30" t="s">
        <v>4</v>
      </c>
      <c r="BE24" s="24" t="s">
        <v>4</v>
      </c>
      <c r="BF24" s="25" t="s">
        <v>1991</v>
      </c>
      <c r="BG24" s="25" t="s">
        <v>450</v>
      </c>
      <c r="BH24" s="487" t="s">
        <v>971</v>
      </c>
      <c r="BI24" s="484">
        <f>'G-8'!MR23</f>
        <v>3.5999999999999997E-2</v>
      </c>
      <c r="BJ24" s="484">
        <f>'G-8'!MT23</f>
        <v>5.2818181818181809E-3</v>
      </c>
      <c r="BK24" s="484">
        <f>'G-8'!MS23</f>
        <v>1.1000000000000001E-3</v>
      </c>
      <c r="BL24" s="41">
        <f t="shared" si="0"/>
        <v>2</v>
      </c>
      <c r="BM24" s="41" t="str">
        <f>I25</f>
        <v>I-19</v>
      </c>
      <c r="BN24" s="31" t="s">
        <v>467</v>
      </c>
      <c r="BO24" s="41" t="str">
        <f>I26</f>
        <v>I-20</v>
      </c>
      <c r="BP24" s="31" t="s">
        <v>990</v>
      </c>
      <c r="BQ24" s="41"/>
      <c r="BR24" s="31"/>
      <c r="BS24" s="31"/>
      <c r="BT24" s="31"/>
      <c r="BU24" s="31"/>
      <c r="BV24" s="31"/>
      <c r="BW24" s="31"/>
      <c r="BX24" s="31"/>
      <c r="BY24" s="31"/>
      <c r="BZ24" s="31"/>
      <c r="CA24" s="41">
        <f t="shared" si="1"/>
        <v>0</v>
      </c>
      <c r="CB24" s="41"/>
      <c r="CC24" s="41"/>
      <c r="CD24" s="41"/>
      <c r="CE24" s="41"/>
      <c r="CF24" s="41"/>
      <c r="CG24" s="41" t="s">
        <v>89</v>
      </c>
      <c r="CH24" s="41" t="str">
        <f>I23</f>
        <v>I-17</v>
      </c>
      <c r="CI24" s="31" t="s">
        <v>1370</v>
      </c>
      <c r="CJ24" s="41"/>
      <c r="CK24" s="41"/>
      <c r="CL24" s="41">
        <f t="shared" si="2"/>
        <v>0</v>
      </c>
      <c r="CM24" s="41"/>
      <c r="CN24" s="41"/>
      <c r="CO24" s="41"/>
      <c r="CP24" s="41"/>
      <c r="CQ24" s="41"/>
      <c r="CR24" s="41"/>
      <c r="CS24" s="41"/>
      <c r="CT24" s="41"/>
      <c r="CU24" s="41">
        <f t="shared" si="3"/>
        <v>0</v>
      </c>
      <c r="CV24" s="41"/>
      <c r="CW24" s="41"/>
      <c r="CX24" s="41"/>
      <c r="CY24" s="31"/>
      <c r="CZ24" s="41"/>
      <c r="DA24" s="31"/>
      <c r="DB24" s="41"/>
      <c r="DC24" s="41"/>
      <c r="DD24" s="41"/>
      <c r="DE24" s="41" t="s">
        <v>89</v>
      </c>
      <c r="DF24" s="41"/>
      <c r="DG24" s="41"/>
      <c r="DH24" s="26">
        <f t="shared" si="5"/>
        <v>1</v>
      </c>
      <c r="DI24" s="26" t="str">
        <f t="shared" si="6"/>
        <v>Avanzado</v>
      </c>
      <c r="DJ24" s="19"/>
      <c r="EG24" s="19"/>
      <c r="EH24" s="19"/>
      <c r="EI24" s="19"/>
      <c r="EJ24" s="19"/>
      <c r="EK24" s="19"/>
      <c r="EL24" s="19"/>
      <c r="EM24" s="19"/>
      <c r="EN24" s="19"/>
      <c r="EO24" s="19"/>
      <c r="EP24" s="19"/>
    </row>
    <row r="25" spans="1:146" s="20" customFormat="1" ht="15" customHeight="1">
      <c r="A25" s="1"/>
      <c r="B25" s="19"/>
      <c r="C25" s="31" t="s">
        <v>433</v>
      </c>
      <c r="D25" s="31" t="s">
        <v>2312</v>
      </c>
      <c r="E25" s="31" t="s">
        <v>419</v>
      </c>
      <c r="F25" s="31" t="s">
        <v>2185</v>
      </c>
      <c r="G25" s="31" t="s">
        <v>2128</v>
      </c>
      <c r="H25" s="31" t="str">
        <f t="shared" si="4"/>
        <v>Básico</v>
      </c>
      <c r="I25" s="41" t="s">
        <v>1159</v>
      </c>
      <c r="J25" s="22" t="s">
        <v>402</v>
      </c>
      <c r="K25" s="31" t="s">
        <v>6</v>
      </c>
      <c r="L25" s="22" t="s">
        <v>403</v>
      </c>
      <c r="M25" s="31" t="s">
        <v>98</v>
      </c>
      <c r="N25" s="31" t="s">
        <v>617</v>
      </c>
      <c r="O25" s="220" t="s">
        <v>22</v>
      </c>
      <c r="P25" s="21" t="s">
        <v>22</v>
      </c>
      <c r="Q25" s="21" t="s">
        <v>22</v>
      </c>
      <c r="R25" s="21" t="s">
        <v>22</v>
      </c>
      <c r="S25" s="26">
        <f>'G-7'!D9</f>
        <v>4</v>
      </c>
      <c r="T25" s="26">
        <f>'G-7'!D11</f>
        <v>6</v>
      </c>
      <c r="U25" s="41" t="s">
        <v>4</v>
      </c>
      <c r="V25" s="41" t="s">
        <v>4</v>
      </c>
      <c r="W25" s="41" t="s">
        <v>4</v>
      </c>
      <c r="X25" s="41" t="s">
        <v>4</v>
      </c>
      <c r="Y25" s="41" t="s">
        <v>4</v>
      </c>
      <c r="Z25" s="41" t="s">
        <v>4</v>
      </c>
      <c r="AA25" s="41" t="s">
        <v>4</v>
      </c>
      <c r="AB25" s="41" t="s">
        <v>4</v>
      </c>
      <c r="AC25" s="41" t="s">
        <v>4</v>
      </c>
      <c r="AD25" s="41" t="s">
        <v>4</v>
      </c>
      <c r="AE25" s="41" t="s">
        <v>4</v>
      </c>
      <c r="AF25" s="41" t="s">
        <v>4</v>
      </c>
      <c r="AG25" s="41" t="s">
        <v>4</v>
      </c>
      <c r="AH25" s="41" t="s">
        <v>4</v>
      </c>
      <c r="AI25" s="41" t="s">
        <v>4</v>
      </c>
      <c r="AJ25" s="41" t="s">
        <v>4</v>
      </c>
      <c r="AK25" s="41" t="s">
        <v>4</v>
      </c>
      <c r="AL25" s="221" t="s">
        <v>1365</v>
      </c>
      <c r="AM25" s="41" t="s">
        <v>1137</v>
      </c>
      <c r="AN25" s="41" t="s">
        <v>1137</v>
      </c>
      <c r="AO25" s="31" t="s">
        <v>1377</v>
      </c>
      <c r="AP25" s="31" t="s">
        <v>1457</v>
      </c>
      <c r="AQ25" s="41" t="s">
        <v>2359</v>
      </c>
      <c r="AR25" s="41"/>
      <c r="AS25" s="41"/>
      <c r="AT25" s="41"/>
      <c r="AU25" s="41"/>
      <c r="AV25" s="41"/>
      <c r="AW25" s="41"/>
      <c r="AX25" s="41"/>
      <c r="AY25" s="41"/>
      <c r="AZ25" s="41"/>
      <c r="BA25" s="41"/>
      <c r="BB25" s="23" t="s">
        <v>2066</v>
      </c>
      <c r="BC25" s="23" t="s">
        <v>1988</v>
      </c>
      <c r="BD25" s="30" t="s">
        <v>1989</v>
      </c>
      <c r="BE25" s="24" t="s">
        <v>1013</v>
      </c>
      <c r="BF25" s="25" t="s">
        <v>1990</v>
      </c>
      <c r="BG25" s="25" t="s">
        <v>1013</v>
      </c>
      <c r="BH25" s="136" t="s">
        <v>1011</v>
      </c>
      <c r="BI25" s="484">
        <f>'G-8'!MR24</f>
        <v>1</v>
      </c>
      <c r="BJ25" s="484">
        <f>'G-8'!MT24</f>
        <v>0.67361904761904778</v>
      </c>
      <c r="BK25" s="484">
        <f>'G-8'!MS24</f>
        <v>0</v>
      </c>
      <c r="BL25" s="41">
        <f t="shared" si="0"/>
        <v>3</v>
      </c>
      <c r="BM25" s="41" t="str">
        <f>I23</f>
        <v>I-17</v>
      </c>
      <c r="BN25" s="31" t="s">
        <v>466</v>
      </c>
      <c r="BO25" s="41" t="str">
        <f>I24</f>
        <v>I-18</v>
      </c>
      <c r="BP25" s="31" t="s">
        <v>467</v>
      </c>
      <c r="BQ25" s="41" t="str">
        <f>I26</f>
        <v>I-20</v>
      </c>
      <c r="BR25" s="31" t="s">
        <v>989</v>
      </c>
      <c r="BS25" s="31"/>
      <c r="BT25" s="31"/>
      <c r="BU25" s="31"/>
      <c r="BV25" s="31"/>
      <c r="BW25" s="31"/>
      <c r="BX25" s="31"/>
      <c r="BY25" s="31"/>
      <c r="BZ25" s="31"/>
      <c r="CA25" s="41">
        <f t="shared" si="1"/>
        <v>0</v>
      </c>
      <c r="CB25" s="41"/>
      <c r="CC25" s="41"/>
      <c r="CD25" s="41"/>
      <c r="CE25" s="41"/>
      <c r="CF25" s="41"/>
      <c r="CG25" s="41" t="s">
        <v>88</v>
      </c>
      <c r="CH25" s="41"/>
      <c r="CI25" s="41"/>
      <c r="CJ25" s="41"/>
      <c r="CK25" s="41"/>
      <c r="CL25" s="41">
        <f t="shared" si="2"/>
        <v>0</v>
      </c>
      <c r="CM25" s="41"/>
      <c r="CN25" s="41"/>
      <c r="CO25" s="41"/>
      <c r="CP25" s="41"/>
      <c r="CQ25" s="41"/>
      <c r="CR25" s="41"/>
      <c r="CS25" s="41"/>
      <c r="CT25" s="41"/>
      <c r="CU25" s="41">
        <f t="shared" si="3"/>
        <v>0</v>
      </c>
      <c r="CV25" s="41"/>
      <c r="CW25" s="41"/>
      <c r="CX25" s="41"/>
      <c r="CY25" s="31"/>
      <c r="CZ25" s="41"/>
      <c r="DA25" s="31"/>
      <c r="DB25" s="41" t="s">
        <v>89</v>
      </c>
      <c r="DC25" s="41" t="s">
        <v>89</v>
      </c>
      <c r="DD25" s="41" t="s">
        <v>89</v>
      </c>
      <c r="DE25" s="41" t="s">
        <v>89</v>
      </c>
      <c r="DF25" s="41"/>
      <c r="DG25" s="41"/>
      <c r="DH25" s="26">
        <f t="shared" si="5"/>
        <v>4</v>
      </c>
      <c r="DI25" s="26" t="str">
        <f t="shared" si="6"/>
        <v>Básico</v>
      </c>
      <c r="DJ25" s="19"/>
      <c r="EG25" s="19"/>
      <c r="EH25" s="19"/>
      <c r="EI25" s="19"/>
      <c r="EJ25" s="19"/>
      <c r="EK25" s="19"/>
      <c r="EL25" s="19"/>
      <c r="EM25" s="19"/>
      <c r="EN25" s="19"/>
      <c r="EO25" s="19"/>
      <c r="EP25" s="19"/>
    </row>
    <row r="26" spans="1:146" s="20" customFormat="1" ht="15" customHeight="1">
      <c r="A26" s="1"/>
      <c r="B26" s="19"/>
      <c r="C26" s="31" t="s">
        <v>433</v>
      </c>
      <c r="D26" s="31" t="s">
        <v>2312</v>
      </c>
      <c r="E26" s="31" t="s">
        <v>419</v>
      </c>
      <c r="F26" s="31" t="s">
        <v>2186</v>
      </c>
      <c r="G26" s="31" t="s">
        <v>2129</v>
      </c>
      <c r="H26" s="31" t="str">
        <f t="shared" si="4"/>
        <v>Avanzado</v>
      </c>
      <c r="I26" s="41" t="s">
        <v>1160</v>
      </c>
      <c r="J26" s="31" t="s">
        <v>986</v>
      </c>
      <c r="K26" s="31" t="s">
        <v>6</v>
      </c>
      <c r="L26" s="22" t="s">
        <v>1008</v>
      </c>
      <c r="M26" s="31" t="s">
        <v>98</v>
      </c>
      <c r="N26" s="31" t="s">
        <v>987</v>
      </c>
      <c r="O26" s="220" t="s">
        <v>22</v>
      </c>
      <c r="P26" s="21" t="s">
        <v>22</v>
      </c>
      <c r="Q26" s="21" t="s">
        <v>22</v>
      </c>
      <c r="R26" s="21" t="s">
        <v>22</v>
      </c>
      <c r="S26" s="26">
        <f>'G-7'!D20</f>
        <v>15</v>
      </c>
      <c r="T26" s="26">
        <f>'G-7'!D21</f>
        <v>16</v>
      </c>
      <c r="U26" s="41" t="s">
        <v>4</v>
      </c>
      <c r="V26" s="41" t="s">
        <v>4</v>
      </c>
      <c r="W26" s="41" t="s">
        <v>4</v>
      </c>
      <c r="X26" s="41" t="s">
        <v>4</v>
      </c>
      <c r="Y26" s="41" t="s">
        <v>4</v>
      </c>
      <c r="Z26" s="41" t="s">
        <v>4</v>
      </c>
      <c r="AA26" s="41" t="s">
        <v>4</v>
      </c>
      <c r="AB26" s="41" t="s">
        <v>4</v>
      </c>
      <c r="AC26" s="41" t="s">
        <v>4</v>
      </c>
      <c r="AD26" s="41" t="s">
        <v>4</v>
      </c>
      <c r="AE26" s="41" t="s">
        <v>4</v>
      </c>
      <c r="AF26" s="41" t="s">
        <v>4</v>
      </c>
      <c r="AG26" s="41" t="s">
        <v>4</v>
      </c>
      <c r="AH26" s="41" t="s">
        <v>4</v>
      </c>
      <c r="AI26" s="41" t="s">
        <v>4</v>
      </c>
      <c r="AJ26" s="41" t="s">
        <v>4</v>
      </c>
      <c r="AK26" s="41" t="s">
        <v>4</v>
      </c>
      <c r="AL26" s="222" t="s">
        <v>1380</v>
      </c>
      <c r="AM26" s="41" t="s">
        <v>1137</v>
      </c>
      <c r="AN26" s="26" t="s">
        <v>1137</v>
      </c>
      <c r="AO26" s="22" t="s">
        <v>1381</v>
      </c>
      <c r="AP26" s="22" t="s">
        <v>1381</v>
      </c>
      <c r="AQ26" s="41" t="s">
        <v>2359</v>
      </c>
      <c r="AR26" s="41"/>
      <c r="AS26" s="41"/>
      <c r="AT26" s="41"/>
      <c r="AU26" s="41"/>
      <c r="AV26" s="41"/>
      <c r="AW26" s="41"/>
      <c r="AX26" s="41"/>
      <c r="AY26" s="41"/>
      <c r="AZ26" s="41"/>
      <c r="BA26" s="41"/>
      <c r="BB26" s="23" t="s">
        <v>2067</v>
      </c>
      <c r="BC26" s="23" t="s">
        <v>984</v>
      </c>
      <c r="BD26" s="30" t="s">
        <v>2083</v>
      </c>
      <c r="BE26" s="24" t="s">
        <v>984</v>
      </c>
      <c r="BF26" s="25" t="s">
        <v>985</v>
      </c>
      <c r="BG26" s="25" t="s">
        <v>984</v>
      </c>
      <c r="BH26" s="136" t="s">
        <v>1011</v>
      </c>
      <c r="BI26" s="484">
        <f>'G-8'!MR25</f>
        <v>1</v>
      </c>
      <c r="BJ26" s="484">
        <f>'G-8'!MT25</f>
        <v>0.47750000000000004</v>
      </c>
      <c r="BK26" s="484">
        <f>'G-8'!MS25</f>
        <v>0</v>
      </c>
      <c r="BL26" s="41">
        <f t="shared" si="0"/>
        <v>3</v>
      </c>
      <c r="BM26" s="41" t="str">
        <f>I24</f>
        <v>I-18</v>
      </c>
      <c r="BN26" s="31" t="s">
        <v>990</v>
      </c>
      <c r="BO26" s="41" t="str">
        <f>I25</f>
        <v>I-19</v>
      </c>
      <c r="BP26" s="31" t="s">
        <v>989</v>
      </c>
      <c r="BQ26" s="41" t="str">
        <f>I181</f>
        <v>I-72</v>
      </c>
      <c r="BR26" s="31" t="s">
        <v>991</v>
      </c>
      <c r="BS26" s="31"/>
      <c r="BT26" s="31"/>
      <c r="BU26" s="31"/>
      <c r="BV26" s="31"/>
      <c r="BW26" s="31"/>
      <c r="BX26" s="31"/>
      <c r="BY26" s="31"/>
      <c r="BZ26" s="31"/>
      <c r="CA26" s="41">
        <f t="shared" si="1"/>
        <v>0</v>
      </c>
      <c r="CB26" s="41"/>
      <c r="CC26" s="41"/>
      <c r="CD26" s="41"/>
      <c r="CE26" s="41"/>
      <c r="CF26" s="41"/>
      <c r="CG26" s="41" t="s">
        <v>89</v>
      </c>
      <c r="CH26" s="41" t="str">
        <f>I23</f>
        <v>I-17</v>
      </c>
      <c r="CI26" s="31" t="s">
        <v>1370</v>
      </c>
      <c r="CJ26" s="41"/>
      <c r="CK26" s="41"/>
      <c r="CL26" s="41">
        <f t="shared" si="2"/>
        <v>0</v>
      </c>
      <c r="CM26" s="41"/>
      <c r="CN26" s="41"/>
      <c r="CO26" s="41"/>
      <c r="CP26" s="41"/>
      <c r="CQ26" s="41"/>
      <c r="CR26" s="41"/>
      <c r="CS26" s="41"/>
      <c r="CT26" s="41"/>
      <c r="CU26" s="41">
        <f t="shared" si="3"/>
        <v>0</v>
      </c>
      <c r="CV26" s="41"/>
      <c r="CW26" s="41"/>
      <c r="CX26" s="41"/>
      <c r="CY26" s="31"/>
      <c r="CZ26" s="41"/>
      <c r="DA26" s="31"/>
      <c r="DB26" s="41"/>
      <c r="DC26" s="41"/>
      <c r="DD26" s="41"/>
      <c r="DE26" s="41"/>
      <c r="DF26" s="41"/>
      <c r="DG26" s="41"/>
      <c r="DH26" s="26">
        <f t="shared" si="5"/>
        <v>0</v>
      </c>
      <c r="DI26" s="26" t="str">
        <f t="shared" si="6"/>
        <v>Avanzado</v>
      </c>
      <c r="DJ26" s="19"/>
      <c r="EG26" s="19"/>
      <c r="EH26" s="19"/>
      <c r="EI26" s="19"/>
      <c r="EJ26" s="19"/>
      <c r="EK26" s="19"/>
      <c r="EL26" s="19"/>
      <c r="EM26" s="19"/>
      <c r="EN26" s="19"/>
      <c r="EO26" s="19"/>
      <c r="EP26" s="19"/>
    </row>
    <row r="27" spans="1:146" s="20" customFormat="1" ht="15" customHeight="1">
      <c r="A27" s="1"/>
      <c r="B27" s="19"/>
      <c r="C27" s="31" t="s">
        <v>431</v>
      </c>
      <c r="D27" s="31" t="s">
        <v>2312</v>
      </c>
      <c r="E27" s="31" t="s">
        <v>17</v>
      </c>
      <c r="F27" s="31" t="s">
        <v>434</v>
      </c>
      <c r="G27" s="31" t="s">
        <v>2129</v>
      </c>
      <c r="H27" s="31" t="str">
        <f t="shared" si="4"/>
        <v>Básico</v>
      </c>
      <c r="I27" s="41" t="s">
        <v>1161</v>
      </c>
      <c r="J27" s="22" t="s">
        <v>51</v>
      </c>
      <c r="K27" s="642" t="s">
        <v>63</v>
      </c>
      <c r="L27" s="22" t="s">
        <v>269</v>
      </c>
      <c r="M27" s="31" t="s">
        <v>97</v>
      </c>
      <c r="N27" s="31" t="s">
        <v>1468</v>
      </c>
      <c r="O27" s="21" t="s">
        <v>22</v>
      </c>
      <c r="P27" s="21" t="s">
        <v>22</v>
      </c>
      <c r="Q27" s="21" t="s">
        <v>22</v>
      </c>
      <c r="R27" s="21" t="s">
        <v>22</v>
      </c>
      <c r="S27" s="41">
        <f>'G-7'!D126</f>
        <v>122</v>
      </c>
      <c r="T27" s="41">
        <f>'G-7'!D127</f>
        <v>123</v>
      </c>
      <c r="U27" s="41" t="s">
        <v>4</v>
      </c>
      <c r="V27" s="41" t="s">
        <v>4</v>
      </c>
      <c r="W27" s="41" t="s">
        <v>4</v>
      </c>
      <c r="X27" s="41" t="s">
        <v>4</v>
      </c>
      <c r="Y27" s="41" t="s">
        <v>4</v>
      </c>
      <c r="Z27" s="41" t="s">
        <v>4</v>
      </c>
      <c r="AA27" s="41" t="s">
        <v>4</v>
      </c>
      <c r="AB27" s="41" t="s">
        <v>4</v>
      </c>
      <c r="AC27" s="41" t="s">
        <v>4</v>
      </c>
      <c r="AD27" s="41" t="s">
        <v>4</v>
      </c>
      <c r="AE27" s="41" t="s">
        <v>4</v>
      </c>
      <c r="AF27" s="41" t="s">
        <v>4</v>
      </c>
      <c r="AG27" s="41" t="s">
        <v>4</v>
      </c>
      <c r="AH27" s="41" t="s">
        <v>4</v>
      </c>
      <c r="AI27" s="41" t="s">
        <v>4</v>
      </c>
      <c r="AJ27" s="41" t="s">
        <v>4</v>
      </c>
      <c r="AK27" s="41" t="s">
        <v>4</v>
      </c>
      <c r="AL27" s="221" t="s">
        <v>471</v>
      </c>
      <c r="AM27" s="41" t="s">
        <v>1137</v>
      </c>
      <c r="AN27" s="41" t="s">
        <v>1386</v>
      </c>
      <c r="AO27" s="31" t="s">
        <v>1229</v>
      </c>
      <c r="AP27" s="31" t="s">
        <v>1458</v>
      </c>
      <c r="AQ27" s="41" t="s">
        <v>2359</v>
      </c>
      <c r="AR27" s="41"/>
      <c r="AS27" s="41"/>
      <c r="AT27" s="41"/>
      <c r="AU27" s="41"/>
      <c r="AV27" s="41"/>
      <c r="AW27" s="41"/>
      <c r="AX27" s="41"/>
      <c r="AY27" s="41"/>
      <c r="AZ27" s="41"/>
      <c r="BA27" s="41"/>
      <c r="BB27" s="23" t="s">
        <v>89</v>
      </c>
      <c r="BC27" s="23" t="s">
        <v>450</v>
      </c>
      <c r="BD27" s="30" t="s">
        <v>493</v>
      </c>
      <c r="BE27" s="24" t="s">
        <v>450</v>
      </c>
      <c r="BF27" s="25" t="s">
        <v>88</v>
      </c>
      <c r="BG27" s="25" t="s">
        <v>450</v>
      </c>
      <c r="BH27" s="136" t="s">
        <v>89</v>
      </c>
      <c r="BI27" s="481">
        <f>'G-8'!MX26</f>
        <v>8</v>
      </c>
      <c r="BJ27" s="481">
        <f>'G-8'!MY26</f>
        <v>0</v>
      </c>
      <c r="BK27" s="481">
        <f>'G-8'!NA26</f>
        <v>0</v>
      </c>
      <c r="BL27" s="41">
        <f t="shared" si="0"/>
        <v>0</v>
      </c>
      <c r="BM27" s="401"/>
      <c r="BN27" s="401"/>
      <c r="BO27" s="41"/>
      <c r="BP27" s="31"/>
      <c r="BQ27" s="41"/>
      <c r="BR27" s="31"/>
      <c r="BS27" s="31"/>
      <c r="BT27" s="31"/>
      <c r="BU27" s="31"/>
      <c r="BV27" s="31"/>
      <c r="BW27" s="31"/>
      <c r="BX27" s="31"/>
      <c r="BY27" s="31"/>
      <c r="BZ27" s="31"/>
      <c r="CA27" s="41">
        <f t="shared" si="1"/>
        <v>2</v>
      </c>
      <c r="CB27" s="41" t="s">
        <v>1357</v>
      </c>
      <c r="CC27" s="41" t="str">
        <f>I28</f>
        <v>I-22</v>
      </c>
      <c r="CD27" s="41" t="s">
        <v>1387</v>
      </c>
      <c r="CE27" s="41" t="str">
        <f>I29</f>
        <v>I-23</v>
      </c>
      <c r="CF27" s="41" t="s">
        <v>1387</v>
      </c>
      <c r="CG27" s="41" t="s">
        <v>88</v>
      </c>
      <c r="CH27" s="41"/>
      <c r="CI27" s="41"/>
      <c r="CJ27" s="41"/>
      <c r="CK27" s="41"/>
      <c r="CL27" s="41">
        <f t="shared" si="2"/>
        <v>0</v>
      </c>
      <c r="CM27" s="41"/>
      <c r="CN27" s="41"/>
      <c r="CO27" s="41"/>
      <c r="CP27" s="41"/>
      <c r="CQ27" s="41"/>
      <c r="CR27" s="41"/>
      <c r="CS27" s="41"/>
      <c r="CT27" s="41"/>
      <c r="CU27" s="41">
        <f t="shared" si="3"/>
        <v>0</v>
      </c>
      <c r="CV27" s="41"/>
      <c r="CW27" s="41"/>
      <c r="CX27" s="41"/>
      <c r="CY27" s="31"/>
      <c r="CZ27" s="41"/>
      <c r="DA27" s="31"/>
      <c r="DB27" s="41" t="s">
        <v>89</v>
      </c>
      <c r="DC27" s="41" t="s">
        <v>89</v>
      </c>
      <c r="DD27" s="41"/>
      <c r="DE27" s="41" t="s">
        <v>89</v>
      </c>
      <c r="DF27" s="41"/>
      <c r="DG27" s="41" t="s">
        <v>89</v>
      </c>
      <c r="DH27" s="26">
        <f t="shared" si="5"/>
        <v>4</v>
      </c>
      <c r="DI27" s="26" t="str">
        <f t="shared" si="6"/>
        <v>Básico</v>
      </c>
      <c r="DJ27" s="19"/>
      <c r="EG27" s="19"/>
      <c r="EH27" s="19"/>
      <c r="EI27" s="19"/>
      <c r="EJ27" s="19"/>
      <c r="EK27" s="19"/>
      <c r="EL27" s="19"/>
      <c r="EM27" s="19"/>
      <c r="EN27" s="19"/>
      <c r="EO27" s="19"/>
      <c r="EP27" s="19"/>
    </row>
    <row r="28" spans="1:146" s="20" customFormat="1" ht="15" customHeight="1">
      <c r="A28" s="1"/>
      <c r="B28" s="19"/>
      <c r="C28" s="31" t="s">
        <v>431</v>
      </c>
      <c r="D28" s="31" t="s">
        <v>2312</v>
      </c>
      <c r="E28" s="31" t="s">
        <v>17</v>
      </c>
      <c r="F28" s="31" t="s">
        <v>434</v>
      </c>
      <c r="G28" s="31" t="s">
        <v>2129</v>
      </c>
      <c r="H28" s="31" t="str">
        <f t="shared" si="4"/>
        <v>Avanzado</v>
      </c>
      <c r="I28" s="41" t="s">
        <v>1162</v>
      </c>
      <c r="J28" s="22" t="s">
        <v>248</v>
      </c>
      <c r="K28" s="642" t="s">
        <v>87</v>
      </c>
      <c r="L28" s="22" t="s">
        <v>251</v>
      </c>
      <c r="M28" s="31" t="s">
        <v>98</v>
      </c>
      <c r="N28" s="644" t="s">
        <v>252</v>
      </c>
      <c r="O28" s="21" t="s">
        <v>22</v>
      </c>
      <c r="P28" s="21" t="s">
        <v>22</v>
      </c>
      <c r="Q28" s="21" t="s">
        <v>22</v>
      </c>
      <c r="R28" s="21" t="s">
        <v>22</v>
      </c>
      <c r="S28" s="41">
        <f>'G-7'!D25</f>
        <v>20</v>
      </c>
      <c r="T28" s="41">
        <f>'G-7'!D6</f>
        <v>1</v>
      </c>
      <c r="U28" s="41" t="s">
        <v>4</v>
      </c>
      <c r="V28" s="41" t="s">
        <v>4</v>
      </c>
      <c r="W28" s="41" t="s">
        <v>4</v>
      </c>
      <c r="X28" s="41" t="s">
        <v>4</v>
      </c>
      <c r="Y28" s="41" t="s">
        <v>4</v>
      </c>
      <c r="Z28" s="41" t="s">
        <v>4</v>
      </c>
      <c r="AA28" s="41" t="s">
        <v>4</v>
      </c>
      <c r="AB28" s="41" t="s">
        <v>4</v>
      </c>
      <c r="AC28" s="41" t="s">
        <v>4</v>
      </c>
      <c r="AD28" s="41" t="s">
        <v>4</v>
      </c>
      <c r="AE28" s="41" t="s">
        <v>4</v>
      </c>
      <c r="AF28" s="41" t="s">
        <v>4</v>
      </c>
      <c r="AG28" s="41" t="s">
        <v>4</v>
      </c>
      <c r="AH28" s="41" t="s">
        <v>4</v>
      </c>
      <c r="AI28" s="41" t="s">
        <v>4</v>
      </c>
      <c r="AJ28" s="41" t="s">
        <v>4</v>
      </c>
      <c r="AK28" s="41" t="s">
        <v>4</v>
      </c>
      <c r="AL28" s="221" t="s">
        <v>473</v>
      </c>
      <c r="AM28" s="41" t="s">
        <v>1137</v>
      </c>
      <c r="AN28" s="22" t="s">
        <v>1459</v>
      </c>
      <c r="AO28" s="22" t="s">
        <v>1388</v>
      </c>
      <c r="AP28" s="22" t="s">
        <v>1460</v>
      </c>
      <c r="AQ28" s="41" t="s">
        <v>2359</v>
      </c>
      <c r="AR28" s="41"/>
      <c r="AS28" s="41"/>
      <c r="AT28" s="41"/>
      <c r="AU28" s="41"/>
      <c r="AV28" s="41"/>
      <c r="AW28" s="41"/>
      <c r="AX28" s="41"/>
      <c r="AY28" s="41"/>
      <c r="AZ28" s="41"/>
      <c r="BA28" s="41"/>
      <c r="BB28" s="23" t="s">
        <v>1992</v>
      </c>
      <c r="BC28" s="23" t="s">
        <v>1910</v>
      </c>
      <c r="BD28" s="30" t="s">
        <v>1993</v>
      </c>
      <c r="BE28" s="24" t="s">
        <v>450</v>
      </c>
      <c r="BF28" s="25" t="s">
        <v>1994</v>
      </c>
      <c r="BG28" s="25" t="s">
        <v>1910</v>
      </c>
      <c r="BH28" s="136" t="s">
        <v>971</v>
      </c>
      <c r="BI28" s="482">
        <f>'G-8'!MR27</f>
        <v>64.400000000000006</v>
      </c>
      <c r="BJ28" s="482">
        <f>'G-8'!MT27</f>
        <v>29.100000000000005</v>
      </c>
      <c r="BK28" s="483">
        <f>'G-8'!MS27</f>
        <v>0</v>
      </c>
      <c r="BL28" s="41">
        <f t="shared" si="0"/>
        <v>3</v>
      </c>
      <c r="BM28" s="41" t="str">
        <f>I30</f>
        <v>I-24</v>
      </c>
      <c r="BN28" s="31" t="s">
        <v>610</v>
      </c>
      <c r="BO28" s="41" t="str">
        <f>I31</f>
        <v>I-25</v>
      </c>
      <c r="BP28" s="31" t="s">
        <v>472</v>
      </c>
      <c r="BQ28" s="41" t="str">
        <f>I32</f>
        <v>I-26</v>
      </c>
      <c r="BR28" s="31" t="s">
        <v>612</v>
      </c>
      <c r="BS28" s="31"/>
      <c r="BT28" s="31"/>
      <c r="BU28" s="31"/>
      <c r="BV28" s="31"/>
      <c r="BW28" s="31"/>
      <c r="BX28" s="31"/>
      <c r="BY28" s="31"/>
      <c r="BZ28" s="31"/>
      <c r="CA28" s="41">
        <f t="shared" si="1"/>
        <v>0</v>
      </c>
      <c r="CB28" s="41"/>
      <c r="CC28" s="41"/>
      <c r="CD28" s="41"/>
      <c r="CE28" s="41"/>
      <c r="CF28" s="41"/>
      <c r="CG28" s="41" t="s">
        <v>89</v>
      </c>
      <c r="CH28" s="41" t="str">
        <f>I27</f>
        <v>I-21</v>
      </c>
      <c r="CI28" s="41" t="s">
        <v>1387</v>
      </c>
      <c r="CJ28" s="41"/>
      <c r="CK28" s="41"/>
      <c r="CL28" s="41">
        <f t="shared" si="2"/>
        <v>0</v>
      </c>
      <c r="CM28" s="41"/>
      <c r="CN28" s="41"/>
      <c r="CO28" s="41"/>
      <c r="CP28" s="41"/>
      <c r="CQ28" s="41"/>
      <c r="CR28" s="41"/>
      <c r="CS28" s="41"/>
      <c r="CT28" s="41"/>
      <c r="CU28" s="41">
        <f t="shared" si="3"/>
        <v>0</v>
      </c>
      <c r="CV28" s="41"/>
      <c r="CW28" s="41"/>
      <c r="CX28" s="41"/>
      <c r="CY28" s="31"/>
      <c r="CZ28" s="41"/>
      <c r="DA28" s="31"/>
      <c r="DB28" s="41" t="s">
        <v>89</v>
      </c>
      <c r="DC28" s="41" t="s">
        <v>89</v>
      </c>
      <c r="DD28" s="41"/>
      <c r="DE28" s="41"/>
      <c r="DF28" s="41"/>
      <c r="DG28" s="41"/>
      <c r="DH28" s="26">
        <f t="shared" si="5"/>
        <v>2</v>
      </c>
      <c r="DI28" s="26" t="str">
        <f t="shared" si="6"/>
        <v>Avanzado</v>
      </c>
      <c r="DJ28" s="19"/>
      <c r="EG28" s="19"/>
      <c r="EH28" s="19"/>
      <c r="EI28" s="19"/>
      <c r="EJ28" s="19"/>
      <c r="EK28" s="19"/>
      <c r="EL28" s="19"/>
      <c r="EM28" s="19"/>
      <c r="EN28" s="19"/>
      <c r="EO28" s="19"/>
      <c r="EP28" s="19"/>
    </row>
    <row r="29" spans="1:146" s="20" customFormat="1" ht="15" customHeight="1">
      <c r="A29" s="1"/>
      <c r="B29" s="19"/>
      <c r="C29" s="31" t="s">
        <v>431</v>
      </c>
      <c r="D29" s="31" t="s">
        <v>2312</v>
      </c>
      <c r="E29" s="31" t="s">
        <v>17</v>
      </c>
      <c r="F29" s="31" t="s">
        <v>434</v>
      </c>
      <c r="G29" s="31" t="s">
        <v>2128</v>
      </c>
      <c r="H29" s="31" t="str">
        <f t="shared" si="4"/>
        <v>Avanzado</v>
      </c>
      <c r="I29" s="41" t="s">
        <v>1163</v>
      </c>
      <c r="J29" s="22" t="s">
        <v>249</v>
      </c>
      <c r="K29" s="27" t="s">
        <v>993</v>
      </c>
      <c r="L29" s="22" t="s">
        <v>250</v>
      </c>
      <c r="M29" s="31" t="s">
        <v>98</v>
      </c>
      <c r="N29" s="31" t="s">
        <v>474</v>
      </c>
      <c r="O29" s="21" t="s">
        <v>22</v>
      </c>
      <c r="P29" s="21" t="s">
        <v>22</v>
      </c>
      <c r="Q29" s="21" t="s">
        <v>22</v>
      </c>
      <c r="R29" s="21" t="s">
        <v>22</v>
      </c>
      <c r="S29" s="41">
        <f>'G-7'!D26</f>
        <v>21</v>
      </c>
      <c r="T29" s="41" t="s">
        <v>4</v>
      </c>
      <c r="U29" s="41" t="s">
        <v>4</v>
      </c>
      <c r="V29" s="41" t="s">
        <v>4</v>
      </c>
      <c r="W29" s="41" t="s">
        <v>4</v>
      </c>
      <c r="X29" s="41" t="s">
        <v>4</v>
      </c>
      <c r="Y29" s="41" t="s">
        <v>4</v>
      </c>
      <c r="Z29" s="41" t="s">
        <v>4</v>
      </c>
      <c r="AA29" s="41" t="s">
        <v>4</v>
      </c>
      <c r="AB29" s="41" t="s">
        <v>4</v>
      </c>
      <c r="AC29" s="41" t="s">
        <v>4</v>
      </c>
      <c r="AD29" s="41" t="s">
        <v>4</v>
      </c>
      <c r="AE29" s="41" t="s">
        <v>4</v>
      </c>
      <c r="AF29" s="41" t="s">
        <v>4</v>
      </c>
      <c r="AG29" s="41" t="s">
        <v>4</v>
      </c>
      <c r="AH29" s="41" t="s">
        <v>4</v>
      </c>
      <c r="AI29" s="41" t="s">
        <v>4</v>
      </c>
      <c r="AJ29" s="41" t="s">
        <v>4</v>
      </c>
      <c r="AK29" s="41" t="s">
        <v>4</v>
      </c>
      <c r="AL29" s="222" t="s">
        <v>1389</v>
      </c>
      <c r="AM29" s="41" t="s">
        <v>1137</v>
      </c>
      <c r="AN29" s="41" t="s">
        <v>1501</v>
      </c>
      <c r="AO29" s="41" t="s">
        <v>1391</v>
      </c>
      <c r="AP29" s="41" t="s">
        <v>1461</v>
      </c>
      <c r="AQ29" s="41" t="s">
        <v>2359</v>
      </c>
      <c r="AR29" s="41"/>
      <c r="AS29" s="41"/>
      <c r="AT29" s="41"/>
      <c r="AU29" s="41"/>
      <c r="AV29" s="41"/>
      <c r="AW29" s="41"/>
      <c r="AX29" s="41"/>
      <c r="AY29" s="41"/>
      <c r="AZ29" s="41"/>
      <c r="BA29" s="41"/>
      <c r="BB29" s="23" t="s">
        <v>413</v>
      </c>
      <c r="BC29" s="23" t="s">
        <v>450</v>
      </c>
      <c r="BD29" s="30" t="s">
        <v>1995</v>
      </c>
      <c r="BE29" s="24" t="s">
        <v>450</v>
      </c>
      <c r="BF29" s="25" t="s">
        <v>2885</v>
      </c>
      <c r="BG29" s="25" t="s">
        <v>450</v>
      </c>
      <c r="BH29" s="136" t="s">
        <v>971</v>
      </c>
      <c r="BI29" s="482">
        <f>'G-8'!MR28</f>
        <v>10</v>
      </c>
      <c r="BJ29" s="482">
        <f>'G-8'!MT28</f>
        <v>3.2571428571428571</v>
      </c>
      <c r="BK29" s="483">
        <f>'G-8'!MS28</f>
        <v>1</v>
      </c>
      <c r="BL29" s="41">
        <f t="shared" si="0"/>
        <v>0</v>
      </c>
      <c r="BM29" s="41"/>
      <c r="BN29" s="31"/>
      <c r="BO29" s="41"/>
      <c r="BP29" s="41"/>
      <c r="BQ29" s="31"/>
      <c r="BR29" s="31"/>
      <c r="BS29" s="31"/>
      <c r="BT29" s="31"/>
      <c r="BU29" s="31"/>
      <c r="BV29" s="31"/>
      <c r="BW29" s="31"/>
      <c r="BX29" s="31"/>
      <c r="BY29" s="31"/>
      <c r="BZ29" s="31"/>
      <c r="CA29" s="41">
        <f t="shared" si="1"/>
        <v>0</v>
      </c>
      <c r="CB29" s="41"/>
      <c r="CC29" s="41"/>
      <c r="CD29" s="41"/>
      <c r="CE29" s="41"/>
      <c r="CF29" s="41"/>
      <c r="CG29" s="41" t="s">
        <v>89</v>
      </c>
      <c r="CH29" s="41" t="str">
        <f>I27</f>
        <v>I-21</v>
      </c>
      <c r="CI29" s="41" t="s">
        <v>1387</v>
      </c>
      <c r="CJ29" s="41"/>
      <c r="CK29" s="41"/>
      <c r="CL29" s="41">
        <f t="shared" si="2"/>
        <v>0</v>
      </c>
      <c r="CM29" s="41"/>
      <c r="CN29" s="41"/>
      <c r="CO29" s="41"/>
      <c r="CP29" s="41"/>
      <c r="CQ29" s="41"/>
      <c r="CR29" s="41"/>
      <c r="CS29" s="41"/>
      <c r="CT29" s="41"/>
      <c r="CU29" s="41">
        <f t="shared" si="3"/>
        <v>0</v>
      </c>
      <c r="CV29" s="41"/>
      <c r="CW29" s="41"/>
      <c r="CX29" s="41"/>
      <c r="CY29" s="31"/>
      <c r="CZ29" s="41"/>
      <c r="DA29" s="31"/>
      <c r="DB29" s="41"/>
      <c r="DC29" s="41"/>
      <c r="DD29" s="41"/>
      <c r="DE29" s="41"/>
      <c r="DF29" s="41"/>
      <c r="DG29" s="41"/>
      <c r="DH29" s="26">
        <f t="shared" si="5"/>
        <v>0</v>
      </c>
      <c r="DI29" s="26" t="str">
        <f t="shared" si="6"/>
        <v>Avanzado</v>
      </c>
      <c r="DJ29" s="19"/>
      <c r="EG29" s="19"/>
      <c r="EH29" s="19"/>
      <c r="EI29" s="19"/>
      <c r="EJ29" s="19"/>
      <c r="EK29" s="19"/>
      <c r="EL29" s="19"/>
      <c r="EM29" s="19"/>
      <c r="EN29" s="19"/>
      <c r="EO29" s="19"/>
      <c r="EP29" s="19"/>
    </row>
    <row r="30" spans="1:146" s="20" customFormat="1" ht="15" customHeight="1">
      <c r="A30" s="1"/>
      <c r="B30" s="19"/>
      <c r="C30" s="31" t="s">
        <v>431</v>
      </c>
      <c r="D30" s="31" t="s">
        <v>2312</v>
      </c>
      <c r="E30" s="31" t="s">
        <v>17</v>
      </c>
      <c r="F30" s="31" t="s">
        <v>434</v>
      </c>
      <c r="G30" s="31" t="s">
        <v>2128</v>
      </c>
      <c r="H30" s="31" t="str">
        <f t="shared" si="4"/>
        <v>Avanzado</v>
      </c>
      <c r="I30" s="41" t="s">
        <v>1164</v>
      </c>
      <c r="J30" s="31" t="s">
        <v>81</v>
      </c>
      <c r="K30" s="31" t="s">
        <v>63</v>
      </c>
      <c r="L30" s="22" t="s">
        <v>82</v>
      </c>
      <c r="M30" s="31" t="s">
        <v>97</v>
      </c>
      <c r="N30" s="31" t="s">
        <v>1392</v>
      </c>
      <c r="O30" s="21" t="s">
        <v>22</v>
      </c>
      <c r="P30" s="21" t="s">
        <v>22</v>
      </c>
      <c r="Q30" s="21" t="s">
        <v>22</v>
      </c>
      <c r="R30" s="21" t="s">
        <v>22</v>
      </c>
      <c r="S30" s="41">
        <f>'G-7'!D128</f>
        <v>124</v>
      </c>
      <c r="T30" s="41">
        <f>'G-7'!D129</f>
        <v>125</v>
      </c>
      <c r="U30" s="41">
        <f>'G-7'!D130</f>
        <v>126</v>
      </c>
      <c r="V30" s="41">
        <f>'G-7'!D107</f>
        <v>103</v>
      </c>
      <c r="W30" s="41">
        <f>'G-7'!D108</f>
        <v>104</v>
      </c>
      <c r="X30" s="41">
        <f>'G-7'!D101</f>
        <v>97</v>
      </c>
      <c r="Y30" s="41">
        <f>'G-7'!D102</f>
        <v>98</v>
      </c>
      <c r="Z30" s="41" t="s">
        <v>4</v>
      </c>
      <c r="AA30" s="41" t="s">
        <v>4</v>
      </c>
      <c r="AB30" s="41" t="s">
        <v>4</v>
      </c>
      <c r="AC30" s="41" t="s">
        <v>4</v>
      </c>
      <c r="AD30" s="41" t="s">
        <v>4</v>
      </c>
      <c r="AE30" s="41" t="s">
        <v>4</v>
      </c>
      <c r="AF30" s="41" t="s">
        <v>4</v>
      </c>
      <c r="AG30" s="41" t="s">
        <v>4</v>
      </c>
      <c r="AH30" s="41" t="s">
        <v>4</v>
      </c>
      <c r="AI30" s="41" t="s">
        <v>4</v>
      </c>
      <c r="AJ30" s="41" t="s">
        <v>4</v>
      </c>
      <c r="AK30" s="41" t="s">
        <v>4</v>
      </c>
      <c r="AL30" s="221" t="s">
        <v>83</v>
      </c>
      <c r="AM30" s="41" t="s">
        <v>1395</v>
      </c>
      <c r="AN30" s="41" t="s">
        <v>1396</v>
      </c>
      <c r="AO30" s="31" t="s">
        <v>1229</v>
      </c>
      <c r="AP30" s="31" t="s">
        <v>1229</v>
      </c>
      <c r="AQ30" s="41" t="s">
        <v>2359</v>
      </c>
      <c r="AR30" s="41"/>
      <c r="AS30" s="41"/>
      <c r="AT30" s="41"/>
      <c r="AU30" s="41"/>
      <c r="AV30" s="41"/>
      <c r="AW30" s="41"/>
      <c r="AX30" s="41"/>
      <c r="AY30" s="41"/>
      <c r="AZ30" s="41"/>
      <c r="BA30" s="41"/>
      <c r="BB30" s="23" t="s">
        <v>89</v>
      </c>
      <c r="BC30" s="23" t="s">
        <v>450</v>
      </c>
      <c r="BD30" s="30" t="s">
        <v>493</v>
      </c>
      <c r="BE30" s="24" t="s">
        <v>450</v>
      </c>
      <c r="BF30" s="25" t="s">
        <v>88</v>
      </c>
      <c r="BG30" s="25" t="s">
        <v>450</v>
      </c>
      <c r="BH30" s="136" t="s">
        <v>89</v>
      </c>
      <c r="BI30" s="481">
        <f>'G-8'!MX29</f>
        <v>2</v>
      </c>
      <c r="BJ30" s="481">
        <f>'G-8'!MY29</f>
        <v>3</v>
      </c>
      <c r="BK30" s="481">
        <f>'G-8'!NA29</f>
        <v>2</v>
      </c>
      <c r="BL30" s="41">
        <f t="shared" si="0"/>
        <v>2</v>
      </c>
      <c r="BM30" s="41" t="str">
        <f>I28</f>
        <v>I-22</v>
      </c>
      <c r="BN30" s="31" t="s">
        <v>610</v>
      </c>
      <c r="BO30" s="41" t="str">
        <f>I31</f>
        <v>I-25</v>
      </c>
      <c r="BP30" s="31" t="s">
        <v>611</v>
      </c>
      <c r="BQ30" s="31"/>
      <c r="BR30" s="31"/>
      <c r="BS30" s="31"/>
      <c r="BT30" s="31"/>
      <c r="BU30" s="31"/>
      <c r="BV30" s="31"/>
      <c r="BW30" s="31"/>
      <c r="BX30" s="31"/>
      <c r="BY30" s="31"/>
      <c r="BZ30" s="31"/>
      <c r="CA30" s="41">
        <f t="shared" si="1"/>
        <v>0</v>
      </c>
      <c r="CB30" s="41"/>
      <c r="CC30" s="41"/>
      <c r="CD30" s="41"/>
      <c r="CE30" s="41"/>
      <c r="CF30" s="41"/>
      <c r="CG30" s="41" t="s">
        <v>88</v>
      </c>
      <c r="CH30" s="41"/>
      <c r="CI30" s="41"/>
      <c r="CJ30" s="41"/>
      <c r="CK30" s="41"/>
      <c r="CL30" s="41">
        <f t="shared" si="2"/>
        <v>1</v>
      </c>
      <c r="CM30" s="41" t="str">
        <f>I32</f>
        <v>I-26</v>
      </c>
      <c r="CN30" s="31" t="s">
        <v>1404</v>
      </c>
      <c r="CO30" s="31"/>
      <c r="CP30" s="31"/>
      <c r="CQ30" s="31"/>
      <c r="CR30" s="31"/>
      <c r="CS30" s="41"/>
      <c r="CT30" s="41"/>
      <c r="CU30" s="41">
        <f t="shared" si="3"/>
        <v>1</v>
      </c>
      <c r="CV30" s="41"/>
      <c r="CW30" s="41"/>
      <c r="CX30" s="41" t="str">
        <f>I32</f>
        <v>I-26</v>
      </c>
      <c r="CY30" s="31" t="s">
        <v>1404</v>
      </c>
      <c r="CZ30" s="41"/>
      <c r="DA30" s="31"/>
      <c r="DB30" s="41"/>
      <c r="DC30" s="41"/>
      <c r="DD30" s="41"/>
      <c r="DE30" s="41" t="s">
        <v>89</v>
      </c>
      <c r="DF30" s="41"/>
      <c r="DG30" s="41" t="s">
        <v>89</v>
      </c>
      <c r="DH30" s="26">
        <f t="shared" si="5"/>
        <v>2</v>
      </c>
      <c r="DI30" s="26" t="str">
        <f t="shared" si="6"/>
        <v>Avanzado</v>
      </c>
      <c r="DJ30" s="19"/>
      <c r="EG30" s="19"/>
      <c r="EH30" s="19"/>
      <c r="EI30" s="19"/>
      <c r="EJ30" s="19"/>
      <c r="EK30" s="19"/>
      <c r="EL30" s="19"/>
      <c r="EM30" s="19"/>
      <c r="EN30" s="19"/>
      <c r="EO30" s="19"/>
      <c r="EP30" s="19"/>
    </row>
    <row r="31" spans="1:146" s="20" customFormat="1" ht="15" customHeight="1">
      <c r="A31" s="1"/>
      <c r="B31" s="19"/>
      <c r="C31" s="31" t="s">
        <v>431</v>
      </c>
      <c r="D31" s="31" t="s">
        <v>2312</v>
      </c>
      <c r="E31" s="31" t="s">
        <v>17</v>
      </c>
      <c r="F31" s="31" t="s">
        <v>434</v>
      </c>
      <c r="G31" s="31" t="s">
        <v>2125</v>
      </c>
      <c r="H31" s="31" t="str">
        <f t="shared" si="4"/>
        <v>Avanzado</v>
      </c>
      <c r="I31" s="41" t="s">
        <v>1165</v>
      </c>
      <c r="J31" s="22" t="s">
        <v>411</v>
      </c>
      <c r="K31" s="22" t="s">
        <v>412</v>
      </c>
      <c r="L31" s="22" t="s">
        <v>476</v>
      </c>
      <c r="M31" s="31" t="s">
        <v>97</v>
      </c>
      <c r="N31" s="31" t="s">
        <v>1398</v>
      </c>
      <c r="O31" s="220" t="s">
        <v>22</v>
      </c>
      <c r="P31" s="21" t="s">
        <v>22</v>
      </c>
      <c r="Q31" s="21" t="s">
        <v>22</v>
      </c>
      <c r="R31" s="21" t="s">
        <v>22</v>
      </c>
      <c r="S31" s="41">
        <f>'G-7'!D131</f>
        <v>127</v>
      </c>
      <c r="T31" s="41" t="s">
        <v>4</v>
      </c>
      <c r="U31" s="41" t="s">
        <v>4</v>
      </c>
      <c r="V31" s="41" t="s">
        <v>4</v>
      </c>
      <c r="W31" s="41" t="s">
        <v>4</v>
      </c>
      <c r="X31" s="41" t="s">
        <v>4</v>
      </c>
      <c r="Y31" s="41" t="s">
        <v>4</v>
      </c>
      <c r="Z31" s="41" t="s">
        <v>4</v>
      </c>
      <c r="AA31" s="41" t="s">
        <v>4</v>
      </c>
      <c r="AB31" s="41" t="s">
        <v>4</v>
      </c>
      <c r="AC31" s="41" t="s">
        <v>4</v>
      </c>
      <c r="AD31" s="41" t="s">
        <v>4</v>
      </c>
      <c r="AE31" s="41" t="s">
        <v>4</v>
      </c>
      <c r="AF31" s="41" t="s">
        <v>4</v>
      </c>
      <c r="AG31" s="41" t="s">
        <v>4</v>
      </c>
      <c r="AH31" s="41" t="s">
        <v>4</v>
      </c>
      <c r="AI31" s="41" t="s">
        <v>4</v>
      </c>
      <c r="AJ31" s="41" t="s">
        <v>4</v>
      </c>
      <c r="AK31" s="41" t="s">
        <v>4</v>
      </c>
      <c r="AL31" s="221" t="s">
        <v>253</v>
      </c>
      <c r="AM31" s="41" t="s">
        <v>1137</v>
      </c>
      <c r="AN31" s="41" t="s">
        <v>1397</v>
      </c>
      <c r="AO31" s="31" t="s">
        <v>1399</v>
      </c>
      <c r="AP31" s="31" t="s">
        <v>1462</v>
      </c>
      <c r="AQ31" s="41" t="s">
        <v>2359</v>
      </c>
      <c r="AR31" s="41"/>
      <c r="AS31" s="41"/>
      <c r="AT31" s="41"/>
      <c r="AU31" s="41"/>
      <c r="AV31" s="41"/>
      <c r="AW31" s="41"/>
      <c r="AX31" s="41"/>
      <c r="AY31" s="41"/>
      <c r="AZ31" s="41"/>
      <c r="BA31" s="41"/>
      <c r="BB31" s="23" t="s">
        <v>496</v>
      </c>
      <c r="BC31" s="23" t="s">
        <v>450</v>
      </c>
      <c r="BD31" s="30" t="s">
        <v>495</v>
      </c>
      <c r="BE31" s="24" t="s">
        <v>450</v>
      </c>
      <c r="BF31" s="25" t="s">
        <v>475</v>
      </c>
      <c r="BG31" s="25" t="s">
        <v>450</v>
      </c>
      <c r="BH31" s="136" t="s">
        <v>496</v>
      </c>
      <c r="BI31" s="481">
        <f>'G-8'!NB30</f>
        <v>6</v>
      </c>
      <c r="BJ31" s="481">
        <f>'G-8'!NC30</f>
        <v>3</v>
      </c>
      <c r="BK31" s="481">
        <f>'G-8'!ND30</f>
        <v>0</v>
      </c>
      <c r="BL31" s="41">
        <f t="shared" si="0"/>
        <v>3</v>
      </c>
      <c r="BM31" s="41" t="str">
        <f>I28</f>
        <v>I-22</v>
      </c>
      <c r="BN31" s="31" t="s">
        <v>472</v>
      </c>
      <c r="BO31" s="41" t="str">
        <f>I30</f>
        <v>I-24</v>
      </c>
      <c r="BP31" s="31" t="s">
        <v>611</v>
      </c>
      <c r="BQ31" s="41" t="str">
        <f>I32</f>
        <v>I-26</v>
      </c>
      <c r="BR31" s="31" t="s">
        <v>613</v>
      </c>
      <c r="BS31" s="31"/>
      <c r="BT31" s="31"/>
      <c r="BU31" s="31"/>
      <c r="BV31" s="31"/>
      <c r="BW31" s="31"/>
      <c r="BX31" s="31"/>
      <c r="BY31" s="31"/>
      <c r="BZ31" s="31"/>
      <c r="CA31" s="41">
        <f t="shared" si="1"/>
        <v>0</v>
      </c>
      <c r="CB31" s="41"/>
      <c r="CC31" s="41"/>
      <c r="CD31" s="41"/>
      <c r="CE31" s="41"/>
      <c r="CF31" s="41"/>
      <c r="CG31" s="41" t="s">
        <v>88</v>
      </c>
      <c r="CH31" s="41"/>
      <c r="CI31" s="41"/>
      <c r="CJ31" s="41"/>
      <c r="CK31" s="41"/>
      <c r="CL31" s="41">
        <f t="shared" si="2"/>
        <v>0</v>
      </c>
      <c r="CM31" s="41"/>
      <c r="CN31" s="41"/>
      <c r="CO31" s="41"/>
      <c r="CP31" s="41"/>
      <c r="CQ31" s="41"/>
      <c r="CR31" s="41"/>
      <c r="CS31" s="41"/>
      <c r="CT31" s="41"/>
      <c r="CU31" s="41">
        <f t="shared" si="3"/>
        <v>0</v>
      </c>
      <c r="CV31" s="41"/>
      <c r="CW31" s="41"/>
      <c r="CX31" s="31"/>
      <c r="CY31" s="31"/>
      <c r="CZ31" s="31"/>
      <c r="DA31" s="31"/>
      <c r="DB31" s="41"/>
      <c r="DC31" s="41"/>
      <c r="DD31" s="41"/>
      <c r="DE31" s="41" t="s">
        <v>89</v>
      </c>
      <c r="DF31" s="41"/>
      <c r="DG31" s="41" t="s">
        <v>89</v>
      </c>
      <c r="DH31" s="26">
        <f t="shared" si="5"/>
        <v>2</v>
      </c>
      <c r="DI31" s="26" t="str">
        <f t="shared" si="6"/>
        <v>Avanzado</v>
      </c>
      <c r="DJ31" s="19"/>
      <c r="EG31" s="19"/>
      <c r="EH31" s="19"/>
      <c r="EI31" s="19"/>
      <c r="EJ31" s="19"/>
      <c r="EK31" s="19"/>
      <c r="EL31" s="19"/>
      <c r="EM31" s="19"/>
      <c r="EN31" s="19"/>
      <c r="EO31" s="19"/>
      <c r="EP31" s="19"/>
    </row>
    <row r="32" spans="1:146" s="20" customFormat="1" ht="15" customHeight="1">
      <c r="A32" s="1"/>
      <c r="B32" s="19"/>
      <c r="C32" s="31" t="s">
        <v>431</v>
      </c>
      <c r="D32" s="31" t="s">
        <v>2312</v>
      </c>
      <c r="E32" s="31" t="s">
        <v>17</v>
      </c>
      <c r="F32" s="31" t="s">
        <v>2129</v>
      </c>
      <c r="G32" s="31" t="s">
        <v>2129</v>
      </c>
      <c r="H32" s="31" t="str">
        <f t="shared" si="4"/>
        <v>Básico</v>
      </c>
      <c r="I32" s="41" t="s">
        <v>1166</v>
      </c>
      <c r="J32" s="22" t="s">
        <v>254</v>
      </c>
      <c r="K32" s="642" t="s">
        <v>8</v>
      </c>
      <c r="L32" s="22" t="s">
        <v>84</v>
      </c>
      <c r="M32" s="31" t="s">
        <v>97</v>
      </c>
      <c r="N32" s="22" t="s">
        <v>1400</v>
      </c>
      <c r="O32" s="21" t="s">
        <v>2645</v>
      </c>
      <c r="P32" s="21" t="s">
        <v>22</v>
      </c>
      <c r="Q32" s="21" t="s">
        <v>22</v>
      </c>
      <c r="R32" s="21" t="s">
        <v>22</v>
      </c>
      <c r="S32" s="26">
        <f>'G-7'!D101</f>
        <v>97</v>
      </c>
      <c r="T32" s="41">
        <f>'G-7'!D102</f>
        <v>98</v>
      </c>
      <c r="U32" s="41">
        <f>'G-7'!D128</f>
        <v>124</v>
      </c>
      <c r="V32" s="41">
        <f>'G-7'!D132</f>
        <v>128</v>
      </c>
      <c r="W32" s="41">
        <f>'G-7'!D133</f>
        <v>129</v>
      </c>
      <c r="X32" s="41" t="s">
        <v>4</v>
      </c>
      <c r="Y32" s="41" t="s">
        <v>4</v>
      </c>
      <c r="Z32" s="41" t="s">
        <v>4</v>
      </c>
      <c r="AA32" s="41" t="s">
        <v>4</v>
      </c>
      <c r="AB32" s="41" t="s">
        <v>4</v>
      </c>
      <c r="AC32" s="41" t="s">
        <v>4</v>
      </c>
      <c r="AD32" s="41" t="s">
        <v>4</v>
      </c>
      <c r="AE32" s="41" t="s">
        <v>4</v>
      </c>
      <c r="AF32" s="41" t="s">
        <v>4</v>
      </c>
      <c r="AG32" s="41" t="s">
        <v>4</v>
      </c>
      <c r="AH32" s="41" t="s">
        <v>4</v>
      </c>
      <c r="AI32" s="41" t="s">
        <v>4</v>
      </c>
      <c r="AJ32" s="41" t="s">
        <v>4</v>
      </c>
      <c r="AK32" s="41" t="s">
        <v>4</v>
      </c>
      <c r="AL32" s="221" t="s">
        <v>1402</v>
      </c>
      <c r="AM32" s="26" t="s">
        <v>1137</v>
      </c>
      <c r="AN32" s="41" t="s">
        <v>1137</v>
      </c>
      <c r="AO32" s="31" t="s">
        <v>1340</v>
      </c>
      <c r="AP32" s="31" t="s">
        <v>1403</v>
      </c>
      <c r="AQ32" s="26" t="s">
        <v>2359</v>
      </c>
      <c r="AR32" s="26"/>
      <c r="AS32" s="26"/>
      <c r="AT32" s="26"/>
      <c r="AU32" s="26"/>
      <c r="AV32" s="26"/>
      <c r="AW32" s="26"/>
      <c r="AX32" s="26"/>
      <c r="AY32" s="26"/>
      <c r="AZ32" s="26"/>
      <c r="BA32" s="26"/>
      <c r="BB32" s="23" t="s">
        <v>89</v>
      </c>
      <c r="BC32" s="23" t="s">
        <v>450</v>
      </c>
      <c r="BD32" s="30" t="s">
        <v>4</v>
      </c>
      <c r="BE32" s="24" t="s">
        <v>4</v>
      </c>
      <c r="BF32" s="25" t="s">
        <v>88</v>
      </c>
      <c r="BG32" s="25" t="s">
        <v>450</v>
      </c>
      <c r="BH32" s="136" t="s">
        <v>89</v>
      </c>
      <c r="BI32" s="481">
        <f>'G-8'!MX31</f>
        <v>6</v>
      </c>
      <c r="BJ32" s="482" t="s">
        <v>4</v>
      </c>
      <c r="BK32" s="481">
        <f>'G-8'!NA31</f>
        <v>1</v>
      </c>
      <c r="BL32" s="41">
        <f t="shared" si="0"/>
        <v>2</v>
      </c>
      <c r="BM32" s="41" t="str">
        <f>I28</f>
        <v>I-22</v>
      </c>
      <c r="BN32" s="31" t="s">
        <v>612</v>
      </c>
      <c r="BO32" s="41" t="str">
        <f>I31</f>
        <v>I-25</v>
      </c>
      <c r="BP32" s="31" t="s">
        <v>613</v>
      </c>
      <c r="BQ32" s="41"/>
      <c r="BR32" s="31"/>
      <c r="BS32" s="31"/>
      <c r="BT32" s="31"/>
      <c r="BU32" s="31"/>
      <c r="BV32" s="31"/>
      <c r="BW32" s="31"/>
      <c r="BX32" s="31"/>
      <c r="BY32" s="31"/>
      <c r="BZ32" s="31"/>
      <c r="CA32" s="41">
        <f t="shared" si="1"/>
        <v>0</v>
      </c>
      <c r="CB32" s="41"/>
      <c r="CC32" s="41"/>
      <c r="CD32" s="41"/>
      <c r="CE32" s="41"/>
      <c r="CF32" s="41"/>
      <c r="CG32" s="41" t="s">
        <v>88</v>
      </c>
      <c r="CH32" s="41"/>
      <c r="CI32" s="41"/>
      <c r="CJ32" s="41"/>
      <c r="CK32" s="41"/>
      <c r="CL32" s="41">
        <f>COUNTA(CO32:CT32)/2</f>
        <v>2</v>
      </c>
      <c r="CM32" s="41" t="str">
        <f>I20</f>
        <v>I-14</v>
      </c>
      <c r="CN32" s="31" t="s">
        <v>1653</v>
      </c>
      <c r="CO32" s="41" t="str">
        <f>I30</f>
        <v>I-24</v>
      </c>
      <c r="CP32" s="31" t="s">
        <v>1404</v>
      </c>
      <c r="CQ32" s="41" t="str">
        <f>I33</f>
        <v>I-27</v>
      </c>
      <c r="CR32" s="41" t="s">
        <v>1406</v>
      </c>
      <c r="CS32" s="41"/>
      <c r="CT32" s="41"/>
      <c r="CU32" s="41">
        <f t="shared" si="3"/>
        <v>3</v>
      </c>
      <c r="CV32" s="41" t="str">
        <f>I20</f>
        <v>I-14</v>
      </c>
      <c r="CW32" s="31" t="s">
        <v>1653</v>
      </c>
      <c r="CX32" s="41" t="str">
        <f>I30</f>
        <v>I-24</v>
      </c>
      <c r="CY32" s="31" t="s">
        <v>1404</v>
      </c>
      <c r="CZ32" s="41" t="str">
        <f>I33</f>
        <v>I-27</v>
      </c>
      <c r="DA32" s="31" t="s">
        <v>1406</v>
      </c>
      <c r="DB32" s="26" t="s">
        <v>89</v>
      </c>
      <c r="DC32" s="26" t="s">
        <v>89</v>
      </c>
      <c r="DD32" s="26"/>
      <c r="DE32" s="26" t="s">
        <v>89</v>
      </c>
      <c r="DF32" s="26"/>
      <c r="DG32" s="26" t="s">
        <v>89</v>
      </c>
      <c r="DH32" s="26">
        <f t="shared" si="5"/>
        <v>4</v>
      </c>
      <c r="DI32" s="26" t="str">
        <f t="shared" si="6"/>
        <v>Básico</v>
      </c>
      <c r="DJ32" s="19"/>
      <c r="EG32" s="19"/>
      <c r="EH32" s="19"/>
      <c r="EI32" s="19"/>
      <c r="EJ32" s="19"/>
      <c r="EK32" s="19"/>
      <c r="EL32" s="19"/>
      <c r="EM32" s="19"/>
      <c r="EN32" s="19"/>
      <c r="EO32" s="19"/>
      <c r="EP32" s="19"/>
    </row>
    <row r="33" spans="1:146" s="20" customFormat="1" ht="15" customHeight="1">
      <c r="A33" s="1"/>
      <c r="B33" s="19"/>
      <c r="C33" s="31" t="s">
        <v>431</v>
      </c>
      <c r="D33" s="31" t="s">
        <v>2312</v>
      </c>
      <c r="E33" s="31" t="s">
        <v>17</v>
      </c>
      <c r="F33" s="31" t="s">
        <v>2129</v>
      </c>
      <c r="G33" s="31" t="s">
        <v>2126</v>
      </c>
      <c r="H33" s="31" t="str">
        <f t="shared" si="4"/>
        <v>Avanzado</v>
      </c>
      <c r="I33" s="41" t="s">
        <v>1167</v>
      </c>
      <c r="J33" s="22" t="s">
        <v>255</v>
      </c>
      <c r="K33" s="642" t="s">
        <v>63</v>
      </c>
      <c r="L33" s="22" t="s">
        <v>256</v>
      </c>
      <c r="M33" s="31" t="s">
        <v>97</v>
      </c>
      <c r="N33" s="22" t="s">
        <v>1405</v>
      </c>
      <c r="O33" s="220" t="s">
        <v>22</v>
      </c>
      <c r="P33" s="21" t="s">
        <v>22</v>
      </c>
      <c r="Q33" s="21" t="s">
        <v>22</v>
      </c>
      <c r="R33" s="21" t="s">
        <v>22</v>
      </c>
      <c r="S33" s="26">
        <f>'G-7'!D99</f>
        <v>95</v>
      </c>
      <c r="T33" s="26">
        <f>'G-7'!D100</f>
        <v>96</v>
      </c>
      <c r="U33" s="41">
        <f>'G-7'!D101</f>
        <v>97</v>
      </c>
      <c r="V33" s="41">
        <f>'G-7'!D102</f>
        <v>98</v>
      </c>
      <c r="W33" s="41">
        <f>'G-7'!D123</f>
        <v>119</v>
      </c>
      <c r="X33" s="41">
        <f>'G-7'!D132</f>
        <v>128</v>
      </c>
      <c r="Y33" s="41">
        <f>'G-7'!D133</f>
        <v>129</v>
      </c>
      <c r="Z33" s="41">
        <f>'G-7'!D134</f>
        <v>130</v>
      </c>
      <c r="AA33" s="41">
        <f>'G-7'!D135</f>
        <v>131</v>
      </c>
      <c r="AB33" s="41" t="s">
        <v>4</v>
      </c>
      <c r="AC33" s="41" t="s">
        <v>4</v>
      </c>
      <c r="AD33" s="41" t="s">
        <v>4</v>
      </c>
      <c r="AE33" s="41" t="s">
        <v>4</v>
      </c>
      <c r="AF33" s="41" t="s">
        <v>4</v>
      </c>
      <c r="AG33" s="41" t="s">
        <v>4</v>
      </c>
      <c r="AH33" s="41" t="s">
        <v>4</v>
      </c>
      <c r="AI33" s="41" t="s">
        <v>4</v>
      </c>
      <c r="AJ33" s="41" t="s">
        <v>4</v>
      </c>
      <c r="AK33" s="41" t="s">
        <v>4</v>
      </c>
      <c r="AL33" s="221" t="s">
        <v>479</v>
      </c>
      <c r="AM33" s="26" t="s">
        <v>1137</v>
      </c>
      <c r="AN33" s="26" t="s">
        <v>1137</v>
      </c>
      <c r="AO33" s="31" t="s">
        <v>1229</v>
      </c>
      <c r="AP33" s="31" t="s">
        <v>1403</v>
      </c>
      <c r="AQ33" s="26" t="s">
        <v>2359</v>
      </c>
      <c r="AR33" s="26"/>
      <c r="AS33" s="26"/>
      <c r="AT33" s="26"/>
      <c r="AU33" s="26"/>
      <c r="AV33" s="26"/>
      <c r="AW33" s="26"/>
      <c r="AX33" s="26"/>
      <c r="AY33" s="26"/>
      <c r="AZ33" s="26"/>
      <c r="BA33" s="26"/>
      <c r="BB33" s="23" t="s">
        <v>89</v>
      </c>
      <c r="BC33" s="23" t="s">
        <v>450</v>
      </c>
      <c r="BD33" s="30" t="s">
        <v>493</v>
      </c>
      <c r="BE33" s="24" t="s">
        <v>450</v>
      </c>
      <c r="BF33" s="25" t="s">
        <v>88</v>
      </c>
      <c r="BG33" s="25" t="s">
        <v>450</v>
      </c>
      <c r="BH33" s="136" t="s">
        <v>89</v>
      </c>
      <c r="BI33" s="481">
        <f>'G-8'!MX32</f>
        <v>0</v>
      </c>
      <c r="BJ33" s="481">
        <f>'G-8'!MY32</f>
        <v>1</v>
      </c>
      <c r="BK33" s="481">
        <f>'G-8'!NA32</f>
        <v>7</v>
      </c>
      <c r="BL33" s="41">
        <f t="shared" si="0"/>
        <v>0</v>
      </c>
      <c r="BM33" s="41"/>
      <c r="BN33" s="31"/>
      <c r="BO33" s="41"/>
      <c r="BP33" s="31"/>
      <c r="BQ33" s="41"/>
      <c r="BR33" s="31"/>
      <c r="BS33" s="31"/>
      <c r="BT33" s="31"/>
      <c r="BU33" s="31"/>
      <c r="BV33" s="31"/>
      <c r="BW33" s="31"/>
      <c r="BX33" s="31"/>
      <c r="BY33" s="31"/>
      <c r="BZ33" s="31"/>
      <c r="CA33" s="41">
        <f t="shared" si="1"/>
        <v>0</v>
      </c>
      <c r="CB33" s="41"/>
      <c r="CC33" s="41"/>
      <c r="CD33" s="41"/>
      <c r="CE33" s="41"/>
      <c r="CF33" s="41"/>
      <c r="CG33" s="41" t="s">
        <v>88</v>
      </c>
      <c r="CH33" s="41"/>
      <c r="CI33" s="41"/>
      <c r="CJ33" s="41"/>
      <c r="CK33" s="41"/>
      <c r="CL33" s="41">
        <f>COUNTA(CM33:CT33)/2</f>
        <v>1</v>
      </c>
      <c r="CM33" s="41" t="str">
        <f>I32</f>
        <v>I-26</v>
      </c>
      <c r="CN33" s="41" t="s">
        <v>1406</v>
      </c>
      <c r="CO33" s="41"/>
      <c r="CP33" s="41"/>
      <c r="CQ33" s="41"/>
      <c r="CR33" s="41"/>
      <c r="CS33" s="41"/>
      <c r="CT33" s="41"/>
      <c r="CU33" s="41">
        <f t="shared" si="3"/>
        <v>1</v>
      </c>
      <c r="CV33" s="41" t="str">
        <f>I32</f>
        <v>I-26</v>
      </c>
      <c r="CW33" s="41" t="s">
        <v>1406</v>
      </c>
      <c r="CX33" s="41"/>
      <c r="CY33" s="31"/>
      <c r="CZ33" s="41"/>
      <c r="DA33" s="31"/>
      <c r="DB33" s="26"/>
      <c r="DC33" s="26"/>
      <c r="DD33" s="26"/>
      <c r="DE33" s="26" t="s">
        <v>89</v>
      </c>
      <c r="DF33" s="26"/>
      <c r="DG33" s="26" t="s">
        <v>89</v>
      </c>
      <c r="DH33" s="26">
        <f>COUNTIF(DB33:DG33,"Si")</f>
        <v>2</v>
      </c>
      <c r="DI33" s="26" t="str">
        <f t="shared" si="6"/>
        <v>Avanzado</v>
      </c>
      <c r="DJ33" s="19"/>
      <c r="EG33" s="19"/>
      <c r="EH33" s="19"/>
      <c r="EI33" s="19"/>
      <c r="EJ33" s="19"/>
      <c r="EK33" s="19"/>
      <c r="EL33" s="19"/>
      <c r="EM33" s="19"/>
      <c r="EN33" s="19"/>
      <c r="EO33" s="19"/>
      <c r="EP33" s="19"/>
    </row>
    <row r="34" spans="1:146" s="20" customFormat="1" ht="15" customHeight="1">
      <c r="A34" s="1"/>
      <c r="B34" s="19"/>
      <c r="C34" s="31" t="s">
        <v>431</v>
      </c>
      <c r="D34" s="31" t="s">
        <v>2312</v>
      </c>
      <c r="E34" s="31" t="s">
        <v>17</v>
      </c>
      <c r="F34" s="31" t="s">
        <v>435</v>
      </c>
      <c r="G34" s="31" t="s">
        <v>2129</v>
      </c>
      <c r="H34" s="31" t="str">
        <f t="shared" si="4"/>
        <v>Básico</v>
      </c>
      <c r="I34" s="41" t="s">
        <v>1168</v>
      </c>
      <c r="J34" s="22" t="s">
        <v>404</v>
      </c>
      <c r="K34" s="642" t="s">
        <v>6</v>
      </c>
      <c r="L34" s="22" t="s">
        <v>405</v>
      </c>
      <c r="M34" s="31" t="s">
        <v>98</v>
      </c>
      <c r="N34" s="22" t="s">
        <v>1407</v>
      </c>
      <c r="O34" s="220" t="s">
        <v>22</v>
      </c>
      <c r="P34" s="21" t="s">
        <v>22</v>
      </c>
      <c r="Q34" s="21" t="s">
        <v>22</v>
      </c>
      <c r="R34" s="21" t="s">
        <v>22</v>
      </c>
      <c r="S34" s="41">
        <f>'G-7'!D27</f>
        <v>22</v>
      </c>
      <c r="T34" s="26">
        <f>'G-7'!D6</f>
        <v>1</v>
      </c>
      <c r="U34" s="41" t="s">
        <v>4</v>
      </c>
      <c r="V34" s="41" t="s">
        <v>4</v>
      </c>
      <c r="W34" s="41" t="s">
        <v>4</v>
      </c>
      <c r="X34" s="41" t="s">
        <v>4</v>
      </c>
      <c r="Y34" s="41" t="s">
        <v>4</v>
      </c>
      <c r="Z34" s="41" t="s">
        <v>4</v>
      </c>
      <c r="AA34" s="41" t="s">
        <v>4</v>
      </c>
      <c r="AB34" s="41" t="s">
        <v>4</v>
      </c>
      <c r="AC34" s="41" t="s">
        <v>4</v>
      </c>
      <c r="AD34" s="41" t="s">
        <v>4</v>
      </c>
      <c r="AE34" s="41" t="s">
        <v>4</v>
      </c>
      <c r="AF34" s="41" t="s">
        <v>4</v>
      </c>
      <c r="AG34" s="41" t="s">
        <v>4</v>
      </c>
      <c r="AH34" s="41" t="s">
        <v>4</v>
      </c>
      <c r="AI34" s="41" t="s">
        <v>4</v>
      </c>
      <c r="AJ34" s="41" t="s">
        <v>4</v>
      </c>
      <c r="AK34" s="41" t="s">
        <v>4</v>
      </c>
      <c r="AL34" s="643" t="s">
        <v>1118</v>
      </c>
      <c r="AM34" s="26" t="s">
        <v>1409</v>
      </c>
      <c r="AN34" s="26" t="s">
        <v>1409</v>
      </c>
      <c r="AO34" s="22" t="s">
        <v>1464</v>
      </c>
      <c r="AP34" s="22" t="s">
        <v>1463</v>
      </c>
      <c r="AQ34" s="26" t="s">
        <v>2359</v>
      </c>
      <c r="AR34" s="26"/>
      <c r="AS34" s="26"/>
      <c r="AT34" s="26"/>
      <c r="AU34" s="26"/>
      <c r="AV34" s="26"/>
      <c r="AW34" s="26"/>
      <c r="AX34" s="26"/>
      <c r="AY34" s="26"/>
      <c r="AZ34" s="26"/>
      <c r="BA34" s="26"/>
      <c r="BB34" s="23" t="s">
        <v>2068</v>
      </c>
      <c r="BC34" s="23" t="s">
        <v>450</v>
      </c>
      <c r="BD34" s="30" t="s">
        <v>2084</v>
      </c>
      <c r="BE34" s="24" t="s">
        <v>450</v>
      </c>
      <c r="BF34" s="25">
        <v>0</v>
      </c>
      <c r="BG34" s="25" t="s">
        <v>450</v>
      </c>
      <c r="BH34" s="136" t="s">
        <v>1011</v>
      </c>
      <c r="BI34" s="484">
        <f>'G-8'!MR33</f>
        <v>0.9</v>
      </c>
      <c r="BJ34" s="484">
        <f>'G-8'!MT33</f>
        <v>0.29559999999999997</v>
      </c>
      <c r="BK34" s="484">
        <f>'G-8'!MS33</f>
        <v>1.0999999999999999E-2</v>
      </c>
      <c r="BL34" s="41">
        <f t="shared" si="0"/>
        <v>7</v>
      </c>
      <c r="BM34" s="41" t="str">
        <f>I20</f>
        <v>I-14</v>
      </c>
      <c r="BN34" s="31" t="s">
        <v>1410</v>
      </c>
      <c r="BO34" s="41" t="str">
        <f>I35</f>
        <v>I-29</v>
      </c>
      <c r="BP34" s="31" t="s">
        <v>1024</v>
      </c>
      <c r="BQ34" s="41" t="str">
        <f>I159</f>
        <v>I-55</v>
      </c>
      <c r="BR34" s="31" t="s">
        <v>485</v>
      </c>
      <c r="BS34" s="41" t="str">
        <f>I171</f>
        <v>I-67 F</v>
      </c>
      <c r="BT34" s="31" t="s">
        <v>564</v>
      </c>
      <c r="BU34" s="41" t="str">
        <f>I254</f>
        <v>I-84</v>
      </c>
      <c r="BV34" s="31" t="s">
        <v>565</v>
      </c>
      <c r="BW34" s="31" t="str">
        <f>I152</f>
        <v>I-48</v>
      </c>
      <c r="BX34" s="31" t="s">
        <v>1022</v>
      </c>
      <c r="BY34" s="41" t="str">
        <f>I153</f>
        <v>I-49</v>
      </c>
      <c r="BZ34" s="31" t="s">
        <v>1023</v>
      </c>
      <c r="CA34" s="41">
        <f t="shared" si="1"/>
        <v>0</v>
      </c>
      <c r="CB34" s="41"/>
      <c r="CC34" s="41"/>
      <c r="CD34" s="41"/>
      <c r="CE34" s="41"/>
      <c r="CF34" s="41"/>
      <c r="CG34" s="41" t="s">
        <v>88</v>
      </c>
      <c r="CH34" s="41"/>
      <c r="CI34" s="41"/>
      <c r="CJ34" s="41"/>
      <c r="CK34" s="41"/>
      <c r="CL34" s="41">
        <f>COUNTA(CM34:CT34)/2</f>
        <v>0</v>
      </c>
      <c r="CM34" s="41"/>
      <c r="CN34" s="41"/>
      <c r="CO34" s="41"/>
      <c r="CP34" s="41"/>
      <c r="CQ34" s="41"/>
      <c r="CR34" s="41"/>
      <c r="CS34" s="41"/>
      <c r="CT34" s="41"/>
      <c r="CU34" s="41">
        <f t="shared" si="3"/>
        <v>0</v>
      </c>
      <c r="CV34" s="41"/>
      <c r="CW34" s="41"/>
      <c r="CX34" s="31"/>
      <c r="CY34" s="31"/>
      <c r="CZ34" s="31"/>
      <c r="DA34" s="31"/>
      <c r="DB34" s="26" t="s">
        <v>89</v>
      </c>
      <c r="DC34" s="26" t="s">
        <v>89</v>
      </c>
      <c r="DD34" s="26"/>
      <c r="DE34" s="26" t="s">
        <v>89</v>
      </c>
      <c r="DF34" s="26"/>
      <c r="DG34" s="26" t="s">
        <v>89</v>
      </c>
      <c r="DH34" s="26">
        <f t="shared" si="5"/>
        <v>4</v>
      </c>
      <c r="DI34" s="26" t="str">
        <f t="shared" si="6"/>
        <v>Básico</v>
      </c>
      <c r="DJ34" s="19"/>
      <c r="EG34" s="19"/>
      <c r="EH34" s="19"/>
      <c r="EI34" s="19"/>
      <c r="EJ34" s="19"/>
      <c r="EK34" s="19"/>
      <c r="EL34" s="19"/>
      <c r="EM34" s="19"/>
      <c r="EN34" s="19"/>
      <c r="EO34" s="19"/>
      <c r="EP34" s="19"/>
    </row>
    <row r="35" spans="1:146" s="20" customFormat="1" ht="15" customHeight="1">
      <c r="A35" s="1"/>
      <c r="B35" s="19"/>
      <c r="C35" s="31" t="s">
        <v>433</v>
      </c>
      <c r="D35" s="31" t="s">
        <v>2312</v>
      </c>
      <c r="E35" s="31" t="s">
        <v>418</v>
      </c>
      <c r="F35" s="31" t="s">
        <v>67</v>
      </c>
      <c r="G35" s="31" t="s">
        <v>2125</v>
      </c>
      <c r="H35" s="31" t="str">
        <f t="shared" si="4"/>
        <v>Básico</v>
      </c>
      <c r="I35" s="41" t="s">
        <v>1169</v>
      </c>
      <c r="J35" s="22" t="s">
        <v>52</v>
      </c>
      <c r="K35" s="642" t="s">
        <v>91</v>
      </c>
      <c r="L35" s="22" t="s">
        <v>85</v>
      </c>
      <c r="M35" s="31" t="s">
        <v>98</v>
      </c>
      <c r="N35" s="22" t="s">
        <v>1415</v>
      </c>
      <c r="O35" s="220" t="s">
        <v>2592</v>
      </c>
      <c r="P35" s="21" t="s">
        <v>22</v>
      </c>
      <c r="Q35" s="21" t="s">
        <v>22</v>
      </c>
      <c r="R35" s="21" t="s">
        <v>22</v>
      </c>
      <c r="S35" s="26">
        <f>'G-7'!D18</f>
        <v>13</v>
      </c>
      <c r="T35" s="26">
        <f>'G-7'!D6</f>
        <v>1</v>
      </c>
      <c r="U35" s="41" t="s">
        <v>4</v>
      </c>
      <c r="V35" s="41" t="s">
        <v>4</v>
      </c>
      <c r="W35" s="41" t="s">
        <v>4</v>
      </c>
      <c r="X35" s="41" t="s">
        <v>4</v>
      </c>
      <c r="Y35" s="41" t="s">
        <v>4</v>
      </c>
      <c r="Z35" s="41" t="s">
        <v>4</v>
      </c>
      <c r="AA35" s="41" t="s">
        <v>4</v>
      </c>
      <c r="AB35" s="41" t="s">
        <v>4</v>
      </c>
      <c r="AC35" s="41" t="s">
        <v>4</v>
      </c>
      <c r="AD35" s="41" t="s">
        <v>4</v>
      </c>
      <c r="AE35" s="41" t="s">
        <v>4</v>
      </c>
      <c r="AF35" s="41" t="s">
        <v>4</v>
      </c>
      <c r="AG35" s="41" t="s">
        <v>4</v>
      </c>
      <c r="AH35" s="41" t="s">
        <v>4</v>
      </c>
      <c r="AI35" s="41" t="s">
        <v>4</v>
      </c>
      <c r="AJ35" s="41" t="s">
        <v>4</v>
      </c>
      <c r="AK35" s="41" t="s">
        <v>4</v>
      </c>
      <c r="AL35" s="222" t="s">
        <v>4</v>
      </c>
      <c r="AM35" s="26" t="s">
        <v>1417</v>
      </c>
      <c r="AN35" s="26" t="s">
        <v>1418</v>
      </c>
      <c r="AO35" s="22" t="s">
        <v>1465</v>
      </c>
      <c r="AP35" s="22" t="s">
        <v>1419</v>
      </c>
      <c r="AQ35" s="26" t="s">
        <v>2359</v>
      </c>
      <c r="AR35" s="26"/>
      <c r="AS35" s="26"/>
      <c r="AT35" s="26"/>
      <c r="AU35" s="26"/>
      <c r="AV35" s="26"/>
      <c r="AW35" s="26"/>
      <c r="AX35" s="26"/>
      <c r="AY35" s="26"/>
      <c r="AZ35" s="26"/>
      <c r="BA35" s="26"/>
      <c r="BB35" s="23" t="s">
        <v>2069</v>
      </c>
      <c r="BC35" s="23" t="s">
        <v>450</v>
      </c>
      <c r="BD35" s="30" t="s">
        <v>2085</v>
      </c>
      <c r="BE35" s="24" t="s">
        <v>450</v>
      </c>
      <c r="BF35" s="25" t="s">
        <v>1903</v>
      </c>
      <c r="BG35" s="25" t="s">
        <v>450</v>
      </c>
      <c r="BH35" s="136" t="s">
        <v>1011</v>
      </c>
      <c r="BI35" s="482">
        <f>'G-8'!MR34</f>
        <v>12.98</v>
      </c>
      <c r="BJ35" s="482">
        <f>'G-8'!MT34</f>
        <v>3.4785714285714286</v>
      </c>
      <c r="BK35" s="483">
        <f>'G-8'!MS34</f>
        <v>0.33</v>
      </c>
      <c r="BL35" s="41">
        <f t="shared" si="0"/>
        <v>1</v>
      </c>
      <c r="BM35" s="41" t="str">
        <f>I34</f>
        <v>I-28</v>
      </c>
      <c r="BN35" s="31" t="s">
        <v>1024</v>
      </c>
      <c r="BO35" s="41"/>
      <c r="BP35" s="31"/>
      <c r="BQ35" s="41"/>
      <c r="BR35" s="31"/>
      <c r="BS35" s="41"/>
      <c r="BT35" s="31"/>
      <c r="BU35" s="31"/>
      <c r="BV35" s="31"/>
      <c r="BW35" s="31"/>
      <c r="BX35" s="31"/>
      <c r="BY35" s="31"/>
      <c r="BZ35" s="31"/>
      <c r="CA35" s="41">
        <f t="shared" si="1"/>
        <v>0</v>
      </c>
      <c r="CB35" s="41"/>
      <c r="CC35" s="41"/>
      <c r="CD35" s="41"/>
      <c r="CE35" s="41"/>
      <c r="CF35" s="41"/>
      <c r="CG35" s="41" t="s">
        <v>88</v>
      </c>
      <c r="CH35" s="41"/>
      <c r="CI35" s="41"/>
      <c r="CJ35" s="41"/>
      <c r="CK35" s="41"/>
      <c r="CL35" s="41">
        <f>COUNTA(CM35:CT35)/2</f>
        <v>0</v>
      </c>
      <c r="CM35" s="41"/>
      <c r="CN35" s="41"/>
      <c r="CO35" s="41"/>
      <c r="CP35" s="41"/>
      <c r="CQ35" s="41"/>
      <c r="CR35" s="41"/>
      <c r="CS35" s="41"/>
      <c r="CT35" s="41"/>
      <c r="CU35" s="41">
        <f t="shared" si="3"/>
        <v>0</v>
      </c>
      <c r="CV35" s="41"/>
      <c r="CW35" s="41"/>
      <c r="CX35" s="31"/>
      <c r="CY35" s="31"/>
      <c r="CZ35" s="31"/>
      <c r="DA35" s="31"/>
      <c r="DB35" s="26" t="s">
        <v>89</v>
      </c>
      <c r="DC35" s="26" t="s">
        <v>89</v>
      </c>
      <c r="DD35" s="26"/>
      <c r="DE35" s="26" t="s">
        <v>89</v>
      </c>
      <c r="DF35" s="26"/>
      <c r="DG35" s="26"/>
      <c r="DH35" s="26">
        <f t="shared" si="5"/>
        <v>3</v>
      </c>
      <c r="DI35" s="26" t="str">
        <f t="shared" si="6"/>
        <v>Básico</v>
      </c>
      <c r="DJ35" s="19"/>
      <c r="EG35" s="19"/>
      <c r="EH35" s="19"/>
      <c r="EI35" s="19"/>
      <c r="EJ35" s="19"/>
      <c r="EK35" s="19"/>
      <c r="EL35" s="19"/>
      <c r="EM35" s="19"/>
      <c r="EN35" s="19"/>
      <c r="EO35" s="19"/>
      <c r="EP35" s="19"/>
    </row>
    <row r="36" spans="1:146" s="20" customFormat="1" ht="15" customHeight="1">
      <c r="A36" s="1"/>
      <c r="B36" s="19"/>
      <c r="C36" s="31" t="s">
        <v>431</v>
      </c>
      <c r="D36" s="31" t="s">
        <v>14</v>
      </c>
      <c r="E36" s="31" t="s">
        <v>1074</v>
      </c>
      <c r="F36" s="31" t="s">
        <v>2166</v>
      </c>
      <c r="G36" s="31" t="s">
        <v>2125</v>
      </c>
      <c r="H36" s="31" t="str">
        <f t="shared" si="4"/>
        <v>Avanzado</v>
      </c>
      <c r="I36" s="41" t="s">
        <v>1170</v>
      </c>
      <c r="J36" s="22" t="s">
        <v>54</v>
      </c>
      <c r="K36" s="31" t="s">
        <v>63</v>
      </c>
      <c r="L36" s="22" t="s">
        <v>2886</v>
      </c>
      <c r="M36" s="31" t="s">
        <v>97</v>
      </c>
      <c r="N36" s="22" t="s">
        <v>1469</v>
      </c>
      <c r="O36" s="220" t="s">
        <v>22</v>
      </c>
      <c r="P36" s="21" t="s">
        <v>22</v>
      </c>
      <c r="Q36" s="21" t="s">
        <v>22</v>
      </c>
      <c r="R36" s="21" t="s">
        <v>22</v>
      </c>
      <c r="S36" s="41">
        <f>'G-7'!D110</f>
        <v>106</v>
      </c>
      <c r="T36" s="41">
        <f>'G-7'!D111</f>
        <v>107</v>
      </c>
      <c r="U36" s="41">
        <f>'G-7'!D112</f>
        <v>108</v>
      </c>
      <c r="V36" s="41">
        <f>'G-7'!D115</f>
        <v>111</v>
      </c>
      <c r="W36" s="41">
        <f>'G-7'!D117</f>
        <v>113</v>
      </c>
      <c r="X36" s="41">
        <f>'G-7'!D118</f>
        <v>114</v>
      </c>
      <c r="Y36" s="41">
        <f>'G-7'!D119</f>
        <v>115</v>
      </c>
      <c r="Z36" s="41" t="s">
        <v>4</v>
      </c>
      <c r="AA36" s="41" t="s">
        <v>4</v>
      </c>
      <c r="AB36" s="41" t="s">
        <v>4</v>
      </c>
      <c r="AC36" s="41" t="s">
        <v>4</v>
      </c>
      <c r="AD36" s="41" t="s">
        <v>4</v>
      </c>
      <c r="AE36" s="41" t="s">
        <v>4</v>
      </c>
      <c r="AF36" s="41" t="s">
        <v>4</v>
      </c>
      <c r="AG36" s="41" t="s">
        <v>4</v>
      </c>
      <c r="AH36" s="41" t="s">
        <v>4</v>
      </c>
      <c r="AI36" s="41" t="s">
        <v>4</v>
      </c>
      <c r="AJ36" s="41" t="s">
        <v>4</v>
      </c>
      <c r="AK36" s="41" t="s">
        <v>4</v>
      </c>
      <c r="AL36" s="222" t="s">
        <v>4</v>
      </c>
      <c r="AM36" s="26" t="s">
        <v>1137</v>
      </c>
      <c r="AN36" s="26" t="s">
        <v>1422</v>
      </c>
      <c r="AO36" s="31" t="s">
        <v>1229</v>
      </c>
      <c r="AP36" s="22" t="s">
        <v>1473</v>
      </c>
      <c r="AQ36" s="26" t="s">
        <v>619</v>
      </c>
      <c r="AR36" s="26"/>
      <c r="AS36" s="26"/>
      <c r="AT36" s="26" t="s">
        <v>2851</v>
      </c>
      <c r="AU36" s="26" t="s">
        <v>2851</v>
      </c>
      <c r="AV36" s="26" t="s">
        <v>2851</v>
      </c>
      <c r="AW36" s="26" t="s">
        <v>2851</v>
      </c>
      <c r="AX36" s="26" t="s">
        <v>2851</v>
      </c>
      <c r="AY36" s="26" t="s">
        <v>2851</v>
      </c>
      <c r="AZ36" s="26" t="s">
        <v>2851</v>
      </c>
      <c r="BA36" s="26" t="s">
        <v>2851</v>
      </c>
      <c r="BB36" s="23" t="s">
        <v>89</v>
      </c>
      <c r="BC36" s="23" t="s">
        <v>450</v>
      </c>
      <c r="BD36" s="30" t="s">
        <v>493</v>
      </c>
      <c r="BE36" s="24" t="s">
        <v>450</v>
      </c>
      <c r="BF36" s="25" t="s">
        <v>88</v>
      </c>
      <c r="BG36" s="25" t="s">
        <v>450</v>
      </c>
      <c r="BH36" s="41" t="s">
        <v>89</v>
      </c>
      <c r="BI36" s="481">
        <f>'G-8'!MX35</f>
        <v>0</v>
      </c>
      <c r="BJ36" s="481">
        <f>'G-8'!MY35</f>
        <v>0</v>
      </c>
      <c r="BK36" s="481">
        <f>'G-8'!NA35</f>
        <v>0</v>
      </c>
      <c r="BL36" s="41">
        <f t="shared" si="0"/>
        <v>0</v>
      </c>
      <c r="BM36" s="41"/>
      <c r="BN36" s="41"/>
      <c r="BO36" s="31"/>
      <c r="BP36" s="31"/>
      <c r="BQ36" s="41"/>
      <c r="BR36" s="31"/>
      <c r="BS36" s="31"/>
      <c r="BT36" s="31"/>
      <c r="BU36" s="31"/>
      <c r="BV36" s="31"/>
      <c r="BW36" s="31"/>
      <c r="BX36" s="31"/>
      <c r="BY36" s="31"/>
      <c r="BZ36" s="31"/>
      <c r="CA36" s="41">
        <f t="shared" si="1"/>
        <v>0</v>
      </c>
      <c r="CB36" s="41"/>
      <c r="CC36" s="41"/>
      <c r="CD36" s="41"/>
      <c r="CE36" s="41"/>
      <c r="CF36" s="41"/>
      <c r="CG36" s="41" t="s">
        <v>88</v>
      </c>
      <c r="CH36" s="41"/>
      <c r="CI36" s="41"/>
      <c r="CJ36" s="41"/>
      <c r="CK36" s="41"/>
      <c r="CL36" s="41">
        <f>COUNTA(CM36:CT36)/2</f>
        <v>2</v>
      </c>
      <c r="CM36" s="41" t="str">
        <f>I19</f>
        <v>I-13</v>
      </c>
      <c r="CN36" s="31" t="s">
        <v>1308</v>
      </c>
      <c r="CO36" s="31" t="str">
        <f>I18</f>
        <v>I-12</v>
      </c>
      <c r="CP36" s="31" t="s">
        <v>1308</v>
      </c>
      <c r="CQ36" s="41"/>
      <c r="CR36" s="41"/>
      <c r="CS36" s="41"/>
      <c r="CT36" s="41"/>
      <c r="CU36" s="41">
        <f t="shared" si="3"/>
        <v>2</v>
      </c>
      <c r="CV36" s="41" t="str">
        <f>I18</f>
        <v>I-12</v>
      </c>
      <c r="CW36" s="31" t="s">
        <v>1308</v>
      </c>
      <c r="CX36" s="31" t="str">
        <f>I19</f>
        <v>I-13</v>
      </c>
      <c r="CY36" s="31" t="s">
        <v>1308</v>
      </c>
      <c r="CZ36" s="31"/>
      <c r="DA36" s="31"/>
      <c r="DB36" s="26"/>
      <c r="DC36" s="26"/>
      <c r="DD36" s="26"/>
      <c r="DE36" s="26" t="s">
        <v>89</v>
      </c>
      <c r="DF36" s="26"/>
      <c r="DG36" s="26"/>
      <c r="DH36" s="26">
        <f t="shared" si="5"/>
        <v>1</v>
      </c>
      <c r="DI36" s="26" t="str">
        <f t="shared" si="6"/>
        <v>Avanzado</v>
      </c>
      <c r="DJ36" s="19"/>
      <c r="EG36" s="19"/>
      <c r="EH36" s="19"/>
      <c r="EI36" s="19"/>
      <c r="EJ36" s="19"/>
      <c r="EK36" s="19"/>
      <c r="EL36" s="19"/>
      <c r="EM36" s="19"/>
      <c r="EN36" s="19"/>
      <c r="EO36" s="19"/>
      <c r="EP36" s="19"/>
    </row>
    <row r="37" spans="1:146" s="20" customFormat="1" ht="15" customHeight="1">
      <c r="A37" s="1"/>
      <c r="B37" s="19"/>
      <c r="C37" s="31" t="str">
        <f>C36</f>
        <v>Social</v>
      </c>
      <c r="D37" s="31" t="s">
        <v>519</v>
      </c>
      <c r="E37" s="31" t="str">
        <f>E36</f>
        <v>Marco organizacional</v>
      </c>
      <c r="F37" s="31" t="str">
        <f t="shared" ref="F37:G37" si="7">F36</f>
        <v>Supervisión y control de los servicios</v>
      </c>
      <c r="G37" s="31" t="str">
        <f t="shared" si="7"/>
        <v>Efectividad Gubernamental</v>
      </c>
      <c r="H37" s="31" t="str">
        <f t="shared" si="4"/>
        <v>Avanzado</v>
      </c>
      <c r="I37" s="31" t="str">
        <f>I36</f>
        <v>I-30</v>
      </c>
      <c r="J37" s="21" t="str">
        <f t="shared" ref="J37:AG40" si="8">J36</f>
        <v>Control de la prestación de servicios</v>
      </c>
      <c r="K37" s="21" t="str">
        <f t="shared" si="8"/>
        <v>Si/Parcialmente/No</v>
      </c>
      <c r="L37" s="21" t="str">
        <f t="shared" si="8"/>
        <v>Evalúa si se lleva una supervisión y control adecuados de la prestación de los servicios, sean públicos o concesionados.</v>
      </c>
      <c r="M37" s="21" t="str">
        <f t="shared" si="8"/>
        <v>Cualitativo</v>
      </c>
      <c r="N37" s="21" t="str">
        <f t="shared" si="8"/>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37" s="31" t="str">
        <f t="shared" si="8"/>
        <v>N/A</v>
      </c>
      <c r="P37" s="31" t="str">
        <f t="shared" si="8"/>
        <v>N/A</v>
      </c>
      <c r="Q37" s="31" t="str">
        <f t="shared" si="8"/>
        <v>N/A</v>
      </c>
      <c r="R37" s="31" t="str">
        <f t="shared" si="8"/>
        <v>N/A</v>
      </c>
      <c r="S37" s="41">
        <f t="shared" si="8"/>
        <v>106</v>
      </c>
      <c r="T37" s="41">
        <f t="shared" si="8"/>
        <v>107</v>
      </c>
      <c r="U37" s="41">
        <f t="shared" si="8"/>
        <v>108</v>
      </c>
      <c r="V37" s="41">
        <f t="shared" si="8"/>
        <v>111</v>
      </c>
      <c r="W37" s="41">
        <f t="shared" si="8"/>
        <v>113</v>
      </c>
      <c r="X37" s="41">
        <f t="shared" si="8"/>
        <v>114</v>
      </c>
      <c r="Y37" s="41">
        <f t="shared" si="8"/>
        <v>115</v>
      </c>
      <c r="Z37" s="41" t="str">
        <f t="shared" si="8"/>
        <v>-</v>
      </c>
      <c r="AA37" s="41" t="str">
        <f t="shared" si="8"/>
        <v>-</v>
      </c>
      <c r="AB37" s="41" t="str">
        <f t="shared" si="8"/>
        <v>-</v>
      </c>
      <c r="AC37" s="41" t="str">
        <f t="shared" si="8"/>
        <v>-</v>
      </c>
      <c r="AD37" s="41" t="str">
        <f t="shared" si="8"/>
        <v>-</v>
      </c>
      <c r="AE37" s="41" t="str">
        <f t="shared" si="8"/>
        <v>-</v>
      </c>
      <c r="AF37" s="41" t="str">
        <f t="shared" si="8"/>
        <v>-</v>
      </c>
      <c r="AG37" s="41" t="str">
        <f t="shared" si="8"/>
        <v>-</v>
      </c>
      <c r="AH37" s="41" t="str">
        <f t="shared" ref="AH37:AQ43" si="9">AH36</f>
        <v>-</v>
      </c>
      <c r="AI37" s="41" t="str">
        <f t="shared" si="9"/>
        <v>-</v>
      </c>
      <c r="AJ37" s="41" t="str">
        <f t="shared" si="9"/>
        <v>-</v>
      </c>
      <c r="AK37" s="41" t="str">
        <f t="shared" si="9"/>
        <v>-</v>
      </c>
      <c r="AL37" s="222" t="str">
        <f t="shared" si="9"/>
        <v>-</v>
      </c>
      <c r="AM37" s="41" t="str">
        <f t="shared" si="9"/>
        <v>NA</v>
      </c>
      <c r="AN37" s="41" t="str">
        <f t="shared" si="9"/>
        <v>Evaluar cada instalación/entidad de acuerdo al método de cálculo, y elegir el peor valor de todas las instalaciones/entidades para contestar el indicador</v>
      </c>
      <c r="AO37" s="31" t="str">
        <f t="shared" si="9"/>
        <v>Para cada nivel geográfico evaluado individualmente se puede reportar el cumplimiento que les corresponde: Si/Parcialmente/No. Cuando se reportan la integración de diversos entes: % para cada respuesta (Si/Parcialmente/No)</v>
      </c>
      <c r="AP37" s="31" t="str">
        <f t="shared" si="9"/>
        <v>Considerar la mancomunidad+los municipios que la integran para realizar la evaluación de acuerdo al método de cálculo. En caso de que la mancomunidad no realice acciones de supervisión y control reportar: % para cada respuesta (Si/Parcialmente/No)</v>
      </c>
      <c r="AQ37" s="41" t="str">
        <f t="shared" si="9"/>
        <v>Componentes</v>
      </c>
      <c r="AR37" s="41"/>
      <c r="AS37" s="41"/>
      <c r="AT37" s="26" t="str">
        <f>AT36</f>
        <v>X</v>
      </c>
      <c r="AU37" s="26" t="str">
        <f t="shared" ref="AU37:BA37" si="10">AU36</f>
        <v>X</v>
      </c>
      <c r="AV37" s="26" t="str">
        <f t="shared" si="10"/>
        <v>X</v>
      </c>
      <c r="AW37" s="26" t="str">
        <f t="shared" si="10"/>
        <v>X</v>
      </c>
      <c r="AX37" s="26" t="str">
        <f t="shared" si="10"/>
        <v>X</v>
      </c>
      <c r="AY37" s="26" t="str">
        <f t="shared" si="10"/>
        <v>X</v>
      </c>
      <c r="AZ37" s="26" t="str">
        <f t="shared" si="10"/>
        <v>X</v>
      </c>
      <c r="BA37" s="26" t="str">
        <f t="shared" si="10"/>
        <v>X</v>
      </c>
      <c r="BB37" s="23" t="str">
        <f>BB36</f>
        <v>Si</v>
      </c>
      <c r="BC37" s="23" t="str">
        <f t="shared" ref="BC37:BG43" si="11">BC36</f>
        <v>Propuesto</v>
      </c>
      <c r="BD37" s="30" t="str">
        <f t="shared" si="11"/>
        <v>Parcialmente</v>
      </c>
      <c r="BE37" s="24" t="str">
        <f t="shared" si="11"/>
        <v>Propuesto</v>
      </c>
      <c r="BF37" s="25" t="str">
        <f t="shared" si="11"/>
        <v>No</v>
      </c>
      <c r="BG37" s="25" t="str">
        <f t="shared" si="11"/>
        <v>Propuesto</v>
      </c>
      <c r="BH37" s="41" t="str">
        <f>BH36</f>
        <v>Si</v>
      </c>
      <c r="BI37" s="481">
        <f>'G-8'!MX72</f>
        <v>0</v>
      </c>
      <c r="BJ37" s="481">
        <f>'G-8'!MY72</f>
        <v>1</v>
      </c>
      <c r="BK37" s="481">
        <f>'G-8'!NA72</f>
        <v>0</v>
      </c>
      <c r="BL37" s="41">
        <f>BL36</f>
        <v>0</v>
      </c>
      <c r="BM37" s="41">
        <f t="shared" ref="BM37:DA42" si="12">BM36</f>
        <v>0</v>
      </c>
      <c r="BN37" s="41">
        <f t="shared" si="12"/>
        <v>0</v>
      </c>
      <c r="BO37" s="41">
        <f t="shared" si="12"/>
        <v>0</v>
      </c>
      <c r="BP37" s="41">
        <f t="shared" si="12"/>
        <v>0</v>
      </c>
      <c r="BQ37" s="41">
        <f t="shared" si="12"/>
        <v>0</v>
      </c>
      <c r="BR37" s="41">
        <f t="shared" si="12"/>
        <v>0</v>
      </c>
      <c r="BS37" s="41">
        <f t="shared" si="12"/>
        <v>0</v>
      </c>
      <c r="BT37" s="41">
        <f t="shared" si="12"/>
        <v>0</v>
      </c>
      <c r="BU37" s="41">
        <f t="shared" si="12"/>
        <v>0</v>
      </c>
      <c r="BV37" s="41">
        <f t="shared" si="12"/>
        <v>0</v>
      </c>
      <c r="BW37" s="41">
        <f t="shared" si="12"/>
        <v>0</v>
      </c>
      <c r="BX37" s="41">
        <f t="shared" si="12"/>
        <v>0</v>
      </c>
      <c r="BY37" s="41">
        <f t="shared" si="12"/>
        <v>0</v>
      </c>
      <c r="BZ37" s="41">
        <f t="shared" si="12"/>
        <v>0</v>
      </c>
      <c r="CA37" s="41">
        <f t="shared" si="12"/>
        <v>0</v>
      </c>
      <c r="CB37" s="41">
        <f t="shared" si="12"/>
        <v>0</v>
      </c>
      <c r="CC37" s="41">
        <f t="shared" si="12"/>
        <v>0</v>
      </c>
      <c r="CD37" s="41">
        <f t="shared" si="12"/>
        <v>0</v>
      </c>
      <c r="CE37" s="41">
        <f t="shared" si="12"/>
        <v>0</v>
      </c>
      <c r="CF37" s="41">
        <f t="shared" si="12"/>
        <v>0</v>
      </c>
      <c r="CG37" s="41" t="str">
        <f t="shared" si="12"/>
        <v>No</v>
      </c>
      <c r="CH37" s="41">
        <f t="shared" si="12"/>
        <v>0</v>
      </c>
      <c r="CI37" s="41">
        <f t="shared" si="12"/>
        <v>0</v>
      </c>
      <c r="CJ37" s="41">
        <f t="shared" si="12"/>
        <v>0</v>
      </c>
      <c r="CK37" s="41">
        <f t="shared" si="12"/>
        <v>0</v>
      </c>
      <c r="CL37" s="41">
        <f t="shared" si="12"/>
        <v>2</v>
      </c>
      <c r="CM37" s="41" t="str">
        <f t="shared" si="12"/>
        <v>I-13</v>
      </c>
      <c r="CN37" s="41" t="str">
        <f t="shared" si="12"/>
        <v>La revisión de funciones/ responsabilidades,  organigramas , etc. realizada sirve para contestar ¿Hay una clara separación de los roles de prestación del servicio vs. vigilancia y control?</v>
      </c>
      <c r="CO37" s="41" t="str">
        <f t="shared" si="12"/>
        <v>I-12</v>
      </c>
      <c r="CP37" s="41" t="str">
        <f t="shared" si="12"/>
        <v>La revisión de funciones/ responsabilidades,  organigramas , etc. realizada sirve para contestar ¿Hay una clara separación de los roles de prestación del servicio vs. vigilancia y control?</v>
      </c>
      <c r="CQ37" s="41">
        <f t="shared" si="12"/>
        <v>0</v>
      </c>
      <c r="CR37" s="41">
        <f t="shared" si="12"/>
        <v>0</v>
      </c>
      <c r="CS37" s="41">
        <f t="shared" si="12"/>
        <v>0</v>
      </c>
      <c r="CT37" s="41">
        <f t="shared" si="12"/>
        <v>0</v>
      </c>
      <c r="CU37" s="41">
        <f t="shared" si="12"/>
        <v>2</v>
      </c>
      <c r="CV37" s="41" t="str">
        <f t="shared" si="12"/>
        <v>I-12</v>
      </c>
      <c r="CW37" s="41" t="str">
        <f t="shared" si="12"/>
        <v>La revisión de funciones/ responsabilidades,  organigramas , etc. realizada sirve para contestar ¿Hay una clara separación de los roles de prestación del servicio vs. vigilancia y control?</v>
      </c>
      <c r="CX37" s="41" t="str">
        <f t="shared" si="12"/>
        <v>I-13</v>
      </c>
      <c r="CY37" s="41" t="str">
        <f t="shared" si="12"/>
        <v>La revisión de funciones/ responsabilidades,  organigramas , etc. realizada sirve para contestar ¿Hay una clara separación de los roles de prestación del servicio vs. vigilancia y control?</v>
      </c>
      <c r="CZ37" s="41">
        <f t="shared" si="12"/>
        <v>0</v>
      </c>
      <c r="DA37" s="41">
        <f t="shared" si="12"/>
        <v>0</v>
      </c>
      <c r="DB37" s="26"/>
      <c r="DC37" s="26"/>
      <c r="DD37" s="26"/>
      <c r="DE37" s="26" t="s">
        <v>89</v>
      </c>
      <c r="DF37" s="26"/>
      <c r="DG37" s="26"/>
      <c r="DH37" s="26">
        <f t="shared" si="5"/>
        <v>1</v>
      </c>
      <c r="DI37" s="26" t="str">
        <f t="shared" si="6"/>
        <v>Avanzado</v>
      </c>
      <c r="DJ37" s="19"/>
    </row>
    <row r="38" spans="1:146" s="20" customFormat="1" ht="15" customHeight="1">
      <c r="A38" s="1"/>
      <c r="B38" s="19"/>
      <c r="C38" s="31" t="str">
        <f t="shared" ref="C38:C43" si="13">C37</f>
        <v>Social</v>
      </c>
      <c r="D38" s="31" t="s">
        <v>2313</v>
      </c>
      <c r="E38" s="31" t="str">
        <f t="shared" ref="E38:E43" si="14">E37</f>
        <v>Marco organizacional</v>
      </c>
      <c r="F38" s="31" t="str">
        <f t="shared" ref="F38:F43" si="15">F37</f>
        <v>Supervisión y control de los servicios</v>
      </c>
      <c r="G38" s="31" t="str">
        <f t="shared" ref="G38:G43" si="16">G37</f>
        <v>Efectividad Gubernamental</v>
      </c>
      <c r="H38" s="31" t="str">
        <f t="shared" si="4"/>
        <v>Avanzado</v>
      </c>
      <c r="I38" s="31" t="str">
        <f t="shared" ref="I38:I43" si="17">I37</f>
        <v>I-30</v>
      </c>
      <c r="J38" s="21" t="str">
        <f t="shared" si="8"/>
        <v>Control de la prestación de servicios</v>
      </c>
      <c r="K38" s="21" t="str">
        <f t="shared" si="8"/>
        <v>Si/Parcialmente/No</v>
      </c>
      <c r="L38" s="21" t="str">
        <f t="shared" si="8"/>
        <v>Evalúa si se lleva una supervisión y control adecuados de la prestación de los servicios, sean públicos o concesionados.</v>
      </c>
      <c r="M38" s="21" t="str">
        <f t="shared" si="8"/>
        <v>Cualitativo</v>
      </c>
      <c r="N38" s="21" t="str">
        <f t="shared" si="8"/>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38" s="31" t="str">
        <f t="shared" si="8"/>
        <v>N/A</v>
      </c>
      <c r="P38" s="31" t="str">
        <f t="shared" si="8"/>
        <v>N/A</v>
      </c>
      <c r="Q38" s="31" t="str">
        <f t="shared" si="8"/>
        <v>N/A</v>
      </c>
      <c r="R38" s="31" t="str">
        <f t="shared" si="8"/>
        <v>N/A</v>
      </c>
      <c r="S38" s="41">
        <f t="shared" si="8"/>
        <v>106</v>
      </c>
      <c r="T38" s="41">
        <f t="shared" si="8"/>
        <v>107</v>
      </c>
      <c r="U38" s="41">
        <f t="shared" si="8"/>
        <v>108</v>
      </c>
      <c r="V38" s="41">
        <f t="shared" si="8"/>
        <v>111</v>
      </c>
      <c r="W38" s="41">
        <f t="shared" si="8"/>
        <v>113</v>
      </c>
      <c r="X38" s="41">
        <f t="shared" si="8"/>
        <v>114</v>
      </c>
      <c r="Y38" s="41">
        <f t="shared" si="8"/>
        <v>115</v>
      </c>
      <c r="Z38" s="41" t="str">
        <f t="shared" si="8"/>
        <v>-</v>
      </c>
      <c r="AA38" s="41" t="str">
        <f t="shared" si="8"/>
        <v>-</v>
      </c>
      <c r="AB38" s="41" t="str">
        <f t="shared" si="8"/>
        <v>-</v>
      </c>
      <c r="AC38" s="41" t="str">
        <f t="shared" si="8"/>
        <v>-</v>
      </c>
      <c r="AD38" s="41" t="str">
        <f t="shared" si="8"/>
        <v>-</v>
      </c>
      <c r="AE38" s="41" t="str">
        <f t="shared" si="8"/>
        <v>-</v>
      </c>
      <c r="AF38" s="41" t="str">
        <f t="shared" si="8"/>
        <v>-</v>
      </c>
      <c r="AG38" s="41" t="str">
        <f t="shared" si="8"/>
        <v>-</v>
      </c>
      <c r="AH38" s="41" t="str">
        <f t="shared" si="9"/>
        <v>-</v>
      </c>
      <c r="AI38" s="41" t="str">
        <f t="shared" si="9"/>
        <v>-</v>
      </c>
      <c r="AJ38" s="41" t="str">
        <f t="shared" si="9"/>
        <v>-</v>
      </c>
      <c r="AK38" s="41" t="str">
        <f t="shared" si="9"/>
        <v>-</v>
      </c>
      <c r="AL38" s="222" t="str">
        <f t="shared" si="9"/>
        <v>-</v>
      </c>
      <c r="AM38" s="41" t="str">
        <f t="shared" si="9"/>
        <v>NA</v>
      </c>
      <c r="AN38" s="41" t="str">
        <f t="shared" si="9"/>
        <v>Evaluar cada instalación/entidad de acuerdo al método de cálculo, y elegir el peor valor de todas las instalaciones/entidades para contestar el indicador</v>
      </c>
      <c r="AO38" s="31" t="str">
        <f t="shared" si="9"/>
        <v>Para cada nivel geográfico evaluado individualmente se puede reportar el cumplimiento que les corresponde: Si/Parcialmente/No. Cuando se reportan la integración de diversos entes: % para cada respuesta (Si/Parcialmente/No)</v>
      </c>
      <c r="AP38" s="31" t="str">
        <f t="shared" si="9"/>
        <v>Considerar la mancomunidad+los municipios que la integran para realizar la evaluación de acuerdo al método de cálculo. En caso de que la mancomunidad no realice acciones de supervisión y control reportar: % para cada respuesta (Si/Parcialmente/No)</v>
      </c>
      <c r="AQ38" s="41" t="str">
        <f t="shared" si="9"/>
        <v>Componentes</v>
      </c>
      <c r="AR38" s="41"/>
      <c r="AS38" s="41"/>
      <c r="AT38" s="26" t="str">
        <f t="shared" ref="AT38:AT43" si="18">AT37</f>
        <v>X</v>
      </c>
      <c r="AU38" s="26" t="str">
        <f t="shared" ref="AU38:AU43" si="19">AU37</f>
        <v>X</v>
      </c>
      <c r="AV38" s="26" t="str">
        <f t="shared" ref="AV38:AV43" si="20">AV37</f>
        <v>X</v>
      </c>
      <c r="AW38" s="26" t="str">
        <f t="shared" ref="AW38:AW43" si="21">AW37</f>
        <v>X</v>
      </c>
      <c r="AX38" s="26" t="str">
        <f t="shared" ref="AX38:AX43" si="22">AX37</f>
        <v>X</v>
      </c>
      <c r="AY38" s="26" t="str">
        <f t="shared" ref="AY38:AY43" si="23">AY37</f>
        <v>X</v>
      </c>
      <c r="AZ38" s="26" t="str">
        <f t="shared" ref="AZ38:AZ43" si="24">AZ37</f>
        <v>X</v>
      </c>
      <c r="BA38" s="26" t="str">
        <f t="shared" ref="BA38:BA43" si="25">BA37</f>
        <v>X</v>
      </c>
      <c r="BB38" s="23" t="str">
        <f t="shared" ref="BB38:BB43" si="26">BB37</f>
        <v>Si</v>
      </c>
      <c r="BC38" s="23" t="str">
        <f t="shared" si="11"/>
        <v>Propuesto</v>
      </c>
      <c r="BD38" s="30" t="str">
        <f t="shared" si="11"/>
        <v>Parcialmente</v>
      </c>
      <c r="BE38" s="24" t="str">
        <f t="shared" si="11"/>
        <v>Propuesto</v>
      </c>
      <c r="BF38" s="25" t="str">
        <f t="shared" si="11"/>
        <v>No</v>
      </c>
      <c r="BG38" s="25" t="str">
        <f t="shared" si="11"/>
        <v>Propuesto</v>
      </c>
      <c r="BH38" s="41" t="str">
        <f t="shared" ref="BH38:BH43" si="27">BH37</f>
        <v>Si</v>
      </c>
      <c r="BI38" s="481">
        <f>'G-8'!MX130</f>
        <v>0</v>
      </c>
      <c r="BJ38" s="481">
        <f>'G-8'!MY130</f>
        <v>0</v>
      </c>
      <c r="BK38" s="481">
        <f>'G-8'!MZ130</f>
        <v>0</v>
      </c>
      <c r="BL38" s="41">
        <f t="shared" ref="BL38:BL43" si="28">BL37</f>
        <v>0</v>
      </c>
      <c r="BM38" s="41">
        <f t="shared" si="12"/>
        <v>0</v>
      </c>
      <c r="BN38" s="41">
        <f t="shared" si="12"/>
        <v>0</v>
      </c>
      <c r="BO38" s="41">
        <f t="shared" si="12"/>
        <v>0</v>
      </c>
      <c r="BP38" s="41">
        <f t="shared" si="12"/>
        <v>0</v>
      </c>
      <c r="BQ38" s="41">
        <f t="shared" si="12"/>
        <v>0</v>
      </c>
      <c r="BR38" s="41">
        <f t="shared" si="12"/>
        <v>0</v>
      </c>
      <c r="BS38" s="41">
        <f t="shared" si="12"/>
        <v>0</v>
      </c>
      <c r="BT38" s="41">
        <f t="shared" si="12"/>
        <v>0</v>
      </c>
      <c r="BU38" s="41">
        <f t="shared" si="12"/>
        <v>0</v>
      </c>
      <c r="BV38" s="41">
        <f t="shared" si="12"/>
        <v>0</v>
      </c>
      <c r="BW38" s="41">
        <f t="shared" si="12"/>
        <v>0</v>
      </c>
      <c r="BX38" s="41">
        <f t="shared" si="12"/>
        <v>0</v>
      </c>
      <c r="BY38" s="41">
        <f t="shared" si="12"/>
        <v>0</v>
      </c>
      <c r="BZ38" s="41">
        <f t="shared" si="12"/>
        <v>0</v>
      </c>
      <c r="CA38" s="41">
        <f t="shared" si="12"/>
        <v>0</v>
      </c>
      <c r="CB38" s="41">
        <f t="shared" si="12"/>
        <v>0</v>
      </c>
      <c r="CC38" s="41">
        <f t="shared" si="12"/>
        <v>0</v>
      </c>
      <c r="CD38" s="41">
        <f t="shared" si="12"/>
        <v>0</v>
      </c>
      <c r="CE38" s="41">
        <f t="shared" si="12"/>
        <v>0</v>
      </c>
      <c r="CF38" s="41">
        <f t="shared" si="12"/>
        <v>0</v>
      </c>
      <c r="CG38" s="41" t="str">
        <f t="shared" si="12"/>
        <v>No</v>
      </c>
      <c r="CH38" s="41">
        <f t="shared" si="12"/>
        <v>0</v>
      </c>
      <c r="CI38" s="41">
        <f t="shared" si="12"/>
        <v>0</v>
      </c>
      <c r="CJ38" s="41">
        <f t="shared" si="12"/>
        <v>0</v>
      </c>
      <c r="CK38" s="41">
        <f t="shared" si="12"/>
        <v>0</v>
      </c>
      <c r="CL38" s="41">
        <f t="shared" si="12"/>
        <v>2</v>
      </c>
      <c r="CM38" s="41" t="str">
        <f t="shared" si="12"/>
        <v>I-13</v>
      </c>
      <c r="CN38" s="41" t="str">
        <f t="shared" si="12"/>
        <v>La revisión de funciones/ responsabilidades,  organigramas , etc. realizada sirve para contestar ¿Hay una clara separación de los roles de prestación del servicio vs. vigilancia y control?</v>
      </c>
      <c r="CO38" s="41" t="str">
        <f t="shared" si="12"/>
        <v>I-12</v>
      </c>
      <c r="CP38" s="41" t="str">
        <f t="shared" si="12"/>
        <v>La revisión de funciones/ responsabilidades,  organigramas , etc. realizada sirve para contestar ¿Hay una clara separación de los roles de prestación del servicio vs. vigilancia y control?</v>
      </c>
      <c r="CQ38" s="41">
        <f t="shared" si="12"/>
        <v>0</v>
      </c>
      <c r="CR38" s="41">
        <f t="shared" si="12"/>
        <v>0</v>
      </c>
      <c r="CS38" s="41">
        <f t="shared" si="12"/>
        <v>0</v>
      </c>
      <c r="CT38" s="41">
        <f t="shared" si="12"/>
        <v>0</v>
      </c>
      <c r="CU38" s="41">
        <f t="shared" si="12"/>
        <v>2</v>
      </c>
      <c r="CV38" s="41" t="str">
        <f t="shared" si="12"/>
        <v>I-12</v>
      </c>
      <c r="CW38" s="41" t="str">
        <f t="shared" si="12"/>
        <v>La revisión de funciones/ responsabilidades,  organigramas , etc. realizada sirve para contestar ¿Hay una clara separación de los roles de prestación del servicio vs. vigilancia y control?</v>
      </c>
      <c r="CX38" s="41" t="str">
        <f t="shared" si="12"/>
        <v>I-13</v>
      </c>
      <c r="CY38" s="41" t="str">
        <f t="shared" si="12"/>
        <v>La revisión de funciones/ responsabilidades,  organigramas , etc. realizada sirve para contestar ¿Hay una clara separación de los roles de prestación del servicio vs. vigilancia y control?</v>
      </c>
      <c r="CZ38" s="41">
        <f t="shared" si="12"/>
        <v>0</v>
      </c>
      <c r="DA38" s="41">
        <f t="shared" si="12"/>
        <v>0</v>
      </c>
      <c r="DB38" s="26"/>
      <c r="DC38" s="26"/>
      <c r="DD38" s="26"/>
      <c r="DE38" s="26" t="s">
        <v>89</v>
      </c>
      <c r="DF38" s="26"/>
      <c r="DG38" s="26"/>
      <c r="DH38" s="26">
        <f t="shared" si="5"/>
        <v>1</v>
      </c>
      <c r="DI38" s="26" t="str">
        <f t="shared" si="6"/>
        <v>Avanzado</v>
      </c>
      <c r="DJ38" s="19"/>
    </row>
    <row r="39" spans="1:146" s="20" customFormat="1" ht="15" customHeight="1">
      <c r="A39" s="1"/>
      <c r="B39" s="19"/>
      <c r="C39" s="31" t="str">
        <f t="shared" si="13"/>
        <v>Social</v>
      </c>
      <c r="D39" s="31" t="s">
        <v>5</v>
      </c>
      <c r="E39" s="31" t="str">
        <f t="shared" si="14"/>
        <v>Marco organizacional</v>
      </c>
      <c r="F39" s="31" t="str">
        <f t="shared" si="15"/>
        <v>Supervisión y control de los servicios</v>
      </c>
      <c r="G39" s="31" t="str">
        <f t="shared" si="16"/>
        <v>Efectividad Gubernamental</v>
      </c>
      <c r="H39" s="31" t="str">
        <f t="shared" si="4"/>
        <v>Avanzado</v>
      </c>
      <c r="I39" s="31" t="str">
        <f t="shared" si="17"/>
        <v>I-30</v>
      </c>
      <c r="J39" s="21" t="str">
        <f t="shared" si="8"/>
        <v>Control de la prestación de servicios</v>
      </c>
      <c r="K39" s="21" t="str">
        <f t="shared" si="8"/>
        <v>Si/Parcialmente/No</v>
      </c>
      <c r="L39" s="21" t="str">
        <f t="shared" si="8"/>
        <v>Evalúa si se lleva una supervisión y control adecuados de la prestación de los servicios, sean públicos o concesionados.</v>
      </c>
      <c r="M39" s="21" t="str">
        <f t="shared" si="8"/>
        <v>Cualitativo</v>
      </c>
      <c r="N39" s="21" t="str">
        <f t="shared" si="8"/>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39" s="31" t="str">
        <f t="shared" si="8"/>
        <v>N/A</v>
      </c>
      <c r="P39" s="31" t="str">
        <f t="shared" si="8"/>
        <v>N/A</v>
      </c>
      <c r="Q39" s="31" t="str">
        <f t="shared" si="8"/>
        <v>N/A</v>
      </c>
      <c r="R39" s="31" t="str">
        <f t="shared" si="8"/>
        <v>N/A</v>
      </c>
      <c r="S39" s="41">
        <f t="shared" si="8"/>
        <v>106</v>
      </c>
      <c r="T39" s="41">
        <f t="shared" si="8"/>
        <v>107</v>
      </c>
      <c r="U39" s="41">
        <f t="shared" si="8"/>
        <v>108</v>
      </c>
      <c r="V39" s="41">
        <f t="shared" si="8"/>
        <v>111</v>
      </c>
      <c r="W39" s="41">
        <f t="shared" si="8"/>
        <v>113</v>
      </c>
      <c r="X39" s="41">
        <f t="shared" si="8"/>
        <v>114</v>
      </c>
      <c r="Y39" s="41">
        <f t="shared" si="8"/>
        <v>115</v>
      </c>
      <c r="Z39" s="41" t="str">
        <f t="shared" si="8"/>
        <v>-</v>
      </c>
      <c r="AA39" s="41" t="str">
        <f t="shared" si="8"/>
        <v>-</v>
      </c>
      <c r="AB39" s="41" t="str">
        <f t="shared" si="8"/>
        <v>-</v>
      </c>
      <c r="AC39" s="41" t="str">
        <f t="shared" si="8"/>
        <v>-</v>
      </c>
      <c r="AD39" s="41" t="str">
        <f t="shared" si="8"/>
        <v>-</v>
      </c>
      <c r="AE39" s="41" t="str">
        <f t="shared" si="8"/>
        <v>-</v>
      </c>
      <c r="AF39" s="41" t="str">
        <f t="shared" si="8"/>
        <v>-</v>
      </c>
      <c r="AG39" s="41" t="str">
        <f t="shared" si="8"/>
        <v>-</v>
      </c>
      <c r="AH39" s="41" t="str">
        <f t="shared" si="9"/>
        <v>-</v>
      </c>
      <c r="AI39" s="41" t="str">
        <f t="shared" si="9"/>
        <v>-</v>
      </c>
      <c r="AJ39" s="41" t="str">
        <f t="shared" si="9"/>
        <v>-</v>
      </c>
      <c r="AK39" s="41" t="str">
        <f t="shared" si="9"/>
        <v>-</v>
      </c>
      <c r="AL39" s="222" t="str">
        <f t="shared" si="9"/>
        <v>-</v>
      </c>
      <c r="AM39" s="41" t="str">
        <f t="shared" si="9"/>
        <v>NA</v>
      </c>
      <c r="AN39" s="41" t="str">
        <f t="shared" si="9"/>
        <v>Evaluar cada instalación/entidad de acuerdo al método de cálculo, y elegir el peor valor de todas las instalaciones/entidades para contestar el indicador</v>
      </c>
      <c r="AO39" s="31" t="str">
        <f t="shared" si="9"/>
        <v>Para cada nivel geográfico evaluado individualmente se puede reportar el cumplimiento que les corresponde: Si/Parcialmente/No. Cuando se reportan la integración de diversos entes: % para cada respuesta (Si/Parcialmente/No)</v>
      </c>
      <c r="AP39" s="31" t="str">
        <f t="shared" si="9"/>
        <v>Considerar la mancomunidad+los municipios que la integran para realizar la evaluación de acuerdo al método de cálculo. En caso de que la mancomunidad no realice acciones de supervisión y control reportar: % para cada respuesta (Si/Parcialmente/No)</v>
      </c>
      <c r="AQ39" s="41" t="str">
        <f t="shared" si="9"/>
        <v>Componentes</v>
      </c>
      <c r="AR39" s="41"/>
      <c r="AS39" s="41"/>
      <c r="AT39" s="26" t="str">
        <f t="shared" si="18"/>
        <v>X</v>
      </c>
      <c r="AU39" s="26" t="str">
        <f t="shared" si="19"/>
        <v>X</v>
      </c>
      <c r="AV39" s="26" t="str">
        <f t="shared" si="20"/>
        <v>X</v>
      </c>
      <c r="AW39" s="26" t="str">
        <f t="shared" si="21"/>
        <v>X</v>
      </c>
      <c r="AX39" s="26" t="str">
        <f t="shared" si="22"/>
        <v>X</v>
      </c>
      <c r="AY39" s="26" t="str">
        <f t="shared" si="23"/>
        <v>X</v>
      </c>
      <c r="AZ39" s="26" t="str">
        <f t="shared" si="24"/>
        <v>X</v>
      </c>
      <c r="BA39" s="26" t="str">
        <f t="shared" si="25"/>
        <v>X</v>
      </c>
      <c r="BB39" s="23" t="str">
        <f t="shared" si="26"/>
        <v>Si</v>
      </c>
      <c r="BC39" s="23" t="str">
        <f t="shared" si="11"/>
        <v>Propuesto</v>
      </c>
      <c r="BD39" s="30" t="str">
        <f t="shared" si="11"/>
        <v>Parcialmente</v>
      </c>
      <c r="BE39" s="24" t="str">
        <f t="shared" si="11"/>
        <v>Propuesto</v>
      </c>
      <c r="BF39" s="25" t="str">
        <f t="shared" si="11"/>
        <v>No</v>
      </c>
      <c r="BG39" s="25" t="str">
        <f t="shared" si="11"/>
        <v>Propuesto</v>
      </c>
      <c r="BH39" s="41" t="str">
        <f t="shared" si="27"/>
        <v>Si</v>
      </c>
      <c r="BI39" s="481">
        <f>'G-8'!MX155</f>
        <v>0</v>
      </c>
      <c r="BJ39" s="481">
        <f>'G-8'!MY155</f>
        <v>0</v>
      </c>
      <c r="BK39" s="481">
        <f>'G-8'!MZ155</f>
        <v>0</v>
      </c>
      <c r="BL39" s="41">
        <f t="shared" si="28"/>
        <v>0</v>
      </c>
      <c r="BM39" s="41">
        <f t="shared" si="12"/>
        <v>0</v>
      </c>
      <c r="BN39" s="41">
        <f t="shared" si="12"/>
        <v>0</v>
      </c>
      <c r="BO39" s="41">
        <f t="shared" si="12"/>
        <v>0</v>
      </c>
      <c r="BP39" s="41">
        <f t="shared" si="12"/>
        <v>0</v>
      </c>
      <c r="BQ39" s="41">
        <f t="shared" si="12"/>
        <v>0</v>
      </c>
      <c r="BR39" s="41">
        <f t="shared" si="12"/>
        <v>0</v>
      </c>
      <c r="BS39" s="41">
        <f t="shared" si="12"/>
        <v>0</v>
      </c>
      <c r="BT39" s="41">
        <f t="shared" si="12"/>
        <v>0</v>
      </c>
      <c r="BU39" s="41">
        <f t="shared" si="12"/>
        <v>0</v>
      </c>
      <c r="BV39" s="41">
        <f t="shared" si="12"/>
        <v>0</v>
      </c>
      <c r="BW39" s="41">
        <f t="shared" si="12"/>
        <v>0</v>
      </c>
      <c r="BX39" s="41">
        <f t="shared" si="12"/>
        <v>0</v>
      </c>
      <c r="BY39" s="41">
        <f t="shared" si="12"/>
        <v>0</v>
      </c>
      <c r="BZ39" s="41">
        <f t="shared" si="12"/>
        <v>0</v>
      </c>
      <c r="CA39" s="41">
        <f t="shared" si="12"/>
        <v>0</v>
      </c>
      <c r="CB39" s="41">
        <f t="shared" si="12"/>
        <v>0</v>
      </c>
      <c r="CC39" s="41">
        <f t="shared" si="12"/>
        <v>0</v>
      </c>
      <c r="CD39" s="41">
        <f t="shared" si="12"/>
        <v>0</v>
      </c>
      <c r="CE39" s="41">
        <f t="shared" si="12"/>
        <v>0</v>
      </c>
      <c r="CF39" s="41">
        <f t="shared" si="12"/>
        <v>0</v>
      </c>
      <c r="CG39" s="41" t="str">
        <f t="shared" si="12"/>
        <v>No</v>
      </c>
      <c r="CH39" s="41">
        <f t="shared" si="12"/>
        <v>0</v>
      </c>
      <c r="CI39" s="41">
        <f t="shared" si="12"/>
        <v>0</v>
      </c>
      <c r="CJ39" s="41">
        <f t="shared" si="12"/>
        <v>0</v>
      </c>
      <c r="CK39" s="41">
        <f t="shared" si="12"/>
        <v>0</v>
      </c>
      <c r="CL39" s="41">
        <f t="shared" si="12"/>
        <v>2</v>
      </c>
      <c r="CM39" s="41" t="str">
        <f t="shared" si="12"/>
        <v>I-13</v>
      </c>
      <c r="CN39" s="41" t="str">
        <f t="shared" si="12"/>
        <v>La revisión de funciones/ responsabilidades,  organigramas , etc. realizada sirve para contestar ¿Hay una clara separación de los roles de prestación del servicio vs. vigilancia y control?</v>
      </c>
      <c r="CO39" s="41" t="str">
        <f t="shared" si="12"/>
        <v>I-12</v>
      </c>
      <c r="CP39" s="41" t="str">
        <f t="shared" si="12"/>
        <v>La revisión de funciones/ responsabilidades,  organigramas , etc. realizada sirve para contestar ¿Hay una clara separación de los roles de prestación del servicio vs. vigilancia y control?</v>
      </c>
      <c r="CQ39" s="41">
        <f t="shared" si="12"/>
        <v>0</v>
      </c>
      <c r="CR39" s="41">
        <f t="shared" si="12"/>
        <v>0</v>
      </c>
      <c r="CS39" s="41">
        <f t="shared" si="12"/>
        <v>0</v>
      </c>
      <c r="CT39" s="41">
        <f t="shared" si="12"/>
        <v>0</v>
      </c>
      <c r="CU39" s="41">
        <f t="shared" si="12"/>
        <v>2</v>
      </c>
      <c r="CV39" s="41" t="str">
        <f t="shared" si="12"/>
        <v>I-12</v>
      </c>
      <c r="CW39" s="41" t="str">
        <f t="shared" si="12"/>
        <v>La revisión de funciones/ responsabilidades,  organigramas , etc. realizada sirve para contestar ¿Hay una clara separación de los roles de prestación del servicio vs. vigilancia y control?</v>
      </c>
      <c r="CX39" s="41" t="str">
        <f t="shared" si="12"/>
        <v>I-13</v>
      </c>
      <c r="CY39" s="41" t="str">
        <f t="shared" si="12"/>
        <v>La revisión de funciones/ responsabilidades,  organigramas , etc. realizada sirve para contestar ¿Hay una clara separación de los roles de prestación del servicio vs. vigilancia y control?</v>
      </c>
      <c r="CZ39" s="41">
        <f t="shared" si="12"/>
        <v>0</v>
      </c>
      <c r="DA39" s="41">
        <f t="shared" si="12"/>
        <v>0</v>
      </c>
      <c r="DB39" s="26"/>
      <c r="DC39" s="26"/>
      <c r="DD39" s="26"/>
      <c r="DE39" s="26" t="s">
        <v>89</v>
      </c>
      <c r="DF39" s="26"/>
      <c r="DG39" s="26"/>
      <c r="DH39" s="26">
        <f t="shared" si="5"/>
        <v>1</v>
      </c>
      <c r="DI39" s="26" t="str">
        <f t="shared" si="6"/>
        <v>Avanzado</v>
      </c>
      <c r="DJ39" s="19"/>
    </row>
    <row r="40" spans="1:146" s="20" customFormat="1" ht="15" customHeight="1">
      <c r="A40" s="1"/>
      <c r="B40" s="19"/>
      <c r="C40" s="31" t="str">
        <f t="shared" si="13"/>
        <v>Social</v>
      </c>
      <c r="D40" s="31" t="s">
        <v>204</v>
      </c>
      <c r="E40" s="31" t="str">
        <f t="shared" si="14"/>
        <v>Marco organizacional</v>
      </c>
      <c r="F40" s="31" t="str">
        <f t="shared" si="15"/>
        <v>Supervisión y control de los servicios</v>
      </c>
      <c r="G40" s="31" t="str">
        <f t="shared" si="16"/>
        <v>Efectividad Gubernamental</v>
      </c>
      <c r="H40" s="31" t="str">
        <f t="shared" si="4"/>
        <v>Avanzado</v>
      </c>
      <c r="I40" s="31" t="str">
        <f t="shared" si="17"/>
        <v>I-30</v>
      </c>
      <c r="J40" s="21" t="str">
        <f t="shared" si="8"/>
        <v>Control de la prestación de servicios</v>
      </c>
      <c r="K40" s="21" t="str">
        <f t="shared" si="8"/>
        <v>Si/Parcialmente/No</v>
      </c>
      <c r="L40" s="21" t="str">
        <f t="shared" si="8"/>
        <v>Evalúa si se lleva una supervisión y control adecuados de la prestación de los servicios, sean públicos o concesionados.</v>
      </c>
      <c r="M40" s="21" t="str">
        <f t="shared" si="8"/>
        <v>Cualitativo</v>
      </c>
      <c r="N40" s="21" t="str">
        <f t="shared" si="8"/>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0" s="31" t="str">
        <f t="shared" si="8"/>
        <v>N/A</v>
      </c>
      <c r="P40" s="31" t="str">
        <f t="shared" si="8"/>
        <v>N/A</v>
      </c>
      <c r="Q40" s="31" t="str">
        <f t="shared" si="8"/>
        <v>N/A</v>
      </c>
      <c r="R40" s="31" t="str">
        <f t="shared" si="8"/>
        <v>N/A</v>
      </c>
      <c r="S40" s="41">
        <f t="shared" si="8"/>
        <v>106</v>
      </c>
      <c r="T40" s="41">
        <f t="shared" si="8"/>
        <v>107</v>
      </c>
      <c r="U40" s="41">
        <f t="shared" si="8"/>
        <v>108</v>
      </c>
      <c r="V40" s="41">
        <f t="shared" si="8"/>
        <v>111</v>
      </c>
      <c r="W40" s="41">
        <f t="shared" si="8"/>
        <v>113</v>
      </c>
      <c r="X40" s="41">
        <f t="shared" si="8"/>
        <v>114</v>
      </c>
      <c r="Y40" s="41">
        <f t="shared" si="8"/>
        <v>115</v>
      </c>
      <c r="Z40" s="41" t="str">
        <f t="shared" si="8"/>
        <v>-</v>
      </c>
      <c r="AA40" s="41" t="str">
        <f t="shared" si="8"/>
        <v>-</v>
      </c>
      <c r="AB40" s="41" t="str">
        <f t="shared" si="8"/>
        <v>-</v>
      </c>
      <c r="AC40" s="41" t="str">
        <f t="shared" si="8"/>
        <v>-</v>
      </c>
      <c r="AD40" s="41" t="str">
        <f t="shared" si="8"/>
        <v>-</v>
      </c>
      <c r="AE40" s="41" t="str">
        <f t="shared" si="8"/>
        <v>-</v>
      </c>
      <c r="AF40" s="41" t="str">
        <f t="shared" si="8"/>
        <v>-</v>
      </c>
      <c r="AG40" s="41" t="str">
        <f t="shared" si="8"/>
        <v>-</v>
      </c>
      <c r="AH40" s="41" t="str">
        <f t="shared" si="9"/>
        <v>-</v>
      </c>
      <c r="AI40" s="41" t="str">
        <f t="shared" si="9"/>
        <v>-</v>
      </c>
      <c r="AJ40" s="41" t="str">
        <f t="shared" si="9"/>
        <v>-</v>
      </c>
      <c r="AK40" s="41" t="str">
        <f t="shared" si="9"/>
        <v>-</v>
      </c>
      <c r="AL40" s="222" t="str">
        <f t="shared" si="9"/>
        <v>-</v>
      </c>
      <c r="AM40" s="41" t="str">
        <f t="shared" si="9"/>
        <v>NA</v>
      </c>
      <c r="AN40" s="41" t="str">
        <f t="shared" si="9"/>
        <v>Evaluar cada instalación/entidad de acuerdo al método de cálculo, y elegir el peor valor de todas las instalaciones/entidades para contestar el indicador</v>
      </c>
      <c r="AO40" s="31" t="str">
        <f t="shared" si="9"/>
        <v>Para cada nivel geográfico evaluado individualmente se puede reportar el cumplimiento que les corresponde: Si/Parcialmente/No. Cuando se reportan la integración de diversos entes: % para cada respuesta (Si/Parcialmente/No)</v>
      </c>
      <c r="AP40" s="31" t="str">
        <f t="shared" si="9"/>
        <v>Considerar la mancomunidad+los municipios que la integran para realizar la evaluación de acuerdo al método de cálculo. En caso de que la mancomunidad no realice acciones de supervisión y control reportar: % para cada respuesta (Si/Parcialmente/No)</v>
      </c>
      <c r="AQ40" s="41" t="str">
        <f t="shared" si="9"/>
        <v>Componentes</v>
      </c>
      <c r="AR40" s="41"/>
      <c r="AS40" s="41"/>
      <c r="AT40" s="26" t="str">
        <f t="shared" si="18"/>
        <v>X</v>
      </c>
      <c r="AU40" s="26" t="str">
        <f t="shared" si="19"/>
        <v>X</v>
      </c>
      <c r="AV40" s="26" t="str">
        <f t="shared" si="20"/>
        <v>X</v>
      </c>
      <c r="AW40" s="26" t="str">
        <f t="shared" si="21"/>
        <v>X</v>
      </c>
      <c r="AX40" s="26" t="str">
        <f t="shared" si="22"/>
        <v>X</v>
      </c>
      <c r="AY40" s="26" t="str">
        <f t="shared" si="23"/>
        <v>X</v>
      </c>
      <c r="AZ40" s="26" t="str">
        <f t="shared" si="24"/>
        <v>X</v>
      </c>
      <c r="BA40" s="26" t="str">
        <f t="shared" si="25"/>
        <v>X</v>
      </c>
      <c r="BB40" s="23" t="str">
        <f t="shared" si="26"/>
        <v>Si</v>
      </c>
      <c r="BC40" s="23" t="str">
        <f t="shared" si="11"/>
        <v>Propuesto</v>
      </c>
      <c r="BD40" s="30" t="str">
        <f t="shared" si="11"/>
        <v>Parcialmente</v>
      </c>
      <c r="BE40" s="24" t="str">
        <f t="shared" si="11"/>
        <v>Propuesto</v>
      </c>
      <c r="BF40" s="25" t="str">
        <f t="shared" si="11"/>
        <v>No</v>
      </c>
      <c r="BG40" s="25" t="str">
        <f t="shared" si="11"/>
        <v>Propuesto</v>
      </c>
      <c r="BH40" s="41" t="str">
        <f t="shared" si="27"/>
        <v>Si</v>
      </c>
      <c r="BI40" s="481">
        <f>'G-8'!MX191</f>
        <v>0</v>
      </c>
      <c r="BJ40" s="481">
        <f>'G-8'!MY191</f>
        <v>0</v>
      </c>
      <c r="BK40" s="481">
        <f>'G-8'!MZ191</f>
        <v>0</v>
      </c>
      <c r="BL40" s="41">
        <f t="shared" si="28"/>
        <v>0</v>
      </c>
      <c r="BM40" s="41">
        <f t="shared" si="12"/>
        <v>0</v>
      </c>
      <c r="BN40" s="41">
        <f t="shared" si="12"/>
        <v>0</v>
      </c>
      <c r="BO40" s="41">
        <f t="shared" si="12"/>
        <v>0</v>
      </c>
      <c r="BP40" s="41">
        <f t="shared" si="12"/>
        <v>0</v>
      </c>
      <c r="BQ40" s="41">
        <f t="shared" si="12"/>
        <v>0</v>
      </c>
      <c r="BR40" s="41">
        <f t="shared" si="12"/>
        <v>0</v>
      </c>
      <c r="BS40" s="41">
        <f t="shared" si="12"/>
        <v>0</v>
      </c>
      <c r="BT40" s="41">
        <f t="shared" si="12"/>
        <v>0</v>
      </c>
      <c r="BU40" s="41">
        <f t="shared" si="12"/>
        <v>0</v>
      </c>
      <c r="BV40" s="41">
        <f t="shared" si="12"/>
        <v>0</v>
      </c>
      <c r="BW40" s="41">
        <f t="shared" si="12"/>
        <v>0</v>
      </c>
      <c r="BX40" s="41">
        <f t="shared" si="12"/>
        <v>0</v>
      </c>
      <c r="BY40" s="41">
        <f t="shared" si="12"/>
        <v>0</v>
      </c>
      <c r="BZ40" s="41">
        <f t="shared" si="12"/>
        <v>0</v>
      </c>
      <c r="CA40" s="41">
        <f t="shared" si="12"/>
        <v>0</v>
      </c>
      <c r="CB40" s="41">
        <f t="shared" si="12"/>
        <v>0</v>
      </c>
      <c r="CC40" s="41">
        <f t="shared" si="12"/>
        <v>0</v>
      </c>
      <c r="CD40" s="41">
        <f t="shared" si="12"/>
        <v>0</v>
      </c>
      <c r="CE40" s="41">
        <f t="shared" si="12"/>
        <v>0</v>
      </c>
      <c r="CF40" s="41">
        <f t="shared" si="12"/>
        <v>0</v>
      </c>
      <c r="CG40" s="41" t="str">
        <f t="shared" si="12"/>
        <v>No</v>
      </c>
      <c r="CH40" s="41">
        <f t="shared" si="12"/>
        <v>0</v>
      </c>
      <c r="CI40" s="41">
        <f t="shared" si="12"/>
        <v>0</v>
      </c>
      <c r="CJ40" s="41">
        <f t="shared" si="12"/>
        <v>0</v>
      </c>
      <c r="CK40" s="41">
        <f t="shared" si="12"/>
        <v>0</v>
      </c>
      <c r="CL40" s="41">
        <f t="shared" si="12"/>
        <v>2</v>
      </c>
      <c r="CM40" s="41" t="str">
        <f t="shared" si="12"/>
        <v>I-13</v>
      </c>
      <c r="CN40" s="41" t="str">
        <f t="shared" si="12"/>
        <v>La revisión de funciones/ responsabilidades,  organigramas , etc. realizada sirve para contestar ¿Hay una clara separación de los roles de prestación del servicio vs. vigilancia y control?</v>
      </c>
      <c r="CO40" s="41" t="str">
        <f t="shared" si="12"/>
        <v>I-12</v>
      </c>
      <c r="CP40" s="41" t="str">
        <f t="shared" si="12"/>
        <v>La revisión de funciones/ responsabilidades,  organigramas , etc. realizada sirve para contestar ¿Hay una clara separación de los roles de prestación del servicio vs. vigilancia y control?</v>
      </c>
      <c r="CQ40" s="41">
        <f t="shared" si="12"/>
        <v>0</v>
      </c>
      <c r="CR40" s="41">
        <f t="shared" si="12"/>
        <v>0</v>
      </c>
      <c r="CS40" s="41">
        <f t="shared" si="12"/>
        <v>0</v>
      </c>
      <c r="CT40" s="41">
        <f t="shared" si="12"/>
        <v>0</v>
      </c>
      <c r="CU40" s="41">
        <f t="shared" si="12"/>
        <v>2</v>
      </c>
      <c r="CV40" s="41" t="str">
        <f t="shared" si="12"/>
        <v>I-12</v>
      </c>
      <c r="CW40" s="41" t="str">
        <f t="shared" si="12"/>
        <v>La revisión de funciones/ responsabilidades,  organigramas , etc. realizada sirve para contestar ¿Hay una clara separación de los roles de prestación del servicio vs. vigilancia y control?</v>
      </c>
      <c r="CX40" s="41" t="str">
        <f t="shared" si="12"/>
        <v>I-13</v>
      </c>
      <c r="CY40" s="41" t="str">
        <f t="shared" si="12"/>
        <v>La revisión de funciones/ responsabilidades,  organigramas , etc. realizada sirve para contestar ¿Hay una clara separación de los roles de prestación del servicio vs. vigilancia y control?</v>
      </c>
      <c r="CZ40" s="41">
        <f t="shared" si="12"/>
        <v>0</v>
      </c>
      <c r="DA40" s="41">
        <f t="shared" si="12"/>
        <v>0</v>
      </c>
      <c r="DB40" s="26"/>
      <c r="DC40" s="26"/>
      <c r="DD40" s="26"/>
      <c r="DE40" s="26" t="s">
        <v>89</v>
      </c>
      <c r="DF40" s="26"/>
      <c r="DG40" s="26"/>
      <c r="DH40" s="26">
        <f t="shared" si="5"/>
        <v>1</v>
      </c>
      <c r="DI40" s="26" t="str">
        <f t="shared" si="6"/>
        <v>Avanzado</v>
      </c>
      <c r="DJ40" s="19"/>
    </row>
    <row r="41" spans="1:146" s="20" customFormat="1" ht="15" customHeight="1">
      <c r="A41" s="1"/>
      <c r="B41" s="19"/>
      <c r="C41" s="31" t="str">
        <f t="shared" si="13"/>
        <v>Social</v>
      </c>
      <c r="D41" s="31" t="s">
        <v>162</v>
      </c>
      <c r="E41" s="31" t="str">
        <f t="shared" si="14"/>
        <v>Marco organizacional</v>
      </c>
      <c r="F41" s="31" t="str">
        <f t="shared" si="15"/>
        <v>Supervisión y control de los servicios</v>
      </c>
      <c r="G41" s="31" t="str">
        <f t="shared" si="16"/>
        <v>Efectividad Gubernamental</v>
      </c>
      <c r="H41" s="31" t="str">
        <f t="shared" si="4"/>
        <v>Avanzado</v>
      </c>
      <c r="I41" s="31" t="str">
        <f t="shared" si="17"/>
        <v>I-30</v>
      </c>
      <c r="J41" s="21" t="str">
        <f t="shared" ref="J41:J43" si="29">J40</f>
        <v>Control de la prestación de servicios</v>
      </c>
      <c r="K41" s="21" t="str">
        <f t="shared" ref="K41:K43" si="30">K40</f>
        <v>Si/Parcialmente/No</v>
      </c>
      <c r="L41" s="21" t="str">
        <f t="shared" ref="L41:L43" si="31">L40</f>
        <v>Evalúa si se lleva una supervisión y control adecuados de la prestación de los servicios, sean públicos o concesionados.</v>
      </c>
      <c r="M41" s="21" t="str">
        <f t="shared" ref="M41:M43" si="32">M40</f>
        <v>Cualitativo</v>
      </c>
      <c r="N41" s="21" t="str">
        <f t="shared" ref="N41:N43" si="33">N40</f>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1" s="31" t="str">
        <f t="shared" ref="O41:O43" si="34">O40</f>
        <v>N/A</v>
      </c>
      <c r="P41" s="31" t="str">
        <f t="shared" ref="P41:P43" si="35">P40</f>
        <v>N/A</v>
      </c>
      <c r="Q41" s="31" t="str">
        <f t="shared" ref="Q41:Q43" si="36">Q40</f>
        <v>N/A</v>
      </c>
      <c r="R41" s="31" t="str">
        <f t="shared" ref="R41:R43" si="37">R40</f>
        <v>N/A</v>
      </c>
      <c r="S41" s="41">
        <f t="shared" ref="S41:S43" si="38">S40</f>
        <v>106</v>
      </c>
      <c r="T41" s="41">
        <f t="shared" ref="T41:T43" si="39">T40</f>
        <v>107</v>
      </c>
      <c r="U41" s="41">
        <f t="shared" ref="U41:U43" si="40">U40</f>
        <v>108</v>
      </c>
      <c r="V41" s="41">
        <f t="shared" ref="V41:V43" si="41">V40</f>
        <v>111</v>
      </c>
      <c r="W41" s="41">
        <f t="shared" ref="W41:W43" si="42">W40</f>
        <v>113</v>
      </c>
      <c r="X41" s="41">
        <f t="shared" ref="X41:X43" si="43">X40</f>
        <v>114</v>
      </c>
      <c r="Y41" s="41">
        <f t="shared" ref="Y41:Y43" si="44">Y40</f>
        <v>115</v>
      </c>
      <c r="Z41" s="41" t="str">
        <f t="shared" ref="Z41:Z43" si="45">Z40</f>
        <v>-</v>
      </c>
      <c r="AA41" s="41" t="str">
        <f t="shared" ref="AA41:AA43" si="46">AA40</f>
        <v>-</v>
      </c>
      <c r="AB41" s="41" t="str">
        <f t="shared" ref="AB41:AB43" si="47">AB40</f>
        <v>-</v>
      </c>
      <c r="AC41" s="41" t="str">
        <f t="shared" ref="AC41:AC43" si="48">AC40</f>
        <v>-</v>
      </c>
      <c r="AD41" s="41" t="str">
        <f t="shared" ref="AD41:AD43" si="49">AD40</f>
        <v>-</v>
      </c>
      <c r="AE41" s="41" t="str">
        <f t="shared" ref="AE41:AE43" si="50">AE40</f>
        <v>-</v>
      </c>
      <c r="AF41" s="41" t="str">
        <f t="shared" ref="AF41:AF43" si="51">AF40</f>
        <v>-</v>
      </c>
      <c r="AG41" s="41" t="str">
        <f t="shared" ref="AG41:AG43" si="52">AG40</f>
        <v>-</v>
      </c>
      <c r="AH41" s="41" t="str">
        <f t="shared" si="9"/>
        <v>-</v>
      </c>
      <c r="AI41" s="41" t="str">
        <f t="shared" si="9"/>
        <v>-</v>
      </c>
      <c r="AJ41" s="41" t="str">
        <f t="shared" si="9"/>
        <v>-</v>
      </c>
      <c r="AK41" s="41" t="str">
        <f t="shared" si="9"/>
        <v>-</v>
      </c>
      <c r="AL41" s="222" t="str">
        <f t="shared" si="9"/>
        <v>-</v>
      </c>
      <c r="AM41" s="41" t="str">
        <f t="shared" si="9"/>
        <v>NA</v>
      </c>
      <c r="AN41" s="41" t="str">
        <f t="shared" si="9"/>
        <v>Evaluar cada instalación/entidad de acuerdo al método de cálculo, y elegir el peor valor de todas las instalaciones/entidades para contestar el indicador</v>
      </c>
      <c r="AO41" s="31" t="str">
        <f t="shared" si="9"/>
        <v>Para cada nivel geográfico evaluado individualmente se puede reportar el cumplimiento que les corresponde: Si/Parcialmente/No. Cuando se reportan la integración de diversos entes: % para cada respuesta (Si/Parcialmente/No)</v>
      </c>
      <c r="AP41" s="31" t="str">
        <f t="shared" si="9"/>
        <v>Considerar la mancomunidad+los municipios que la integran para realizar la evaluación de acuerdo al método de cálculo. En caso de que la mancomunidad no realice acciones de supervisión y control reportar: % para cada respuesta (Si/Parcialmente/No)</v>
      </c>
      <c r="AQ41" s="41" t="str">
        <f t="shared" si="9"/>
        <v>Componentes</v>
      </c>
      <c r="AR41" s="41"/>
      <c r="AS41" s="41"/>
      <c r="AT41" s="26" t="str">
        <f t="shared" si="18"/>
        <v>X</v>
      </c>
      <c r="AU41" s="26" t="str">
        <f t="shared" si="19"/>
        <v>X</v>
      </c>
      <c r="AV41" s="26" t="str">
        <f t="shared" si="20"/>
        <v>X</v>
      </c>
      <c r="AW41" s="26" t="str">
        <f t="shared" si="21"/>
        <v>X</v>
      </c>
      <c r="AX41" s="26" t="str">
        <f t="shared" si="22"/>
        <v>X</v>
      </c>
      <c r="AY41" s="26" t="str">
        <f t="shared" si="23"/>
        <v>X</v>
      </c>
      <c r="AZ41" s="26" t="str">
        <f t="shared" si="24"/>
        <v>X</v>
      </c>
      <c r="BA41" s="26" t="str">
        <f t="shared" si="25"/>
        <v>X</v>
      </c>
      <c r="BB41" s="23" t="str">
        <f t="shared" si="26"/>
        <v>Si</v>
      </c>
      <c r="BC41" s="23" t="str">
        <f t="shared" si="11"/>
        <v>Propuesto</v>
      </c>
      <c r="BD41" s="30" t="str">
        <f t="shared" si="11"/>
        <v>Parcialmente</v>
      </c>
      <c r="BE41" s="24" t="str">
        <f t="shared" si="11"/>
        <v>Propuesto</v>
      </c>
      <c r="BF41" s="25" t="str">
        <f t="shared" si="11"/>
        <v>No</v>
      </c>
      <c r="BG41" s="25" t="str">
        <f t="shared" si="11"/>
        <v>Propuesto</v>
      </c>
      <c r="BH41" s="41" t="str">
        <f t="shared" si="27"/>
        <v>Si</v>
      </c>
      <c r="BI41" s="481">
        <f>'G-8'!MX219</f>
        <v>0</v>
      </c>
      <c r="BJ41" s="481">
        <f>'G-8'!MY219</f>
        <v>0</v>
      </c>
      <c r="BK41" s="481">
        <f>'G-8'!MZ219</f>
        <v>0</v>
      </c>
      <c r="BL41" s="41">
        <f t="shared" si="28"/>
        <v>0</v>
      </c>
      <c r="BM41" s="41">
        <f t="shared" si="12"/>
        <v>0</v>
      </c>
      <c r="BN41" s="41">
        <f t="shared" si="12"/>
        <v>0</v>
      </c>
      <c r="BO41" s="41">
        <f t="shared" si="12"/>
        <v>0</v>
      </c>
      <c r="BP41" s="41">
        <f t="shared" si="12"/>
        <v>0</v>
      </c>
      <c r="BQ41" s="41">
        <f t="shared" si="12"/>
        <v>0</v>
      </c>
      <c r="BR41" s="41">
        <f t="shared" si="12"/>
        <v>0</v>
      </c>
      <c r="BS41" s="41">
        <f t="shared" si="12"/>
        <v>0</v>
      </c>
      <c r="BT41" s="41">
        <f t="shared" si="12"/>
        <v>0</v>
      </c>
      <c r="BU41" s="41">
        <f t="shared" si="12"/>
        <v>0</v>
      </c>
      <c r="BV41" s="41">
        <f t="shared" si="12"/>
        <v>0</v>
      </c>
      <c r="BW41" s="41">
        <f t="shared" si="12"/>
        <v>0</v>
      </c>
      <c r="BX41" s="41">
        <f t="shared" si="12"/>
        <v>0</v>
      </c>
      <c r="BY41" s="41">
        <f t="shared" si="12"/>
        <v>0</v>
      </c>
      <c r="BZ41" s="41">
        <f t="shared" si="12"/>
        <v>0</v>
      </c>
      <c r="CA41" s="41">
        <f t="shared" si="12"/>
        <v>0</v>
      </c>
      <c r="CB41" s="41">
        <f t="shared" si="12"/>
        <v>0</v>
      </c>
      <c r="CC41" s="41">
        <f t="shared" si="12"/>
        <v>0</v>
      </c>
      <c r="CD41" s="41">
        <f t="shared" si="12"/>
        <v>0</v>
      </c>
      <c r="CE41" s="41">
        <f t="shared" si="12"/>
        <v>0</v>
      </c>
      <c r="CF41" s="41">
        <f t="shared" si="12"/>
        <v>0</v>
      </c>
      <c r="CG41" s="41" t="str">
        <f t="shared" si="12"/>
        <v>No</v>
      </c>
      <c r="CH41" s="41">
        <f t="shared" si="12"/>
        <v>0</v>
      </c>
      <c r="CI41" s="41">
        <f t="shared" si="12"/>
        <v>0</v>
      </c>
      <c r="CJ41" s="41">
        <f t="shared" si="12"/>
        <v>0</v>
      </c>
      <c r="CK41" s="41">
        <f t="shared" si="12"/>
        <v>0</v>
      </c>
      <c r="CL41" s="41">
        <f t="shared" si="12"/>
        <v>2</v>
      </c>
      <c r="CM41" s="41" t="str">
        <f t="shared" si="12"/>
        <v>I-13</v>
      </c>
      <c r="CN41" s="41" t="str">
        <f t="shared" si="12"/>
        <v>La revisión de funciones/ responsabilidades,  organigramas , etc. realizada sirve para contestar ¿Hay una clara separación de los roles de prestación del servicio vs. vigilancia y control?</v>
      </c>
      <c r="CO41" s="41" t="str">
        <f t="shared" si="12"/>
        <v>I-12</v>
      </c>
      <c r="CP41" s="41" t="str">
        <f t="shared" si="12"/>
        <v>La revisión de funciones/ responsabilidades,  organigramas , etc. realizada sirve para contestar ¿Hay una clara separación de los roles de prestación del servicio vs. vigilancia y control?</v>
      </c>
      <c r="CQ41" s="41">
        <f t="shared" si="12"/>
        <v>0</v>
      </c>
      <c r="CR41" s="41">
        <f t="shared" si="12"/>
        <v>0</v>
      </c>
      <c r="CS41" s="41">
        <f t="shared" si="12"/>
        <v>0</v>
      </c>
      <c r="CT41" s="41">
        <f t="shared" si="12"/>
        <v>0</v>
      </c>
      <c r="CU41" s="41">
        <f t="shared" si="12"/>
        <v>2</v>
      </c>
      <c r="CV41" s="41" t="str">
        <f t="shared" si="12"/>
        <v>I-12</v>
      </c>
      <c r="CW41" s="41" t="str">
        <f t="shared" si="12"/>
        <v>La revisión de funciones/ responsabilidades,  organigramas , etc. realizada sirve para contestar ¿Hay una clara separación de los roles de prestación del servicio vs. vigilancia y control?</v>
      </c>
      <c r="CX41" s="41" t="str">
        <f t="shared" si="12"/>
        <v>I-13</v>
      </c>
      <c r="CY41" s="41" t="str">
        <f t="shared" si="12"/>
        <v>La revisión de funciones/ responsabilidades,  organigramas , etc. realizada sirve para contestar ¿Hay una clara separación de los roles de prestación del servicio vs. vigilancia y control?</v>
      </c>
      <c r="CZ41" s="41">
        <f t="shared" si="12"/>
        <v>0</v>
      </c>
      <c r="DA41" s="41">
        <f t="shared" si="12"/>
        <v>0</v>
      </c>
      <c r="DB41" s="26"/>
      <c r="DC41" s="26"/>
      <c r="DD41" s="26"/>
      <c r="DE41" s="26" t="s">
        <v>89</v>
      </c>
      <c r="DF41" s="26"/>
      <c r="DG41" s="26"/>
      <c r="DH41" s="26">
        <f t="shared" si="5"/>
        <v>1</v>
      </c>
      <c r="DI41" s="26" t="str">
        <f t="shared" si="6"/>
        <v>Avanzado</v>
      </c>
      <c r="DJ41" s="19"/>
    </row>
    <row r="42" spans="1:146" s="20" customFormat="1" ht="15" customHeight="1">
      <c r="A42" s="1"/>
      <c r="B42" s="19"/>
      <c r="C42" s="31" t="str">
        <f t="shared" si="13"/>
        <v>Social</v>
      </c>
      <c r="D42" s="31" t="s">
        <v>214</v>
      </c>
      <c r="E42" s="31" t="str">
        <f t="shared" si="14"/>
        <v>Marco organizacional</v>
      </c>
      <c r="F42" s="31" t="str">
        <f t="shared" si="15"/>
        <v>Supervisión y control de los servicios</v>
      </c>
      <c r="G42" s="31" t="str">
        <f t="shared" si="16"/>
        <v>Efectividad Gubernamental</v>
      </c>
      <c r="H42" s="31" t="str">
        <f t="shared" si="4"/>
        <v>Avanzado</v>
      </c>
      <c r="I42" s="31" t="str">
        <f t="shared" si="17"/>
        <v>I-30</v>
      </c>
      <c r="J42" s="21" t="str">
        <f t="shared" si="29"/>
        <v>Control de la prestación de servicios</v>
      </c>
      <c r="K42" s="21" t="str">
        <f t="shared" si="30"/>
        <v>Si/Parcialmente/No</v>
      </c>
      <c r="L42" s="21" t="str">
        <f t="shared" si="31"/>
        <v>Evalúa si se lleva una supervisión y control adecuados de la prestación de los servicios, sean públicos o concesionados.</v>
      </c>
      <c r="M42" s="21" t="str">
        <f t="shared" si="32"/>
        <v>Cualitativo</v>
      </c>
      <c r="N42" s="21" t="str">
        <f t="shared" si="33"/>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2" s="31" t="str">
        <f t="shared" si="34"/>
        <v>N/A</v>
      </c>
      <c r="P42" s="31" t="str">
        <f t="shared" si="35"/>
        <v>N/A</v>
      </c>
      <c r="Q42" s="31" t="str">
        <f t="shared" si="36"/>
        <v>N/A</v>
      </c>
      <c r="R42" s="31" t="str">
        <f t="shared" si="37"/>
        <v>N/A</v>
      </c>
      <c r="S42" s="41">
        <f t="shared" si="38"/>
        <v>106</v>
      </c>
      <c r="T42" s="41">
        <f t="shared" si="39"/>
        <v>107</v>
      </c>
      <c r="U42" s="41">
        <f t="shared" si="40"/>
        <v>108</v>
      </c>
      <c r="V42" s="41">
        <f t="shared" si="41"/>
        <v>111</v>
      </c>
      <c r="W42" s="41">
        <f t="shared" si="42"/>
        <v>113</v>
      </c>
      <c r="X42" s="41">
        <f t="shared" si="43"/>
        <v>114</v>
      </c>
      <c r="Y42" s="41">
        <f t="shared" si="44"/>
        <v>115</v>
      </c>
      <c r="Z42" s="41" t="str">
        <f t="shared" si="45"/>
        <v>-</v>
      </c>
      <c r="AA42" s="41" t="str">
        <f t="shared" si="46"/>
        <v>-</v>
      </c>
      <c r="AB42" s="41" t="str">
        <f t="shared" si="47"/>
        <v>-</v>
      </c>
      <c r="AC42" s="41" t="str">
        <f t="shared" si="48"/>
        <v>-</v>
      </c>
      <c r="AD42" s="41" t="str">
        <f t="shared" si="49"/>
        <v>-</v>
      </c>
      <c r="AE42" s="41" t="str">
        <f t="shared" si="50"/>
        <v>-</v>
      </c>
      <c r="AF42" s="41" t="str">
        <f t="shared" si="51"/>
        <v>-</v>
      </c>
      <c r="AG42" s="41" t="str">
        <f t="shared" si="52"/>
        <v>-</v>
      </c>
      <c r="AH42" s="41" t="str">
        <f t="shared" si="9"/>
        <v>-</v>
      </c>
      <c r="AI42" s="41" t="str">
        <f t="shared" si="9"/>
        <v>-</v>
      </c>
      <c r="AJ42" s="41" t="str">
        <f t="shared" si="9"/>
        <v>-</v>
      </c>
      <c r="AK42" s="41" t="str">
        <f t="shared" si="9"/>
        <v>-</v>
      </c>
      <c r="AL42" s="222" t="str">
        <f t="shared" si="9"/>
        <v>-</v>
      </c>
      <c r="AM42" s="41" t="str">
        <f t="shared" si="9"/>
        <v>NA</v>
      </c>
      <c r="AN42" s="41" t="str">
        <f t="shared" si="9"/>
        <v>Evaluar cada instalación/entidad de acuerdo al método de cálculo, y elegir el peor valor de todas las instalaciones/entidades para contestar el indicador</v>
      </c>
      <c r="AO42" s="31" t="str">
        <f t="shared" si="9"/>
        <v>Para cada nivel geográfico evaluado individualmente se puede reportar el cumplimiento que les corresponde: Si/Parcialmente/No. Cuando se reportan la integración de diversos entes: % para cada respuesta (Si/Parcialmente/No)</v>
      </c>
      <c r="AP42" s="31" t="str">
        <f t="shared" si="9"/>
        <v>Considerar la mancomunidad+los municipios que la integran para realizar la evaluación de acuerdo al método de cálculo. En caso de que la mancomunidad no realice acciones de supervisión y control reportar: % para cada respuesta (Si/Parcialmente/No)</v>
      </c>
      <c r="AQ42" s="41" t="str">
        <f t="shared" si="9"/>
        <v>Componentes</v>
      </c>
      <c r="AR42" s="41"/>
      <c r="AS42" s="41"/>
      <c r="AT42" s="26" t="str">
        <f t="shared" si="18"/>
        <v>X</v>
      </c>
      <c r="AU42" s="26" t="str">
        <f t="shared" si="19"/>
        <v>X</v>
      </c>
      <c r="AV42" s="26" t="str">
        <f t="shared" si="20"/>
        <v>X</v>
      </c>
      <c r="AW42" s="26" t="str">
        <f t="shared" si="21"/>
        <v>X</v>
      </c>
      <c r="AX42" s="26" t="str">
        <f t="shared" si="22"/>
        <v>X</v>
      </c>
      <c r="AY42" s="26" t="str">
        <f t="shared" si="23"/>
        <v>X</v>
      </c>
      <c r="AZ42" s="26" t="str">
        <f t="shared" si="24"/>
        <v>X</v>
      </c>
      <c r="BA42" s="26" t="str">
        <f t="shared" si="25"/>
        <v>X</v>
      </c>
      <c r="BB42" s="23" t="str">
        <f t="shared" si="26"/>
        <v>Si</v>
      </c>
      <c r="BC42" s="23" t="str">
        <f t="shared" si="11"/>
        <v>Propuesto</v>
      </c>
      <c r="BD42" s="30" t="str">
        <f t="shared" si="11"/>
        <v>Parcialmente</v>
      </c>
      <c r="BE42" s="24" t="str">
        <f t="shared" si="11"/>
        <v>Propuesto</v>
      </c>
      <c r="BF42" s="25" t="str">
        <f t="shared" si="11"/>
        <v>No</v>
      </c>
      <c r="BG42" s="25" t="str">
        <f t="shared" si="11"/>
        <v>Propuesto</v>
      </c>
      <c r="BH42" s="41" t="str">
        <f t="shared" si="27"/>
        <v>Si</v>
      </c>
      <c r="BI42" s="481">
        <f>'G-8'!MX246</f>
        <v>0</v>
      </c>
      <c r="BJ42" s="481">
        <f>'G-8'!MY246</f>
        <v>0</v>
      </c>
      <c r="BK42" s="481">
        <f>'G-8'!MZ246</f>
        <v>0</v>
      </c>
      <c r="BL42" s="41">
        <f t="shared" si="28"/>
        <v>0</v>
      </c>
      <c r="BM42" s="41">
        <f t="shared" si="12"/>
        <v>0</v>
      </c>
      <c r="BN42" s="41">
        <f t="shared" si="12"/>
        <v>0</v>
      </c>
      <c r="BO42" s="41">
        <f t="shared" si="12"/>
        <v>0</v>
      </c>
      <c r="BP42" s="41">
        <f t="shared" si="12"/>
        <v>0</v>
      </c>
      <c r="BQ42" s="41">
        <f t="shared" si="12"/>
        <v>0</v>
      </c>
      <c r="BR42" s="41">
        <f t="shared" si="12"/>
        <v>0</v>
      </c>
      <c r="BS42" s="41">
        <f t="shared" si="12"/>
        <v>0</v>
      </c>
      <c r="BT42" s="41">
        <f t="shared" si="12"/>
        <v>0</v>
      </c>
      <c r="BU42" s="41">
        <f t="shared" si="12"/>
        <v>0</v>
      </c>
      <c r="BV42" s="41">
        <f t="shared" si="12"/>
        <v>0</v>
      </c>
      <c r="BW42" s="41">
        <f t="shared" si="12"/>
        <v>0</v>
      </c>
      <c r="BX42" s="41">
        <f t="shared" si="12"/>
        <v>0</v>
      </c>
      <c r="BY42" s="41">
        <f t="shared" si="12"/>
        <v>0</v>
      </c>
      <c r="BZ42" s="41">
        <f t="shared" si="12"/>
        <v>0</v>
      </c>
      <c r="CA42" s="41">
        <f t="shared" si="12"/>
        <v>0</v>
      </c>
      <c r="CB42" s="41">
        <f t="shared" si="12"/>
        <v>0</v>
      </c>
      <c r="CC42" s="41">
        <f t="shared" si="12"/>
        <v>0</v>
      </c>
      <c r="CD42" s="41">
        <f t="shared" si="12"/>
        <v>0</v>
      </c>
      <c r="CE42" s="41">
        <f t="shared" si="12"/>
        <v>0</v>
      </c>
      <c r="CF42" s="41">
        <f t="shared" si="12"/>
        <v>0</v>
      </c>
      <c r="CG42" s="41" t="str">
        <f t="shared" si="12"/>
        <v>No</v>
      </c>
      <c r="CH42" s="41">
        <f t="shared" si="12"/>
        <v>0</v>
      </c>
      <c r="CI42" s="41">
        <f t="shared" si="12"/>
        <v>0</v>
      </c>
      <c r="CJ42" s="41">
        <f t="shared" si="12"/>
        <v>0</v>
      </c>
      <c r="CK42" s="41">
        <f t="shared" si="12"/>
        <v>0</v>
      </c>
      <c r="CL42" s="41">
        <f t="shared" si="12"/>
        <v>2</v>
      </c>
      <c r="CM42" s="41" t="str">
        <f t="shared" si="12"/>
        <v>I-13</v>
      </c>
      <c r="CN42" s="41" t="str">
        <f t="shared" si="12"/>
        <v>La revisión de funciones/ responsabilidades,  organigramas , etc. realizada sirve para contestar ¿Hay una clara separación de los roles de prestación del servicio vs. vigilancia y control?</v>
      </c>
      <c r="CO42" s="41" t="str">
        <f t="shared" ref="CO42:CO43" si="53">CO41</f>
        <v>I-12</v>
      </c>
      <c r="CP42" s="41" t="str">
        <f t="shared" ref="CP42:CP43" si="54">CP41</f>
        <v>La revisión de funciones/ responsabilidades,  organigramas , etc. realizada sirve para contestar ¿Hay una clara separación de los roles de prestación del servicio vs. vigilancia y control?</v>
      </c>
      <c r="CQ42" s="41">
        <f t="shared" ref="CQ42:CQ43" si="55">CQ41</f>
        <v>0</v>
      </c>
      <c r="CR42" s="41">
        <f t="shared" ref="CR42:CR43" si="56">CR41</f>
        <v>0</v>
      </c>
      <c r="CS42" s="41">
        <f t="shared" ref="CS42:CS43" si="57">CS41</f>
        <v>0</v>
      </c>
      <c r="CT42" s="41">
        <f t="shared" ref="CT42:CT43" si="58">CT41</f>
        <v>0</v>
      </c>
      <c r="CU42" s="41">
        <f t="shared" ref="CU42:CU43" si="59">CU41</f>
        <v>2</v>
      </c>
      <c r="CV42" s="41" t="str">
        <f t="shared" ref="CV42:CV43" si="60">CV41</f>
        <v>I-12</v>
      </c>
      <c r="CW42" s="41" t="str">
        <f t="shared" ref="CW42:CW43" si="61">CW41</f>
        <v>La revisión de funciones/ responsabilidades,  organigramas , etc. realizada sirve para contestar ¿Hay una clara separación de los roles de prestación del servicio vs. vigilancia y control?</v>
      </c>
      <c r="CX42" s="41" t="str">
        <f t="shared" ref="CX42:CX43" si="62">CX41</f>
        <v>I-13</v>
      </c>
      <c r="CY42" s="41" t="str">
        <f t="shared" ref="CY42:CY43" si="63">CY41</f>
        <v>La revisión de funciones/ responsabilidades,  organigramas , etc. realizada sirve para contestar ¿Hay una clara separación de los roles de prestación del servicio vs. vigilancia y control?</v>
      </c>
      <c r="CZ42" s="41">
        <f t="shared" ref="CZ42:CZ43" si="64">CZ41</f>
        <v>0</v>
      </c>
      <c r="DA42" s="41">
        <f t="shared" ref="DA42:DA43" si="65">DA41</f>
        <v>0</v>
      </c>
      <c r="DB42" s="26"/>
      <c r="DC42" s="26"/>
      <c r="DD42" s="26"/>
      <c r="DE42" s="26" t="s">
        <v>89</v>
      </c>
      <c r="DF42" s="26"/>
      <c r="DG42" s="26"/>
      <c r="DH42" s="26">
        <f t="shared" si="5"/>
        <v>1</v>
      </c>
      <c r="DI42" s="26" t="str">
        <f t="shared" si="6"/>
        <v>Avanzado</v>
      </c>
      <c r="DJ42" s="19"/>
    </row>
    <row r="43" spans="1:146" s="20" customFormat="1" ht="15" customHeight="1">
      <c r="A43" s="1"/>
      <c r="B43" s="19"/>
      <c r="C43" s="31" t="str">
        <f t="shared" si="13"/>
        <v>Social</v>
      </c>
      <c r="D43" s="31" t="s">
        <v>55</v>
      </c>
      <c r="E43" s="31" t="str">
        <f t="shared" si="14"/>
        <v>Marco organizacional</v>
      </c>
      <c r="F43" s="31" t="str">
        <f t="shared" si="15"/>
        <v>Supervisión y control de los servicios</v>
      </c>
      <c r="G43" s="31" t="str">
        <f t="shared" si="16"/>
        <v>Efectividad Gubernamental</v>
      </c>
      <c r="H43" s="31" t="str">
        <f t="shared" si="4"/>
        <v>Avanzado</v>
      </c>
      <c r="I43" s="31" t="str">
        <f t="shared" si="17"/>
        <v>I-30</v>
      </c>
      <c r="J43" s="21" t="str">
        <f t="shared" si="29"/>
        <v>Control de la prestación de servicios</v>
      </c>
      <c r="K43" s="21" t="str">
        <f t="shared" si="30"/>
        <v>Si/Parcialmente/No</v>
      </c>
      <c r="L43" s="21" t="str">
        <f t="shared" si="31"/>
        <v>Evalúa si se lleva una supervisión y control adecuados de la prestación de los servicios, sean públicos o concesionados.</v>
      </c>
      <c r="M43" s="21" t="str">
        <f t="shared" si="32"/>
        <v>Cualitativo</v>
      </c>
      <c r="N43" s="21" t="str">
        <f t="shared" si="33"/>
        <v xml:space="preserve">¿Los servicios están adecuadamentes supervisados? Puede evaluarse mediante las siguientes acciones del personal de control y supervisión: a) ¿Hay una clara separación de los roles de prestación del servicio vs. vigilancia y control?, b) ¿El personal es consciente de las especificaciones de los servicios contratados/ejecutados?, c)¿ El personal sabe cómo medir y hacer cumplir las especificaciones de los servicios contratados/ejecutados?, d) ¿El personal tiene acceso a transporte adecuado (como motocicletas o vehículos)?, e) ¿Existe un documento que regule el procedimiento de control del servicio?. Si se ha contestado "SI" de 4 ó 5 de las opciones el indicador se evaluá como SI, Parcialmente si se ha contestado de 3 a 2, y No con 1 ó 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3" s="31" t="str">
        <f t="shared" si="34"/>
        <v>N/A</v>
      </c>
      <c r="P43" s="31" t="str">
        <f t="shared" si="35"/>
        <v>N/A</v>
      </c>
      <c r="Q43" s="31" t="str">
        <f t="shared" si="36"/>
        <v>N/A</v>
      </c>
      <c r="R43" s="31" t="str">
        <f t="shared" si="37"/>
        <v>N/A</v>
      </c>
      <c r="S43" s="41">
        <f t="shared" si="38"/>
        <v>106</v>
      </c>
      <c r="T43" s="41">
        <f t="shared" si="39"/>
        <v>107</v>
      </c>
      <c r="U43" s="41">
        <f t="shared" si="40"/>
        <v>108</v>
      </c>
      <c r="V43" s="41">
        <f t="shared" si="41"/>
        <v>111</v>
      </c>
      <c r="W43" s="41">
        <f t="shared" si="42"/>
        <v>113</v>
      </c>
      <c r="X43" s="41">
        <f t="shared" si="43"/>
        <v>114</v>
      </c>
      <c r="Y43" s="41">
        <f t="shared" si="44"/>
        <v>115</v>
      </c>
      <c r="Z43" s="41" t="str">
        <f t="shared" si="45"/>
        <v>-</v>
      </c>
      <c r="AA43" s="41" t="str">
        <f t="shared" si="46"/>
        <v>-</v>
      </c>
      <c r="AB43" s="41" t="str">
        <f t="shared" si="47"/>
        <v>-</v>
      </c>
      <c r="AC43" s="41" t="str">
        <f t="shared" si="48"/>
        <v>-</v>
      </c>
      <c r="AD43" s="41" t="str">
        <f t="shared" si="49"/>
        <v>-</v>
      </c>
      <c r="AE43" s="41" t="str">
        <f t="shared" si="50"/>
        <v>-</v>
      </c>
      <c r="AF43" s="41" t="str">
        <f t="shared" si="51"/>
        <v>-</v>
      </c>
      <c r="AG43" s="41" t="str">
        <f t="shared" si="52"/>
        <v>-</v>
      </c>
      <c r="AH43" s="41" t="str">
        <f t="shared" si="9"/>
        <v>-</v>
      </c>
      <c r="AI43" s="41" t="str">
        <f t="shared" si="9"/>
        <v>-</v>
      </c>
      <c r="AJ43" s="41" t="str">
        <f t="shared" si="9"/>
        <v>-</v>
      </c>
      <c r="AK43" s="41" t="str">
        <f t="shared" si="9"/>
        <v>-</v>
      </c>
      <c r="AL43" s="222" t="str">
        <f t="shared" si="9"/>
        <v>-</v>
      </c>
      <c r="AM43" s="41" t="str">
        <f t="shared" si="9"/>
        <v>NA</v>
      </c>
      <c r="AN43" s="41" t="str">
        <f t="shared" si="9"/>
        <v>Evaluar cada instalación/entidad de acuerdo al método de cálculo, y elegir el peor valor de todas las instalaciones/entidades para contestar el indicador</v>
      </c>
      <c r="AO43" s="31" t="str">
        <f t="shared" si="9"/>
        <v>Para cada nivel geográfico evaluado individualmente se puede reportar el cumplimiento que les corresponde: Si/Parcialmente/No. Cuando se reportan la integración de diversos entes: % para cada respuesta (Si/Parcialmente/No)</v>
      </c>
      <c r="AP43" s="31" t="str">
        <f t="shared" si="9"/>
        <v>Considerar la mancomunidad+los municipios que la integran para realizar la evaluación de acuerdo al método de cálculo. En caso de que la mancomunidad no realice acciones de supervisión y control reportar: % para cada respuesta (Si/Parcialmente/No)</v>
      </c>
      <c r="AQ43" s="41" t="str">
        <f t="shared" si="9"/>
        <v>Componentes</v>
      </c>
      <c r="AR43" s="41"/>
      <c r="AS43" s="41"/>
      <c r="AT43" s="26" t="str">
        <f t="shared" si="18"/>
        <v>X</v>
      </c>
      <c r="AU43" s="26" t="str">
        <f t="shared" si="19"/>
        <v>X</v>
      </c>
      <c r="AV43" s="26" t="str">
        <f t="shared" si="20"/>
        <v>X</v>
      </c>
      <c r="AW43" s="26" t="str">
        <f t="shared" si="21"/>
        <v>X</v>
      </c>
      <c r="AX43" s="26" t="str">
        <f t="shared" si="22"/>
        <v>X</v>
      </c>
      <c r="AY43" s="26" t="str">
        <f t="shared" si="23"/>
        <v>X</v>
      </c>
      <c r="AZ43" s="26" t="str">
        <f t="shared" si="24"/>
        <v>X</v>
      </c>
      <c r="BA43" s="26" t="str">
        <f t="shared" si="25"/>
        <v>X</v>
      </c>
      <c r="BB43" s="23" t="str">
        <f t="shared" si="26"/>
        <v>Si</v>
      </c>
      <c r="BC43" s="23" t="str">
        <f t="shared" si="11"/>
        <v>Propuesto</v>
      </c>
      <c r="BD43" s="30" t="str">
        <f t="shared" si="11"/>
        <v>Parcialmente</v>
      </c>
      <c r="BE43" s="24" t="str">
        <f t="shared" si="11"/>
        <v>Propuesto</v>
      </c>
      <c r="BF43" s="25" t="str">
        <f t="shared" si="11"/>
        <v>No</v>
      </c>
      <c r="BG43" s="25" t="str">
        <f t="shared" si="11"/>
        <v>Propuesto</v>
      </c>
      <c r="BH43" s="41" t="str">
        <f t="shared" si="27"/>
        <v>Si</v>
      </c>
      <c r="BI43" s="481">
        <f>'G-8'!MX272</f>
        <v>0</v>
      </c>
      <c r="BJ43" s="481">
        <f>'G-8'!MY272</f>
        <v>0</v>
      </c>
      <c r="BK43" s="481">
        <f>'G-8'!MZ272</f>
        <v>0</v>
      </c>
      <c r="BL43" s="41">
        <f t="shared" si="28"/>
        <v>0</v>
      </c>
      <c r="BM43" s="41">
        <f t="shared" ref="BM43" si="66">BM42</f>
        <v>0</v>
      </c>
      <c r="BN43" s="41">
        <f t="shared" ref="BN43" si="67">BN42</f>
        <v>0</v>
      </c>
      <c r="BO43" s="41">
        <f t="shared" ref="BO43" si="68">BO42</f>
        <v>0</v>
      </c>
      <c r="BP43" s="41">
        <f t="shared" ref="BP43" si="69">BP42</f>
        <v>0</v>
      </c>
      <c r="BQ43" s="41">
        <f t="shared" ref="BQ43" si="70">BQ42</f>
        <v>0</v>
      </c>
      <c r="BR43" s="41">
        <f t="shared" ref="BR43" si="71">BR42</f>
        <v>0</v>
      </c>
      <c r="BS43" s="41">
        <f t="shared" ref="BS43" si="72">BS42</f>
        <v>0</v>
      </c>
      <c r="BT43" s="41">
        <f t="shared" ref="BT43" si="73">BT42</f>
        <v>0</v>
      </c>
      <c r="BU43" s="41">
        <f t="shared" ref="BU43" si="74">BU42</f>
        <v>0</v>
      </c>
      <c r="BV43" s="41">
        <f t="shared" ref="BV43" si="75">BV42</f>
        <v>0</v>
      </c>
      <c r="BW43" s="41">
        <f t="shared" ref="BW43" si="76">BW42</f>
        <v>0</v>
      </c>
      <c r="BX43" s="41">
        <f t="shared" ref="BX43" si="77">BX42</f>
        <v>0</v>
      </c>
      <c r="BY43" s="41">
        <f t="shared" ref="BY43" si="78">BY42</f>
        <v>0</v>
      </c>
      <c r="BZ43" s="41">
        <f t="shared" ref="BZ43" si="79">BZ42</f>
        <v>0</v>
      </c>
      <c r="CA43" s="41">
        <f t="shared" ref="CA43" si="80">CA42</f>
        <v>0</v>
      </c>
      <c r="CB43" s="41">
        <f t="shared" ref="CB43" si="81">CB42</f>
        <v>0</v>
      </c>
      <c r="CC43" s="41">
        <f t="shared" ref="CC43" si="82">CC42</f>
        <v>0</v>
      </c>
      <c r="CD43" s="41">
        <f t="shared" ref="CD43" si="83">CD42</f>
        <v>0</v>
      </c>
      <c r="CE43" s="41">
        <f t="shared" ref="CE43" si="84">CE42</f>
        <v>0</v>
      </c>
      <c r="CF43" s="41">
        <f t="shared" ref="CF43" si="85">CF42</f>
        <v>0</v>
      </c>
      <c r="CG43" s="41" t="str">
        <f t="shared" ref="CG43" si="86">CG42</f>
        <v>No</v>
      </c>
      <c r="CH43" s="41">
        <f t="shared" ref="CH43" si="87">CH42</f>
        <v>0</v>
      </c>
      <c r="CI43" s="41">
        <f t="shared" ref="CI43" si="88">CI42</f>
        <v>0</v>
      </c>
      <c r="CJ43" s="41">
        <f t="shared" ref="CJ43" si="89">CJ42</f>
        <v>0</v>
      </c>
      <c r="CK43" s="41">
        <f t="shared" ref="CK43" si="90">CK42</f>
        <v>0</v>
      </c>
      <c r="CL43" s="41">
        <f t="shared" ref="CL43" si="91">CL42</f>
        <v>2</v>
      </c>
      <c r="CM43" s="41" t="str">
        <f t="shared" ref="CM43" si="92">CM42</f>
        <v>I-13</v>
      </c>
      <c r="CN43" s="41" t="str">
        <f t="shared" ref="CN43" si="93">CN42</f>
        <v>La revisión de funciones/ responsabilidades,  organigramas , etc. realizada sirve para contestar ¿Hay una clara separación de los roles de prestación del servicio vs. vigilancia y control?</v>
      </c>
      <c r="CO43" s="41" t="str">
        <f t="shared" si="53"/>
        <v>I-12</v>
      </c>
      <c r="CP43" s="41" t="str">
        <f t="shared" si="54"/>
        <v>La revisión de funciones/ responsabilidades,  organigramas , etc. realizada sirve para contestar ¿Hay una clara separación de los roles de prestación del servicio vs. vigilancia y control?</v>
      </c>
      <c r="CQ43" s="41">
        <f t="shared" si="55"/>
        <v>0</v>
      </c>
      <c r="CR43" s="41">
        <f t="shared" si="56"/>
        <v>0</v>
      </c>
      <c r="CS43" s="41">
        <f t="shared" si="57"/>
        <v>0</v>
      </c>
      <c r="CT43" s="41">
        <f t="shared" si="58"/>
        <v>0</v>
      </c>
      <c r="CU43" s="41">
        <f t="shared" si="59"/>
        <v>2</v>
      </c>
      <c r="CV43" s="41" t="str">
        <f t="shared" si="60"/>
        <v>I-12</v>
      </c>
      <c r="CW43" s="41" t="str">
        <f t="shared" si="61"/>
        <v>La revisión de funciones/ responsabilidades,  organigramas , etc. realizada sirve para contestar ¿Hay una clara separación de los roles de prestación del servicio vs. vigilancia y control?</v>
      </c>
      <c r="CX43" s="41" t="str">
        <f t="shared" si="62"/>
        <v>I-13</v>
      </c>
      <c r="CY43" s="41" t="str">
        <f t="shared" si="63"/>
        <v>La revisión de funciones/ responsabilidades,  organigramas , etc. realizada sirve para contestar ¿Hay una clara separación de los roles de prestación del servicio vs. vigilancia y control?</v>
      </c>
      <c r="CZ43" s="41">
        <f t="shared" si="64"/>
        <v>0</v>
      </c>
      <c r="DA43" s="41">
        <f t="shared" si="65"/>
        <v>0</v>
      </c>
      <c r="DB43" s="26"/>
      <c r="DC43" s="26"/>
      <c r="DD43" s="26"/>
      <c r="DE43" s="26" t="s">
        <v>89</v>
      </c>
      <c r="DF43" s="26"/>
      <c r="DG43" s="26"/>
      <c r="DH43" s="26">
        <f t="shared" si="5"/>
        <v>1</v>
      </c>
      <c r="DI43" s="26" t="str">
        <f t="shared" si="6"/>
        <v>Avanzado</v>
      </c>
      <c r="DJ43" s="19"/>
    </row>
    <row r="44" spans="1:146" s="20" customFormat="1" ht="15" customHeight="1">
      <c r="A44" s="1"/>
      <c r="B44" s="19"/>
      <c r="C44" s="31" t="s">
        <v>431</v>
      </c>
      <c r="D44" s="31" t="s">
        <v>14</v>
      </c>
      <c r="E44" s="31" t="s">
        <v>1220</v>
      </c>
      <c r="F44" s="31" t="s">
        <v>2165</v>
      </c>
      <c r="G44" s="31" t="s">
        <v>2127</v>
      </c>
      <c r="H44" s="31" t="str">
        <f t="shared" si="4"/>
        <v>Avanzado</v>
      </c>
      <c r="I44" s="41" t="s">
        <v>1171</v>
      </c>
      <c r="J44" s="22" t="s">
        <v>242</v>
      </c>
      <c r="K44" s="31" t="s">
        <v>6</v>
      </c>
      <c r="L44" s="22" t="s">
        <v>77</v>
      </c>
      <c r="M44" s="31" t="s">
        <v>98</v>
      </c>
      <c r="N44" s="22" t="s">
        <v>1470</v>
      </c>
      <c r="O44" s="220" t="s">
        <v>22</v>
      </c>
      <c r="P44" s="21" t="s">
        <v>22</v>
      </c>
      <c r="Q44" s="21" t="s">
        <v>22</v>
      </c>
      <c r="R44" s="21" t="s">
        <v>22</v>
      </c>
      <c r="S44" s="41">
        <f>'G-7'!D110</f>
        <v>106</v>
      </c>
      <c r="T44" s="41">
        <f>'G-7'!D111</f>
        <v>107</v>
      </c>
      <c r="U44" s="41">
        <f>'G-7'!D112</f>
        <v>108</v>
      </c>
      <c r="V44" s="41">
        <f>'G-7'!D114</f>
        <v>110</v>
      </c>
      <c r="W44" s="41">
        <f>'G-7'!D116</f>
        <v>112</v>
      </c>
      <c r="X44" s="41" t="s">
        <v>4</v>
      </c>
      <c r="Y44" s="41" t="s">
        <v>4</v>
      </c>
      <c r="Z44" s="41" t="s">
        <v>4</v>
      </c>
      <c r="AA44" s="41" t="s">
        <v>4</v>
      </c>
      <c r="AB44" s="41" t="s">
        <v>4</v>
      </c>
      <c r="AC44" s="41" t="s">
        <v>4</v>
      </c>
      <c r="AD44" s="41" t="s">
        <v>4</v>
      </c>
      <c r="AE44" s="41" t="s">
        <v>4</v>
      </c>
      <c r="AF44" s="41" t="s">
        <v>4</v>
      </c>
      <c r="AG44" s="41" t="s">
        <v>4</v>
      </c>
      <c r="AH44" s="41" t="s">
        <v>4</v>
      </c>
      <c r="AI44" s="41" t="s">
        <v>4</v>
      </c>
      <c r="AJ44" s="41" t="s">
        <v>4</v>
      </c>
      <c r="AK44" s="41" t="s">
        <v>4</v>
      </c>
      <c r="AL44" s="222" t="s">
        <v>1119</v>
      </c>
      <c r="AM44" s="26" t="s">
        <v>1137</v>
      </c>
      <c r="AN44" s="22" t="s">
        <v>1426</v>
      </c>
      <c r="AO44" s="22" t="s">
        <v>1425</v>
      </c>
      <c r="AP44" s="22" t="s">
        <v>1474</v>
      </c>
      <c r="AQ44" s="26" t="s">
        <v>619</v>
      </c>
      <c r="AR44" s="26"/>
      <c r="AS44" s="26"/>
      <c r="AT44" s="26" t="s">
        <v>2851</v>
      </c>
      <c r="AU44" s="26" t="s">
        <v>2851</v>
      </c>
      <c r="AV44" s="26" t="s">
        <v>2851</v>
      </c>
      <c r="AW44" s="26" t="s">
        <v>2851</v>
      </c>
      <c r="AX44" s="26" t="s">
        <v>2851</v>
      </c>
      <c r="AY44" s="26" t="s">
        <v>2851</v>
      </c>
      <c r="AZ44" s="26" t="s">
        <v>2851</v>
      </c>
      <c r="BA44" s="26" t="s">
        <v>2851</v>
      </c>
      <c r="BB44" s="23" t="s">
        <v>2070</v>
      </c>
      <c r="BC44" s="23" t="s">
        <v>450</v>
      </c>
      <c r="BD44" s="30" t="s">
        <v>2086</v>
      </c>
      <c r="BE44" s="24" t="s">
        <v>450</v>
      </c>
      <c r="BF44" s="25" t="s">
        <v>983</v>
      </c>
      <c r="BG44" s="25" t="s">
        <v>450</v>
      </c>
      <c r="BH44" s="41" t="s">
        <v>1011</v>
      </c>
      <c r="BI44" s="485">
        <f>'G-8'!MR36</f>
        <v>0</v>
      </c>
      <c r="BJ44" s="485" t="e">
        <f>'G-8'!MT36</f>
        <v>#DIV/0!</v>
      </c>
      <c r="BK44" s="485">
        <f>'G-8'!MS36</f>
        <v>0</v>
      </c>
      <c r="BL44" s="41">
        <f>COUNTA(BM44:BZ44)/2</f>
        <v>0</v>
      </c>
      <c r="BM44" s="41"/>
      <c r="BN44" s="31"/>
      <c r="BO44" s="41"/>
      <c r="BP44" s="31"/>
      <c r="BQ44" s="41"/>
      <c r="BR44" s="31"/>
      <c r="BS44" s="31"/>
      <c r="BT44" s="31"/>
      <c r="BU44" s="31"/>
      <c r="BV44" s="31"/>
      <c r="BW44" s="31"/>
      <c r="BX44" s="31"/>
      <c r="BY44" s="31"/>
      <c r="BZ44" s="31"/>
      <c r="CA44" s="41">
        <f t="shared" si="1"/>
        <v>0</v>
      </c>
      <c r="CB44" s="41"/>
      <c r="CC44" s="41"/>
      <c r="CD44" s="41"/>
      <c r="CE44" s="41"/>
      <c r="CF44" s="41"/>
      <c r="CG44" s="41" t="s">
        <v>88</v>
      </c>
      <c r="CH44" s="41"/>
      <c r="CI44" s="41"/>
      <c r="CJ44" s="41"/>
      <c r="CK44" s="41"/>
      <c r="CL44" s="41">
        <f>COUNTA(CM44:CT44)/2</f>
        <v>2</v>
      </c>
      <c r="CM44" s="41" t="str">
        <f>I18</f>
        <v>I-12</v>
      </c>
      <c r="CN44" s="31" t="s">
        <v>1427</v>
      </c>
      <c r="CO44" s="41" t="str">
        <f>I19</f>
        <v>I-13</v>
      </c>
      <c r="CP44" s="31" t="s">
        <v>1427</v>
      </c>
      <c r="CQ44" s="31"/>
      <c r="CR44" s="31"/>
      <c r="CS44" s="31"/>
      <c r="CT44" s="31"/>
      <c r="CU44" s="41">
        <f t="shared" si="3"/>
        <v>2</v>
      </c>
      <c r="CV44" s="41" t="str">
        <f>I18</f>
        <v>I-12</v>
      </c>
      <c r="CW44" s="31" t="s">
        <v>1306</v>
      </c>
      <c r="CX44" s="41" t="str">
        <f>I19</f>
        <v>I-13</v>
      </c>
      <c r="CY44" s="31" t="s">
        <v>1306</v>
      </c>
      <c r="CZ44" s="31"/>
      <c r="DA44" s="31"/>
      <c r="DB44" s="26"/>
      <c r="DC44" s="26"/>
      <c r="DD44" s="26"/>
      <c r="DE44" s="26" t="s">
        <v>89</v>
      </c>
      <c r="DF44" s="26" t="s">
        <v>89</v>
      </c>
      <c r="DG44" s="26"/>
      <c r="DH44" s="26">
        <f t="shared" si="5"/>
        <v>2</v>
      </c>
      <c r="DI44" s="26" t="str">
        <f t="shared" si="6"/>
        <v>Avanzado</v>
      </c>
      <c r="DJ44" s="19"/>
      <c r="EG44" s="19"/>
      <c r="EH44" s="19"/>
      <c r="EI44" s="19"/>
      <c r="EJ44" s="19"/>
      <c r="EK44" s="19"/>
      <c r="EL44" s="19"/>
      <c r="EM44" s="19"/>
      <c r="EN44" s="19"/>
      <c r="EO44" s="19"/>
      <c r="EP44" s="19"/>
    </row>
    <row r="45" spans="1:146" s="20" customFormat="1" ht="15" customHeight="1">
      <c r="A45" s="1"/>
      <c r="B45" s="19"/>
      <c r="C45" s="31" t="str">
        <f>C44</f>
        <v>Social</v>
      </c>
      <c r="D45" s="31" t="s">
        <v>519</v>
      </c>
      <c r="E45" s="31" t="str">
        <f>E44</f>
        <v>Desarrollo del personal</v>
      </c>
      <c r="F45" s="31" t="str">
        <f t="shared" ref="F45:M51" si="94">F44</f>
        <v>Formación, capacitación y experiencia</v>
      </c>
      <c r="G45" s="31" t="str">
        <f t="shared" si="94"/>
        <v>Control de la Corrupción</v>
      </c>
      <c r="H45" s="31" t="str">
        <f t="shared" si="4"/>
        <v>Avanzado</v>
      </c>
      <c r="I45" s="31" t="str">
        <f t="shared" si="94"/>
        <v>I-31</v>
      </c>
      <c r="J45" s="31" t="str">
        <f t="shared" si="94"/>
        <v>Perfil del personal en puestos clave</v>
      </c>
      <c r="K45" s="31" t="str">
        <f t="shared" si="94"/>
        <v>%</v>
      </c>
      <c r="L45" s="31" t="str">
        <f t="shared" si="94"/>
        <v>Evalúa si los puestos clave están ocupados por personal adecuadamente capacitado (experiencia/cualificación).</v>
      </c>
      <c r="M45" s="31" t="str">
        <f t="shared" si="94"/>
        <v>Cuantitativo</v>
      </c>
      <c r="N45" s="22" t="str">
        <f>N44</f>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5" s="22" t="str">
        <f t="shared" ref="O45:AG48" si="95">O44</f>
        <v>N/A</v>
      </c>
      <c r="P45" s="22" t="str">
        <f t="shared" si="95"/>
        <v>N/A</v>
      </c>
      <c r="Q45" s="22" t="str">
        <f t="shared" si="95"/>
        <v>N/A</v>
      </c>
      <c r="R45" s="22" t="str">
        <f t="shared" si="95"/>
        <v>N/A</v>
      </c>
      <c r="S45" s="22">
        <f t="shared" si="95"/>
        <v>106</v>
      </c>
      <c r="T45" s="22">
        <f t="shared" si="95"/>
        <v>107</v>
      </c>
      <c r="U45" s="22">
        <f t="shared" si="95"/>
        <v>108</v>
      </c>
      <c r="V45" s="22">
        <f t="shared" si="95"/>
        <v>110</v>
      </c>
      <c r="W45" s="22">
        <f t="shared" si="95"/>
        <v>112</v>
      </c>
      <c r="X45" s="22" t="str">
        <f t="shared" si="95"/>
        <v>-</v>
      </c>
      <c r="Y45" s="22" t="str">
        <f t="shared" si="95"/>
        <v>-</v>
      </c>
      <c r="Z45" s="22" t="str">
        <f t="shared" si="95"/>
        <v>-</v>
      </c>
      <c r="AA45" s="22" t="str">
        <f t="shared" si="95"/>
        <v>-</v>
      </c>
      <c r="AB45" s="22" t="str">
        <f t="shared" si="95"/>
        <v>-</v>
      </c>
      <c r="AC45" s="22" t="str">
        <f t="shared" si="95"/>
        <v>-</v>
      </c>
      <c r="AD45" s="22" t="str">
        <f t="shared" si="95"/>
        <v>-</v>
      </c>
      <c r="AE45" s="22" t="str">
        <f t="shared" si="95"/>
        <v>-</v>
      </c>
      <c r="AF45" s="22" t="str">
        <f t="shared" si="95"/>
        <v>-</v>
      </c>
      <c r="AG45" s="22" t="str">
        <f t="shared" si="95"/>
        <v>-</v>
      </c>
      <c r="AH45" s="22" t="str">
        <f t="shared" ref="AH45:AQ51" si="96">AH44</f>
        <v>-</v>
      </c>
      <c r="AI45" s="22" t="str">
        <f t="shared" si="96"/>
        <v>-</v>
      </c>
      <c r="AJ45" s="22" t="str">
        <f t="shared" si="96"/>
        <v>-</v>
      </c>
      <c r="AK45" s="22" t="str">
        <f t="shared" si="96"/>
        <v>-</v>
      </c>
      <c r="AL45"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45" s="22" t="str">
        <f t="shared" si="96"/>
        <v>NA</v>
      </c>
      <c r="AN45" s="22" t="str">
        <f t="shared" si="96"/>
        <v xml:space="preserve">Seguir las instrucciones del método de cálculo y %= ∑(total de puestos clave ocupados por personal adecuado de todas instalaciones/entidades)/∑(total de puestos clave de todas las instalaciones/entidades)*100. </v>
      </c>
      <c r="AO45" s="22" t="str">
        <f t="shared" si="96"/>
        <v xml:space="preserve">Seguir las instrucciones del método de cálculo y %= ∑(total de puestos clave ocupados por personal adecuado de todas las entidades a integrar)/∑(total de puestos clave de todas las entidades a integrar)*100. </v>
      </c>
      <c r="AP45" s="22" t="str">
        <f t="shared" si="96"/>
        <v xml:space="preserve">%= ∑(total de puestos clave ocupados por personal adecuado de de la mancomunidad+los municipios que la integran)/∑(total de puestos clave de mancomunidad+municipios)*100. </v>
      </c>
      <c r="AQ45" s="22" t="str">
        <f t="shared" si="96"/>
        <v>Componentes</v>
      </c>
      <c r="AR45" s="22"/>
      <c r="AS45" s="22"/>
      <c r="AT45" s="26" t="str">
        <f>AT44</f>
        <v>X</v>
      </c>
      <c r="AU45" s="26" t="str">
        <f t="shared" ref="AU45:BA51" si="97">AU44</f>
        <v>X</v>
      </c>
      <c r="AV45" s="26" t="str">
        <f t="shared" si="97"/>
        <v>X</v>
      </c>
      <c r="AW45" s="26" t="str">
        <f t="shared" si="97"/>
        <v>X</v>
      </c>
      <c r="AX45" s="26" t="str">
        <f t="shared" si="97"/>
        <v>X</v>
      </c>
      <c r="AY45" s="26" t="str">
        <f t="shared" si="97"/>
        <v>X</v>
      </c>
      <c r="AZ45" s="26" t="str">
        <f t="shared" si="97"/>
        <v>X</v>
      </c>
      <c r="BA45" s="26" t="str">
        <f t="shared" si="97"/>
        <v>X</v>
      </c>
      <c r="BB45" s="23" t="str">
        <f>BB44</f>
        <v>≥80%</v>
      </c>
      <c r="BC45" s="23" t="str">
        <f t="shared" ref="BC45:BG51" si="98">BC44</f>
        <v>Propuesto</v>
      </c>
      <c r="BD45" s="30" t="str">
        <f t="shared" si="98"/>
        <v>&lt;80 a ≥60%</v>
      </c>
      <c r="BE45" s="24" t="str">
        <f t="shared" si="98"/>
        <v>Propuesto</v>
      </c>
      <c r="BF45" s="25" t="str">
        <f t="shared" si="98"/>
        <v>&lt;60%</v>
      </c>
      <c r="BG45" s="25" t="str">
        <f t="shared" si="98"/>
        <v>Propuesto</v>
      </c>
      <c r="BH45" s="41" t="str">
        <f>BH44</f>
        <v>Máx</v>
      </c>
      <c r="BI45" s="41">
        <f t="shared" ref="BI45:DA50" si="99">BI44</f>
        <v>0</v>
      </c>
      <c r="BJ45" s="41" t="e">
        <f t="shared" si="99"/>
        <v>#DIV/0!</v>
      </c>
      <c r="BK45" s="41">
        <f t="shared" si="99"/>
        <v>0</v>
      </c>
      <c r="BL45" s="41">
        <f t="shared" si="99"/>
        <v>0</v>
      </c>
      <c r="BM45" s="41">
        <f t="shared" si="99"/>
        <v>0</v>
      </c>
      <c r="BN45" s="41">
        <f t="shared" si="99"/>
        <v>0</v>
      </c>
      <c r="BO45" s="41">
        <f t="shared" si="99"/>
        <v>0</v>
      </c>
      <c r="BP45" s="41">
        <f t="shared" si="99"/>
        <v>0</v>
      </c>
      <c r="BQ45" s="41">
        <f t="shared" si="99"/>
        <v>0</v>
      </c>
      <c r="BR45" s="41">
        <f t="shared" si="99"/>
        <v>0</v>
      </c>
      <c r="BS45" s="41">
        <f t="shared" si="99"/>
        <v>0</v>
      </c>
      <c r="BT45" s="41">
        <f t="shared" si="99"/>
        <v>0</v>
      </c>
      <c r="BU45" s="41">
        <f t="shared" si="99"/>
        <v>0</v>
      </c>
      <c r="BV45" s="41">
        <f t="shared" si="99"/>
        <v>0</v>
      </c>
      <c r="BW45" s="41">
        <f t="shared" si="99"/>
        <v>0</v>
      </c>
      <c r="BX45" s="41">
        <f t="shared" si="99"/>
        <v>0</v>
      </c>
      <c r="BY45" s="41">
        <f t="shared" si="99"/>
        <v>0</v>
      </c>
      <c r="BZ45" s="41">
        <f t="shared" si="99"/>
        <v>0</v>
      </c>
      <c r="CA45" s="41">
        <f t="shared" si="99"/>
        <v>0</v>
      </c>
      <c r="CB45" s="41">
        <f t="shared" si="99"/>
        <v>0</v>
      </c>
      <c r="CC45" s="41">
        <f t="shared" si="99"/>
        <v>0</v>
      </c>
      <c r="CD45" s="41">
        <f t="shared" si="99"/>
        <v>0</v>
      </c>
      <c r="CE45" s="41">
        <f t="shared" si="99"/>
        <v>0</v>
      </c>
      <c r="CF45" s="41">
        <f t="shared" si="99"/>
        <v>0</v>
      </c>
      <c r="CG45" s="41" t="str">
        <f t="shared" si="99"/>
        <v>No</v>
      </c>
      <c r="CH45" s="41">
        <f t="shared" si="99"/>
        <v>0</v>
      </c>
      <c r="CI45" s="41">
        <f t="shared" si="99"/>
        <v>0</v>
      </c>
      <c r="CJ45" s="41">
        <f t="shared" si="99"/>
        <v>0</v>
      </c>
      <c r="CK45" s="41">
        <f t="shared" si="99"/>
        <v>0</v>
      </c>
      <c r="CL45" s="41">
        <f t="shared" si="99"/>
        <v>2</v>
      </c>
      <c r="CM45" s="41" t="str">
        <f t="shared" si="99"/>
        <v>I-12</v>
      </c>
      <c r="CN45" s="41" t="str">
        <f t="shared" si="99"/>
        <v>La revisión de puestos clave realizada sirve para ambos indicadores</v>
      </c>
      <c r="CO45" s="41" t="str">
        <f t="shared" si="99"/>
        <v>I-13</v>
      </c>
      <c r="CP45" s="41" t="str">
        <f t="shared" si="99"/>
        <v>La revisión de puestos clave realizada sirve para ambos indicadores</v>
      </c>
      <c r="CQ45" s="41">
        <f t="shared" si="99"/>
        <v>0</v>
      </c>
      <c r="CR45" s="41">
        <f t="shared" si="99"/>
        <v>0</v>
      </c>
      <c r="CS45" s="41">
        <f t="shared" si="99"/>
        <v>0</v>
      </c>
      <c r="CT45" s="41">
        <f t="shared" si="99"/>
        <v>0</v>
      </c>
      <c r="CU45" s="41">
        <f t="shared" si="99"/>
        <v>2</v>
      </c>
      <c r="CV45" s="41" t="str">
        <f t="shared" si="99"/>
        <v>I-12</v>
      </c>
      <c r="CW45" s="41" t="str">
        <f t="shared" si="99"/>
        <v>La revisión de funciones/ responsabilidades,  organigramas , etc. realizada sirve para ambos indicadores</v>
      </c>
      <c r="CX45" s="41" t="str">
        <f t="shared" si="99"/>
        <v>I-13</v>
      </c>
      <c r="CY45" s="41" t="str">
        <f t="shared" si="99"/>
        <v>La revisión de funciones/ responsabilidades,  organigramas , etc. realizada sirve para ambos indicadores</v>
      </c>
      <c r="CZ45" s="41">
        <f t="shared" si="99"/>
        <v>0</v>
      </c>
      <c r="DA45" s="41">
        <f t="shared" si="99"/>
        <v>0</v>
      </c>
      <c r="DB45" s="26"/>
      <c r="DC45" s="26"/>
      <c r="DD45" s="26"/>
      <c r="DE45" s="697" t="s">
        <v>89</v>
      </c>
      <c r="DF45" s="697"/>
      <c r="DG45" s="697"/>
      <c r="DH45" s="26">
        <f t="shared" si="5"/>
        <v>1</v>
      </c>
      <c r="DI45" s="26" t="str">
        <f t="shared" si="6"/>
        <v>Avanzado</v>
      </c>
      <c r="DJ45" s="19"/>
    </row>
    <row r="46" spans="1:146" s="20" customFormat="1" ht="15" customHeight="1">
      <c r="A46" s="1"/>
      <c r="B46" s="19"/>
      <c r="C46" s="31" t="str">
        <f t="shared" ref="C46:C51" si="100">C45</f>
        <v>Social</v>
      </c>
      <c r="D46" s="31" t="s">
        <v>2313</v>
      </c>
      <c r="E46" s="31" t="str">
        <f t="shared" ref="E46:E51" si="101">E45</f>
        <v>Desarrollo del personal</v>
      </c>
      <c r="F46" s="31" t="str">
        <f t="shared" si="94"/>
        <v>Formación, capacitación y experiencia</v>
      </c>
      <c r="G46" s="31" t="str">
        <f t="shared" si="94"/>
        <v>Control de la Corrupción</v>
      </c>
      <c r="H46" s="31" t="str">
        <f t="shared" si="4"/>
        <v>Avanzado</v>
      </c>
      <c r="I46" s="31" t="str">
        <f t="shared" si="94"/>
        <v>I-31</v>
      </c>
      <c r="J46" s="31" t="str">
        <f t="shared" si="94"/>
        <v>Perfil del personal en puestos clave</v>
      </c>
      <c r="K46" s="31" t="str">
        <f t="shared" si="94"/>
        <v>%</v>
      </c>
      <c r="L46" s="31" t="str">
        <f t="shared" si="94"/>
        <v>Evalúa si los puestos clave están ocupados por personal adecuadamente capacitado (experiencia/cualificación).</v>
      </c>
      <c r="M46" s="31" t="str">
        <f t="shared" si="94"/>
        <v>Cuantitativo</v>
      </c>
      <c r="N46" s="22" t="str">
        <f t="shared" ref="N46:N51" si="102">N45</f>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6" s="22" t="str">
        <f t="shared" si="95"/>
        <v>N/A</v>
      </c>
      <c r="P46" s="22" t="str">
        <f t="shared" si="95"/>
        <v>N/A</v>
      </c>
      <c r="Q46" s="22" t="str">
        <f t="shared" si="95"/>
        <v>N/A</v>
      </c>
      <c r="R46" s="22" t="str">
        <f t="shared" si="95"/>
        <v>N/A</v>
      </c>
      <c r="S46" s="22">
        <f t="shared" si="95"/>
        <v>106</v>
      </c>
      <c r="T46" s="22">
        <f t="shared" si="95"/>
        <v>107</v>
      </c>
      <c r="U46" s="22">
        <f t="shared" si="95"/>
        <v>108</v>
      </c>
      <c r="V46" s="22">
        <f t="shared" si="95"/>
        <v>110</v>
      </c>
      <c r="W46" s="22">
        <f t="shared" si="95"/>
        <v>112</v>
      </c>
      <c r="X46" s="22" t="str">
        <f t="shared" si="95"/>
        <v>-</v>
      </c>
      <c r="Y46" s="22" t="str">
        <f t="shared" si="95"/>
        <v>-</v>
      </c>
      <c r="Z46" s="22" t="str">
        <f t="shared" si="95"/>
        <v>-</v>
      </c>
      <c r="AA46" s="22" t="str">
        <f t="shared" si="95"/>
        <v>-</v>
      </c>
      <c r="AB46" s="22" t="str">
        <f t="shared" si="95"/>
        <v>-</v>
      </c>
      <c r="AC46" s="22" t="str">
        <f t="shared" si="95"/>
        <v>-</v>
      </c>
      <c r="AD46" s="22" t="str">
        <f t="shared" si="95"/>
        <v>-</v>
      </c>
      <c r="AE46" s="22" t="str">
        <f t="shared" si="95"/>
        <v>-</v>
      </c>
      <c r="AF46" s="22" t="str">
        <f t="shared" si="95"/>
        <v>-</v>
      </c>
      <c r="AG46" s="22" t="str">
        <f t="shared" si="95"/>
        <v>-</v>
      </c>
      <c r="AH46" s="22" t="str">
        <f t="shared" si="96"/>
        <v>-</v>
      </c>
      <c r="AI46" s="22" t="str">
        <f t="shared" si="96"/>
        <v>-</v>
      </c>
      <c r="AJ46" s="22" t="str">
        <f t="shared" si="96"/>
        <v>-</v>
      </c>
      <c r="AK46" s="22" t="str">
        <f t="shared" si="96"/>
        <v>-</v>
      </c>
      <c r="AL46"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46" s="22" t="str">
        <f t="shared" si="96"/>
        <v>NA</v>
      </c>
      <c r="AN46" s="22" t="str">
        <f t="shared" si="96"/>
        <v xml:space="preserve">Seguir las instrucciones del método de cálculo y %= ∑(total de puestos clave ocupados por personal adecuado de todas instalaciones/entidades)/∑(total de puestos clave de todas las instalaciones/entidades)*100. </v>
      </c>
      <c r="AO46" s="22" t="str">
        <f t="shared" si="96"/>
        <v xml:space="preserve">Seguir las instrucciones del método de cálculo y %= ∑(total de puestos clave ocupados por personal adecuado de todas las entidades a integrar)/∑(total de puestos clave de todas las entidades a integrar)*100. </v>
      </c>
      <c r="AP46" s="22" t="str">
        <f t="shared" si="96"/>
        <v xml:space="preserve">%= ∑(total de puestos clave ocupados por personal adecuado de de la mancomunidad+los municipios que la integran)/∑(total de puestos clave de mancomunidad+municipios)*100. </v>
      </c>
      <c r="AQ46" s="22" t="str">
        <f t="shared" si="96"/>
        <v>Componentes</v>
      </c>
      <c r="AR46" s="22"/>
      <c r="AS46" s="22"/>
      <c r="AT46" s="26" t="str">
        <f t="shared" ref="AT46:AT51" si="103">AT45</f>
        <v>X</v>
      </c>
      <c r="AU46" s="26" t="str">
        <f t="shared" si="97"/>
        <v>X</v>
      </c>
      <c r="AV46" s="26" t="str">
        <f t="shared" si="97"/>
        <v>X</v>
      </c>
      <c r="AW46" s="26" t="str">
        <f t="shared" si="97"/>
        <v>X</v>
      </c>
      <c r="AX46" s="26" t="str">
        <f t="shared" si="97"/>
        <v>X</v>
      </c>
      <c r="AY46" s="26" t="str">
        <f t="shared" si="97"/>
        <v>X</v>
      </c>
      <c r="AZ46" s="26" t="str">
        <f t="shared" si="97"/>
        <v>X</v>
      </c>
      <c r="BA46" s="26" t="str">
        <f t="shared" si="97"/>
        <v>X</v>
      </c>
      <c r="BB46" s="23" t="str">
        <f t="shared" ref="BB46:BB51" si="104">BB45</f>
        <v>≥80%</v>
      </c>
      <c r="BC46" s="23" t="str">
        <f t="shared" si="98"/>
        <v>Propuesto</v>
      </c>
      <c r="BD46" s="30" t="str">
        <f t="shared" si="98"/>
        <v>&lt;80 a ≥60%</v>
      </c>
      <c r="BE46" s="24" t="str">
        <f t="shared" si="98"/>
        <v>Propuesto</v>
      </c>
      <c r="BF46" s="25" t="str">
        <f t="shared" si="98"/>
        <v>&lt;60%</v>
      </c>
      <c r="BG46" s="25" t="str">
        <f t="shared" si="98"/>
        <v>Propuesto</v>
      </c>
      <c r="BH46" s="41" t="str">
        <f t="shared" ref="BH46:BH51" si="105">BH45</f>
        <v>Máx</v>
      </c>
      <c r="BI46" s="41">
        <f t="shared" si="99"/>
        <v>0</v>
      </c>
      <c r="BJ46" s="41" t="e">
        <f t="shared" si="99"/>
        <v>#DIV/0!</v>
      </c>
      <c r="BK46" s="41">
        <f t="shared" si="99"/>
        <v>0</v>
      </c>
      <c r="BL46" s="41">
        <f t="shared" si="99"/>
        <v>0</v>
      </c>
      <c r="BM46" s="41">
        <f t="shared" si="99"/>
        <v>0</v>
      </c>
      <c r="BN46" s="41">
        <f t="shared" si="99"/>
        <v>0</v>
      </c>
      <c r="BO46" s="41">
        <f t="shared" si="99"/>
        <v>0</v>
      </c>
      <c r="BP46" s="41">
        <f t="shared" si="99"/>
        <v>0</v>
      </c>
      <c r="BQ46" s="41">
        <f t="shared" si="99"/>
        <v>0</v>
      </c>
      <c r="BR46" s="41">
        <f t="shared" si="99"/>
        <v>0</v>
      </c>
      <c r="BS46" s="41">
        <f t="shared" si="99"/>
        <v>0</v>
      </c>
      <c r="BT46" s="41">
        <f t="shared" si="99"/>
        <v>0</v>
      </c>
      <c r="BU46" s="41">
        <f t="shared" si="99"/>
        <v>0</v>
      </c>
      <c r="BV46" s="41">
        <f t="shared" si="99"/>
        <v>0</v>
      </c>
      <c r="BW46" s="41">
        <f t="shared" si="99"/>
        <v>0</v>
      </c>
      <c r="BX46" s="41">
        <f t="shared" si="99"/>
        <v>0</v>
      </c>
      <c r="BY46" s="41">
        <f t="shared" si="99"/>
        <v>0</v>
      </c>
      <c r="BZ46" s="41">
        <f t="shared" si="99"/>
        <v>0</v>
      </c>
      <c r="CA46" s="41">
        <f t="shared" si="99"/>
        <v>0</v>
      </c>
      <c r="CB46" s="41">
        <f t="shared" si="99"/>
        <v>0</v>
      </c>
      <c r="CC46" s="41">
        <f t="shared" si="99"/>
        <v>0</v>
      </c>
      <c r="CD46" s="41">
        <f t="shared" si="99"/>
        <v>0</v>
      </c>
      <c r="CE46" s="41">
        <f t="shared" si="99"/>
        <v>0</v>
      </c>
      <c r="CF46" s="41">
        <f t="shared" si="99"/>
        <v>0</v>
      </c>
      <c r="CG46" s="41" t="str">
        <f t="shared" si="99"/>
        <v>No</v>
      </c>
      <c r="CH46" s="41">
        <f t="shared" si="99"/>
        <v>0</v>
      </c>
      <c r="CI46" s="41">
        <f t="shared" si="99"/>
        <v>0</v>
      </c>
      <c r="CJ46" s="41">
        <f t="shared" si="99"/>
        <v>0</v>
      </c>
      <c r="CK46" s="41">
        <f t="shared" si="99"/>
        <v>0</v>
      </c>
      <c r="CL46" s="41">
        <f t="shared" si="99"/>
        <v>2</v>
      </c>
      <c r="CM46" s="41" t="str">
        <f t="shared" si="99"/>
        <v>I-12</v>
      </c>
      <c r="CN46" s="41" t="str">
        <f t="shared" si="99"/>
        <v>La revisión de puestos clave realizada sirve para ambos indicadores</v>
      </c>
      <c r="CO46" s="41" t="str">
        <f t="shared" si="99"/>
        <v>I-13</v>
      </c>
      <c r="CP46" s="41" t="str">
        <f t="shared" si="99"/>
        <v>La revisión de puestos clave realizada sirve para ambos indicadores</v>
      </c>
      <c r="CQ46" s="41">
        <f t="shared" si="99"/>
        <v>0</v>
      </c>
      <c r="CR46" s="41">
        <f t="shared" si="99"/>
        <v>0</v>
      </c>
      <c r="CS46" s="41">
        <f t="shared" si="99"/>
        <v>0</v>
      </c>
      <c r="CT46" s="41">
        <f t="shared" si="99"/>
        <v>0</v>
      </c>
      <c r="CU46" s="41">
        <f t="shared" si="99"/>
        <v>2</v>
      </c>
      <c r="CV46" s="41" t="str">
        <f t="shared" si="99"/>
        <v>I-12</v>
      </c>
      <c r="CW46" s="41" t="str">
        <f t="shared" si="99"/>
        <v>La revisión de funciones/ responsabilidades,  organigramas , etc. realizada sirve para ambos indicadores</v>
      </c>
      <c r="CX46" s="41" t="str">
        <f t="shared" si="99"/>
        <v>I-13</v>
      </c>
      <c r="CY46" s="41" t="str">
        <f t="shared" si="99"/>
        <v>La revisión de funciones/ responsabilidades,  organigramas , etc. realizada sirve para ambos indicadores</v>
      </c>
      <c r="CZ46" s="41">
        <f t="shared" si="99"/>
        <v>0</v>
      </c>
      <c r="DA46" s="41">
        <f t="shared" si="99"/>
        <v>0</v>
      </c>
      <c r="DB46" s="26"/>
      <c r="DC46" s="26"/>
      <c r="DD46" s="26"/>
      <c r="DE46" s="697" t="s">
        <v>89</v>
      </c>
      <c r="DF46" s="697"/>
      <c r="DG46" s="697"/>
      <c r="DH46" s="26">
        <f t="shared" si="5"/>
        <v>1</v>
      </c>
      <c r="DI46" s="26" t="str">
        <f t="shared" si="6"/>
        <v>Avanzado</v>
      </c>
      <c r="DJ46" s="19"/>
    </row>
    <row r="47" spans="1:146" s="20" customFormat="1" ht="15" customHeight="1">
      <c r="A47" s="1"/>
      <c r="B47" s="19"/>
      <c r="C47" s="31" t="str">
        <f t="shared" si="100"/>
        <v>Social</v>
      </c>
      <c r="D47" s="31" t="s">
        <v>5</v>
      </c>
      <c r="E47" s="31" t="str">
        <f t="shared" si="101"/>
        <v>Desarrollo del personal</v>
      </c>
      <c r="F47" s="31" t="str">
        <f t="shared" si="94"/>
        <v>Formación, capacitación y experiencia</v>
      </c>
      <c r="G47" s="31" t="str">
        <f t="shared" si="94"/>
        <v>Control de la Corrupción</v>
      </c>
      <c r="H47" s="31" t="str">
        <f t="shared" si="4"/>
        <v>Avanzado</v>
      </c>
      <c r="I47" s="31" t="str">
        <f t="shared" si="94"/>
        <v>I-31</v>
      </c>
      <c r="J47" s="31" t="str">
        <f t="shared" si="94"/>
        <v>Perfil del personal en puestos clave</v>
      </c>
      <c r="K47" s="31" t="str">
        <f t="shared" si="94"/>
        <v>%</v>
      </c>
      <c r="L47" s="31" t="str">
        <f t="shared" si="94"/>
        <v>Evalúa si los puestos clave están ocupados por personal adecuadamente capacitado (experiencia/cualificación).</v>
      </c>
      <c r="M47" s="31" t="str">
        <f t="shared" si="94"/>
        <v>Cuantitativo</v>
      </c>
      <c r="N47" s="22" t="str">
        <f t="shared" si="102"/>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7" s="22" t="str">
        <f t="shared" si="95"/>
        <v>N/A</v>
      </c>
      <c r="P47" s="22" t="str">
        <f t="shared" si="95"/>
        <v>N/A</v>
      </c>
      <c r="Q47" s="22" t="str">
        <f t="shared" si="95"/>
        <v>N/A</v>
      </c>
      <c r="R47" s="22" t="str">
        <f t="shared" si="95"/>
        <v>N/A</v>
      </c>
      <c r="S47" s="22">
        <f t="shared" si="95"/>
        <v>106</v>
      </c>
      <c r="T47" s="22">
        <f t="shared" si="95"/>
        <v>107</v>
      </c>
      <c r="U47" s="22">
        <f t="shared" si="95"/>
        <v>108</v>
      </c>
      <c r="V47" s="22">
        <f t="shared" si="95"/>
        <v>110</v>
      </c>
      <c r="W47" s="22">
        <f t="shared" si="95"/>
        <v>112</v>
      </c>
      <c r="X47" s="22" t="str">
        <f t="shared" si="95"/>
        <v>-</v>
      </c>
      <c r="Y47" s="22" t="str">
        <f t="shared" si="95"/>
        <v>-</v>
      </c>
      <c r="Z47" s="22" t="str">
        <f t="shared" si="95"/>
        <v>-</v>
      </c>
      <c r="AA47" s="22" t="str">
        <f t="shared" si="95"/>
        <v>-</v>
      </c>
      <c r="AB47" s="22" t="str">
        <f t="shared" si="95"/>
        <v>-</v>
      </c>
      <c r="AC47" s="22" t="str">
        <f t="shared" si="95"/>
        <v>-</v>
      </c>
      <c r="AD47" s="22" t="str">
        <f t="shared" si="95"/>
        <v>-</v>
      </c>
      <c r="AE47" s="22" t="str">
        <f t="shared" si="95"/>
        <v>-</v>
      </c>
      <c r="AF47" s="22" t="str">
        <f t="shared" si="95"/>
        <v>-</v>
      </c>
      <c r="AG47" s="22" t="str">
        <f t="shared" si="95"/>
        <v>-</v>
      </c>
      <c r="AH47" s="22" t="str">
        <f t="shared" si="96"/>
        <v>-</v>
      </c>
      <c r="AI47" s="22" t="str">
        <f t="shared" si="96"/>
        <v>-</v>
      </c>
      <c r="AJ47" s="22" t="str">
        <f t="shared" si="96"/>
        <v>-</v>
      </c>
      <c r="AK47" s="22" t="str">
        <f t="shared" si="96"/>
        <v>-</v>
      </c>
      <c r="AL47"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47" s="22" t="str">
        <f t="shared" si="96"/>
        <v>NA</v>
      </c>
      <c r="AN47" s="22" t="str">
        <f t="shared" si="96"/>
        <v xml:space="preserve">Seguir las instrucciones del método de cálculo y %= ∑(total de puestos clave ocupados por personal adecuado de todas instalaciones/entidades)/∑(total de puestos clave de todas las instalaciones/entidades)*100. </v>
      </c>
      <c r="AO47" s="22" t="str">
        <f t="shared" si="96"/>
        <v xml:space="preserve">Seguir las instrucciones del método de cálculo y %= ∑(total de puestos clave ocupados por personal adecuado de todas las entidades a integrar)/∑(total de puestos clave de todas las entidades a integrar)*100. </v>
      </c>
      <c r="AP47" s="22" t="str">
        <f t="shared" si="96"/>
        <v xml:space="preserve">%= ∑(total de puestos clave ocupados por personal adecuado de de la mancomunidad+los municipios que la integran)/∑(total de puestos clave de mancomunidad+municipios)*100. </v>
      </c>
      <c r="AQ47" s="22" t="str">
        <f t="shared" si="96"/>
        <v>Componentes</v>
      </c>
      <c r="AR47" s="22"/>
      <c r="AS47" s="22"/>
      <c r="AT47" s="26" t="str">
        <f t="shared" si="103"/>
        <v>X</v>
      </c>
      <c r="AU47" s="26" t="str">
        <f t="shared" si="97"/>
        <v>X</v>
      </c>
      <c r="AV47" s="26" t="str">
        <f t="shared" si="97"/>
        <v>X</v>
      </c>
      <c r="AW47" s="26" t="str">
        <f t="shared" si="97"/>
        <v>X</v>
      </c>
      <c r="AX47" s="26" t="str">
        <f t="shared" si="97"/>
        <v>X</v>
      </c>
      <c r="AY47" s="26" t="str">
        <f t="shared" si="97"/>
        <v>X</v>
      </c>
      <c r="AZ47" s="26" t="str">
        <f t="shared" si="97"/>
        <v>X</v>
      </c>
      <c r="BA47" s="26" t="str">
        <f t="shared" si="97"/>
        <v>X</v>
      </c>
      <c r="BB47" s="23" t="str">
        <f t="shared" si="104"/>
        <v>≥80%</v>
      </c>
      <c r="BC47" s="23" t="str">
        <f t="shared" si="98"/>
        <v>Propuesto</v>
      </c>
      <c r="BD47" s="30" t="str">
        <f t="shared" si="98"/>
        <v>&lt;80 a ≥60%</v>
      </c>
      <c r="BE47" s="24" t="str">
        <f t="shared" si="98"/>
        <v>Propuesto</v>
      </c>
      <c r="BF47" s="25" t="str">
        <f t="shared" si="98"/>
        <v>&lt;60%</v>
      </c>
      <c r="BG47" s="25" t="str">
        <f t="shared" si="98"/>
        <v>Propuesto</v>
      </c>
      <c r="BH47" s="41" t="str">
        <f t="shared" si="105"/>
        <v>Máx</v>
      </c>
      <c r="BI47" s="41">
        <f t="shared" si="99"/>
        <v>0</v>
      </c>
      <c r="BJ47" s="41" t="e">
        <f t="shared" si="99"/>
        <v>#DIV/0!</v>
      </c>
      <c r="BK47" s="41">
        <f t="shared" si="99"/>
        <v>0</v>
      </c>
      <c r="BL47" s="41">
        <f t="shared" si="99"/>
        <v>0</v>
      </c>
      <c r="BM47" s="41">
        <f t="shared" si="99"/>
        <v>0</v>
      </c>
      <c r="BN47" s="41">
        <f t="shared" si="99"/>
        <v>0</v>
      </c>
      <c r="BO47" s="41">
        <f t="shared" si="99"/>
        <v>0</v>
      </c>
      <c r="BP47" s="41">
        <f t="shared" si="99"/>
        <v>0</v>
      </c>
      <c r="BQ47" s="41">
        <f t="shared" si="99"/>
        <v>0</v>
      </c>
      <c r="BR47" s="41">
        <f t="shared" si="99"/>
        <v>0</v>
      </c>
      <c r="BS47" s="41">
        <f t="shared" si="99"/>
        <v>0</v>
      </c>
      <c r="BT47" s="41">
        <f t="shared" si="99"/>
        <v>0</v>
      </c>
      <c r="BU47" s="41">
        <f t="shared" si="99"/>
        <v>0</v>
      </c>
      <c r="BV47" s="41">
        <f t="shared" si="99"/>
        <v>0</v>
      </c>
      <c r="BW47" s="41">
        <f t="shared" si="99"/>
        <v>0</v>
      </c>
      <c r="BX47" s="41">
        <f t="shared" si="99"/>
        <v>0</v>
      </c>
      <c r="BY47" s="41">
        <f t="shared" si="99"/>
        <v>0</v>
      </c>
      <c r="BZ47" s="41">
        <f t="shared" si="99"/>
        <v>0</v>
      </c>
      <c r="CA47" s="41">
        <f t="shared" si="99"/>
        <v>0</v>
      </c>
      <c r="CB47" s="41">
        <f t="shared" si="99"/>
        <v>0</v>
      </c>
      <c r="CC47" s="41">
        <f t="shared" si="99"/>
        <v>0</v>
      </c>
      <c r="CD47" s="41">
        <f t="shared" si="99"/>
        <v>0</v>
      </c>
      <c r="CE47" s="41">
        <f t="shared" si="99"/>
        <v>0</v>
      </c>
      <c r="CF47" s="41">
        <f t="shared" si="99"/>
        <v>0</v>
      </c>
      <c r="CG47" s="41" t="str">
        <f t="shared" si="99"/>
        <v>No</v>
      </c>
      <c r="CH47" s="41">
        <f t="shared" si="99"/>
        <v>0</v>
      </c>
      <c r="CI47" s="41">
        <f t="shared" si="99"/>
        <v>0</v>
      </c>
      <c r="CJ47" s="41">
        <f t="shared" si="99"/>
        <v>0</v>
      </c>
      <c r="CK47" s="41">
        <f t="shared" si="99"/>
        <v>0</v>
      </c>
      <c r="CL47" s="41">
        <f t="shared" si="99"/>
        <v>2</v>
      </c>
      <c r="CM47" s="41" t="str">
        <f t="shared" si="99"/>
        <v>I-12</v>
      </c>
      <c r="CN47" s="41" t="str">
        <f t="shared" si="99"/>
        <v>La revisión de puestos clave realizada sirve para ambos indicadores</v>
      </c>
      <c r="CO47" s="41" t="str">
        <f t="shared" si="99"/>
        <v>I-13</v>
      </c>
      <c r="CP47" s="41" t="str">
        <f t="shared" si="99"/>
        <v>La revisión de puestos clave realizada sirve para ambos indicadores</v>
      </c>
      <c r="CQ47" s="41">
        <f t="shared" si="99"/>
        <v>0</v>
      </c>
      <c r="CR47" s="41">
        <f t="shared" si="99"/>
        <v>0</v>
      </c>
      <c r="CS47" s="41">
        <f t="shared" si="99"/>
        <v>0</v>
      </c>
      <c r="CT47" s="41">
        <f t="shared" si="99"/>
        <v>0</v>
      </c>
      <c r="CU47" s="41">
        <f t="shared" si="99"/>
        <v>2</v>
      </c>
      <c r="CV47" s="41" t="str">
        <f t="shared" si="99"/>
        <v>I-12</v>
      </c>
      <c r="CW47" s="41" t="str">
        <f t="shared" si="99"/>
        <v>La revisión de funciones/ responsabilidades,  organigramas , etc. realizada sirve para ambos indicadores</v>
      </c>
      <c r="CX47" s="41" t="str">
        <f t="shared" si="99"/>
        <v>I-13</v>
      </c>
      <c r="CY47" s="41" t="str">
        <f t="shared" si="99"/>
        <v>La revisión de funciones/ responsabilidades,  organigramas , etc. realizada sirve para ambos indicadores</v>
      </c>
      <c r="CZ47" s="41">
        <f t="shared" si="99"/>
        <v>0</v>
      </c>
      <c r="DA47" s="41">
        <f t="shared" si="99"/>
        <v>0</v>
      </c>
      <c r="DB47" s="26"/>
      <c r="DC47" s="26"/>
      <c r="DD47" s="26"/>
      <c r="DE47" s="26" t="s">
        <v>89</v>
      </c>
      <c r="DF47" s="26"/>
      <c r="DG47" s="26"/>
      <c r="DH47" s="26">
        <f t="shared" si="5"/>
        <v>1</v>
      </c>
      <c r="DI47" s="26" t="str">
        <f t="shared" si="6"/>
        <v>Avanzado</v>
      </c>
      <c r="DJ47" s="19"/>
    </row>
    <row r="48" spans="1:146" s="20" customFormat="1" ht="15" customHeight="1">
      <c r="A48" s="1"/>
      <c r="B48" s="19"/>
      <c r="C48" s="31" t="str">
        <f t="shared" si="100"/>
        <v>Social</v>
      </c>
      <c r="D48" s="31" t="s">
        <v>204</v>
      </c>
      <c r="E48" s="31" t="str">
        <f t="shared" si="101"/>
        <v>Desarrollo del personal</v>
      </c>
      <c r="F48" s="31" t="str">
        <f t="shared" si="94"/>
        <v>Formación, capacitación y experiencia</v>
      </c>
      <c r="G48" s="31" t="str">
        <f t="shared" si="94"/>
        <v>Control de la Corrupción</v>
      </c>
      <c r="H48" s="31" t="str">
        <f t="shared" si="4"/>
        <v>Avanzado</v>
      </c>
      <c r="I48" s="31" t="str">
        <f t="shared" si="94"/>
        <v>I-31</v>
      </c>
      <c r="J48" s="31" t="str">
        <f t="shared" si="94"/>
        <v>Perfil del personal en puestos clave</v>
      </c>
      <c r="K48" s="31" t="str">
        <f t="shared" si="94"/>
        <v>%</v>
      </c>
      <c r="L48" s="31" t="str">
        <f t="shared" si="94"/>
        <v>Evalúa si los puestos clave están ocupados por personal adecuadamente capacitado (experiencia/cualificación).</v>
      </c>
      <c r="M48" s="31" t="str">
        <f t="shared" si="94"/>
        <v>Cuantitativo</v>
      </c>
      <c r="N48" s="22" t="str">
        <f t="shared" si="102"/>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8" s="22" t="str">
        <f t="shared" si="95"/>
        <v>N/A</v>
      </c>
      <c r="P48" s="22" t="str">
        <f t="shared" si="95"/>
        <v>N/A</v>
      </c>
      <c r="Q48" s="22" t="str">
        <f t="shared" si="95"/>
        <v>N/A</v>
      </c>
      <c r="R48" s="22" t="str">
        <f t="shared" si="95"/>
        <v>N/A</v>
      </c>
      <c r="S48" s="22">
        <f t="shared" si="95"/>
        <v>106</v>
      </c>
      <c r="T48" s="22">
        <f t="shared" si="95"/>
        <v>107</v>
      </c>
      <c r="U48" s="22">
        <f t="shared" si="95"/>
        <v>108</v>
      </c>
      <c r="V48" s="22">
        <f t="shared" si="95"/>
        <v>110</v>
      </c>
      <c r="W48" s="22">
        <f t="shared" si="95"/>
        <v>112</v>
      </c>
      <c r="X48" s="22" t="str">
        <f t="shared" si="95"/>
        <v>-</v>
      </c>
      <c r="Y48" s="22" t="str">
        <f t="shared" si="95"/>
        <v>-</v>
      </c>
      <c r="Z48" s="22" t="str">
        <f t="shared" si="95"/>
        <v>-</v>
      </c>
      <c r="AA48" s="22" t="str">
        <f t="shared" si="95"/>
        <v>-</v>
      </c>
      <c r="AB48" s="22" t="str">
        <f t="shared" si="95"/>
        <v>-</v>
      </c>
      <c r="AC48" s="22" t="str">
        <f t="shared" si="95"/>
        <v>-</v>
      </c>
      <c r="AD48" s="22" t="str">
        <f t="shared" si="95"/>
        <v>-</v>
      </c>
      <c r="AE48" s="22" t="str">
        <f t="shared" si="95"/>
        <v>-</v>
      </c>
      <c r="AF48" s="22" t="str">
        <f t="shared" si="95"/>
        <v>-</v>
      </c>
      <c r="AG48" s="22" t="str">
        <f t="shared" si="95"/>
        <v>-</v>
      </c>
      <c r="AH48" s="22" t="str">
        <f t="shared" si="96"/>
        <v>-</v>
      </c>
      <c r="AI48" s="22" t="str">
        <f t="shared" si="96"/>
        <v>-</v>
      </c>
      <c r="AJ48" s="22" t="str">
        <f t="shared" si="96"/>
        <v>-</v>
      </c>
      <c r="AK48" s="22" t="str">
        <f t="shared" si="96"/>
        <v>-</v>
      </c>
      <c r="AL48"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48" s="22" t="str">
        <f t="shared" si="96"/>
        <v>NA</v>
      </c>
      <c r="AN48" s="22" t="str">
        <f t="shared" si="96"/>
        <v xml:space="preserve">Seguir las instrucciones del método de cálculo y %= ∑(total de puestos clave ocupados por personal adecuado de todas instalaciones/entidades)/∑(total de puestos clave de todas las instalaciones/entidades)*100. </v>
      </c>
      <c r="AO48" s="22" t="str">
        <f t="shared" si="96"/>
        <v xml:space="preserve">Seguir las instrucciones del método de cálculo y %= ∑(total de puestos clave ocupados por personal adecuado de todas las entidades a integrar)/∑(total de puestos clave de todas las entidades a integrar)*100. </v>
      </c>
      <c r="AP48" s="22" t="str">
        <f t="shared" si="96"/>
        <v xml:space="preserve">%= ∑(total de puestos clave ocupados por personal adecuado de de la mancomunidad+los municipios que la integran)/∑(total de puestos clave de mancomunidad+municipios)*100. </v>
      </c>
      <c r="AQ48" s="22" t="str">
        <f t="shared" si="96"/>
        <v>Componentes</v>
      </c>
      <c r="AR48" s="22"/>
      <c r="AS48" s="22"/>
      <c r="AT48" s="26" t="str">
        <f t="shared" si="103"/>
        <v>X</v>
      </c>
      <c r="AU48" s="26" t="str">
        <f t="shared" si="97"/>
        <v>X</v>
      </c>
      <c r="AV48" s="26" t="str">
        <f t="shared" si="97"/>
        <v>X</v>
      </c>
      <c r="AW48" s="26" t="str">
        <f t="shared" si="97"/>
        <v>X</v>
      </c>
      <c r="AX48" s="26" t="str">
        <f t="shared" si="97"/>
        <v>X</v>
      </c>
      <c r="AY48" s="26" t="str">
        <f t="shared" si="97"/>
        <v>X</v>
      </c>
      <c r="AZ48" s="26" t="str">
        <f t="shared" si="97"/>
        <v>X</v>
      </c>
      <c r="BA48" s="26" t="str">
        <f t="shared" si="97"/>
        <v>X</v>
      </c>
      <c r="BB48" s="23" t="str">
        <f t="shared" si="104"/>
        <v>≥80%</v>
      </c>
      <c r="BC48" s="23" t="str">
        <f t="shared" si="98"/>
        <v>Propuesto</v>
      </c>
      <c r="BD48" s="30" t="str">
        <f t="shared" si="98"/>
        <v>&lt;80 a ≥60%</v>
      </c>
      <c r="BE48" s="24" t="str">
        <f t="shared" si="98"/>
        <v>Propuesto</v>
      </c>
      <c r="BF48" s="25" t="str">
        <f t="shared" si="98"/>
        <v>&lt;60%</v>
      </c>
      <c r="BG48" s="25" t="str">
        <f t="shared" si="98"/>
        <v>Propuesto</v>
      </c>
      <c r="BH48" s="41" t="str">
        <f t="shared" si="105"/>
        <v>Máx</v>
      </c>
      <c r="BI48" s="41">
        <f t="shared" si="99"/>
        <v>0</v>
      </c>
      <c r="BJ48" s="41" t="e">
        <f t="shared" si="99"/>
        <v>#DIV/0!</v>
      </c>
      <c r="BK48" s="41">
        <f t="shared" si="99"/>
        <v>0</v>
      </c>
      <c r="BL48" s="41">
        <f t="shared" si="99"/>
        <v>0</v>
      </c>
      <c r="BM48" s="41">
        <f t="shared" si="99"/>
        <v>0</v>
      </c>
      <c r="BN48" s="41">
        <f t="shared" si="99"/>
        <v>0</v>
      </c>
      <c r="BO48" s="41">
        <f t="shared" si="99"/>
        <v>0</v>
      </c>
      <c r="BP48" s="41">
        <f t="shared" si="99"/>
        <v>0</v>
      </c>
      <c r="BQ48" s="41">
        <f t="shared" si="99"/>
        <v>0</v>
      </c>
      <c r="BR48" s="41">
        <f t="shared" si="99"/>
        <v>0</v>
      </c>
      <c r="BS48" s="41">
        <f t="shared" si="99"/>
        <v>0</v>
      </c>
      <c r="BT48" s="41">
        <f t="shared" si="99"/>
        <v>0</v>
      </c>
      <c r="BU48" s="41">
        <f t="shared" si="99"/>
        <v>0</v>
      </c>
      <c r="BV48" s="41">
        <f t="shared" si="99"/>
        <v>0</v>
      </c>
      <c r="BW48" s="41">
        <f t="shared" si="99"/>
        <v>0</v>
      </c>
      <c r="BX48" s="41">
        <f t="shared" si="99"/>
        <v>0</v>
      </c>
      <c r="BY48" s="41">
        <f t="shared" si="99"/>
        <v>0</v>
      </c>
      <c r="BZ48" s="41">
        <f t="shared" si="99"/>
        <v>0</v>
      </c>
      <c r="CA48" s="41">
        <f t="shared" si="99"/>
        <v>0</v>
      </c>
      <c r="CB48" s="41">
        <f t="shared" si="99"/>
        <v>0</v>
      </c>
      <c r="CC48" s="41">
        <f t="shared" si="99"/>
        <v>0</v>
      </c>
      <c r="CD48" s="41">
        <f t="shared" si="99"/>
        <v>0</v>
      </c>
      <c r="CE48" s="41">
        <f t="shared" si="99"/>
        <v>0</v>
      </c>
      <c r="CF48" s="41">
        <f t="shared" si="99"/>
        <v>0</v>
      </c>
      <c r="CG48" s="41" t="str">
        <f t="shared" si="99"/>
        <v>No</v>
      </c>
      <c r="CH48" s="41">
        <f t="shared" si="99"/>
        <v>0</v>
      </c>
      <c r="CI48" s="41">
        <f t="shared" si="99"/>
        <v>0</v>
      </c>
      <c r="CJ48" s="41">
        <f t="shared" si="99"/>
        <v>0</v>
      </c>
      <c r="CK48" s="41">
        <f t="shared" si="99"/>
        <v>0</v>
      </c>
      <c r="CL48" s="41">
        <f t="shared" si="99"/>
        <v>2</v>
      </c>
      <c r="CM48" s="41" t="str">
        <f t="shared" si="99"/>
        <v>I-12</v>
      </c>
      <c r="CN48" s="41" t="str">
        <f t="shared" si="99"/>
        <v>La revisión de puestos clave realizada sirve para ambos indicadores</v>
      </c>
      <c r="CO48" s="41" t="str">
        <f t="shared" si="99"/>
        <v>I-13</v>
      </c>
      <c r="CP48" s="41" t="str">
        <f t="shared" si="99"/>
        <v>La revisión de puestos clave realizada sirve para ambos indicadores</v>
      </c>
      <c r="CQ48" s="41">
        <f t="shared" si="99"/>
        <v>0</v>
      </c>
      <c r="CR48" s="41">
        <f t="shared" si="99"/>
        <v>0</v>
      </c>
      <c r="CS48" s="41">
        <f t="shared" si="99"/>
        <v>0</v>
      </c>
      <c r="CT48" s="41">
        <f t="shared" si="99"/>
        <v>0</v>
      </c>
      <c r="CU48" s="41">
        <f t="shared" si="99"/>
        <v>2</v>
      </c>
      <c r="CV48" s="41" t="str">
        <f t="shared" si="99"/>
        <v>I-12</v>
      </c>
      <c r="CW48" s="41" t="str">
        <f t="shared" si="99"/>
        <v>La revisión de funciones/ responsabilidades,  organigramas , etc. realizada sirve para ambos indicadores</v>
      </c>
      <c r="CX48" s="41" t="str">
        <f t="shared" si="99"/>
        <v>I-13</v>
      </c>
      <c r="CY48" s="41" t="str">
        <f t="shared" si="99"/>
        <v>La revisión de funciones/ responsabilidades,  organigramas , etc. realizada sirve para ambos indicadores</v>
      </c>
      <c r="CZ48" s="41">
        <f t="shared" si="99"/>
        <v>0</v>
      </c>
      <c r="DA48" s="41">
        <f t="shared" si="99"/>
        <v>0</v>
      </c>
      <c r="DB48" s="26"/>
      <c r="DC48" s="26"/>
      <c r="DD48" s="26"/>
      <c r="DE48" s="26" t="s">
        <v>89</v>
      </c>
      <c r="DF48" s="26"/>
      <c r="DG48" s="26"/>
      <c r="DH48" s="26">
        <f t="shared" si="5"/>
        <v>1</v>
      </c>
      <c r="DI48" s="26" t="str">
        <f t="shared" si="6"/>
        <v>Avanzado</v>
      </c>
      <c r="DJ48" s="19"/>
    </row>
    <row r="49" spans="1:146" s="20" customFormat="1" ht="15" customHeight="1">
      <c r="A49" s="1"/>
      <c r="B49" s="19"/>
      <c r="C49" s="31" t="str">
        <f t="shared" si="100"/>
        <v>Social</v>
      </c>
      <c r="D49" s="31" t="s">
        <v>162</v>
      </c>
      <c r="E49" s="31" t="str">
        <f t="shared" si="101"/>
        <v>Desarrollo del personal</v>
      </c>
      <c r="F49" s="31" t="str">
        <f t="shared" si="94"/>
        <v>Formación, capacitación y experiencia</v>
      </c>
      <c r="G49" s="31" t="str">
        <f t="shared" si="94"/>
        <v>Control de la Corrupción</v>
      </c>
      <c r="H49" s="31" t="str">
        <f t="shared" si="4"/>
        <v>Avanzado</v>
      </c>
      <c r="I49" s="31" t="str">
        <f t="shared" si="94"/>
        <v>I-31</v>
      </c>
      <c r="J49" s="31" t="str">
        <f t="shared" si="94"/>
        <v>Perfil del personal en puestos clave</v>
      </c>
      <c r="K49" s="31" t="str">
        <f t="shared" si="94"/>
        <v>%</v>
      </c>
      <c r="L49" s="31" t="str">
        <f t="shared" si="94"/>
        <v>Evalúa si los puestos clave están ocupados por personal adecuadamente capacitado (experiencia/cualificación).</v>
      </c>
      <c r="M49" s="31" t="str">
        <f t="shared" si="94"/>
        <v>Cuantitativo</v>
      </c>
      <c r="N49" s="22" t="str">
        <f t="shared" si="102"/>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49" s="22" t="str">
        <f t="shared" ref="O49:O51" si="106">O48</f>
        <v>N/A</v>
      </c>
      <c r="P49" s="22" t="str">
        <f t="shared" ref="P49:P51" si="107">P48</f>
        <v>N/A</v>
      </c>
      <c r="Q49" s="22" t="str">
        <f t="shared" ref="Q49:Q51" si="108">Q48</f>
        <v>N/A</v>
      </c>
      <c r="R49" s="22" t="str">
        <f t="shared" ref="R49:R51" si="109">R48</f>
        <v>N/A</v>
      </c>
      <c r="S49" s="22">
        <f t="shared" ref="S49:S51" si="110">S48</f>
        <v>106</v>
      </c>
      <c r="T49" s="22">
        <f t="shared" ref="T49:T51" si="111">T48</f>
        <v>107</v>
      </c>
      <c r="U49" s="22">
        <f t="shared" ref="U49:U51" si="112">U48</f>
        <v>108</v>
      </c>
      <c r="V49" s="22">
        <f t="shared" ref="V49:V51" si="113">V48</f>
        <v>110</v>
      </c>
      <c r="W49" s="22">
        <f t="shared" ref="W49:W51" si="114">W48</f>
        <v>112</v>
      </c>
      <c r="X49" s="22" t="str">
        <f t="shared" ref="X49:X51" si="115">X48</f>
        <v>-</v>
      </c>
      <c r="Y49" s="22" t="str">
        <f t="shared" ref="Y49:Y51" si="116">Y48</f>
        <v>-</v>
      </c>
      <c r="Z49" s="22" t="str">
        <f t="shared" ref="Z49:Z51" si="117">Z48</f>
        <v>-</v>
      </c>
      <c r="AA49" s="22" t="str">
        <f t="shared" ref="AA49:AA51" si="118">AA48</f>
        <v>-</v>
      </c>
      <c r="AB49" s="22" t="str">
        <f t="shared" ref="AB49:AB51" si="119">AB48</f>
        <v>-</v>
      </c>
      <c r="AC49" s="22" t="str">
        <f t="shared" ref="AC49:AC51" si="120">AC48</f>
        <v>-</v>
      </c>
      <c r="AD49" s="22" t="str">
        <f t="shared" ref="AD49:AD51" si="121">AD48</f>
        <v>-</v>
      </c>
      <c r="AE49" s="22" t="str">
        <f t="shared" ref="AE49:AE51" si="122">AE48</f>
        <v>-</v>
      </c>
      <c r="AF49" s="22" t="str">
        <f t="shared" ref="AF49:AF51" si="123">AF48</f>
        <v>-</v>
      </c>
      <c r="AG49" s="22" t="str">
        <f t="shared" ref="AG49:AG51" si="124">AG48</f>
        <v>-</v>
      </c>
      <c r="AH49" s="22" t="str">
        <f t="shared" si="96"/>
        <v>-</v>
      </c>
      <c r="AI49" s="22" t="str">
        <f t="shared" si="96"/>
        <v>-</v>
      </c>
      <c r="AJ49" s="22" t="str">
        <f t="shared" si="96"/>
        <v>-</v>
      </c>
      <c r="AK49" s="22" t="str">
        <f t="shared" si="96"/>
        <v>-</v>
      </c>
      <c r="AL49"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49" s="22" t="str">
        <f t="shared" si="96"/>
        <v>NA</v>
      </c>
      <c r="AN49" s="22" t="str">
        <f t="shared" si="96"/>
        <v xml:space="preserve">Seguir las instrucciones del método de cálculo y %= ∑(total de puestos clave ocupados por personal adecuado de todas instalaciones/entidades)/∑(total de puestos clave de todas las instalaciones/entidades)*100. </v>
      </c>
      <c r="AO49" s="22" t="str">
        <f t="shared" si="96"/>
        <v xml:space="preserve">Seguir las instrucciones del método de cálculo y %= ∑(total de puestos clave ocupados por personal adecuado de todas las entidades a integrar)/∑(total de puestos clave de todas las entidades a integrar)*100. </v>
      </c>
      <c r="AP49" s="22" t="str">
        <f t="shared" si="96"/>
        <v xml:space="preserve">%= ∑(total de puestos clave ocupados por personal adecuado de de la mancomunidad+los municipios que la integran)/∑(total de puestos clave de mancomunidad+municipios)*100. </v>
      </c>
      <c r="AQ49" s="22" t="str">
        <f t="shared" si="96"/>
        <v>Componentes</v>
      </c>
      <c r="AR49" s="22"/>
      <c r="AS49" s="22"/>
      <c r="AT49" s="26" t="str">
        <f t="shared" si="103"/>
        <v>X</v>
      </c>
      <c r="AU49" s="26" t="str">
        <f t="shared" si="97"/>
        <v>X</v>
      </c>
      <c r="AV49" s="26" t="str">
        <f t="shared" si="97"/>
        <v>X</v>
      </c>
      <c r="AW49" s="26" t="str">
        <f t="shared" si="97"/>
        <v>X</v>
      </c>
      <c r="AX49" s="26" t="str">
        <f t="shared" si="97"/>
        <v>X</v>
      </c>
      <c r="AY49" s="26" t="str">
        <f t="shared" si="97"/>
        <v>X</v>
      </c>
      <c r="AZ49" s="26" t="str">
        <f t="shared" si="97"/>
        <v>X</v>
      </c>
      <c r="BA49" s="26" t="str">
        <f t="shared" si="97"/>
        <v>X</v>
      </c>
      <c r="BB49" s="23" t="str">
        <f t="shared" si="104"/>
        <v>≥80%</v>
      </c>
      <c r="BC49" s="23" t="str">
        <f t="shared" si="98"/>
        <v>Propuesto</v>
      </c>
      <c r="BD49" s="30" t="str">
        <f t="shared" si="98"/>
        <v>&lt;80 a ≥60%</v>
      </c>
      <c r="BE49" s="24" t="str">
        <f t="shared" si="98"/>
        <v>Propuesto</v>
      </c>
      <c r="BF49" s="25" t="str">
        <f t="shared" si="98"/>
        <v>&lt;60%</v>
      </c>
      <c r="BG49" s="25" t="str">
        <f t="shared" si="98"/>
        <v>Propuesto</v>
      </c>
      <c r="BH49" s="41" t="str">
        <f t="shared" si="105"/>
        <v>Máx</v>
      </c>
      <c r="BI49" s="41">
        <f t="shared" si="99"/>
        <v>0</v>
      </c>
      <c r="BJ49" s="41" t="e">
        <f t="shared" si="99"/>
        <v>#DIV/0!</v>
      </c>
      <c r="BK49" s="41">
        <f t="shared" si="99"/>
        <v>0</v>
      </c>
      <c r="BL49" s="41">
        <f t="shared" si="99"/>
        <v>0</v>
      </c>
      <c r="BM49" s="41">
        <f t="shared" si="99"/>
        <v>0</v>
      </c>
      <c r="BN49" s="41">
        <f t="shared" si="99"/>
        <v>0</v>
      </c>
      <c r="BO49" s="41">
        <f t="shared" si="99"/>
        <v>0</v>
      </c>
      <c r="BP49" s="41">
        <f t="shared" si="99"/>
        <v>0</v>
      </c>
      <c r="BQ49" s="41">
        <f t="shared" si="99"/>
        <v>0</v>
      </c>
      <c r="BR49" s="41">
        <f t="shared" si="99"/>
        <v>0</v>
      </c>
      <c r="BS49" s="41">
        <f t="shared" si="99"/>
        <v>0</v>
      </c>
      <c r="BT49" s="41">
        <f t="shared" si="99"/>
        <v>0</v>
      </c>
      <c r="BU49" s="41">
        <f t="shared" si="99"/>
        <v>0</v>
      </c>
      <c r="BV49" s="41">
        <f t="shared" si="99"/>
        <v>0</v>
      </c>
      <c r="BW49" s="41">
        <f t="shared" si="99"/>
        <v>0</v>
      </c>
      <c r="BX49" s="41">
        <f t="shared" si="99"/>
        <v>0</v>
      </c>
      <c r="BY49" s="41">
        <f t="shared" si="99"/>
        <v>0</v>
      </c>
      <c r="BZ49" s="41">
        <f t="shared" si="99"/>
        <v>0</v>
      </c>
      <c r="CA49" s="41">
        <f t="shared" si="99"/>
        <v>0</v>
      </c>
      <c r="CB49" s="41">
        <f t="shared" si="99"/>
        <v>0</v>
      </c>
      <c r="CC49" s="41">
        <f t="shared" si="99"/>
        <v>0</v>
      </c>
      <c r="CD49" s="41">
        <f t="shared" si="99"/>
        <v>0</v>
      </c>
      <c r="CE49" s="41">
        <f t="shared" si="99"/>
        <v>0</v>
      </c>
      <c r="CF49" s="41">
        <f t="shared" si="99"/>
        <v>0</v>
      </c>
      <c r="CG49" s="41" t="str">
        <f t="shared" si="99"/>
        <v>No</v>
      </c>
      <c r="CH49" s="41">
        <f t="shared" si="99"/>
        <v>0</v>
      </c>
      <c r="CI49" s="41">
        <f t="shared" si="99"/>
        <v>0</v>
      </c>
      <c r="CJ49" s="41">
        <f t="shared" si="99"/>
        <v>0</v>
      </c>
      <c r="CK49" s="41">
        <f t="shared" si="99"/>
        <v>0</v>
      </c>
      <c r="CL49" s="41">
        <f t="shared" si="99"/>
        <v>2</v>
      </c>
      <c r="CM49" s="41" t="str">
        <f t="shared" si="99"/>
        <v>I-12</v>
      </c>
      <c r="CN49" s="41" t="str">
        <f t="shared" si="99"/>
        <v>La revisión de puestos clave realizada sirve para ambos indicadores</v>
      </c>
      <c r="CO49" s="41" t="str">
        <f t="shared" si="99"/>
        <v>I-13</v>
      </c>
      <c r="CP49" s="41" t="str">
        <f t="shared" si="99"/>
        <v>La revisión de puestos clave realizada sirve para ambos indicadores</v>
      </c>
      <c r="CQ49" s="41">
        <f t="shared" si="99"/>
        <v>0</v>
      </c>
      <c r="CR49" s="41">
        <f t="shared" si="99"/>
        <v>0</v>
      </c>
      <c r="CS49" s="41">
        <f t="shared" si="99"/>
        <v>0</v>
      </c>
      <c r="CT49" s="41">
        <f t="shared" si="99"/>
        <v>0</v>
      </c>
      <c r="CU49" s="41">
        <f t="shared" si="99"/>
        <v>2</v>
      </c>
      <c r="CV49" s="41" t="str">
        <f t="shared" si="99"/>
        <v>I-12</v>
      </c>
      <c r="CW49" s="41" t="str">
        <f t="shared" si="99"/>
        <v>La revisión de funciones/ responsabilidades,  organigramas , etc. realizada sirve para ambos indicadores</v>
      </c>
      <c r="CX49" s="41" t="str">
        <f t="shared" si="99"/>
        <v>I-13</v>
      </c>
      <c r="CY49" s="41" t="str">
        <f t="shared" si="99"/>
        <v>La revisión de funciones/ responsabilidades,  organigramas , etc. realizada sirve para ambos indicadores</v>
      </c>
      <c r="CZ49" s="41">
        <f t="shared" si="99"/>
        <v>0</v>
      </c>
      <c r="DA49" s="41">
        <f t="shared" si="99"/>
        <v>0</v>
      </c>
      <c r="DB49" s="26"/>
      <c r="DC49" s="26"/>
      <c r="DD49" s="26"/>
      <c r="DE49" s="26" t="s">
        <v>89</v>
      </c>
      <c r="DF49" s="26"/>
      <c r="DG49" s="26"/>
      <c r="DH49" s="26">
        <f t="shared" si="5"/>
        <v>1</v>
      </c>
      <c r="DI49" s="26" t="str">
        <f t="shared" si="6"/>
        <v>Avanzado</v>
      </c>
      <c r="DJ49" s="19"/>
    </row>
    <row r="50" spans="1:146" s="20" customFormat="1" ht="15" customHeight="1">
      <c r="A50" s="1"/>
      <c r="B50" s="19"/>
      <c r="C50" s="31" t="str">
        <f t="shared" si="100"/>
        <v>Social</v>
      </c>
      <c r="D50" s="31" t="s">
        <v>214</v>
      </c>
      <c r="E50" s="31" t="str">
        <f t="shared" si="101"/>
        <v>Desarrollo del personal</v>
      </c>
      <c r="F50" s="31" t="str">
        <f t="shared" si="94"/>
        <v>Formación, capacitación y experiencia</v>
      </c>
      <c r="G50" s="31" t="str">
        <f t="shared" si="94"/>
        <v>Control de la Corrupción</v>
      </c>
      <c r="H50" s="31" t="str">
        <f t="shared" si="4"/>
        <v>Avanzado</v>
      </c>
      <c r="I50" s="31" t="str">
        <f t="shared" si="94"/>
        <v>I-31</v>
      </c>
      <c r="J50" s="31" t="str">
        <f t="shared" si="94"/>
        <v>Perfil del personal en puestos clave</v>
      </c>
      <c r="K50" s="31" t="str">
        <f t="shared" si="94"/>
        <v>%</v>
      </c>
      <c r="L50" s="31" t="str">
        <f t="shared" si="94"/>
        <v>Evalúa si los puestos clave están ocupados por personal adecuadamente capacitado (experiencia/cualificación).</v>
      </c>
      <c r="M50" s="31" t="str">
        <f t="shared" si="94"/>
        <v>Cuantitativo</v>
      </c>
      <c r="N50" s="22" t="str">
        <f t="shared" si="102"/>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50" s="22" t="str">
        <f t="shared" si="106"/>
        <v>N/A</v>
      </c>
      <c r="P50" s="22" t="str">
        <f t="shared" si="107"/>
        <v>N/A</v>
      </c>
      <c r="Q50" s="22" t="str">
        <f t="shared" si="108"/>
        <v>N/A</v>
      </c>
      <c r="R50" s="22" t="str">
        <f t="shared" si="109"/>
        <v>N/A</v>
      </c>
      <c r="S50" s="22">
        <f t="shared" si="110"/>
        <v>106</v>
      </c>
      <c r="T50" s="22">
        <f t="shared" si="111"/>
        <v>107</v>
      </c>
      <c r="U50" s="22">
        <f t="shared" si="112"/>
        <v>108</v>
      </c>
      <c r="V50" s="22">
        <f t="shared" si="113"/>
        <v>110</v>
      </c>
      <c r="W50" s="22">
        <f t="shared" si="114"/>
        <v>112</v>
      </c>
      <c r="X50" s="22" t="str">
        <f t="shared" si="115"/>
        <v>-</v>
      </c>
      <c r="Y50" s="22" t="str">
        <f t="shared" si="116"/>
        <v>-</v>
      </c>
      <c r="Z50" s="22" t="str">
        <f t="shared" si="117"/>
        <v>-</v>
      </c>
      <c r="AA50" s="22" t="str">
        <f t="shared" si="118"/>
        <v>-</v>
      </c>
      <c r="AB50" s="22" t="str">
        <f t="shared" si="119"/>
        <v>-</v>
      </c>
      <c r="AC50" s="22" t="str">
        <f t="shared" si="120"/>
        <v>-</v>
      </c>
      <c r="AD50" s="22" t="str">
        <f t="shared" si="121"/>
        <v>-</v>
      </c>
      <c r="AE50" s="22" t="str">
        <f t="shared" si="122"/>
        <v>-</v>
      </c>
      <c r="AF50" s="22" t="str">
        <f t="shared" si="123"/>
        <v>-</v>
      </c>
      <c r="AG50" s="22" t="str">
        <f t="shared" si="124"/>
        <v>-</v>
      </c>
      <c r="AH50" s="22" t="str">
        <f t="shared" si="96"/>
        <v>-</v>
      </c>
      <c r="AI50" s="22" t="str">
        <f t="shared" si="96"/>
        <v>-</v>
      </c>
      <c r="AJ50" s="22" t="str">
        <f t="shared" si="96"/>
        <v>-</v>
      </c>
      <c r="AK50" s="22" t="str">
        <f t="shared" si="96"/>
        <v>-</v>
      </c>
      <c r="AL50"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50" s="22" t="str">
        <f t="shared" si="96"/>
        <v>NA</v>
      </c>
      <c r="AN50" s="22" t="str">
        <f t="shared" si="96"/>
        <v xml:space="preserve">Seguir las instrucciones del método de cálculo y %= ∑(total de puestos clave ocupados por personal adecuado de todas instalaciones/entidades)/∑(total de puestos clave de todas las instalaciones/entidades)*100. </v>
      </c>
      <c r="AO50" s="22" t="str">
        <f t="shared" si="96"/>
        <v xml:space="preserve">Seguir las instrucciones del método de cálculo y %= ∑(total de puestos clave ocupados por personal adecuado de todas las entidades a integrar)/∑(total de puestos clave de todas las entidades a integrar)*100. </v>
      </c>
      <c r="AP50" s="22" t="str">
        <f t="shared" si="96"/>
        <v xml:space="preserve">%= ∑(total de puestos clave ocupados por personal adecuado de de la mancomunidad+los municipios que la integran)/∑(total de puestos clave de mancomunidad+municipios)*100. </v>
      </c>
      <c r="AQ50" s="22" t="str">
        <f t="shared" si="96"/>
        <v>Componentes</v>
      </c>
      <c r="AR50" s="22"/>
      <c r="AS50" s="22"/>
      <c r="AT50" s="26" t="str">
        <f t="shared" si="103"/>
        <v>X</v>
      </c>
      <c r="AU50" s="26" t="str">
        <f t="shared" si="97"/>
        <v>X</v>
      </c>
      <c r="AV50" s="26" t="str">
        <f t="shared" si="97"/>
        <v>X</v>
      </c>
      <c r="AW50" s="26" t="str">
        <f t="shared" si="97"/>
        <v>X</v>
      </c>
      <c r="AX50" s="26" t="str">
        <f t="shared" si="97"/>
        <v>X</v>
      </c>
      <c r="AY50" s="26" t="str">
        <f t="shared" si="97"/>
        <v>X</v>
      </c>
      <c r="AZ50" s="26" t="str">
        <f t="shared" si="97"/>
        <v>X</v>
      </c>
      <c r="BA50" s="26" t="str">
        <f t="shared" si="97"/>
        <v>X</v>
      </c>
      <c r="BB50" s="23" t="str">
        <f t="shared" si="104"/>
        <v>≥80%</v>
      </c>
      <c r="BC50" s="23" t="str">
        <f t="shared" si="98"/>
        <v>Propuesto</v>
      </c>
      <c r="BD50" s="30" t="str">
        <f t="shared" si="98"/>
        <v>&lt;80 a ≥60%</v>
      </c>
      <c r="BE50" s="24" t="str">
        <f t="shared" si="98"/>
        <v>Propuesto</v>
      </c>
      <c r="BF50" s="25" t="str">
        <f t="shared" si="98"/>
        <v>&lt;60%</v>
      </c>
      <c r="BG50" s="25" t="str">
        <f t="shared" si="98"/>
        <v>Propuesto</v>
      </c>
      <c r="BH50" s="41" t="str">
        <f t="shared" si="105"/>
        <v>Máx</v>
      </c>
      <c r="BI50" s="41">
        <f t="shared" si="99"/>
        <v>0</v>
      </c>
      <c r="BJ50" s="41" t="e">
        <f t="shared" si="99"/>
        <v>#DIV/0!</v>
      </c>
      <c r="BK50" s="41">
        <f t="shared" si="99"/>
        <v>0</v>
      </c>
      <c r="BL50" s="41">
        <f t="shared" si="99"/>
        <v>0</v>
      </c>
      <c r="BM50" s="41">
        <f t="shared" si="99"/>
        <v>0</v>
      </c>
      <c r="BN50" s="41">
        <f t="shared" si="99"/>
        <v>0</v>
      </c>
      <c r="BO50" s="41">
        <f t="shared" si="99"/>
        <v>0</v>
      </c>
      <c r="BP50" s="41">
        <f t="shared" si="99"/>
        <v>0</v>
      </c>
      <c r="BQ50" s="41">
        <f t="shared" si="99"/>
        <v>0</v>
      </c>
      <c r="BR50" s="41">
        <f t="shared" si="99"/>
        <v>0</v>
      </c>
      <c r="BS50" s="41">
        <f t="shared" ref="BS50:BS51" si="125">BS49</f>
        <v>0</v>
      </c>
      <c r="BT50" s="41">
        <f t="shared" ref="BT50:BT51" si="126">BT49</f>
        <v>0</v>
      </c>
      <c r="BU50" s="41">
        <f t="shared" ref="BU50:BU51" si="127">BU49</f>
        <v>0</v>
      </c>
      <c r="BV50" s="41">
        <f t="shared" ref="BV50:BV51" si="128">BV49</f>
        <v>0</v>
      </c>
      <c r="BW50" s="41">
        <f t="shared" ref="BW50:BW51" si="129">BW49</f>
        <v>0</v>
      </c>
      <c r="BX50" s="41">
        <f t="shared" ref="BX50:BX51" si="130">BX49</f>
        <v>0</v>
      </c>
      <c r="BY50" s="41">
        <f t="shared" ref="BY50:BY51" si="131">BY49</f>
        <v>0</v>
      </c>
      <c r="BZ50" s="41">
        <f t="shared" ref="BZ50:BZ51" si="132">BZ49</f>
        <v>0</v>
      </c>
      <c r="CA50" s="41">
        <f t="shared" ref="CA50:CA51" si="133">CA49</f>
        <v>0</v>
      </c>
      <c r="CB50" s="41">
        <f t="shared" ref="CB50:CB51" si="134">CB49</f>
        <v>0</v>
      </c>
      <c r="CC50" s="41">
        <f t="shared" ref="CC50:CC51" si="135">CC49</f>
        <v>0</v>
      </c>
      <c r="CD50" s="41">
        <f t="shared" ref="CD50:CD51" si="136">CD49</f>
        <v>0</v>
      </c>
      <c r="CE50" s="41">
        <f t="shared" ref="CE50:CE51" si="137">CE49</f>
        <v>0</v>
      </c>
      <c r="CF50" s="41">
        <f t="shared" ref="CF50:CF51" si="138">CF49</f>
        <v>0</v>
      </c>
      <c r="CG50" s="41" t="str">
        <f t="shared" ref="CG50:CG51" si="139">CG49</f>
        <v>No</v>
      </c>
      <c r="CH50" s="41">
        <f t="shared" ref="CH50:CH51" si="140">CH49</f>
        <v>0</v>
      </c>
      <c r="CI50" s="41">
        <f t="shared" ref="CI50:CI51" si="141">CI49</f>
        <v>0</v>
      </c>
      <c r="CJ50" s="41">
        <f t="shared" ref="CJ50:CJ51" si="142">CJ49</f>
        <v>0</v>
      </c>
      <c r="CK50" s="41">
        <f t="shared" ref="CK50:CK51" si="143">CK49</f>
        <v>0</v>
      </c>
      <c r="CL50" s="41">
        <f t="shared" ref="CL50:CL51" si="144">CL49</f>
        <v>2</v>
      </c>
      <c r="CM50" s="41" t="str">
        <f t="shared" ref="CM50:CM51" si="145">CM49</f>
        <v>I-12</v>
      </c>
      <c r="CN50" s="41" t="str">
        <f t="shared" ref="CN50:CN51" si="146">CN49</f>
        <v>La revisión de puestos clave realizada sirve para ambos indicadores</v>
      </c>
      <c r="CO50" s="41" t="str">
        <f t="shared" ref="CO50:CO51" si="147">CO49</f>
        <v>I-13</v>
      </c>
      <c r="CP50" s="41" t="str">
        <f t="shared" ref="CP50:CP51" si="148">CP49</f>
        <v>La revisión de puestos clave realizada sirve para ambos indicadores</v>
      </c>
      <c r="CQ50" s="41">
        <f t="shared" ref="CQ50:CQ51" si="149">CQ49</f>
        <v>0</v>
      </c>
      <c r="CR50" s="41">
        <f t="shared" ref="CR50:CR51" si="150">CR49</f>
        <v>0</v>
      </c>
      <c r="CS50" s="41">
        <f t="shared" ref="CS50:CS51" si="151">CS49</f>
        <v>0</v>
      </c>
      <c r="CT50" s="41">
        <f t="shared" ref="CT50:CT51" si="152">CT49</f>
        <v>0</v>
      </c>
      <c r="CU50" s="41">
        <f t="shared" ref="CU50:CU51" si="153">CU49</f>
        <v>2</v>
      </c>
      <c r="CV50" s="41" t="str">
        <f t="shared" ref="CV50:CV51" si="154">CV49</f>
        <v>I-12</v>
      </c>
      <c r="CW50" s="41" t="str">
        <f t="shared" ref="CW50:CW51" si="155">CW49</f>
        <v>La revisión de funciones/ responsabilidades,  organigramas , etc. realizada sirve para ambos indicadores</v>
      </c>
      <c r="CX50" s="41" t="str">
        <f t="shared" ref="CX50:CX51" si="156">CX49</f>
        <v>I-13</v>
      </c>
      <c r="CY50" s="41" t="str">
        <f t="shared" ref="CY50:CY51" si="157">CY49</f>
        <v>La revisión de funciones/ responsabilidades,  organigramas , etc. realizada sirve para ambos indicadores</v>
      </c>
      <c r="CZ50" s="41">
        <f t="shared" ref="CZ50:CZ51" si="158">CZ49</f>
        <v>0</v>
      </c>
      <c r="DA50" s="41">
        <f t="shared" ref="DA50:DA51" si="159">DA49</f>
        <v>0</v>
      </c>
      <c r="DB50" s="26"/>
      <c r="DC50" s="26"/>
      <c r="DD50" s="26"/>
      <c r="DE50" s="26" t="s">
        <v>89</v>
      </c>
      <c r="DF50" s="26"/>
      <c r="DG50" s="26"/>
      <c r="DH50" s="26">
        <f t="shared" si="5"/>
        <v>1</v>
      </c>
      <c r="DI50" s="26" t="str">
        <f t="shared" si="6"/>
        <v>Avanzado</v>
      </c>
      <c r="DJ50" s="19"/>
    </row>
    <row r="51" spans="1:146" s="20" customFormat="1" ht="15" customHeight="1">
      <c r="A51" s="1"/>
      <c r="B51" s="19"/>
      <c r="C51" s="31" t="str">
        <f t="shared" si="100"/>
        <v>Social</v>
      </c>
      <c r="D51" s="31" t="s">
        <v>55</v>
      </c>
      <c r="E51" s="31" t="str">
        <f t="shared" si="101"/>
        <v>Desarrollo del personal</v>
      </c>
      <c r="F51" s="31" t="str">
        <f t="shared" si="94"/>
        <v>Formación, capacitación y experiencia</v>
      </c>
      <c r="G51" s="31" t="str">
        <f t="shared" si="94"/>
        <v>Control de la Corrupción</v>
      </c>
      <c r="H51" s="31" t="str">
        <f t="shared" si="4"/>
        <v>Avanzado</v>
      </c>
      <c r="I51" s="31" t="str">
        <f t="shared" si="94"/>
        <v>I-31</v>
      </c>
      <c r="J51" s="31" t="str">
        <f t="shared" si="94"/>
        <v>Perfil del personal en puestos clave</v>
      </c>
      <c r="K51" s="31" t="str">
        <f t="shared" si="94"/>
        <v>%</v>
      </c>
      <c r="L51" s="31" t="str">
        <f t="shared" si="94"/>
        <v>Evalúa si los puestos clave están ocupados por personal adecuadamente capacitado (experiencia/cualificación).</v>
      </c>
      <c r="M51" s="31" t="str">
        <f t="shared" si="94"/>
        <v>Cuantitativo</v>
      </c>
      <c r="N51" s="22" t="str">
        <f t="shared" si="102"/>
        <v xml:space="preserve">¿Todos los puestos clave están ocupados por personal adecuadamente calificado? Para contestar se debe realizar lo siguiente: a) Del análisis realizado en los indicadores "Coordinador del servicio" y "Asignación de funciones y responsabilidades", se debe hacer un listado de puestos clave, o realizarlo a partir del análisis de los organigramas. b) Contestar para cada uno de los puestos clave: ¿Es correspondiente el perfil del personal actual con los requerimientos del puesto? Se debe contrastar los perfiles de puesto vs. curriculum, pero tomando en cuenta tanto aspectos de cualificación (formación académica) como de experiencia. Es común que exista personal que no tiene una formación académica específica, sin embargo su experiencia sea significativa. Si no existen perfiles de puesto, se puede generar un listado a partir de funciones y responsabilidades descritas en un reglamento interno, o generarlo a partir del organigrama y contrastarlo como ya se ha explicado. Si existe descripción del puesto, inventarios de capital humano, un esquema claro de reclutamiento y evaluaciones de desempeño regulares, pueden ayudar a contestar este indicador con mayor claridad y para ir recopilando evidencias de mejora, así como profundizar en el análisis de: aspectos curriculares,  desempeño y antecedentes laborales, carrera administrativa, etc. Se deben contabilizar las respuestas totales con SI y calcular el %= (total de puestos clave ocupados por personal adecuado)/total de puestos clave*100. En el caso de mancomunidades/intermunicipalidades: se debe incluir la información de la mancomunidad+municipio para poder realizar la evaluación como se ha explicado (usualmente la mancomunidad asume total o parcialmente funciones y responsabilidades en la gestión de residuos). </v>
      </c>
      <c r="O51" s="22" t="str">
        <f t="shared" si="106"/>
        <v>N/A</v>
      </c>
      <c r="P51" s="22" t="str">
        <f t="shared" si="107"/>
        <v>N/A</v>
      </c>
      <c r="Q51" s="22" t="str">
        <f t="shared" si="108"/>
        <v>N/A</v>
      </c>
      <c r="R51" s="22" t="str">
        <f t="shared" si="109"/>
        <v>N/A</v>
      </c>
      <c r="S51" s="22">
        <f t="shared" si="110"/>
        <v>106</v>
      </c>
      <c r="T51" s="22">
        <f t="shared" si="111"/>
        <v>107</v>
      </c>
      <c r="U51" s="22">
        <f t="shared" si="112"/>
        <v>108</v>
      </c>
      <c r="V51" s="22">
        <f t="shared" si="113"/>
        <v>110</v>
      </c>
      <c r="W51" s="22">
        <f t="shared" si="114"/>
        <v>112</v>
      </c>
      <c r="X51" s="22" t="str">
        <f t="shared" si="115"/>
        <v>-</v>
      </c>
      <c r="Y51" s="22" t="str">
        <f t="shared" si="116"/>
        <v>-</v>
      </c>
      <c r="Z51" s="22" t="str">
        <f t="shared" si="117"/>
        <v>-</v>
      </c>
      <c r="AA51" s="22" t="str">
        <f t="shared" si="118"/>
        <v>-</v>
      </c>
      <c r="AB51" s="22" t="str">
        <f t="shared" si="119"/>
        <v>-</v>
      </c>
      <c r="AC51" s="22" t="str">
        <f t="shared" si="120"/>
        <v>-</v>
      </c>
      <c r="AD51" s="22" t="str">
        <f t="shared" si="121"/>
        <v>-</v>
      </c>
      <c r="AE51" s="22" t="str">
        <f t="shared" si="122"/>
        <v>-</v>
      </c>
      <c r="AF51" s="22" t="str">
        <f t="shared" si="123"/>
        <v>-</v>
      </c>
      <c r="AG51" s="22" t="str">
        <f t="shared" si="124"/>
        <v>-</v>
      </c>
      <c r="AH51" s="22" t="str">
        <f t="shared" si="96"/>
        <v>-</v>
      </c>
      <c r="AI51" s="22" t="str">
        <f t="shared" si="96"/>
        <v>-</v>
      </c>
      <c r="AJ51" s="22" t="str">
        <f t="shared" si="96"/>
        <v>-</v>
      </c>
      <c r="AK51" s="22" t="str">
        <f t="shared" si="96"/>
        <v>-</v>
      </c>
      <c r="AL51" s="643" t="str">
        <f t="shared" si="96"/>
        <v>Dentro del indicador no se ha incluido la evaluación del liderazgo, ya que implicaría un conocimiento a profundidad de los puestos clave y las relaciones con sus subordinados. Para evaluar el liderazgo también se pueden realizar estudios de clima laboral elaborados por empresas externas. Finalmente, aunque este tópico no ha sido considerado dentro del indicador, es altamente recomendable tratar de evaluarlo ya que suele ser un factor importante en el éxito de distintas organizaciones.</v>
      </c>
      <c r="AM51" s="22" t="str">
        <f t="shared" si="96"/>
        <v>NA</v>
      </c>
      <c r="AN51" s="22" t="str">
        <f t="shared" si="96"/>
        <v xml:space="preserve">Seguir las instrucciones del método de cálculo y %= ∑(total de puestos clave ocupados por personal adecuado de todas instalaciones/entidades)/∑(total de puestos clave de todas las instalaciones/entidades)*100. </v>
      </c>
      <c r="AO51" s="22" t="str">
        <f t="shared" si="96"/>
        <v xml:space="preserve">Seguir las instrucciones del método de cálculo y %= ∑(total de puestos clave ocupados por personal adecuado de todas las entidades a integrar)/∑(total de puestos clave de todas las entidades a integrar)*100. </v>
      </c>
      <c r="AP51" s="22" t="str">
        <f t="shared" si="96"/>
        <v xml:space="preserve">%= ∑(total de puestos clave ocupados por personal adecuado de de la mancomunidad+los municipios que la integran)/∑(total de puestos clave de mancomunidad+municipios)*100. </v>
      </c>
      <c r="AQ51" s="22" t="str">
        <f t="shared" si="96"/>
        <v>Componentes</v>
      </c>
      <c r="AR51" s="22"/>
      <c r="AS51" s="22"/>
      <c r="AT51" s="26" t="str">
        <f t="shared" si="103"/>
        <v>X</v>
      </c>
      <c r="AU51" s="26" t="str">
        <f t="shared" si="97"/>
        <v>X</v>
      </c>
      <c r="AV51" s="26" t="str">
        <f t="shared" si="97"/>
        <v>X</v>
      </c>
      <c r="AW51" s="26" t="str">
        <f t="shared" si="97"/>
        <v>X</v>
      </c>
      <c r="AX51" s="26" t="str">
        <f t="shared" si="97"/>
        <v>X</v>
      </c>
      <c r="AY51" s="26" t="str">
        <f t="shared" si="97"/>
        <v>X</v>
      </c>
      <c r="AZ51" s="26" t="str">
        <f t="shared" si="97"/>
        <v>X</v>
      </c>
      <c r="BA51" s="26" t="str">
        <f t="shared" si="97"/>
        <v>X</v>
      </c>
      <c r="BB51" s="23" t="str">
        <f t="shared" si="104"/>
        <v>≥80%</v>
      </c>
      <c r="BC51" s="23" t="str">
        <f t="shared" si="98"/>
        <v>Propuesto</v>
      </c>
      <c r="BD51" s="30" t="str">
        <f t="shared" si="98"/>
        <v>&lt;80 a ≥60%</v>
      </c>
      <c r="BE51" s="24" t="str">
        <f t="shared" si="98"/>
        <v>Propuesto</v>
      </c>
      <c r="BF51" s="25" t="str">
        <f t="shared" si="98"/>
        <v>&lt;60%</v>
      </c>
      <c r="BG51" s="25" t="str">
        <f t="shared" si="98"/>
        <v>Propuesto</v>
      </c>
      <c r="BH51" s="41" t="str">
        <f t="shared" si="105"/>
        <v>Máx</v>
      </c>
      <c r="BI51" s="41">
        <f t="shared" ref="BI51" si="160">BI50</f>
        <v>0</v>
      </c>
      <c r="BJ51" s="41" t="e">
        <f t="shared" ref="BJ51" si="161">BJ50</f>
        <v>#DIV/0!</v>
      </c>
      <c r="BK51" s="41">
        <f t="shared" ref="BK51" si="162">BK50</f>
        <v>0</v>
      </c>
      <c r="BL51" s="41">
        <f t="shared" ref="BL51" si="163">BL50</f>
        <v>0</v>
      </c>
      <c r="BM51" s="41">
        <f t="shared" ref="BM51" si="164">BM50</f>
        <v>0</v>
      </c>
      <c r="BN51" s="41">
        <f t="shared" ref="BN51" si="165">BN50</f>
        <v>0</v>
      </c>
      <c r="BO51" s="41">
        <f t="shared" ref="BO51" si="166">BO50</f>
        <v>0</v>
      </c>
      <c r="BP51" s="41">
        <f t="shared" ref="BP51" si="167">BP50</f>
        <v>0</v>
      </c>
      <c r="BQ51" s="41">
        <f t="shared" ref="BQ51" si="168">BQ50</f>
        <v>0</v>
      </c>
      <c r="BR51" s="41">
        <f t="shared" ref="BR51" si="169">BR50</f>
        <v>0</v>
      </c>
      <c r="BS51" s="41">
        <f t="shared" si="125"/>
        <v>0</v>
      </c>
      <c r="BT51" s="41">
        <f t="shared" si="126"/>
        <v>0</v>
      </c>
      <c r="BU51" s="41">
        <f t="shared" si="127"/>
        <v>0</v>
      </c>
      <c r="BV51" s="41">
        <f t="shared" si="128"/>
        <v>0</v>
      </c>
      <c r="BW51" s="41">
        <f t="shared" si="129"/>
        <v>0</v>
      </c>
      <c r="BX51" s="41">
        <f t="shared" si="130"/>
        <v>0</v>
      </c>
      <c r="BY51" s="41">
        <f t="shared" si="131"/>
        <v>0</v>
      </c>
      <c r="BZ51" s="41">
        <f t="shared" si="132"/>
        <v>0</v>
      </c>
      <c r="CA51" s="41">
        <f t="shared" si="133"/>
        <v>0</v>
      </c>
      <c r="CB51" s="41">
        <f t="shared" si="134"/>
        <v>0</v>
      </c>
      <c r="CC51" s="41">
        <f t="shared" si="135"/>
        <v>0</v>
      </c>
      <c r="CD51" s="41">
        <f t="shared" si="136"/>
        <v>0</v>
      </c>
      <c r="CE51" s="41">
        <f t="shared" si="137"/>
        <v>0</v>
      </c>
      <c r="CF51" s="41">
        <f t="shared" si="138"/>
        <v>0</v>
      </c>
      <c r="CG51" s="41" t="str">
        <f t="shared" si="139"/>
        <v>No</v>
      </c>
      <c r="CH51" s="41">
        <f t="shared" si="140"/>
        <v>0</v>
      </c>
      <c r="CI51" s="41">
        <f t="shared" si="141"/>
        <v>0</v>
      </c>
      <c r="CJ51" s="41">
        <f t="shared" si="142"/>
        <v>0</v>
      </c>
      <c r="CK51" s="41">
        <f t="shared" si="143"/>
        <v>0</v>
      </c>
      <c r="CL51" s="41">
        <f t="shared" si="144"/>
        <v>2</v>
      </c>
      <c r="CM51" s="41" t="str">
        <f t="shared" si="145"/>
        <v>I-12</v>
      </c>
      <c r="CN51" s="41" t="str">
        <f t="shared" si="146"/>
        <v>La revisión de puestos clave realizada sirve para ambos indicadores</v>
      </c>
      <c r="CO51" s="41" t="str">
        <f t="shared" si="147"/>
        <v>I-13</v>
      </c>
      <c r="CP51" s="41" t="str">
        <f t="shared" si="148"/>
        <v>La revisión de puestos clave realizada sirve para ambos indicadores</v>
      </c>
      <c r="CQ51" s="41">
        <f t="shared" si="149"/>
        <v>0</v>
      </c>
      <c r="CR51" s="41">
        <f t="shared" si="150"/>
        <v>0</v>
      </c>
      <c r="CS51" s="41">
        <f t="shared" si="151"/>
        <v>0</v>
      </c>
      <c r="CT51" s="41">
        <f t="shared" si="152"/>
        <v>0</v>
      </c>
      <c r="CU51" s="41">
        <f t="shared" si="153"/>
        <v>2</v>
      </c>
      <c r="CV51" s="41" t="str">
        <f t="shared" si="154"/>
        <v>I-12</v>
      </c>
      <c r="CW51" s="41" t="str">
        <f t="shared" si="155"/>
        <v>La revisión de funciones/ responsabilidades,  organigramas , etc. realizada sirve para ambos indicadores</v>
      </c>
      <c r="CX51" s="41" t="str">
        <f t="shared" si="156"/>
        <v>I-13</v>
      </c>
      <c r="CY51" s="41" t="str">
        <f t="shared" si="157"/>
        <v>La revisión de funciones/ responsabilidades,  organigramas , etc. realizada sirve para ambos indicadores</v>
      </c>
      <c r="CZ51" s="41">
        <f t="shared" si="158"/>
        <v>0</v>
      </c>
      <c r="DA51" s="41">
        <f t="shared" si="159"/>
        <v>0</v>
      </c>
      <c r="DB51" s="26"/>
      <c r="DC51" s="26"/>
      <c r="DD51" s="26"/>
      <c r="DE51" s="26" t="s">
        <v>89</v>
      </c>
      <c r="DF51" s="26"/>
      <c r="DG51" s="26"/>
      <c r="DH51" s="26">
        <f t="shared" si="5"/>
        <v>1</v>
      </c>
      <c r="DI51" s="26" t="str">
        <f t="shared" si="6"/>
        <v>Avanzado</v>
      </c>
      <c r="DJ51" s="19"/>
    </row>
    <row r="52" spans="1:146" s="20" customFormat="1" ht="15" customHeight="1">
      <c r="A52" s="1"/>
      <c r="B52" s="19"/>
      <c r="C52" s="31" t="s">
        <v>2160</v>
      </c>
      <c r="D52" s="31" t="s">
        <v>14</v>
      </c>
      <c r="E52" s="31" t="s">
        <v>23</v>
      </c>
      <c r="F52" s="31" t="s">
        <v>2162</v>
      </c>
      <c r="G52" s="31" t="s">
        <v>2125</v>
      </c>
      <c r="H52" s="31" t="str">
        <f t="shared" si="4"/>
        <v>Avanzado</v>
      </c>
      <c r="I52" s="41" t="s">
        <v>2946</v>
      </c>
      <c r="J52" s="22" t="s">
        <v>1324</v>
      </c>
      <c r="K52" s="31" t="s">
        <v>6</v>
      </c>
      <c r="L52" s="31" t="s">
        <v>1325</v>
      </c>
      <c r="M52" s="31" t="s">
        <v>98</v>
      </c>
      <c r="N52" s="31" t="s">
        <v>2947</v>
      </c>
      <c r="O52" s="21" t="s">
        <v>22</v>
      </c>
      <c r="P52" s="21" t="s">
        <v>22</v>
      </c>
      <c r="Q52" s="21" t="s">
        <v>22</v>
      </c>
      <c r="R52" s="21" t="s">
        <v>22</v>
      </c>
      <c r="S52" s="26">
        <f>'G-7'!D43</f>
        <v>38</v>
      </c>
      <c r="T52" s="26">
        <f>'G-7'!D44</f>
        <v>39</v>
      </c>
      <c r="U52" s="26">
        <f>'G-7'!D45</f>
        <v>40</v>
      </c>
      <c r="V52" s="41" t="s">
        <v>4</v>
      </c>
      <c r="W52" s="41" t="s">
        <v>4</v>
      </c>
      <c r="X52" s="41" t="s">
        <v>4</v>
      </c>
      <c r="Y52" s="41" t="s">
        <v>4</v>
      </c>
      <c r="Z52" s="41" t="s">
        <v>4</v>
      </c>
      <c r="AA52" s="41" t="s">
        <v>4</v>
      </c>
      <c r="AB52" s="41" t="s">
        <v>4</v>
      </c>
      <c r="AC52" s="41" t="s">
        <v>4</v>
      </c>
      <c r="AD52" s="41" t="s">
        <v>4</v>
      </c>
      <c r="AE52" s="41" t="s">
        <v>4</v>
      </c>
      <c r="AF52" s="41" t="s">
        <v>4</v>
      </c>
      <c r="AG52" s="41" t="s">
        <v>4</v>
      </c>
      <c r="AH52" s="41" t="s">
        <v>4</v>
      </c>
      <c r="AI52" s="41" t="s">
        <v>4</v>
      </c>
      <c r="AJ52" s="41" t="s">
        <v>4</v>
      </c>
      <c r="AK52" s="41" t="s">
        <v>4</v>
      </c>
      <c r="AL52" s="222" t="s">
        <v>4</v>
      </c>
      <c r="AM52" s="41" t="s">
        <v>1137</v>
      </c>
      <c r="AN52" s="22" t="s">
        <v>2948</v>
      </c>
      <c r="AO52" s="22" t="s">
        <v>2949</v>
      </c>
      <c r="AP52" s="22" t="s">
        <v>2950</v>
      </c>
      <c r="AQ52" s="41" t="s">
        <v>2917</v>
      </c>
      <c r="AR52" s="41"/>
      <c r="AS52" s="41"/>
      <c r="AT52" s="41" t="s">
        <v>2851</v>
      </c>
      <c r="AU52" s="41"/>
      <c r="AV52" s="41"/>
      <c r="AW52" s="41"/>
      <c r="AX52" s="41"/>
      <c r="AY52" s="41"/>
      <c r="AZ52" s="41"/>
      <c r="BA52" s="41"/>
      <c r="BB52" s="23" t="s">
        <v>2071</v>
      </c>
      <c r="BC52" s="23" t="s">
        <v>988</v>
      </c>
      <c r="BD52" s="30" t="s">
        <v>2087</v>
      </c>
      <c r="BE52" s="24" t="s">
        <v>450</v>
      </c>
      <c r="BF52" s="25" t="s">
        <v>983</v>
      </c>
      <c r="BG52" s="25" t="s">
        <v>450</v>
      </c>
      <c r="BH52" s="136" t="s">
        <v>1011</v>
      </c>
      <c r="BI52" s="485">
        <f>'G-8'!MR37</f>
        <v>1</v>
      </c>
      <c r="BJ52" s="485">
        <f>'G-8'!MT37</f>
        <v>0.81939999999999991</v>
      </c>
      <c r="BK52" s="485">
        <f>'G-8'!MS37</f>
        <v>0.1</v>
      </c>
      <c r="BL52" s="41">
        <f>COUNTA(BM52:BZ52)/2</f>
        <v>0</v>
      </c>
      <c r="BM52" s="41"/>
      <c r="BN52" s="31"/>
      <c r="BO52" s="41"/>
      <c r="BP52" s="31"/>
      <c r="BQ52" s="41"/>
      <c r="BR52" s="31"/>
      <c r="BS52" s="31"/>
      <c r="BT52" s="31"/>
      <c r="BU52" s="31"/>
      <c r="BV52" s="31"/>
      <c r="BW52" s="31"/>
      <c r="BX52" s="31"/>
      <c r="BY52" s="31"/>
      <c r="BZ52" s="31"/>
      <c r="CA52" s="41">
        <v>0</v>
      </c>
      <c r="CB52" s="41"/>
      <c r="CC52" s="41"/>
      <c r="CD52" s="41"/>
      <c r="CE52" s="41"/>
      <c r="CF52" s="41"/>
      <c r="CG52" s="41" t="s">
        <v>88</v>
      </c>
      <c r="CH52" s="41"/>
      <c r="CI52" s="41"/>
      <c r="CJ52" s="41"/>
      <c r="CK52" s="41"/>
      <c r="CL52" s="41">
        <v>0</v>
      </c>
      <c r="CM52" s="41"/>
      <c r="CN52" s="41"/>
      <c r="CO52" s="41"/>
      <c r="CP52" s="41"/>
      <c r="CQ52" s="41"/>
      <c r="CR52" s="41"/>
      <c r="CS52" s="41"/>
      <c r="CT52" s="41"/>
      <c r="CU52" s="41">
        <f t="shared" ref="CU52:CU163" si="170">COUNTA(CV52:DA52)/2</f>
        <v>0</v>
      </c>
      <c r="CV52" s="41"/>
      <c r="CW52" s="41"/>
      <c r="CX52" s="41"/>
      <c r="CY52" s="31"/>
      <c r="CZ52" s="31"/>
      <c r="DA52" s="31"/>
      <c r="DB52" s="41" t="s">
        <v>89</v>
      </c>
      <c r="DC52" s="41" t="s">
        <v>89</v>
      </c>
      <c r="DD52" s="41"/>
      <c r="DE52" s="41"/>
      <c r="DF52" s="41"/>
      <c r="DG52" s="41"/>
      <c r="DH52" s="26">
        <f t="shared" si="5"/>
        <v>2</v>
      </c>
      <c r="DI52" s="26" t="str">
        <f t="shared" si="6"/>
        <v>Avanzado</v>
      </c>
      <c r="DJ52" s="19"/>
    </row>
    <row r="53" spans="1:146" s="20" customFormat="1" ht="15" customHeight="1">
      <c r="A53" s="1"/>
      <c r="B53" s="19"/>
      <c r="C53" s="31" t="s">
        <v>2160</v>
      </c>
      <c r="D53" s="31" t="s">
        <v>14</v>
      </c>
      <c r="E53" s="31" t="s">
        <v>16</v>
      </c>
      <c r="F53" s="31" t="s">
        <v>2163</v>
      </c>
      <c r="G53" s="31" t="s">
        <v>2125</v>
      </c>
      <c r="H53" s="31" t="str">
        <f t="shared" si="4"/>
        <v>Avanzado</v>
      </c>
      <c r="I53" s="41" t="s">
        <v>1172</v>
      </c>
      <c r="J53" s="31" t="s">
        <v>2293</v>
      </c>
      <c r="K53" s="31" t="s">
        <v>6</v>
      </c>
      <c r="L53" s="22" t="s">
        <v>567</v>
      </c>
      <c r="M53" s="31" t="s">
        <v>98</v>
      </c>
      <c r="N53" s="31" t="s">
        <v>2961</v>
      </c>
      <c r="O53" s="220" t="s">
        <v>22</v>
      </c>
      <c r="P53" s="21" t="s">
        <v>22</v>
      </c>
      <c r="Q53" s="21" t="s">
        <v>22</v>
      </c>
      <c r="R53" s="21" t="s">
        <v>22</v>
      </c>
      <c r="S53" s="26">
        <f>'G-7'!D46</f>
        <v>41</v>
      </c>
      <c r="T53" s="26">
        <f>'G-7'!D47</f>
        <v>42</v>
      </c>
      <c r="U53" s="26" t="s">
        <v>4</v>
      </c>
      <c r="V53" s="41" t="s">
        <v>4</v>
      </c>
      <c r="W53" s="41" t="s">
        <v>4</v>
      </c>
      <c r="X53" s="41" t="s">
        <v>4</v>
      </c>
      <c r="Y53" s="41" t="s">
        <v>4</v>
      </c>
      <c r="Z53" s="41" t="s">
        <v>4</v>
      </c>
      <c r="AA53" s="41" t="s">
        <v>4</v>
      </c>
      <c r="AB53" s="41" t="s">
        <v>4</v>
      </c>
      <c r="AC53" s="41" t="s">
        <v>4</v>
      </c>
      <c r="AD53" s="41" t="s">
        <v>4</v>
      </c>
      <c r="AE53" s="41" t="s">
        <v>4</v>
      </c>
      <c r="AF53" s="41" t="s">
        <v>4</v>
      </c>
      <c r="AG53" s="41" t="s">
        <v>4</v>
      </c>
      <c r="AH53" s="41" t="s">
        <v>4</v>
      </c>
      <c r="AI53" s="41" t="s">
        <v>4</v>
      </c>
      <c r="AJ53" s="41" t="s">
        <v>4</v>
      </c>
      <c r="AK53" s="41" t="s">
        <v>4</v>
      </c>
      <c r="AL53" s="222" t="s">
        <v>4</v>
      </c>
      <c r="AM53" s="26" t="s">
        <v>2962</v>
      </c>
      <c r="AN53" s="41" t="s">
        <v>1475</v>
      </c>
      <c r="AO53" s="41" t="s">
        <v>1476</v>
      </c>
      <c r="AP53" s="41" t="s">
        <v>1477</v>
      </c>
      <c r="AQ53" s="41" t="s">
        <v>619</v>
      </c>
      <c r="AR53" s="41"/>
      <c r="AS53" s="41"/>
      <c r="AT53" s="41" t="s">
        <v>2851</v>
      </c>
      <c r="AU53" s="41" t="s">
        <v>2851</v>
      </c>
      <c r="AV53" s="41" t="s">
        <v>2851</v>
      </c>
      <c r="AW53" s="41" t="s">
        <v>2851</v>
      </c>
      <c r="AX53" s="41" t="s">
        <v>2851</v>
      </c>
      <c r="AY53" s="41" t="s">
        <v>2851</v>
      </c>
      <c r="AZ53" s="41" t="s">
        <v>2851</v>
      </c>
      <c r="BA53" s="41" t="s">
        <v>2851</v>
      </c>
      <c r="BB53" s="23" t="s">
        <v>2071</v>
      </c>
      <c r="BC53" s="23" t="s">
        <v>988</v>
      </c>
      <c r="BD53" s="30" t="s">
        <v>2088</v>
      </c>
      <c r="BE53" s="24" t="s">
        <v>450</v>
      </c>
      <c r="BF53" s="25" t="s">
        <v>1012</v>
      </c>
      <c r="BG53" s="25" t="s">
        <v>450</v>
      </c>
      <c r="BH53" s="136" t="s">
        <v>1011</v>
      </c>
      <c r="BI53" s="485">
        <f>'G-8'!MR38</f>
        <v>1</v>
      </c>
      <c r="BJ53" s="485">
        <f>'G-8'!MT38</f>
        <v>0.85</v>
      </c>
      <c r="BK53" s="485">
        <f>'G-8'!MS38</f>
        <v>0.7</v>
      </c>
      <c r="BL53" s="41">
        <f>COUNTA(BM53:BZ53)/2</f>
        <v>0</v>
      </c>
      <c r="BM53" s="41"/>
      <c r="BN53" s="31"/>
      <c r="BO53" s="41"/>
      <c r="BP53" s="31"/>
      <c r="BQ53" s="41"/>
      <c r="BR53" s="31"/>
      <c r="BS53" s="31"/>
      <c r="BT53" s="31"/>
      <c r="BU53" s="31"/>
      <c r="BV53" s="31"/>
      <c r="BW53" s="31"/>
      <c r="BX53" s="31"/>
      <c r="BY53" s="31"/>
      <c r="BZ53" s="31"/>
      <c r="CA53" s="41">
        <f t="shared" ref="CA53:CA167" si="171">COUNTA(CC53:CF53)/2</f>
        <v>0</v>
      </c>
      <c r="CB53" s="41"/>
      <c r="CC53" s="41"/>
      <c r="CD53" s="41"/>
      <c r="CE53" s="41"/>
      <c r="CF53" s="41"/>
      <c r="CG53" s="41" t="s">
        <v>88</v>
      </c>
      <c r="CH53" s="41"/>
      <c r="CI53" s="41"/>
      <c r="CJ53" s="41"/>
      <c r="CK53" s="41"/>
      <c r="CL53" s="41">
        <f>COUNTA(CM53:CT53)/2</f>
        <v>0</v>
      </c>
      <c r="CM53" s="41"/>
      <c r="CN53" s="41"/>
      <c r="CO53" s="41"/>
      <c r="CP53" s="41"/>
      <c r="CQ53" s="41"/>
      <c r="CR53" s="41"/>
      <c r="CS53" s="41"/>
      <c r="CT53" s="41"/>
      <c r="CU53" s="41">
        <f t="shared" si="170"/>
        <v>0</v>
      </c>
      <c r="CV53" s="41"/>
      <c r="CW53" s="41"/>
      <c r="CX53" s="41"/>
      <c r="CY53" s="31"/>
      <c r="CZ53" s="31"/>
      <c r="DA53" s="31"/>
      <c r="DB53" s="41"/>
      <c r="DC53" s="41"/>
      <c r="DD53" s="41"/>
      <c r="DE53" s="41"/>
      <c r="DF53" s="41"/>
      <c r="DG53" s="41"/>
      <c r="DH53" s="26">
        <f t="shared" si="5"/>
        <v>0</v>
      </c>
      <c r="DI53" s="26" t="str">
        <f t="shared" si="6"/>
        <v>Avanzado</v>
      </c>
      <c r="DJ53" s="19"/>
      <c r="EG53" s="19"/>
      <c r="EH53" s="19"/>
      <c r="EI53" s="19"/>
      <c r="EJ53" s="19"/>
      <c r="EK53" s="19"/>
      <c r="EL53" s="19"/>
      <c r="EM53" s="19"/>
      <c r="EN53" s="19"/>
      <c r="EO53" s="19"/>
      <c r="EP53" s="19"/>
    </row>
    <row r="54" spans="1:146" s="20" customFormat="1" ht="15" customHeight="1">
      <c r="A54" s="1"/>
      <c r="B54" s="19"/>
      <c r="C54" s="31" t="str">
        <f>C53</f>
        <v>Aspectos técnicos y de salud pública</v>
      </c>
      <c r="D54" s="31" t="s">
        <v>519</v>
      </c>
      <c r="E54" s="31" t="str">
        <f>E53</f>
        <v>Instalaciones y equipamiento</v>
      </c>
      <c r="F54" s="31" t="str">
        <f t="shared" ref="F54:G60" si="172">F53</f>
        <v>Desempeño de las instalaciones y equipamiento</v>
      </c>
      <c r="G54" s="31" t="str">
        <f t="shared" si="172"/>
        <v>Efectividad Gubernamental</v>
      </c>
      <c r="H54" s="31" t="str">
        <f t="shared" si="4"/>
        <v>Avanzado</v>
      </c>
      <c r="I54" s="31" t="str">
        <f t="shared" ref="I54:AG57" si="173">I53</f>
        <v>I-33</v>
      </c>
      <c r="J54" s="31" t="str">
        <f t="shared" si="173"/>
        <v>Disponibilidad del servicio</v>
      </c>
      <c r="K54" s="31" t="str">
        <f t="shared" si="173"/>
        <v>%</v>
      </c>
      <c r="L54" s="31" t="str">
        <f t="shared" si="173"/>
        <v>Mide la pérdida de la disponibilidad del servicio provocadas por paradas no programadas, es decir, el % de tiempo real de operación del servicio.</v>
      </c>
      <c r="M54" s="31" t="str">
        <f t="shared" si="173"/>
        <v>Cuantitativo</v>
      </c>
      <c r="N54" s="31" t="str">
        <f t="shared" si="173"/>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4" s="31" t="str">
        <f t="shared" si="173"/>
        <v>N/A</v>
      </c>
      <c r="P54" s="31" t="str">
        <f t="shared" si="173"/>
        <v>N/A</v>
      </c>
      <c r="Q54" s="31" t="str">
        <f t="shared" si="173"/>
        <v>N/A</v>
      </c>
      <c r="R54" s="31" t="str">
        <f t="shared" si="173"/>
        <v>N/A</v>
      </c>
      <c r="S54" s="31">
        <f t="shared" si="173"/>
        <v>41</v>
      </c>
      <c r="T54" s="31">
        <f t="shared" si="173"/>
        <v>42</v>
      </c>
      <c r="U54" s="31" t="str">
        <f t="shared" si="173"/>
        <v>-</v>
      </c>
      <c r="V54" s="31" t="str">
        <f t="shared" si="173"/>
        <v>-</v>
      </c>
      <c r="W54" s="31" t="str">
        <f t="shared" si="173"/>
        <v>-</v>
      </c>
      <c r="X54" s="31" t="str">
        <f t="shared" si="173"/>
        <v>-</v>
      </c>
      <c r="Y54" s="31" t="str">
        <f t="shared" si="173"/>
        <v>-</v>
      </c>
      <c r="Z54" s="31" t="str">
        <f t="shared" si="173"/>
        <v>-</v>
      </c>
      <c r="AA54" s="31" t="str">
        <f t="shared" si="173"/>
        <v>-</v>
      </c>
      <c r="AB54" s="31" t="str">
        <f t="shared" si="173"/>
        <v>-</v>
      </c>
      <c r="AC54" s="31" t="str">
        <f t="shared" si="173"/>
        <v>-</v>
      </c>
      <c r="AD54" s="31" t="str">
        <f t="shared" si="173"/>
        <v>-</v>
      </c>
      <c r="AE54" s="31" t="str">
        <f t="shared" si="173"/>
        <v>-</v>
      </c>
      <c r="AF54" s="31" t="str">
        <f t="shared" si="173"/>
        <v>-</v>
      </c>
      <c r="AG54" s="31" t="str">
        <f t="shared" si="173"/>
        <v>-</v>
      </c>
      <c r="AH54" s="31" t="str">
        <f t="shared" ref="AH54:BH59" si="174">AH53</f>
        <v>-</v>
      </c>
      <c r="AI54" s="31" t="str">
        <f t="shared" si="174"/>
        <v>-</v>
      </c>
      <c r="AJ54" s="31" t="str">
        <f t="shared" si="174"/>
        <v>-</v>
      </c>
      <c r="AK54" s="31" t="str">
        <f t="shared" si="174"/>
        <v>-</v>
      </c>
      <c r="AL54" s="221" t="str">
        <f t="shared" si="174"/>
        <v>-</v>
      </c>
      <c r="AM54" s="31" t="str">
        <f t="shared" si="174"/>
        <v>Si hay recolección selectiva se sugiere reportar por separado cada fracción</v>
      </c>
      <c r="AN54" s="31" t="str">
        <f t="shared" si="174"/>
        <v xml:space="preserve">% de tiempo de funcionamiento real=∑(Horas de funcionamiento real de todas las instalaciones/entidades) X 100/∑(Horas de servicio programadas de todas las instalaciones/entidades). </v>
      </c>
      <c r="AO54" s="31" t="str">
        <f t="shared" si="174"/>
        <v xml:space="preserve">% de tiempo de funcionamiento real=∑(Horas de funcionamiento real de todas las entidades a integrar) X 100/∑(Horas de servicio programadas de todas las entidades a integrar). </v>
      </c>
      <c r="AP54" s="31" t="str">
        <f t="shared" si="174"/>
        <v xml:space="preserve">% de tiempo de funcionamiento real=∑(Horas de funcionamiento real de mancomunidad+municipios que la integran) X 100/∑(Horas de servicio programadas de mancomunidad+municipios que la integran). </v>
      </c>
      <c r="AQ54" s="31" t="str">
        <f t="shared" si="174"/>
        <v>Componentes</v>
      </c>
      <c r="AR54" s="31">
        <f t="shared" si="174"/>
        <v>0</v>
      </c>
      <c r="AS54" s="31">
        <f t="shared" si="174"/>
        <v>0</v>
      </c>
      <c r="AT54" s="31" t="str">
        <f t="shared" si="174"/>
        <v>X</v>
      </c>
      <c r="AU54" s="31" t="str">
        <f t="shared" si="174"/>
        <v>X</v>
      </c>
      <c r="AV54" s="31" t="str">
        <f t="shared" si="174"/>
        <v>X</v>
      </c>
      <c r="AW54" s="31" t="str">
        <f t="shared" si="174"/>
        <v>X</v>
      </c>
      <c r="AX54" s="31" t="str">
        <f t="shared" si="174"/>
        <v>X</v>
      </c>
      <c r="AY54" s="31" t="str">
        <f t="shared" si="174"/>
        <v>X</v>
      </c>
      <c r="AZ54" s="31" t="str">
        <f t="shared" si="174"/>
        <v>X</v>
      </c>
      <c r="BA54" s="31" t="str">
        <f t="shared" si="174"/>
        <v>X</v>
      </c>
      <c r="BB54" s="23" t="str">
        <f t="shared" si="174"/>
        <v>≥85%</v>
      </c>
      <c r="BC54" s="23" t="str">
        <f t="shared" si="174"/>
        <v xml:space="preserve">Paraguassú, F. A., &amp; Rojas, C. R. (2002). Indicadores para el gerenciamiento del servicio de limpieza pública. Lima, Perú: Centro Panamericano de Ingeniería Sanitaria y Ciencias del Ambiente, OPS. </v>
      </c>
      <c r="BD54" s="30" t="str">
        <f t="shared" si="174"/>
        <v>&lt;85 a ≥70%</v>
      </c>
      <c r="BE54" s="24" t="str">
        <f t="shared" si="174"/>
        <v>Propuesto</v>
      </c>
      <c r="BF54" s="25" t="str">
        <f t="shared" si="174"/>
        <v>&lt;70%</v>
      </c>
      <c r="BG54" s="25" t="str">
        <f t="shared" si="174"/>
        <v>Propuesto</v>
      </c>
      <c r="BH54" s="31" t="str">
        <f t="shared" si="174"/>
        <v>Máx</v>
      </c>
      <c r="BI54" s="485">
        <f>'G-8'!MR105</f>
        <v>1</v>
      </c>
      <c r="BJ54" s="485">
        <f>'G-8'!MT105</f>
        <v>0.97</v>
      </c>
      <c r="BK54" s="485">
        <f>'G-8'!MS105</f>
        <v>0.85</v>
      </c>
      <c r="BL54" s="41">
        <f>BL53</f>
        <v>0</v>
      </c>
      <c r="BM54" s="41">
        <f t="shared" ref="BM54:DA59" si="175">BM53</f>
        <v>0</v>
      </c>
      <c r="BN54" s="41">
        <f t="shared" si="175"/>
        <v>0</v>
      </c>
      <c r="BO54" s="41">
        <f t="shared" si="175"/>
        <v>0</v>
      </c>
      <c r="BP54" s="41">
        <f t="shared" si="175"/>
        <v>0</v>
      </c>
      <c r="BQ54" s="41">
        <f t="shared" si="175"/>
        <v>0</v>
      </c>
      <c r="BR54" s="41">
        <f t="shared" si="175"/>
        <v>0</v>
      </c>
      <c r="BS54" s="41">
        <f t="shared" si="175"/>
        <v>0</v>
      </c>
      <c r="BT54" s="41">
        <f t="shared" si="175"/>
        <v>0</v>
      </c>
      <c r="BU54" s="41">
        <f t="shared" si="175"/>
        <v>0</v>
      </c>
      <c r="BV54" s="41">
        <f t="shared" si="175"/>
        <v>0</v>
      </c>
      <c r="BW54" s="41">
        <f t="shared" si="175"/>
        <v>0</v>
      </c>
      <c r="BX54" s="41">
        <f t="shared" si="175"/>
        <v>0</v>
      </c>
      <c r="BY54" s="41">
        <f t="shared" si="175"/>
        <v>0</v>
      </c>
      <c r="BZ54" s="41">
        <f t="shared" si="175"/>
        <v>0</v>
      </c>
      <c r="CA54" s="41">
        <f t="shared" si="175"/>
        <v>0</v>
      </c>
      <c r="CB54" s="41">
        <f t="shared" si="175"/>
        <v>0</v>
      </c>
      <c r="CC54" s="41">
        <f t="shared" si="175"/>
        <v>0</v>
      </c>
      <c r="CD54" s="41">
        <f t="shared" si="175"/>
        <v>0</v>
      </c>
      <c r="CE54" s="41">
        <f t="shared" si="175"/>
        <v>0</v>
      </c>
      <c r="CF54" s="41">
        <f t="shared" si="175"/>
        <v>0</v>
      </c>
      <c r="CG54" s="41" t="str">
        <f t="shared" si="175"/>
        <v>No</v>
      </c>
      <c r="CH54" s="41">
        <f t="shared" si="175"/>
        <v>0</v>
      </c>
      <c r="CI54" s="41">
        <f t="shared" si="175"/>
        <v>0</v>
      </c>
      <c r="CJ54" s="41">
        <f t="shared" si="175"/>
        <v>0</v>
      </c>
      <c r="CK54" s="41">
        <f t="shared" si="175"/>
        <v>0</v>
      </c>
      <c r="CL54" s="41">
        <f t="shared" si="175"/>
        <v>0</v>
      </c>
      <c r="CM54" s="41">
        <f t="shared" si="175"/>
        <v>0</v>
      </c>
      <c r="CN54" s="41">
        <f t="shared" si="175"/>
        <v>0</v>
      </c>
      <c r="CO54" s="41">
        <f t="shared" si="175"/>
        <v>0</v>
      </c>
      <c r="CP54" s="41">
        <f t="shared" si="175"/>
        <v>0</v>
      </c>
      <c r="CQ54" s="41">
        <f t="shared" si="175"/>
        <v>0</v>
      </c>
      <c r="CR54" s="41">
        <f t="shared" si="175"/>
        <v>0</v>
      </c>
      <c r="CS54" s="41">
        <f t="shared" si="175"/>
        <v>0</v>
      </c>
      <c r="CT54" s="41">
        <f t="shared" si="175"/>
        <v>0</v>
      </c>
      <c r="CU54" s="41">
        <f t="shared" si="175"/>
        <v>0</v>
      </c>
      <c r="CV54" s="41">
        <f t="shared" si="175"/>
        <v>0</v>
      </c>
      <c r="CW54" s="41">
        <f t="shared" si="175"/>
        <v>0</v>
      </c>
      <c r="CX54" s="41">
        <f t="shared" si="175"/>
        <v>0</v>
      </c>
      <c r="CY54" s="41">
        <f t="shared" si="175"/>
        <v>0</v>
      </c>
      <c r="CZ54" s="41">
        <f t="shared" si="175"/>
        <v>0</v>
      </c>
      <c r="DA54" s="41">
        <f t="shared" si="175"/>
        <v>0</v>
      </c>
      <c r="DB54" s="26"/>
      <c r="DC54" s="26"/>
      <c r="DD54" s="26"/>
      <c r="DE54" s="26"/>
      <c r="DF54" s="26"/>
      <c r="DG54" s="26"/>
      <c r="DH54" s="26">
        <f t="shared" si="5"/>
        <v>0</v>
      </c>
      <c r="DI54" s="26" t="str">
        <f t="shared" si="6"/>
        <v>Avanzado</v>
      </c>
      <c r="DJ54" s="19"/>
      <c r="EG54" s="19"/>
      <c r="EH54" s="19"/>
      <c r="EI54" s="19"/>
      <c r="EJ54" s="19"/>
      <c r="EK54" s="19"/>
      <c r="EL54" s="19"/>
      <c r="EM54" s="19"/>
      <c r="EN54" s="19"/>
      <c r="EO54" s="19"/>
      <c r="EP54" s="19"/>
    </row>
    <row r="55" spans="1:146" s="20" customFormat="1" ht="15" customHeight="1">
      <c r="A55" s="1"/>
      <c r="B55" s="19"/>
      <c r="C55" s="31" t="str">
        <f t="shared" ref="C55:C60" si="176">C54</f>
        <v>Aspectos técnicos y de salud pública</v>
      </c>
      <c r="D55" s="31" t="s">
        <v>2313</v>
      </c>
      <c r="E55" s="31" t="str">
        <f t="shared" ref="E55:E60" si="177">E54</f>
        <v>Instalaciones y equipamiento</v>
      </c>
      <c r="F55" s="31" t="str">
        <f t="shared" si="172"/>
        <v>Desempeño de las instalaciones y equipamiento</v>
      </c>
      <c r="G55" s="31" t="str">
        <f t="shared" si="172"/>
        <v>Efectividad Gubernamental</v>
      </c>
      <c r="H55" s="31" t="str">
        <f t="shared" si="4"/>
        <v>Avanzado</v>
      </c>
      <c r="I55" s="31" t="str">
        <f t="shared" si="173"/>
        <v>I-33</v>
      </c>
      <c r="J55" s="31" t="str">
        <f t="shared" si="173"/>
        <v>Disponibilidad del servicio</v>
      </c>
      <c r="K55" s="31" t="str">
        <f t="shared" si="173"/>
        <v>%</v>
      </c>
      <c r="L55" s="31" t="str">
        <f t="shared" si="173"/>
        <v>Mide la pérdida de la disponibilidad del servicio provocadas por paradas no programadas, es decir, el % de tiempo real de operación del servicio.</v>
      </c>
      <c r="M55" s="31" t="str">
        <f t="shared" si="173"/>
        <v>Cuantitativo</v>
      </c>
      <c r="N55" s="31" t="str">
        <f t="shared" si="173"/>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5" s="31" t="str">
        <f t="shared" si="173"/>
        <v>N/A</v>
      </c>
      <c r="P55" s="31" t="str">
        <f t="shared" si="173"/>
        <v>N/A</v>
      </c>
      <c r="Q55" s="31" t="str">
        <f t="shared" si="173"/>
        <v>N/A</v>
      </c>
      <c r="R55" s="31" t="str">
        <f t="shared" si="173"/>
        <v>N/A</v>
      </c>
      <c r="S55" s="31">
        <f t="shared" si="173"/>
        <v>41</v>
      </c>
      <c r="T55" s="31">
        <f t="shared" si="173"/>
        <v>42</v>
      </c>
      <c r="U55" s="31" t="str">
        <f t="shared" si="173"/>
        <v>-</v>
      </c>
      <c r="V55" s="31" t="str">
        <f t="shared" si="173"/>
        <v>-</v>
      </c>
      <c r="W55" s="31" t="str">
        <f t="shared" si="173"/>
        <v>-</v>
      </c>
      <c r="X55" s="31" t="str">
        <f t="shared" si="173"/>
        <v>-</v>
      </c>
      <c r="Y55" s="31" t="str">
        <f t="shared" si="173"/>
        <v>-</v>
      </c>
      <c r="Z55" s="31" t="str">
        <f t="shared" si="173"/>
        <v>-</v>
      </c>
      <c r="AA55" s="31" t="str">
        <f t="shared" si="173"/>
        <v>-</v>
      </c>
      <c r="AB55" s="31" t="str">
        <f t="shared" si="173"/>
        <v>-</v>
      </c>
      <c r="AC55" s="31" t="str">
        <f t="shared" si="173"/>
        <v>-</v>
      </c>
      <c r="AD55" s="31" t="str">
        <f t="shared" si="173"/>
        <v>-</v>
      </c>
      <c r="AE55" s="31" t="str">
        <f t="shared" si="173"/>
        <v>-</v>
      </c>
      <c r="AF55" s="31" t="str">
        <f t="shared" si="173"/>
        <v>-</v>
      </c>
      <c r="AG55" s="31" t="str">
        <f t="shared" si="173"/>
        <v>-</v>
      </c>
      <c r="AH55" s="31" t="str">
        <f t="shared" si="174"/>
        <v>-</v>
      </c>
      <c r="AI55" s="31" t="str">
        <f t="shared" si="174"/>
        <v>-</v>
      </c>
      <c r="AJ55" s="31" t="str">
        <f t="shared" si="174"/>
        <v>-</v>
      </c>
      <c r="AK55" s="31" t="str">
        <f t="shared" si="174"/>
        <v>-</v>
      </c>
      <c r="AL55" s="221" t="str">
        <f t="shared" si="174"/>
        <v>-</v>
      </c>
      <c r="AM55" s="31" t="str">
        <f t="shared" si="174"/>
        <v>Si hay recolección selectiva se sugiere reportar por separado cada fracción</v>
      </c>
      <c r="AN55" s="31" t="str">
        <f t="shared" si="174"/>
        <v xml:space="preserve">% de tiempo de funcionamiento real=∑(Horas de funcionamiento real de todas las instalaciones/entidades) X 100/∑(Horas de servicio programadas de todas las instalaciones/entidades). </v>
      </c>
      <c r="AO55" s="31" t="str">
        <f t="shared" si="174"/>
        <v xml:space="preserve">% de tiempo de funcionamiento real=∑(Horas de funcionamiento real de todas las entidades a integrar) X 100/∑(Horas de servicio programadas de todas las entidades a integrar). </v>
      </c>
      <c r="AP55" s="31" t="str">
        <f t="shared" si="174"/>
        <v xml:space="preserve">% de tiempo de funcionamiento real=∑(Horas de funcionamiento real de mancomunidad+municipios que la integran) X 100/∑(Horas de servicio programadas de mancomunidad+municipios que la integran). </v>
      </c>
      <c r="AQ55" s="31" t="str">
        <f t="shared" si="174"/>
        <v>Componentes</v>
      </c>
      <c r="AR55" s="31">
        <f t="shared" si="174"/>
        <v>0</v>
      </c>
      <c r="AS55" s="31">
        <f t="shared" si="174"/>
        <v>0</v>
      </c>
      <c r="AT55" s="31" t="str">
        <f t="shared" si="174"/>
        <v>X</v>
      </c>
      <c r="AU55" s="31" t="str">
        <f t="shared" si="174"/>
        <v>X</v>
      </c>
      <c r="AV55" s="31" t="str">
        <f t="shared" si="174"/>
        <v>X</v>
      </c>
      <c r="AW55" s="31" t="str">
        <f t="shared" si="174"/>
        <v>X</v>
      </c>
      <c r="AX55" s="31" t="str">
        <f t="shared" si="174"/>
        <v>X</v>
      </c>
      <c r="AY55" s="31" t="str">
        <f t="shared" si="174"/>
        <v>X</v>
      </c>
      <c r="AZ55" s="31" t="str">
        <f t="shared" si="174"/>
        <v>X</v>
      </c>
      <c r="BA55" s="31" t="str">
        <f t="shared" si="174"/>
        <v>X</v>
      </c>
      <c r="BB55" s="23" t="str">
        <f t="shared" si="174"/>
        <v>≥85%</v>
      </c>
      <c r="BC55" s="23" t="str">
        <f t="shared" si="174"/>
        <v xml:space="preserve">Paraguassú, F. A., &amp; Rojas, C. R. (2002). Indicadores para el gerenciamiento del servicio de limpieza pública. Lima, Perú: Centro Panamericano de Ingeniería Sanitaria y Ciencias del Ambiente, OPS. </v>
      </c>
      <c r="BD55" s="30" t="str">
        <f t="shared" si="174"/>
        <v>&lt;85 a ≥70%</v>
      </c>
      <c r="BE55" s="24" t="str">
        <f t="shared" si="174"/>
        <v>Propuesto</v>
      </c>
      <c r="BF55" s="25" t="str">
        <f t="shared" si="174"/>
        <v>&lt;70%</v>
      </c>
      <c r="BG55" s="25" t="str">
        <f t="shared" si="174"/>
        <v>Propuesto</v>
      </c>
      <c r="BH55" s="31" t="str">
        <f t="shared" si="174"/>
        <v>Máx</v>
      </c>
      <c r="BI55" s="485">
        <f>'G-8'!MR134</f>
        <v>1</v>
      </c>
      <c r="BJ55" s="485">
        <f>'G-8'!MT134</f>
        <v>1</v>
      </c>
      <c r="BK55" s="485">
        <f>'G-8'!MS134</f>
        <v>1</v>
      </c>
      <c r="BL55" s="41">
        <f t="shared" ref="BL55:BL60" si="178">BL54</f>
        <v>0</v>
      </c>
      <c r="BM55" s="41">
        <f t="shared" si="175"/>
        <v>0</v>
      </c>
      <c r="BN55" s="41">
        <f t="shared" si="175"/>
        <v>0</v>
      </c>
      <c r="BO55" s="41">
        <f t="shared" si="175"/>
        <v>0</v>
      </c>
      <c r="BP55" s="41">
        <f t="shared" si="175"/>
        <v>0</v>
      </c>
      <c r="BQ55" s="41">
        <f t="shared" si="175"/>
        <v>0</v>
      </c>
      <c r="BR55" s="41">
        <f t="shared" si="175"/>
        <v>0</v>
      </c>
      <c r="BS55" s="41">
        <f t="shared" si="175"/>
        <v>0</v>
      </c>
      <c r="BT55" s="41">
        <f t="shared" si="175"/>
        <v>0</v>
      </c>
      <c r="BU55" s="41">
        <f t="shared" si="175"/>
        <v>0</v>
      </c>
      <c r="BV55" s="41">
        <f t="shared" si="175"/>
        <v>0</v>
      </c>
      <c r="BW55" s="41">
        <f t="shared" si="175"/>
        <v>0</v>
      </c>
      <c r="BX55" s="41">
        <f t="shared" si="175"/>
        <v>0</v>
      </c>
      <c r="BY55" s="41">
        <f t="shared" si="175"/>
        <v>0</v>
      </c>
      <c r="BZ55" s="41">
        <f t="shared" si="175"/>
        <v>0</v>
      </c>
      <c r="CA55" s="41">
        <f t="shared" si="175"/>
        <v>0</v>
      </c>
      <c r="CB55" s="41">
        <f t="shared" si="175"/>
        <v>0</v>
      </c>
      <c r="CC55" s="41">
        <f t="shared" si="175"/>
        <v>0</v>
      </c>
      <c r="CD55" s="41">
        <f t="shared" si="175"/>
        <v>0</v>
      </c>
      <c r="CE55" s="41">
        <f t="shared" si="175"/>
        <v>0</v>
      </c>
      <c r="CF55" s="41">
        <f t="shared" si="175"/>
        <v>0</v>
      </c>
      <c r="CG55" s="41" t="str">
        <f t="shared" si="175"/>
        <v>No</v>
      </c>
      <c r="CH55" s="41">
        <f t="shared" si="175"/>
        <v>0</v>
      </c>
      <c r="CI55" s="41">
        <f t="shared" si="175"/>
        <v>0</v>
      </c>
      <c r="CJ55" s="41">
        <f t="shared" si="175"/>
        <v>0</v>
      </c>
      <c r="CK55" s="41">
        <f t="shared" si="175"/>
        <v>0</v>
      </c>
      <c r="CL55" s="41">
        <f t="shared" si="175"/>
        <v>0</v>
      </c>
      <c r="CM55" s="41">
        <f t="shared" si="175"/>
        <v>0</v>
      </c>
      <c r="CN55" s="41">
        <f t="shared" si="175"/>
        <v>0</v>
      </c>
      <c r="CO55" s="41">
        <f t="shared" si="175"/>
        <v>0</v>
      </c>
      <c r="CP55" s="41">
        <f t="shared" si="175"/>
        <v>0</v>
      </c>
      <c r="CQ55" s="41">
        <f t="shared" si="175"/>
        <v>0</v>
      </c>
      <c r="CR55" s="41">
        <f t="shared" si="175"/>
        <v>0</v>
      </c>
      <c r="CS55" s="41">
        <f t="shared" si="175"/>
        <v>0</v>
      </c>
      <c r="CT55" s="41">
        <f t="shared" si="175"/>
        <v>0</v>
      </c>
      <c r="CU55" s="41">
        <f t="shared" si="175"/>
        <v>0</v>
      </c>
      <c r="CV55" s="41">
        <f t="shared" si="175"/>
        <v>0</v>
      </c>
      <c r="CW55" s="41">
        <f t="shared" si="175"/>
        <v>0</v>
      </c>
      <c r="CX55" s="41">
        <f t="shared" si="175"/>
        <v>0</v>
      </c>
      <c r="CY55" s="41">
        <f t="shared" si="175"/>
        <v>0</v>
      </c>
      <c r="CZ55" s="41">
        <f t="shared" si="175"/>
        <v>0</v>
      </c>
      <c r="DA55" s="41">
        <f t="shared" si="175"/>
        <v>0</v>
      </c>
      <c r="DB55" s="26"/>
      <c r="DC55" s="26"/>
      <c r="DD55" s="26"/>
      <c r="DE55" s="26"/>
      <c r="DF55" s="26"/>
      <c r="DG55" s="26"/>
      <c r="DH55" s="26">
        <f t="shared" si="5"/>
        <v>0</v>
      </c>
      <c r="DI55" s="26" t="str">
        <f t="shared" si="6"/>
        <v>Avanzado</v>
      </c>
      <c r="DJ55" s="19"/>
      <c r="EG55" s="19"/>
      <c r="EH55" s="19"/>
      <c r="EI55" s="19"/>
      <c r="EJ55" s="19"/>
      <c r="EK55" s="19"/>
      <c r="EL55" s="19"/>
      <c r="EM55" s="19"/>
      <c r="EN55" s="19"/>
      <c r="EO55" s="19"/>
      <c r="EP55" s="19"/>
    </row>
    <row r="56" spans="1:146" s="20" customFormat="1" ht="15" customHeight="1">
      <c r="A56" s="1"/>
      <c r="B56" s="19"/>
      <c r="C56" s="31" t="str">
        <f t="shared" si="176"/>
        <v>Aspectos técnicos y de salud pública</v>
      </c>
      <c r="D56" s="31" t="s">
        <v>5</v>
      </c>
      <c r="E56" s="31" t="str">
        <f t="shared" si="177"/>
        <v>Instalaciones y equipamiento</v>
      </c>
      <c r="F56" s="31" t="str">
        <f t="shared" si="172"/>
        <v>Desempeño de las instalaciones y equipamiento</v>
      </c>
      <c r="G56" s="31" t="str">
        <f t="shared" si="172"/>
        <v>Efectividad Gubernamental</v>
      </c>
      <c r="H56" s="31" t="str">
        <f t="shared" si="4"/>
        <v>Avanzado</v>
      </c>
      <c r="I56" s="31" t="str">
        <f t="shared" si="173"/>
        <v>I-33</v>
      </c>
      <c r="J56" s="31" t="str">
        <f t="shared" si="173"/>
        <v>Disponibilidad del servicio</v>
      </c>
      <c r="K56" s="31" t="str">
        <f t="shared" si="173"/>
        <v>%</v>
      </c>
      <c r="L56" s="31" t="str">
        <f t="shared" si="173"/>
        <v>Mide la pérdida de la disponibilidad del servicio provocadas por paradas no programadas, es decir, el % de tiempo real de operación del servicio.</v>
      </c>
      <c r="M56" s="31" t="str">
        <f t="shared" si="173"/>
        <v>Cuantitativo</v>
      </c>
      <c r="N56" s="31" t="str">
        <f t="shared" si="173"/>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6" s="31" t="str">
        <f t="shared" si="173"/>
        <v>N/A</v>
      </c>
      <c r="P56" s="31" t="str">
        <f t="shared" si="173"/>
        <v>N/A</v>
      </c>
      <c r="Q56" s="31" t="str">
        <f t="shared" si="173"/>
        <v>N/A</v>
      </c>
      <c r="R56" s="31" t="str">
        <f t="shared" si="173"/>
        <v>N/A</v>
      </c>
      <c r="S56" s="31">
        <f t="shared" si="173"/>
        <v>41</v>
      </c>
      <c r="T56" s="31">
        <f t="shared" si="173"/>
        <v>42</v>
      </c>
      <c r="U56" s="31" t="str">
        <f t="shared" si="173"/>
        <v>-</v>
      </c>
      <c r="V56" s="31" t="str">
        <f t="shared" si="173"/>
        <v>-</v>
      </c>
      <c r="W56" s="31" t="str">
        <f t="shared" si="173"/>
        <v>-</v>
      </c>
      <c r="X56" s="31" t="str">
        <f t="shared" si="173"/>
        <v>-</v>
      </c>
      <c r="Y56" s="31" t="str">
        <f t="shared" si="173"/>
        <v>-</v>
      </c>
      <c r="Z56" s="31" t="str">
        <f t="shared" si="173"/>
        <v>-</v>
      </c>
      <c r="AA56" s="31" t="str">
        <f t="shared" si="173"/>
        <v>-</v>
      </c>
      <c r="AB56" s="31" t="str">
        <f t="shared" si="173"/>
        <v>-</v>
      </c>
      <c r="AC56" s="31" t="str">
        <f t="shared" si="173"/>
        <v>-</v>
      </c>
      <c r="AD56" s="31" t="str">
        <f t="shared" si="173"/>
        <v>-</v>
      </c>
      <c r="AE56" s="31" t="str">
        <f t="shared" si="173"/>
        <v>-</v>
      </c>
      <c r="AF56" s="31" t="str">
        <f t="shared" si="173"/>
        <v>-</v>
      </c>
      <c r="AG56" s="31" t="str">
        <f t="shared" si="173"/>
        <v>-</v>
      </c>
      <c r="AH56" s="31" t="str">
        <f t="shared" si="174"/>
        <v>-</v>
      </c>
      <c r="AI56" s="31" t="str">
        <f t="shared" si="174"/>
        <v>-</v>
      </c>
      <c r="AJ56" s="31" t="str">
        <f t="shared" si="174"/>
        <v>-</v>
      </c>
      <c r="AK56" s="31" t="str">
        <f t="shared" si="174"/>
        <v>-</v>
      </c>
      <c r="AL56" s="221" t="str">
        <f t="shared" si="174"/>
        <v>-</v>
      </c>
      <c r="AM56" s="31" t="str">
        <f t="shared" si="174"/>
        <v>Si hay recolección selectiva se sugiere reportar por separado cada fracción</v>
      </c>
      <c r="AN56" s="31" t="str">
        <f t="shared" si="174"/>
        <v xml:space="preserve">% de tiempo de funcionamiento real=∑(Horas de funcionamiento real de todas las instalaciones/entidades) X 100/∑(Horas de servicio programadas de todas las instalaciones/entidades). </v>
      </c>
      <c r="AO56" s="31" t="str">
        <f t="shared" si="174"/>
        <v xml:space="preserve">% de tiempo de funcionamiento real=∑(Horas de funcionamiento real de todas las entidades a integrar) X 100/∑(Horas de servicio programadas de todas las entidades a integrar). </v>
      </c>
      <c r="AP56" s="31" t="str">
        <f t="shared" si="174"/>
        <v xml:space="preserve">% de tiempo de funcionamiento real=∑(Horas de funcionamiento real de mancomunidad+municipios que la integran) X 100/∑(Horas de servicio programadas de mancomunidad+municipios que la integran). </v>
      </c>
      <c r="AQ56" s="31" t="str">
        <f t="shared" si="174"/>
        <v>Componentes</v>
      </c>
      <c r="AR56" s="31">
        <f t="shared" si="174"/>
        <v>0</v>
      </c>
      <c r="AS56" s="31">
        <f t="shared" si="174"/>
        <v>0</v>
      </c>
      <c r="AT56" s="31" t="str">
        <f t="shared" si="174"/>
        <v>X</v>
      </c>
      <c r="AU56" s="31" t="str">
        <f t="shared" si="174"/>
        <v>X</v>
      </c>
      <c r="AV56" s="31" t="str">
        <f t="shared" si="174"/>
        <v>X</v>
      </c>
      <c r="AW56" s="31" t="str">
        <f t="shared" si="174"/>
        <v>X</v>
      </c>
      <c r="AX56" s="31" t="str">
        <f t="shared" si="174"/>
        <v>X</v>
      </c>
      <c r="AY56" s="31" t="str">
        <f t="shared" si="174"/>
        <v>X</v>
      </c>
      <c r="AZ56" s="31" t="str">
        <f t="shared" si="174"/>
        <v>X</v>
      </c>
      <c r="BA56" s="31" t="str">
        <f t="shared" si="174"/>
        <v>X</v>
      </c>
      <c r="BB56" s="23" t="str">
        <f t="shared" si="174"/>
        <v>≥85%</v>
      </c>
      <c r="BC56" s="23" t="str">
        <f t="shared" si="174"/>
        <v xml:space="preserve">Paraguassú, F. A., &amp; Rojas, C. R. (2002). Indicadores para el gerenciamiento del servicio de limpieza pública. Lima, Perú: Centro Panamericano de Ingeniería Sanitaria y Ciencias del Ambiente, OPS. </v>
      </c>
      <c r="BD56" s="30" t="str">
        <f t="shared" si="174"/>
        <v>&lt;85 a ≥70%</v>
      </c>
      <c r="BE56" s="24" t="str">
        <f t="shared" si="174"/>
        <v>Propuesto</v>
      </c>
      <c r="BF56" s="25" t="str">
        <f t="shared" si="174"/>
        <v>&lt;70%</v>
      </c>
      <c r="BG56" s="25" t="str">
        <f t="shared" si="174"/>
        <v>Propuesto</v>
      </c>
      <c r="BH56" s="31" t="str">
        <f t="shared" si="174"/>
        <v>Máx</v>
      </c>
      <c r="BI56" s="485">
        <f>'G-8'!MR166</f>
        <v>0.98899999999999999</v>
      </c>
      <c r="BJ56" s="485">
        <f>'G-8'!MT166</f>
        <v>0.98899999999999999</v>
      </c>
      <c r="BK56" s="485">
        <f>'G-8'!MS166</f>
        <v>0.98899999999999999</v>
      </c>
      <c r="BL56" s="41">
        <f t="shared" si="178"/>
        <v>0</v>
      </c>
      <c r="BM56" s="41">
        <f t="shared" si="175"/>
        <v>0</v>
      </c>
      <c r="BN56" s="41">
        <f t="shared" si="175"/>
        <v>0</v>
      </c>
      <c r="BO56" s="41">
        <f t="shared" si="175"/>
        <v>0</v>
      </c>
      <c r="BP56" s="41">
        <f t="shared" si="175"/>
        <v>0</v>
      </c>
      <c r="BQ56" s="41">
        <f t="shared" si="175"/>
        <v>0</v>
      </c>
      <c r="BR56" s="41">
        <f t="shared" si="175"/>
        <v>0</v>
      </c>
      <c r="BS56" s="41">
        <f t="shared" si="175"/>
        <v>0</v>
      </c>
      <c r="BT56" s="41">
        <f t="shared" si="175"/>
        <v>0</v>
      </c>
      <c r="BU56" s="41">
        <f t="shared" si="175"/>
        <v>0</v>
      </c>
      <c r="BV56" s="41">
        <f t="shared" si="175"/>
        <v>0</v>
      </c>
      <c r="BW56" s="41">
        <f t="shared" si="175"/>
        <v>0</v>
      </c>
      <c r="BX56" s="41">
        <f t="shared" si="175"/>
        <v>0</v>
      </c>
      <c r="BY56" s="41">
        <f t="shared" si="175"/>
        <v>0</v>
      </c>
      <c r="BZ56" s="41">
        <f t="shared" si="175"/>
        <v>0</v>
      </c>
      <c r="CA56" s="41">
        <f t="shared" si="175"/>
        <v>0</v>
      </c>
      <c r="CB56" s="41">
        <f t="shared" si="175"/>
        <v>0</v>
      </c>
      <c r="CC56" s="41">
        <f t="shared" si="175"/>
        <v>0</v>
      </c>
      <c r="CD56" s="41">
        <f t="shared" si="175"/>
        <v>0</v>
      </c>
      <c r="CE56" s="41">
        <f t="shared" si="175"/>
        <v>0</v>
      </c>
      <c r="CF56" s="41">
        <f t="shared" si="175"/>
        <v>0</v>
      </c>
      <c r="CG56" s="41" t="str">
        <f t="shared" si="175"/>
        <v>No</v>
      </c>
      <c r="CH56" s="41">
        <f t="shared" si="175"/>
        <v>0</v>
      </c>
      <c r="CI56" s="41">
        <f t="shared" si="175"/>
        <v>0</v>
      </c>
      <c r="CJ56" s="41">
        <f t="shared" si="175"/>
        <v>0</v>
      </c>
      <c r="CK56" s="41">
        <f t="shared" si="175"/>
        <v>0</v>
      </c>
      <c r="CL56" s="41">
        <f t="shared" si="175"/>
        <v>0</v>
      </c>
      <c r="CM56" s="41">
        <f t="shared" si="175"/>
        <v>0</v>
      </c>
      <c r="CN56" s="41">
        <f t="shared" si="175"/>
        <v>0</v>
      </c>
      <c r="CO56" s="41">
        <f t="shared" si="175"/>
        <v>0</v>
      </c>
      <c r="CP56" s="41">
        <f t="shared" si="175"/>
        <v>0</v>
      </c>
      <c r="CQ56" s="41">
        <f t="shared" si="175"/>
        <v>0</v>
      </c>
      <c r="CR56" s="41">
        <f t="shared" si="175"/>
        <v>0</v>
      </c>
      <c r="CS56" s="41">
        <f t="shared" si="175"/>
        <v>0</v>
      </c>
      <c r="CT56" s="41">
        <f t="shared" si="175"/>
        <v>0</v>
      </c>
      <c r="CU56" s="41">
        <f t="shared" si="175"/>
        <v>0</v>
      </c>
      <c r="CV56" s="41">
        <f t="shared" si="175"/>
        <v>0</v>
      </c>
      <c r="CW56" s="41">
        <f t="shared" si="175"/>
        <v>0</v>
      </c>
      <c r="CX56" s="41">
        <f t="shared" si="175"/>
        <v>0</v>
      </c>
      <c r="CY56" s="41">
        <f t="shared" si="175"/>
        <v>0</v>
      </c>
      <c r="CZ56" s="41">
        <f t="shared" si="175"/>
        <v>0</v>
      </c>
      <c r="DA56" s="41">
        <f t="shared" si="175"/>
        <v>0</v>
      </c>
      <c r="DB56" s="26"/>
      <c r="DC56" s="26"/>
      <c r="DD56" s="26"/>
      <c r="DE56" s="26"/>
      <c r="DF56" s="26"/>
      <c r="DG56" s="26"/>
      <c r="DH56" s="26">
        <f t="shared" si="5"/>
        <v>0</v>
      </c>
      <c r="DI56" s="26" t="str">
        <f t="shared" si="6"/>
        <v>Avanzado</v>
      </c>
      <c r="DJ56" s="19"/>
      <c r="EG56" s="19"/>
      <c r="EH56" s="19"/>
      <c r="EI56" s="19"/>
      <c r="EJ56" s="19"/>
      <c r="EK56" s="19"/>
      <c r="EL56" s="19"/>
      <c r="EM56" s="19"/>
      <c r="EN56" s="19"/>
      <c r="EO56" s="19"/>
      <c r="EP56" s="19"/>
    </row>
    <row r="57" spans="1:146" s="20" customFormat="1" ht="15" customHeight="1">
      <c r="A57" s="1"/>
      <c r="B57" s="19"/>
      <c r="C57" s="31" t="str">
        <f t="shared" si="176"/>
        <v>Aspectos técnicos y de salud pública</v>
      </c>
      <c r="D57" s="473" t="s">
        <v>204</v>
      </c>
      <c r="E57" s="31" t="str">
        <f t="shared" si="177"/>
        <v>Instalaciones y equipamiento</v>
      </c>
      <c r="F57" s="31" t="str">
        <f t="shared" si="172"/>
        <v>Desempeño de las instalaciones y equipamiento</v>
      </c>
      <c r="G57" s="31" t="str">
        <f t="shared" si="172"/>
        <v>Efectividad Gubernamental</v>
      </c>
      <c r="H57" s="31" t="str">
        <f t="shared" si="4"/>
        <v>Avanzado</v>
      </c>
      <c r="I57" s="31" t="str">
        <f t="shared" si="173"/>
        <v>I-33</v>
      </c>
      <c r="J57" s="31" t="str">
        <f t="shared" si="173"/>
        <v>Disponibilidad del servicio</v>
      </c>
      <c r="K57" s="31" t="str">
        <f t="shared" si="173"/>
        <v>%</v>
      </c>
      <c r="L57" s="31" t="str">
        <f t="shared" si="173"/>
        <v>Mide la pérdida de la disponibilidad del servicio provocadas por paradas no programadas, es decir, el % de tiempo real de operación del servicio.</v>
      </c>
      <c r="M57" s="31" t="str">
        <f t="shared" si="173"/>
        <v>Cuantitativo</v>
      </c>
      <c r="N57" s="31" t="str">
        <f t="shared" si="173"/>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7" s="31" t="str">
        <f t="shared" si="173"/>
        <v>N/A</v>
      </c>
      <c r="P57" s="31" t="str">
        <f t="shared" si="173"/>
        <v>N/A</v>
      </c>
      <c r="Q57" s="31" t="str">
        <f t="shared" si="173"/>
        <v>N/A</v>
      </c>
      <c r="R57" s="31" t="str">
        <f t="shared" si="173"/>
        <v>N/A</v>
      </c>
      <c r="S57" s="31">
        <f t="shared" si="173"/>
        <v>41</v>
      </c>
      <c r="T57" s="31">
        <f t="shared" si="173"/>
        <v>42</v>
      </c>
      <c r="U57" s="31" t="str">
        <f t="shared" si="173"/>
        <v>-</v>
      </c>
      <c r="V57" s="31" t="str">
        <f t="shared" si="173"/>
        <v>-</v>
      </c>
      <c r="W57" s="31" t="str">
        <f t="shared" si="173"/>
        <v>-</v>
      </c>
      <c r="X57" s="31" t="str">
        <f t="shared" si="173"/>
        <v>-</v>
      </c>
      <c r="Y57" s="31" t="str">
        <f t="shared" si="173"/>
        <v>-</v>
      </c>
      <c r="Z57" s="31" t="str">
        <f t="shared" si="173"/>
        <v>-</v>
      </c>
      <c r="AA57" s="31" t="str">
        <f t="shared" si="173"/>
        <v>-</v>
      </c>
      <c r="AB57" s="31" t="str">
        <f t="shared" si="173"/>
        <v>-</v>
      </c>
      <c r="AC57" s="31" t="str">
        <f t="shared" si="173"/>
        <v>-</v>
      </c>
      <c r="AD57" s="31" t="str">
        <f t="shared" si="173"/>
        <v>-</v>
      </c>
      <c r="AE57" s="31" t="str">
        <f t="shared" si="173"/>
        <v>-</v>
      </c>
      <c r="AF57" s="31" t="str">
        <f t="shared" si="173"/>
        <v>-</v>
      </c>
      <c r="AG57" s="31" t="str">
        <f t="shared" si="173"/>
        <v>-</v>
      </c>
      <c r="AH57" s="31" t="str">
        <f t="shared" si="174"/>
        <v>-</v>
      </c>
      <c r="AI57" s="31" t="str">
        <f t="shared" si="174"/>
        <v>-</v>
      </c>
      <c r="AJ57" s="31" t="str">
        <f t="shared" si="174"/>
        <v>-</v>
      </c>
      <c r="AK57" s="31" t="str">
        <f t="shared" si="174"/>
        <v>-</v>
      </c>
      <c r="AL57" s="221" t="str">
        <f t="shared" si="174"/>
        <v>-</v>
      </c>
      <c r="AM57" s="31" t="str">
        <f t="shared" si="174"/>
        <v>Si hay recolección selectiva se sugiere reportar por separado cada fracción</v>
      </c>
      <c r="AN57" s="31" t="str">
        <f t="shared" si="174"/>
        <v xml:space="preserve">% de tiempo de funcionamiento real=∑(Horas de funcionamiento real de todas las instalaciones/entidades) X 100/∑(Horas de servicio programadas de todas las instalaciones/entidades). </v>
      </c>
      <c r="AO57" s="31" t="str">
        <f t="shared" si="174"/>
        <v xml:space="preserve">% de tiempo de funcionamiento real=∑(Horas de funcionamiento real de todas las entidades a integrar) X 100/∑(Horas de servicio programadas de todas las entidades a integrar). </v>
      </c>
      <c r="AP57" s="31" t="str">
        <f t="shared" si="174"/>
        <v xml:space="preserve">% de tiempo de funcionamiento real=∑(Horas de funcionamiento real de mancomunidad+municipios que la integran) X 100/∑(Horas de servicio programadas de mancomunidad+municipios que la integran). </v>
      </c>
      <c r="AQ57" s="31" t="str">
        <f t="shared" si="174"/>
        <v>Componentes</v>
      </c>
      <c r="AR57" s="31">
        <f t="shared" si="174"/>
        <v>0</v>
      </c>
      <c r="AS57" s="31">
        <f t="shared" si="174"/>
        <v>0</v>
      </c>
      <c r="AT57" s="31" t="str">
        <f t="shared" si="174"/>
        <v>X</v>
      </c>
      <c r="AU57" s="31" t="str">
        <f t="shared" si="174"/>
        <v>X</v>
      </c>
      <c r="AV57" s="31" t="str">
        <f t="shared" si="174"/>
        <v>X</v>
      </c>
      <c r="AW57" s="31" t="str">
        <f t="shared" si="174"/>
        <v>X</v>
      </c>
      <c r="AX57" s="31" t="str">
        <f t="shared" si="174"/>
        <v>X</v>
      </c>
      <c r="AY57" s="31" t="str">
        <f t="shared" si="174"/>
        <v>X</v>
      </c>
      <c r="AZ57" s="31" t="str">
        <f t="shared" si="174"/>
        <v>X</v>
      </c>
      <c r="BA57" s="31" t="str">
        <f t="shared" si="174"/>
        <v>X</v>
      </c>
      <c r="BB57" s="23" t="str">
        <f t="shared" si="174"/>
        <v>≥85%</v>
      </c>
      <c r="BC57" s="23" t="str">
        <f t="shared" si="174"/>
        <v xml:space="preserve">Paraguassú, F. A., &amp; Rojas, C. R. (2002). Indicadores para el gerenciamiento del servicio de limpieza pública. Lima, Perú: Centro Panamericano de Ingeniería Sanitaria y Ciencias del Ambiente, OPS. </v>
      </c>
      <c r="BD57" s="30" t="str">
        <f t="shared" si="174"/>
        <v>&lt;85 a ≥70%</v>
      </c>
      <c r="BE57" s="24" t="str">
        <f t="shared" si="174"/>
        <v>Propuesto</v>
      </c>
      <c r="BF57" s="25" t="str">
        <f t="shared" si="174"/>
        <v>&lt;70%</v>
      </c>
      <c r="BG57" s="25" t="str">
        <f t="shared" si="174"/>
        <v>Propuesto</v>
      </c>
      <c r="BH57" s="31" t="str">
        <f t="shared" si="174"/>
        <v>Máx</v>
      </c>
      <c r="BI57" s="485">
        <f>'G-8'!MR196</f>
        <v>0.86</v>
      </c>
      <c r="BJ57" s="485">
        <f>'G-8'!MT196</f>
        <v>0.86</v>
      </c>
      <c r="BK57" s="485">
        <f>'G-8'!MS196</f>
        <v>0.86</v>
      </c>
      <c r="BL57" s="41">
        <f t="shared" si="178"/>
        <v>0</v>
      </c>
      <c r="BM57" s="41">
        <f t="shared" si="175"/>
        <v>0</v>
      </c>
      <c r="BN57" s="41">
        <f t="shared" si="175"/>
        <v>0</v>
      </c>
      <c r="BO57" s="41">
        <f t="shared" si="175"/>
        <v>0</v>
      </c>
      <c r="BP57" s="41">
        <f t="shared" si="175"/>
        <v>0</v>
      </c>
      <c r="BQ57" s="41">
        <f t="shared" si="175"/>
        <v>0</v>
      </c>
      <c r="BR57" s="41">
        <f t="shared" si="175"/>
        <v>0</v>
      </c>
      <c r="BS57" s="41">
        <f t="shared" si="175"/>
        <v>0</v>
      </c>
      <c r="BT57" s="41">
        <f t="shared" si="175"/>
        <v>0</v>
      </c>
      <c r="BU57" s="41">
        <f t="shared" si="175"/>
        <v>0</v>
      </c>
      <c r="BV57" s="41">
        <f t="shared" si="175"/>
        <v>0</v>
      </c>
      <c r="BW57" s="41">
        <f t="shared" si="175"/>
        <v>0</v>
      </c>
      <c r="BX57" s="41">
        <f t="shared" si="175"/>
        <v>0</v>
      </c>
      <c r="BY57" s="41">
        <f t="shared" si="175"/>
        <v>0</v>
      </c>
      <c r="BZ57" s="41">
        <f t="shared" si="175"/>
        <v>0</v>
      </c>
      <c r="CA57" s="41">
        <f t="shared" si="175"/>
        <v>0</v>
      </c>
      <c r="CB57" s="41">
        <f t="shared" si="175"/>
        <v>0</v>
      </c>
      <c r="CC57" s="41">
        <f t="shared" si="175"/>
        <v>0</v>
      </c>
      <c r="CD57" s="41">
        <f t="shared" si="175"/>
        <v>0</v>
      </c>
      <c r="CE57" s="41">
        <f t="shared" si="175"/>
        <v>0</v>
      </c>
      <c r="CF57" s="41">
        <f t="shared" si="175"/>
        <v>0</v>
      </c>
      <c r="CG57" s="41" t="str">
        <f t="shared" si="175"/>
        <v>No</v>
      </c>
      <c r="CH57" s="41">
        <f t="shared" si="175"/>
        <v>0</v>
      </c>
      <c r="CI57" s="41">
        <f t="shared" si="175"/>
        <v>0</v>
      </c>
      <c r="CJ57" s="41">
        <f t="shared" si="175"/>
        <v>0</v>
      </c>
      <c r="CK57" s="41">
        <f t="shared" si="175"/>
        <v>0</v>
      </c>
      <c r="CL57" s="41">
        <f t="shared" si="175"/>
        <v>0</v>
      </c>
      <c r="CM57" s="41">
        <f t="shared" si="175"/>
        <v>0</v>
      </c>
      <c r="CN57" s="41">
        <f t="shared" si="175"/>
        <v>0</v>
      </c>
      <c r="CO57" s="41">
        <f t="shared" si="175"/>
        <v>0</v>
      </c>
      <c r="CP57" s="41">
        <f t="shared" si="175"/>
        <v>0</v>
      </c>
      <c r="CQ57" s="41">
        <f t="shared" si="175"/>
        <v>0</v>
      </c>
      <c r="CR57" s="41">
        <f t="shared" si="175"/>
        <v>0</v>
      </c>
      <c r="CS57" s="41">
        <f t="shared" si="175"/>
        <v>0</v>
      </c>
      <c r="CT57" s="41">
        <f t="shared" si="175"/>
        <v>0</v>
      </c>
      <c r="CU57" s="41">
        <f t="shared" si="175"/>
        <v>0</v>
      </c>
      <c r="CV57" s="41">
        <f t="shared" si="175"/>
        <v>0</v>
      </c>
      <c r="CW57" s="41">
        <f t="shared" si="175"/>
        <v>0</v>
      </c>
      <c r="CX57" s="41">
        <f t="shared" si="175"/>
        <v>0</v>
      </c>
      <c r="CY57" s="41">
        <f t="shared" si="175"/>
        <v>0</v>
      </c>
      <c r="CZ57" s="41">
        <f t="shared" si="175"/>
        <v>0</v>
      </c>
      <c r="DA57" s="41">
        <f t="shared" si="175"/>
        <v>0</v>
      </c>
      <c r="DB57" s="26"/>
      <c r="DC57" s="26"/>
      <c r="DD57" s="26"/>
      <c r="DE57" s="26"/>
      <c r="DF57" s="26"/>
      <c r="DG57" s="26"/>
      <c r="DH57" s="26">
        <f t="shared" si="5"/>
        <v>0</v>
      </c>
      <c r="DI57" s="26" t="str">
        <f t="shared" si="6"/>
        <v>Avanzado</v>
      </c>
      <c r="DJ57" s="19"/>
      <c r="EG57" s="19"/>
      <c r="EH57" s="19"/>
      <c r="EI57" s="19"/>
      <c r="EJ57" s="19"/>
      <c r="EK57" s="19"/>
      <c r="EL57" s="19"/>
      <c r="EM57" s="19"/>
      <c r="EN57" s="19"/>
      <c r="EO57" s="19"/>
      <c r="EP57" s="19"/>
    </row>
    <row r="58" spans="1:146" s="20" customFormat="1" ht="15" customHeight="1">
      <c r="A58" s="1"/>
      <c r="B58" s="19"/>
      <c r="C58" s="31" t="str">
        <f t="shared" si="176"/>
        <v>Aspectos técnicos y de salud pública</v>
      </c>
      <c r="D58" s="473" t="s">
        <v>162</v>
      </c>
      <c r="E58" s="31" t="str">
        <f t="shared" si="177"/>
        <v>Instalaciones y equipamiento</v>
      </c>
      <c r="F58" s="31" t="str">
        <f t="shared" si="172"/>
        <v>Desempeño de las instalaciones y equipamiento</v>
      </c>
      <c r="G58" s="31" t="str">
        <f t="shared" si="172"/>
        <v>Efectividad Gubernamental</v>
      </c>
      <c r="H58" s="31" t="str">
        <f t="shared" si="4"/>
        <v>Avanzado</v>
      </c>
      <c r="I58" s="31" t="str">
        <f t="shared" ref="I58:I60" si="179">I57</f>
        <v>I-33</v>
      </c>
      <c r="J58" s="31" t="str">
        <f t="shared" ref="J58:J60" si="180">J57</f>
        <v>Disponibilidad del servicio</v>
      </c>
      <c r="K58" s="31" t="str">
        <f t="shared" ref="K58:K60" si="181">K57</f>
        <v>%</v>
      </c>
      <c r="L58" s="31" t="str">
        <f t="shared" ref="L58:L60" si="182">L57</f>
        <v>Mide la pérdida de la disponibilidad del servicio provocadas por paradas no programadas, es decir, el % de tiempo real de operación del servicio.</v>
      </c>
      <c r="M58" s="31" t="str">
        <f t="shared" ref="M58:M60" si="183">M57</f>
        <v>Cuantitativo</v>
      </c>
      <c r="N58" s="31" t="str">
        <f t="shared" ref="N58:N60" si="184">N57</f>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8" s="31" t="str">
        <f t="shared" ref="O58:O60" si="185">O57</f>
        <v>N/A</v>
      </c>
      <c r="P58" s="31" t="str">
        <f t="shared" ref="P58:P60" si="186">P57</f>
        <v>N/A</v>
      </c>
      <c r="Q58" s="31" t="str">
        <f t="shared" ref="Q58:Q60" si="187">Q57</f>
        <v>N/A</v>
      </c>
      <c r="R58" s="31" t="str">
        <f t="shared" ref="R58:R60" si="188">R57</f>
        <v>N/A</v>
      </c>
      <c r="S58" s="31">
        <f t="shared" ref="S58:S60" si="189">S57</f>
        <v>41</v>
      </c>
      <c r="T58" s="31">
        <f t="shared" ref="T58:T60" si="190">T57</f>
        <v>42</v>
      </c>
      <c r="U58" s="31" t="str">
        <f t="shared" ref="U58:U60" si="191">U57</f>
        <v>-</v>
      </c>
      <c r="V58" s="31" t="str">
        <f t="shared" ref="V58:V60" si="192">V57</f>
        <v>-</v>
      </c>
      <c r="W58" s="31" t="str">
        <f t="shared" ref="W58:W60" si="193">W57</f>
        <v>-</v>
      </c>
      <c r="X58" s="31" t="str">
        <f t="shared" ref="X58:X60" si="194">X57</f>
        <v>-</v>
      </c>
      <c r="Y58" s="31" t="str">
        <f t="shared" ref="Y58:Y60" si="195">Y57</f>
        <v>-</v>
      </c>
      <c r="Z58" s="31" t="str">
        <f t="shared" ref="Z58:Z60" si="196">Z57</f>
        <v>-</v>
      </c>
      <c r="AA58" s="31" t="str">
        <f t="shared" ref="AA58:AA60" si="197">AA57</f>
        <v>-</v>
      </c>
      <c r="AB58" s="31" t="str">
        <f t="shared" ref="AB58:AB60" si="198">AB57</f>
        <v>-</v>
      </c>
      <c r="AC58" s="31" t="str">
        <f t="shared" ref="AC58:AC60" si="199">AC57</f>
        <v>-</v>
      </c>
      <c r="AD58" s="31" t="str">
        <f t="shared" ref="AD58:AD60" si="200">AD57</f>
        <v>-</v>
      </c>
      <c r="AE58" s="31" t="str">
        <f t="shared" ref="AE58:AE60" si="201">AE57</f>
        <v>-</v>
      </c>
      <c r="AF58" s="31" t="str">
        <f t="shared" ref="AF58:AF60" si="202">AF57</f>
        <v>-</v>
      </c>
      <c r="AG58" s="31" t="str">
        <f t="shared" ref="AG58:AG60" si="203">AG57</f>
        <v>-</v>
      </c>
      <c r="AH58" s="31" t="str">
        <f t="shared" si="174"/>
        <v>-</v>
      </c>
      <c r="AI58" s="31" t="str">
        <f t="shared" si="174"/>
        <v>-</v>
      </c>
      <c r="AJ58" s="31" t="str">
        <f t="shared" si="174"/>
        <v>-</v>
      </c>
      <c r="AK58" s="31" t="str">
        <f t="shared" si="174"/>
        <v>-</v>
      </c>
      <c r="AL58" s="221" t="str">
        <f t="shared" si="174"/>
        <v>-</v>
      </c>
      <c r="AM58" s="31" t="str">
        <f t="shared" si="174"/>
        <v>Si hay recolección selectiva se sugiere reportar por separado cada fracción</v>
      </c>
      <c r="AN58" s="31" t="str">
        <f t="shared" si="174"/>
        <v xml:space="preserve">% de tiempo de funcionamiento real=∑(Horas de funcionamiento real de todas las instalaciones/entidades) X 100/∑(Horas de servicio programadas de todas las instalaciones/entidades). </v>
      </c>
      <c r="AO58" s="31" t="str">
        <f t="shared" si="174"/>
        <v xml:space="preserve">% de tiempo de funcionamiento real=∑(Horas de funcionamiento real de todas las entidades a integrar) X 100/∑(Horas de servicio programadas de todas las entidades a integrar). </v>
      </c>
      <c r="AP58" s="31" t="str">
        <f t="shared" si="174"/>
        <v xml:space="preserve">% de tiempo de funcionamiento real=∑(Horas de funcionamiento real de mancomunidad+municipios que la integran) X 100/∑(Horas de servicio programadas de mancomunidad+municipios que la integran). </v>
      </c>
      <c r="AQ58" s="31" t="str">
        <f t="shared" si="174"/>
        <v>Componentes</v>
      </c>
      <c r="AR58" s="31">
        <f t="shared" si="174"/>
        <v>0</v>
      </c>
      <c r="AS58" s="31">
        <f t="shared" si="174"/>
        <v>0</v>
      </c>
      <c r="AT58" s="31" t="str">
        <f t="shared" si="174"/>
        <v>X</v>
      </c>
      <c r="AU58" s="31" t="str">
        <f t="shared" si="174"/>
        <v>X</v>
      </c>
      <c r="AV58" s="31" t="str">
        <f t="shared" si="174"/>
        <v>X</v>
      </c>
      <c r="AW58" s="31" t="str">
        <f t="shared" si="174"/>
        <v>X</v>
      </c>
      <c r="AX58" s="31" t="str">
        <f t="shared" si="174"/>
        <v>X</v>
      </c>
      <c r="AY58" s="31" t="str">
        <f t="shared" si="174"/>
        <v>X</v>
      </c>
      <c r="AZ58" s="31" t="str">
        <f t="shared" si="174"/>
        <v>X</v>
      </c>
      <c r="BA58" s="31" t="str">
        <f t="shared" si="174"/>
        <v>X</v>
      </c>
      <c r="BB58" s="23" t="str">
        <f t="shared" si="174"/>
        <v>≥85%</v>
      </c>
      <c r="BC58" s="23" t="str">
        <f t="shared" si="174"/>
        <v xml:space="preserve">Paraguassú, F. A., &amp; Rojas, C. R. (2002). Indicadores para el gerenciamiento del servicio de limpieza pública. Lima, Perú: Centro Panamericano de Ingeniería Sanitaria y Ciencias del Ambiente, OPS. </v>
      </c>
      <c r="BD58" s="30" t="str">
        <f t="shared" si="174"/>
        <v>&lt;85 a ≥70%</v>
      </c>
      <c r="BE58" s="24" t="str">
        <f t="shared" si="174"/>
        <v>Propuesto</v>
      </c>
      <c r="BF58" s="25" t="str">
        <f t="shared" si="174"/>
        <v>&lt;70%</v>
      </c>
      <c r="BG58" s="25" t="str">
        <f t="shared" si="174"/>
        <v>Propuesto</v>
      </c>
      <c r="BH58" s="31" t="str">
        <f t="shared" si="174"/>
        <v>Máx</v>
      </c>
      <c r="BI58" s="485">
        <f>'G-8'!MR223</f>
        <v>0</v>
      </c>
      <c r="BJ58" s="485" t="e">
        <f>'G-8'!MT223</f>
        <v>#DIV/0!</v>
      </c>
      <c r="BK58" s="485">
        <f>'G-8'!MS223</f>
        <v>0</v>
      </c>
      <c r="BL58" s="41">
        <f t="shared" si="178"/>
        <v>0</v>
      </c>
      <c r="BM58" s="41">
        <f t="shared" si="175"/>
        <v>0</v>
      </c>
      <c r="BN58" s="41">
        <f t="shared" si="175"/>
        <v>0</v>
      </c>
      <c r="BO58" s="41">
        <f t="shared" si="175"/>
        <v>0</v>
      </c>
      <c r="BP58" s="41">
        <f t="shared" si="175"/>
        <v>0</v>
      </c>
      <c r="BQ58" s="41">
        <f t="shared" si="175"/>
        <v>0</v>
      </c>
      <c r="BR58" s="41">
        <f t="shared" si="175"/>
        <v>0</v>
      </c>
      <c r="BS58" s="41">
        <f t="shared" si="175"/>
        <v>0</v>
      </c>
      <c r="BT58" s="41">
        <f t="shared" si="175"/>
        <v>0</v>
      </c>
      <c r="BU58" s="41">
        <f t="shared" si="175"/>
        <v>0</v>
      </c>
      <c r="BV58" s="41">
        <f t="shared" si="175"/>
        <v>0</v>
      </c>
      <c r="BW58" s="41">
        <f t="shared" si="175"/>
        <v>0</v>
      </c>
      <c r="BX58" s="41">
        <f t="shared" si="175"/>
        <v>0</v>
      </c>
      <c r="BY58" s="41">
        <f t="shared" si="175"/>
        <v>0</v>
      </c>
      <c r="BZ58" s="41">
        <f t="shared" si="175"/>
        <v>0</v>
      </c>
      <c r="CA58" s="41">
        <f t="shared" si="175"/>
        <v>0</v>
      </c>
      <c r="CB58" s="41">
        <f t="shared" si="175"/>
        <v>0</v>
      </c>
      <c r="CC58" s="41">
        <f t="shared" si="175"/>
        <v>0</v>
      </c>
      <c r="CD58" s="41">
        <f t="shared" si="175"/>
        <v>0</v>
      </c>
      <c r="CE58" s="41">
        <f t="shared" si="175"/>
        <v>0</v>
      </c>
      <c r="CF58" s="41">
        <f t="shared" si="175"/>
        <v>0</v>
      </c>
      <c r="CG58" s="41" t="str">
        <f t="shared" si="175"/>
        <v>No</v>
      </c>
      <c r="CH58" s="41">
        <f t="shared" si="175"/>
        <v>0</v>
      </c>
      <c r="CI58" s="41">
        <f t="shared" si="175"/>
        <v>0</v>
      </c>
      <c r="CJ58" s="41">
        <f t="shared" si="175"/>
        <v>0</v>
      </c>
      <c r="CK58" s="41">
        <f t="shared" si="175"/>
        <v>0</v>
      </c>
      <c r="CL58" s="41">
        <f t="shared" si="175"/>
        <v>0</v>
      </c>
      <c r="CM58" s="41">
        <f t="shared" si="175"/>
        <v>0</v>
      </c>
      <c r="CN58" s="41">
        <f t="shared" si="175"/>
        <v>0</v>
      </c>
      <c r="CO58" s="41">
        <f t="shared" si="175"/>
        <v>0</v>
      </c>
      <c r="CP58" s="41">
        <f t="shared" si="175"/>
        <v>0</v>
      </c>
      <c r="CQ58" s="41">
        <f t="shared" si="175"/>
        <v>0</v>
      </c>
      <c r="CR58" s="41">
        <f t="shared" si="175"/>
        <v>0</v>
      </c>
      <c r="CS58" s="41">
        <f t="shared" si="175"/>
        <v>0</v>
      </c>
      <c r="CT58" s="41">
        <f t="shared" si="175"/>
        <v>0</v>
      </c>
      <c r="CU58" s="41">
        <f t="shared" si="175"/>
        <v>0</v>
      </c>
      <c r="CV58" s="41">
        <f t="shared" si="175"/>
        <v>0</v>
      </c>
      <c r="CW58" s="41">
        <f t="shared" si="175"/>
        <v>0</v>
      </c>
      <c r="CX58" s="41">
        <f t="shared" si="175"/>
        <v>0</v>
      </c>
      <c r="CY58" s="41">
        <f t="shared" si="175"/>
        <v>0</v>
      </c>
      <c r="CZ58" s="41">
        <f t="shared" si="175"/>
        <v>0</v>
      </c>
      <c r="DA58" s="41">
        <f t="shared" si="175"/>
        <v>0</v>
      </c>
      <c r="DB58" s="26"/>
      <c r="DC58" s="26"/>
      <c r="DD58" s="26"/>
      <c r="DE58" s="26"/>
      <c r="DF58" s="26"/>
      <c r="DG58" s="26"/>
      <c r="DH58" s="26">
        <f t="shared" si="5"/>
        <v>0</v>
      </c>
      <c r="DI58" s="26" t="str">
        <f t="shared" si="6"/>
        <v>Avanzado</v>
      </c>
      <c r="DJ58" s="19"/>
      <c r="EG58" s="19"/>
      <c r="EH58" s="19"/>
      <c r="EI58" s="19"/>
      <c r="EJ58" s="19"/>
      <c r="EK58" s="19"/>
      <c r="EL58" s="19"/>
      <c r="EM58" s="19"/>
      <c r="EN58" s="19"/>
      <c r="EO58" s="19"/>
      <c r="EP58" s="19"/>
    </row>
    <row r="59" spans="1:146" s="20" customFormat="1" ht="15" customHeight="1">
      <c r="A59" s="1"/>
      <c r="B59" s="19"/>
      <c r="C59" s="31" t="str">
        <f t="shared" si="176"/>
        <v>Aspectos técnicos y de salud pública</v>
      </c>
      <c r="D59" s="473" t="s">
        <v>214</v>
      </c>
      <c r="E59" s="31" t="str">
        <f t="shared" si="177"/>
        <v>Instalaciones y equipamiento</v>
      </c>
      <c r="F59" s="31" t="str">
        <f t="shared" si="172"/>
        <v>Desempeño de las instalaciones y equipamiento</v>
      </c>
      <c r="G59" s="31" t="str">
        <f t="shared" si="172"/>
        <v>Efectividad Gubernamental</v>
      </c>
      <c r="H59" s="31" t="str">
        <f t="shared" si="4"/>
        <v>Avanzado</v>
      </c>
      <c r="I59" s="31" t="str">
        <f t="shared" si="179"/>
        <v>I-33</v>
      </c>
      <c r="J59" s="31" t="str">
        <f t="shared" si="180"/>
        <v>Disponibilidad del servicio</v>
      </c>
      <c r="K59" s="31" t="str">
        <f t="shared" si="181"/>
        <v>%</v>
      </c>
      <c r="L59" s="31" t="str">
        <f t="shared" si="182"/>
        <v>Mide la pérdida de la disponibilidad del servicio provocadas por paradas no programadas, es decir, el % de tiempo real de operación del servicio.</v>
      </c>
      <c r="M59" s="31" t="str">
        <f t="shared" si="183"/>
        <v>Cuantitativo</v>
      </c>
      <c r="N59" s="31" t="str">
        <f t="shared" si="184"/>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59" s="31" t="str">
        <f t="shared" si="185"/>
        <v>N/A</v>
      </c>
      <c r="P59" s="31" t="str">
        <f t="shared" si="186"/>
        <v>N/A</v>
      </c>
      <c r="Q59" s="31" t="str">
        <f t="shared" si="187"/>
        <v>N/A</v>
      </c>
      <c r="R59" s="31" t="str">
        <f t="shared" si="188"/>
        <v>N/A</v>
      </c>
      <c r="S59" s="31">
        <f t="shared" si="189"/>
        <v>41</v>
      </c>
      <c r="T59" s="31">
        <f t="shared" si="190"/>
        <v>42</v>
      </c>
      <c r="U59" s="31" t="str">
        <f t="shared" si="191"/>
        <v>-</v>
      </c>
      <c r="V59" s="31" t="str">
        <f t="shared" si="192"/>
        <v>-</v>
      </c>
      <c r="W59" s="31" t="str">
        <f t="shared" si="193"/>
        <v>-</v>
      </c>
      <c r="X59" s="31" t="str">
        <f t="shared" si="194"/>
        <v>-</v>
      </c>
      <c r="Y59" s="31" t="str">
        <f t="shared" si="195"/>
        <v>-</v>
      </c>
      <c r="Z59" s="31" t="str">
        <f t="shared" si="196"/>
        <v>-</v>
      </c>
      <c r="AA59" s="31" t="str">
        <f t="shared" si="197"/>
        <v>-</v>
      </c>
      <c r="AB59" s="31" t="str">
        <f t="shared" si="198"/>
        <v>-</v>
      </c>
      <c r="AC59" s="31" t="str">
        <f t="shared" si="199"/>
        <v>-</v>
      </c>
      <c r="AD59" s="31" t="str">
        <f t="shared" si="200"/>
        <v>-</v>
      </c>
      <c r="AE59" s="31" t="str">
        <f t="shared" si="201"/>
        <v>-</v>
      </c>
      <c r="AF59" s="31" t="str">
        <f t="shared" si="202"/>
        <v>-</v>
      </c>
      <c r="AG59" s="31" t="str">
        <f t="shared" si="203"/>
        <v>-</v>
      </c>
      <c r="AH59" s="31" t="str">
        <f t="shared" si="174"/>
        <v>-</v>
      </c>
      <c r="AI59" s="31" t="str">
        <f t="shared" si="174"/>
        <v>-</v>
      </c>
      <c r="AJ59" s="31" t="str">
        <f t="shared" si="174"/>
        <v>-</v>
      </c>
      <c r="AK59" s="31" t="str">
        <f t="shared" si="174"/>
        <v>-</v>
      </c>
      <c r="AL59" s="221" t="str">
        <f t="shared" si="174"/>
        <v>-</v>
      </c>
      <c r="AM59" s="31" t="str">
        <f t="shared" si="174"/>
        <v>Si hay recolección selectiva se sugiere reportar por separado cada fracción</v>
      </c>
      <c r="AN59" s="31" t="str">
        <f t="shared" si="174"/>
        <v xml:space="preserve">% de tiempo de funcionamiento real=∑(Horas de funcionamiento real de todas las instalaciones/entidades) X 100/∑(Horas de servicio programadas de todas las instalaciones/entidades). </v>
      </c>
      <c r="AO59" s="31" t="str">
        <f t="shared" si="174"/>
        <v xml:space="preserve">% de tiempo de funcionamiento real=∑(Horas de funcionamiento real de todas las entidades a integrar) X 100/∑(Horas de servicio programadas de todas las entidades a integrar). </v>
      </c>
      <c r="AP59" s="31" t="str">
        <f t="shared" si="174"/>
        <v xml:space="preserve">% de tiempo de funcionamiento real=∑(Horas de funcionamiento real de mancomunidad+municipios que la integran) X 100/∑(Horas de servicio programadas de mancomunidad+municipios que la integran). </v>
      </c>
      <c r="AQ59" s="31" t="str">
        <f t="shared" si="174"/>
        <v>Componentes</v>
      </c>
      <c r="AR59" s="31">
        <f t="shared" si="174"/>
        <v>0</v>
      </c>
      <c r="AS59" s="31">
        <f t="shared" si="174"/>
        <v>0</v>
      </c>
      <c r="AT59" s="31" t="str">
        <f t="shared" si="174"/>
        <v>X</v>
      </c>
      <c r="AU59" s="31" t="str">
        <f t="shared" si="174"/>
        <v>X</v>
      </c>
      <c r="AV59" s="31" t="str">
        <f t="shared" si="174"/>
        <v>X</v>
      </c>
      <c r="AW59" s="31" t="str">
        <f t="shared" si="174"/>
        <v>X</v>
      </c>
      <c r="AX59" s="31" t="str">
        <f t="shared" si="174"/>
        <v>X</v>
      </c>
      <c r="AY59" s="31" t="str">
        <f t="shared" si="174"/>
        <v>X</v>
      </c>
      <c r="AZ59" s="31" t="str">
        <f t="shared" si="174"/>
        <v>X</v>
      </c>
      <c r="BA59" s="31" t="str">
        <f t="shared" si="174"/>
        <v>X</v>
      </c>
      <c r="BB59" s="23" t="str">
        <f t="shared" si="174"/>
        <v>≥85%</v>
      </c>
      <c r="BC59" s="23" t="str">
        <f t="shared" si="174"/>
        <v xml:space="preserve">Paraguassú, F. A., &amp; Rojas, C. R. (2002). Indicadores para el gerenciamiento del servicio de limpieza pública. Lima, Perú: Centro Panamericano de Ingeniería Sanitaria y Ciencias del Ambiente, OPS. </v>
      </c>
      <c r="BD59" s="30" t="str">
        <f t="shared" si="174"/>
        <v>&lt;85 a ≥70%</v>
      </c>
      <c r="BE59" s="24" t="str">
        <f t="shared" si="174"/>
        <v>Propuesto</v>
      </c>
      <c r="BF59" s="25" t="str">
        <f t="shared" ref="BF59:BF60" si="204">BF58</f>
        <v>&lt;70%</v>
      </c>
      <c r="BG59" s="25" t="str">
        <f t="shared" ref="BG59:BG60" si="205">BG58</f>
        <v>Propuesto</v>
      </c>
      <c r="BH59" s="31" t="str">
        <f t="shared" ref="BH59:BH60" si="206">BH58</f>
        <v>Máx</v>
      </c>
      <c r="BI59" s="485">
        <f>'G-8'!MR250</f>
        <v>0.88</v>
      </c>
      <c r="BJ59" s="485">
        <f>'G-8'!MT250</f>
        <v>0.88</v>
      </c>
      <c r="BK59" s="485">
        <f>'G-8'!MS250</f>
        <v>0.88</v>
      </c>
      <c r="BL59" s="41">
        <f t="shared" si="178"/>
        <v>0</v>
      </c>
      <c r="BM59" s="41">
        <f t="shared" si="175"/>
        <v>0</v>
      </c>
      <c r="BN59" s="41">
        <f t="shared" si="175"/>
        <v>0</v>
      </c>
      <c r="BO59" s="41">
        <f t="shared" si="175"/>
        <v>0</v>
      </c>
      <c r="BP59" s="41">
        <f t="shared" si="175"/>
        <v>0</v>
      </c>
      <c r="BQ59" s="41">
        <f t="shared" si="175"/>
        <v>0</v>
      </c>
      <c r="BR59" s="41">
        <f t="shared" si="175"/>
        <v>0</v>
      </c>
      <c r="BS59" s="41">
        <f t="shared" si="175"/>
        <v>0</v>
      </c>
      <c r="BT59" s="41">
        <f t="shared" si="175"/>
        <v>0</v>
      </c>
      <c r="BU59" s="41">
        <f t="shared" si="175"/>
        <v>0</v>
      </c>
      <c r="BV59" s="41">
        <f t="shared" si="175"/>
        <v>0</v>
      </c>
      <c r="BW59" s="41">
        <f t="shared" si="175"/>
        <v>0</v>
      </c>
      <c r="BX59" s="41">
        <f t="shared" si="175"/>
        <v>0</v>
      </c>
      <c r="BY59" s="41">
        <f t="shared" si="175"/>
        <v>0</v>
      </c>
      <c r="BZ59" s="41">
        <f t="shared" si="175"/>
        <v>0</v>
      </c>
      <c r="CA59" s="41">
        <f t="shared" si="175"/>
        <v>0</v>
      </c>
      <c r="CB59" s="41">
        <f t="shared" si="175"/>
        <v>0</v>
      </c>
      <c r="CC59" s="41">
        <f t="shared" si="175"/>
        <v>0</v>
      </c>
      <c r="CD59" s="41">
        <f t="shared" si="175"/>
        <v>0</v>
      </c>
      <c r="CE59" s="41">
        <f t="shared" si="175"/>
        <v>0</v>
      </c>
      <c r="CF59" s="41">
        <f t="shared" si="175"/>
        <v>0</v>
      </c>
      <c r="CG59" s="41" t="str">
        <f t="shared" si="175"/>
        <v>No</v>
      </c>
      <c r="CH59" s="41">
        <f t="shared" si="175"/>
        <v>0</v>
      </c>
      <c r="CI59" s="41">
        <f t="shared" si="175"/>
        <v>0</v>
      </c>
      <c r="CJ59" s="41">
        <f t="shared" si="175"/>
        <v>0</v>
      </c>
      <c r="CK59" s="41">
        <f t="shared" si="175"/>
        <v>0</v>
      </c>
      <c r="CL59" s="41">
        <f t="shared" si="175"/>
        <v>0</v>
      </c>
      <c r="CM59" s="41">
        <f t="shared" si="175"/>
        <v>0</v>
      </c>
      <c r="CN59" s="41">
        <f t="shared" si="175"/>
        <v>0</v>
      </c>
      <c r="CO59" s="41">
        <f t="shared" ref="CO59:CO60" si="207">CO58</f>
        <v>0</v>
      </c>
      <c r="CP59" s="41">
        <f t="shared" ref="CP59:CP60" si="208">CP58</f>
        <v>0</v>
      </c>
      <c r="CQ59" s="41">
        <f t="shared" ref="CQ59:CQ60" si="209">CQ58</f>
        <v>0</v>
      </c>
      <c r="CR59" s="41">
        <f t="shared" ref="CR59:CR60" si="210">CR58</f>
        <v>0</v>
      </c>
      <c r="CS59" s="41">
        <f t="shared" ref="CS59:CS60" si="211">CS58</f>
        <v>0</v>
      </c>
      <c r="CT59" s="41">
        <f t="shared" ref="CT59:CT60" si="212">CT58</f>
        <v>0</v>
      </c>
      <c r="CU59" s="41">
        <f t="shared" ref="CU59:CU60" si="213">CU58</f>
        <v>0</v>
      </c>
      <c r="CV59" s="41">
        <f t="shared" ref="CV59:CV60" si="214">CV58</f>
        <v>0</v>
      </c>
      <c r="CW59" s="41">
        <f t="shared" ref="CW59:CW60" si="215">CW58</f>
        <v>0</v>
      </c>
      <c r="CX59" s="41">
        <f t="shared" ref="CX59:CX60" si="216">CX58</f>
        <v>0</v>
      </c>
      <c r="CY59" s="41">
        <f t="shared" ref="CY59:CY60" si="217">CY58</f>
        <v>0</v>
      </c>
      <c r="CZ59" s="41">
        <f t="shared" ref="CZ59:CZ60" si="218">CZ58</f>
        <v>0</v>
      </c>
      <c r="DA59" s="41">
        <f t="shared" ref="DA59:DA60" si="219">DA58</f>
        <v>0</v>
      </c>
      <c r="DB59" s="26"/>
      <c r="DC59" s="26"/>
      <c r="DD59" s="26"/>
      <c r="DE59" s="26"/>
      <c r="DF59" s="26"/>
      <c r="DG59" s="26"/>
      <c r="DH59" s="26">
        <f t="shared" si="5"/>
        <v>0</v>
      </c>
      <c r="DI59" s="26" t="str">
        <f t="shared" si="6"/>
        <v>Avanzado</v>
      </c>
      <c r="DJ59" s="19"/>
      <c r="EG59" s="19"/>
      <c r="EH59" s="19"/>
      <c r="EI59" s="19"/>
      <c r="EJ59" s="19"/>
      <c r="EK59" s="19"/>
      <c r="EL59" s="19"/>
      <c r="EM59" s="19"/>
      <c r="EN59" s="19"/>
      <c r="EO59" s="19"/>
      <c r="EP59" s="19"/>
    </row>
    <row r="60" spans="1:146" s="20" customFormat="1" ht="15" customHeight="1">
      <c r="A60" s="1"/>
      <c r="B60" s="19"/>
      <c r="C60" s="31" t="str">
        <f t="shared" si="176"/>
        <v>Aspectos técnicos y de salud pública</v>
      </c>
      <c r="D60" s="31" t="s">
        <v>55</v>
      </c>
      <c r="E60" s="31" t="str">
        <f t="shared" si="177"/>
        <v>Instalaciones y equipamiento</v>
      </c>
      <c r="F60" s="31" t="str">
        <f t="shared" si="172"/>
        <v>Desempeño de las instalaciones y equipamiento</v>
      </c>
      <c r="G60" s="31" t="str">
        <f t="shared" si="172"/>
        <v>Efectividad Gubernamental</v>
      </c>
      <c r="H60" s="31" t="str">
        <f t="shared" si="4"/>
        <v>Avanzado</v>
      </c>
      <c r="I60" s="31" t="str">
        <f t="shared" si="179"/>
        <v>I-33</v>
      </c>
      <c r="J60" s="31" t="str">
        <f t="shared" si="180"/>
        <v>Disponibilidad del servicio</v>
      </c>
      <c r="K60" s="31" t="str">
        <f t="shared" si="181"/>
        <v>%</v>
      </c>
      <c r="L60" s="31" t="str">
        <f t="shared" si="182"/>
        <v>Mide la pérdida de la disponibilidad del servicio provocadas por paradas no programadas, es decir, el % de tiempo real de operación del servicio.</v>
      </c>
      <c r="M60" s="31" t="str">
        <f t="shared" si="183"/>
        <v>Cuantitativo</v>
      </c>
      <c r="N60" s="31" t="str">
        <f t="shared" si="184"/>
        <v>% de tiempo de funcionamiento real=Horas de funcionamiento real X 100/Horas de servicio programadas.Deben incluirse el servicio municipal directo y otras opciones. Los paros no programados pueden ser fallos imprevistos de equipos, condiciones meteorológicas adversas, etc. Entre mayor sea la cantidad de tiempo perdido por paros no programados, reflejará un menor control que se tiene del servicio.</v>
      </c>
      <c r="O60" s="31" t="str">
        <f t="shared" si="185"/>
        <v>N/A</v>
      </c>
      <c r="P60" s="31" t="str">
        <f t="shared" si="186"/>
        <v>N/A</v>
      </c>
      <c r="Q60" s="31" t="str">
        <f t="shared" si="187"/>
        <v>N/A</v>
      </c>
      <c r="R60" s="31" t="str">
        <f t="shared" si="188"/>
        <v>N/A</v>
      </c>
      <c r="S60" s="31">
        <f t="shared" si="189"/>
        <v>41</v>
      </c>
      <c r="T60" s="31">
        <f t="shared" si="190"/>
        <v>42</v>
      </c>
      <c r="U60" s="31" t="str">
        <f t="shared" si="191"/>
        <v>-</v>
      </c>
      <c r="V60" s="31" t="str">
        <f t="shared" si="192"/>
        <v>-</v>
      </c>
      <c r="W60" s="31" t="str">
        <f t="shared" si="193"/>
        <v>-</v>
      </c>
      <c r="X60" s="31" t="str">
        <f t="shared" si="194"/>
        <v>-</v>
      </c>
      <c r="Y60" s="31" t="str">
        <f t="shared" si="195"/>
        <v>-</v>
      </c>
      <c r="Z60" s="31" t="str">
        <f t="shared" si="196"/>
        <v>-</v>
      </c>
      <c r="AA60" s="31" t="str">
        <f t="shared" si="197"/>
        <v>-</v>
      </c>
      <c r="AB60" s="31" t="str">
        <f t="shared" si="198"/>
        <v>-</v>
      </c>
      <c r="AC60" s="31" t="str">
        <f t="shared" si="199"/>
        <v>-</v>
      </c>
      <c r="AD60" s="31" t="str">
        <f t="shared" si="200"/>
        <v>-</v>
      </c>
      <c r="AE60" s="31" t="str">
        <f t="shared" si="201"/>
        <v>-</v>
      </c>
      <c r="AF60" s="31" t="str">
        <f t="shared" si="202"/>
        <v>-</v>
      </c>
      <c r="AG60" s="31" t="str">
        <f t="shared" si="203"/>
        <v>-</v>
      </c>
      <c r="AH60" s="31" t="str">
        <f t="shared" ref="AH60" si="220">AH59</f>
        <v>-</v>
      </c>
      <c r="AI60" s="31" t="str">
        <f t="shared" ref="AI60" si="221">AI59</f>
        <v>-</v>
      </c>
      <c r="AJ60" s="31" t="str">
        <f t="shared" ref="AJ60" si="222">AJ59</f>
        <v>-</v>
      </c>
      <c r="AK60" s="31" t="str">
        <f t="shared" ref="AK60" si="223">AK59</f>
        <v>-</v>
      </c>
      <c r="AL60" s="221" t="str">
        <f t="shared" ref="AL60" si="224">AL59</f>
        <v>-</v>
      </c>
      <c r="AM60" s="31" t="str">
        <f t="shared" ref="AM60" si="225">AM59</f>
        <v>Si hay recolección selectiva se sugiere reportar por separado cada fracción</v>
      </c>
      <c r="AN60" s="31" t="str">
        <f t="shared" ref="AN60" si="226">AN59</f>
        <v xml:space="preserve">% de tiempo de funcionamiento real=∑(Horas de funcionamiento real de todas las instalaciones/entidades) X 100/∑(Horas de servicio programadas de todas las instalaciones/entidades). </v>
      </c>
      <c r="AO60" s="31" t="str">
        <f t="shared" ref="AO60" si="227">AO59</f>
        <v xml:space="preserve">% de tiempo de funcionamiento real=∑(Horas de funcionamiento real de todas las entidades a integrar) X 100/∑(Horas de servicio programadas de todas las entidades a integrar). </v>
      </c>
      <c r="AP60" s="31" t="str">
        <f t="shared" ref="AP60" si="228">AP59</f>
        <v xml:space="preserve">% de tiempo de funcionamiento real=∑(Horas de funcionamiento real de mancomunidad+municipios que la integran) X 100/∑(Horas de servicio programadas de mancomunidad+municipios que la integran). </v>
      </c>
      <c r="AQ60" s="31" t="str">
        <f t="shared" ref="AQ60" si="229">AQ59</f>
        <v>Componentes</v>
      </c>
      <c r="AR60" s="31">
        <f t="shared" ref="AR60" si="230">AR59</f>
        <v>0</v>
      </c>
      <c r="AS60" s="31">
        <f t="shared" ref="AS60" si="231">AS59</f>
        <v>0</v>
      </c>
      <c r="AT60" s="31" t="str">
        <f t="shared" ref="AT60" si="232">AT59</f>
        <v>X</v>
      </c>
      <c r="AU60" s="31" t="str">
        <f t="shared" ref="AU60" si="233">AU59</f>
        <v>X</v>
      </c>
      <c r="AV60" s="31" t="str">
        <f t="shared" ref="AV60" si="234">AV59</f>
        <v>X</v>
      </c>
      <c r="AW60" s="31" t="str">
        <f t="shared" ref="AW60" si="235">AW59</f>
        <v>X</v>
      </c>
      <c r="AX60" s="31" t="str">
        <f t="shared" ref="AX60" si="236">AX59</f>
        <v>X</v>
      </c>
      <c r="AY60" s="31" t="str">
        <f t="shared" ref="AY60" si="237">AY59</f>
        <v>X</v>
      </c>
      <c r="AZ60" s="31" t="str">
        <f t="shared" ref="AZ60" si="238">AZ59</f>
        <v>X</v>
      </c>
      <c r="BA60" s="31" t="str">
        <f t="shared" ref="BA60" si="239">BA59</f>
        <v>X</v>
      </c>
      <c r="BB60" s="23" t="str">
        <f t="shared" ref="BB60" si="240">BB59</f>
        <v>≥85%</v>
      </c>
      <c r="BC60" s="23" t="str">
        <f t="shared" ref="BC60" si="241">BC59</f>
        <v xml:space="preserve">Paraguassú, F. A., &amp; Rojas, C. R. (2002). Indicadores para el gerenciamiento del servicio de limpieza pública. Lima, Perú: Centro Panamericano de Ingeniería Sanitaria y Ciencias del Ambiente, OPS. </v>
      </c>
      <c r="BD60" s="30" t="str">
        <f t="shared" ref="BD60" si="242">BD59</f>
        <v>&lt;85 a ≥70%</v>
      </c>
      <c r="BE60" s="24" t="str">
        <f t="shared" ref="BE60" si="243">BE59</f>
        <v>Propuesto</v>
      </c>
      <c r="BF60" s="25" t="str">
        <f t="shared" si="204"/>
        <v>&lt;70%</v>
      </c>
      <c r="BG60" s="25" t="str">
        <f t="shared" si="205"/>
        <v>Propuesto</v>
      </c>
      <c r="BH60" s="31" t="str">
        <f t="shared" si="206"/>
        <v>Máx</v>
      </c>
      <c r="BI60" s="485">
        <f>'G-8'!MR276</f>
        <v>0</v>
      </c>
      <c r="BJ60" s="485" t="e">
        <f>'G-8'!MT276</f>
        <v>#DIV/0!</v>
      </c>
      <c r="BK60" s="485">
        <f>'G-8'!MS276</f>
        <v>0</v>
      </c>
      <c r="BL60" s="41">
        <f t="shared" si="178"/>
        <v>0</v>
      </c>
      <c r="BM60" s="41">
        <f t="shared" ref="BM60" si="244">BM59</f>
        <v>0</v>
      </c>
      <c r="BN60" s="41">
        <f t="shared" ref="BN60" si="245">BN59</f>
        <v>0</v>
      </c>
      <c r="BO60" s="41">
        <f t="shared" ref="BO60" si="246">BO59</f>
        <v>0</v>
      </c>
      <c r="BP60" s="41">
        <f t="shared" ref="BP60" si="247">BP59</f>
        <v>0</v>
      </c>
      <c r="BQ60" s="41">
        <f t="shared" ref="BQ60" si="248">BQ59</f>
        <v>0</v>
      </c>
      <c r="BR60" s="41">
        <f t="shared" ref="BR60" si="249">BR59</f>
        <v>0</v>
      </c>
      <c r="BS60" s="41">
        <f t="shared" ref="BS60" si="250">BS59</f>
        <v>0</v>
      </c>
      <c r="BT60" s="41">
        <f t="shared" ref="BT60" si="251">BT59</f>
        <v>0</v>
      </c>
      <c r="BU60" s="41">
        <f t="shared" ref="BU60" si="252">BU59</f>
        <v>0</v>
      </c>
      <c r="BV60" s="41">
        <f t="shared" ref="BV60" si="253">BV59</f>
        <v>0</v>
      </c>
      <c r="BW60" s="41">
        <f t="shared" ref="BW60" si="254">BW59</f>
        <v>0</v>
      </c>
      <c r="BX60" s="41">
        <f t="shared" ref="BX60" si="255">BX59</f>
        <v>0</v>
      </c>
      <c r="BY60" s="41">
        <f t="shared" ref="BY60" si="256">BY59</f>
        <v>0</v>
      </c>
      <c r="BZ60" s="41">
        <f t="shared" ref="BZ60" si="257">BZ59</f>
        <v>0</v>
      </c>
      <c r="CA60" s="41">
        <f t="shared" ref="CA60" si="258">CA59</f>
        <v>0</v>
      </c>
      <c r="CB60" s="41">
        <f t="shared" ref="CB60" si="259">CB59</f>
        <v>0</v>
      </c>
      <c r="CC60" s="41">
        <f t="shared" ref="CC60" si="260">CC59</f>
        <v>0</v>
      </c>
      <c r="CD60" s="41">
        <f t="shared" ref="CD60" si="261">CD59</f>
        <v>0</v>
      </c>
      <c r="CE60" s="41">
        <f t="shared" ref="CE60" si="262">CE59</f>
        <v>0</v>
      </c>
      <c r="CF60" s="41">
        <f t="shared" ref="CF60" si="263">CF59</f>
        <v>0</v>
      </c>
      <c r="CG60" s="41" t="str">
        <f t="shared" ref="CG60" si="264">CG59</f>
        <v>No</v>
      </c>
      <c r="CH60" s="41">
        <f t="shared" ref="CH60" si="265">CH59</f>
        <v>0</v>
      </c>
      <c r="CI60" s="41">
        <f t="shared" ref="CI60" si="266">CI59</f>
        <v>0</v>
      </c>
      <c r="CJ60" s="41">
        <f t="shared" ref="CJ60" si="267">CJ59</f>
        <v>0</v>
      </c>
      <c r="CK60" s="41">
        <f t="shared" ref="CK60" si="268">CK59</f>
        <v>0</v>
      </c>
      <c r="CL60" s="41">
        <f t="shared" ref="CL60" si="269">CL59</f>
        <v>0</v>
      </c>
      <c r="CM60" s="41">
        <f t="shared" ref="CM60" si="270">CM59</f>
        <v>0</v>
      </c>
      <c r="CN60" s="41">
        <f t="shared" ref="CN60" si="271">CN59</f>
        <v>0</v>
      </c>
      <c r="CO60" s="41">
        <f t="shared" si="207"/>
        <v>0</v>
      </c>
      <c r="CP60" s="41">
        <f t="shared" si="208"/>
        <v>0</v>
      </c>
      <c r="CQ60" s="41">
        <f t="shared" si="209"/>
        <v>0</v>
      </c>
      <c r="CR60" s="41">
        <f t="shared" si="210"/>
        <v>0</v>
      </c>
      <c r="CS60" s="41">
        <f t="shared" si="211"/>
        <v>0</v>
      </c>
      <c r="CT60" s="41">
        <f t="shared" si="212"/>
        <v>0</v>
      </c>
      <c r="CU60" s="41">
        <f t="shared" si="213"/>
        <v>0</v>
      </c>
      <c r="CV60" s="41">
        <f t="shared" si="214"/>
        <v>0</v>
      </c>
      <c r="CW60" s="41">
        <f t="shared" si="215"/>
        <v>0</v>
      </c>
      <c r="CX60" s="41">
        <f t="shared" si="216"/>
        <v>0</v>
      </c>
      <c r="CY60" s="41">
        <f t="shared" si="217"/>
        <v>0</v>
      </c>
      <c r="CZ60" s="41">
        <f t="shared" si="218"/>
        <v>0</v>
      </c>
      <c r="DA60" s="41">
        <f t="shared" si="219"/>
        <v>0</v>
      </c>
      <c r="DB60" s="26"/>
      <c r="DC60" s="26"/>
      <c r="DD60" s="26"/>
      <c r="DE60" s="26"/>
      <c r="DF60" s="26"/>
      <c r="DG60" s="26"/>
      <c r="DH60" s="26">
        <f t="shared" si="5"/>
        <v>0</v>
      </c>
      <c r="DI60" s="26" t="str">
        <f t="shared" si="6"/>
        <v>Avanzado</v>
      </c>
      <c r="DJ60" s="19"/>
      <c r="EG60" s="19"/>
      <c r="EH60" s="19"/>
      <c r="EI60" s="19"/>
      <c r="EJ60" s="19"/>
      <c r="EK60" s="19"/>
      <c r="EL60" s="19"/>
      <c r="EM60" s="19"/>
      <c r="EN60" s="19"/>
      <c r="EO60" s="19"/>
      <c r="EP60" s="19"/>
    </row>
    <row r="61" spans="1:146" s="20" customFormat="1" ht="15" customHeight="1">
      <c r="A61" s="1"/>
      <c r="B61" s="19"/>
      <c r="C61" s="31" t="s">
        <v>431</v>
      </c>
      <c r="D61" s="31" t="s">
        <v>14</v>
      </c>
      <c r="E61" s="31" t="s">
        <v>1220</v>
      </c>
      <c r="F61" s="31" t="s">
        <v>101</v>
      </c>
      <c r="G61" s="31" t="s">
        <v>2125</v>
      </c>
      <c r="H61" s="31" t="str">
        <f t="shared" si="4"/>
        <v>Básico</v>
      </c>
      <c r="I61" s="41" t="s">
        <v>3082</v>
      </c>
      <c r="J61" s="22" t="s">
        <v>272</v>
      </c>
      <c r="K61" s="31" t="s">
        <v>488</v>
      </c>
      <c r="L61" s="31" t="s">
        <v>2901</v>
      </c>
      <c r="M61" s="31" t="s">
        <v>98</v>
      </c>
      <c r="N61" s="31" t="s">
        <v>575</v>
      </c>
      <c r="O61" s="220" t="s">
        <v>22</v>
      </c>
      <c r="P61" s="21" t="s">
        <v>22</v>
      </c>
      <c r="Q61" s="21" t="s">
        <v>22</v>
      </c>
      <c r="R61" s="21" t="s">
        <v>22</v>
      </c>
      <c r="S61" s="26">
        <f>'G-7'!D50</f>
        <v>45</v>
      </c>
      <c r="T61" s="26">
        <f>'G-7'!D6</f>
        <v>1</v>
      </c>
      <c r="U61" s="26" t="s">
        <v>4</v>
      </c>
      <c r="V61" s="41" t="s">
        <v>4</v>
      </c>
      <c r="W61" s="41" t="s">
        <v>4</v>
      </c>
      <c r="X61" s="41" t="s">
        <v>4</v>
      </c>
      <c r="Y61" s="41" t="s">
        <v>4</v>
      </c>
      <c r="Z61" s="41" t="s">
        <v>4</v>
      </c>
      <c r="AA61" s="41" t="s">
        <v>4</v>
      </c>
      <c r="AB61" s="41" t="s">
        <v>4</v>
      </c>
      <c r="AC61" s="41" t="s">
        <v>4</v>
      </c>
      <c r="AD61" s="41" t="s">
        <v>4</v>
      </c>
      <c r="AE61" s="41" t="s">
        <v>4</v>
      </c>
      <c r="AF61" s="41" t="s">
        <v>4</v>
      </c>
      <c r="AG61" s="41" t="s">
        <v>4</v>
      </c>
      <c r="AH61" s="41" t="s">
        <v>4</v>
      </c>
      <c r="AI61" s="41" t="s">
        <v>4</v>
      </c>
      <c r="AJ61" s="41" t="s">
        <v>4</v>
      </c>
      <c r="AK61" s="41" t="s">
        <v>4</v>
      </c>
      <c r="AL61" s="222" t="s">
        <v>1482</v>
      </c>
      <c r="AM61" s="41" t="s">
        <v>1137</v>
      </c>
      <c r="AN61" s="41" t="s">
        <v>1480</v>
      </c>
      <c r="AO61" s="41" t="s">
        <v>1479</v>
      </c>
      <c r="AP61" s="41" t="s">
        <v>1481</v>
      </c>
      <c r="AQ61" s="41" t="s">
        <v>619</v>
      </c>
      <c r="AR61" s="41"/>
      <c r="AS61" s="41"/>
      <c r="AT61" s="41" t="s">
        <v>2851</v>
      </c>
      <c r="AU61" s="41" t="s">
        <v>2851</v>
      </c>
      <c r="AV61" s="41" t="s">
        <v>2851</v>
      </c>
      <c r="AW61" s="41" t="s">
        <v>2851</v>
      </c>
      <c r="AX61" s="41" t="s">
        <v>2851</v>
      </c>
      <c r="AY61" s="41" t="s">
        <v>2851</v>
      </c>
      <c r="AZ61" s="41" t="s">
        <v>2851</v>
      </c>
      <c r="BA61" s="41" t="s">
        <v>2851</v>
      </c>
      <c r="BB61" s="23" t="s">
        <v>1950</v>
      </c>
      <c r="BC61" s="23" t="s">
        <v>1483</v>
      </c>
      <c r="BD61" s="30" t="s">
        <v>2081</v>
      </c>
      <c r="BE61" s="24" t="s">
        <v>450</v>
      </c>
      <c r="BF61" s="25" t="s">
        <v>2105</v>
      </c>
      <c r="BG61" s="25" t="s">
        <v>450</v>
      </c>
      <c r="BH61" s="136" t="s">
        <v>1011</v>
      </c>
      <c r="BI61" s="482">
        <f>'G-8'!MR39</f>
        <v>15.7</v>
      </c>
      <c r="BJ61" s="482">
        <f>'G-8'!MT39</f>
        <v>6.7909090909090928</v>
      </c>
      <c r="BK61" s="483">
        <f>'G-8'!MS39</f>
        <v>0.5</v>
      </c>
      <c r="BL61" s="41">
        <f>COUNTA(BM61:BZ61)/2</f>
        <v>0</v>
      </c>
      <c r="BM61" s="41"/>
      <c r="BN61" s="31"/>
      <c r="BO61" s="41"/>
      <c r="BP61" s="31"/>
      <c r="BQ61" s="41"/>
      <c r="BR61" s="31"/>
      <c r="BS61" s="31"/>
      <c r="BT61" s="31"/>
      <c r="BU61" s="31"/>
      <c r="BV61" s="31"/>
      <c r="BW61" s="31"/>
      <c r="BX61" s="31"/>
      <c r="BY61" s="31"/>
      <c r="BZ61" s="31"/>
      <c r="CA61" s="41">
        <f t="shared" si="171"/>
        <v>0</v>
      </c>
      <c r="CB61" s="41"/>
      <c r="CC61" s="41"/>
      <c r="CD61" s="41"/>
      <c r="CE61" s="41"/>
      <c r="CF61" s="41"/>
      <c r="CG61" s="41" t="s">
        <v>88</v>
      </c>
      <c r="CH61" s="41"/>
      <c r="CI61" s="41"/>
      <c r="CJ61" s="41"/>
      <c r="CK61" s="41"/>
      <c r="CL61" s="41">
        <f>COUNTA(CM61:CT61)/2</f>
        <v>0</v>
      </c>
      <c r="CM61" s="41"/>
      <c r="CN61" s="41"/>
      <c r="CO61" s="41"/>
      <c r="CP61" s="41"/>
      <c r="CQ61" s="41"/>
      <c r="CR61" s="41"/>
      <c r="CS61" s="41"/>
      <c r="CT61" s="41"/>
      <c r="CU61" s="41">
        <f t="shared" si="170"/>
        <v>0</v>
      </c>
      <c r="CV61" s="41"/>
      <c r="CW61" s="41"/>
      <c r="CX61" s="41"/>
      <c r="CY61" s="31"/>
      <c r="CZ61" s="31"/>
      <c r="DA61" s="31"/>
      <c r="DB61" s="41" t="s">
        <v>89</v>
      </c>
      <c r="DC61" s="41" t="s">
        <v>89</v>
      </c>
      <c r="DD61" s="41"/>
      <c r="DE61" s="41"/>
      <c r="DF61" s="41" t="s">
        <v>89</v>
      </c>
      <c r="DG61" s="41" t="s">
        <v>89</v>
      </c>
      <c r="DH61" s="26">
        <f t="shared" si="5"/>
        <v>4</v>
      </c>
      <c r="DI61" s="26" t="str">
        <f t="shared" si="6"/>
        <v>Básico</v>
      </c>
      <c r="DJ61" s="19"/>
      <c r="EG61" s="19"/>
      <c r="EH61" s="19"/>
      <c r="EI61" s="19"/>
      <c r="EJ61" s="19"/>
      <c r="EK61" s="19"/>
      <c r="EL61" s="19"/>
      <c r="EM61" s="19"/>
      <c r="EN61" s="19"/>
      <c r="EO61" s="19"/>
      <c r="EP61" s="19"/>
    </row>
    <row r="62" spans="1:146" s="20" customFormat="1" ht="15" customHeight="1">
      <c r="A62" s="1"/>
      <c r="B62" s="19"/>
      <c r="C62" s="31" t="str">
        <f>C61</f>
        <v>Social</v>
      </c>
      <c r="D62" s="31" t="s">
        <v>519</v>
      </c>
      <c r="E62" s="31" t="str">
        <f>E61</f>
        <v>Desarrollo del personal</v>
      </c>
      <c r="F62" s="31" t="str">
        <f t="shared" ref="F62:G62" si="272">F61</f>
        <v>Personal formal</v>
      </c>
      <c r="G62" s="31" t="str">
        <f t="shared" si="272"/>
        <v>Efectividad Gubernamental</v>
      </c>
      <c r="H62" s="31" t="str">
        <f t="shared" si="4"/>
        <v>Básico</v>
      </c>
      <c r="I62" s="41" t="s">
        <v>3083</v>
      </c>
      <c r="J62" s="31" t="s">
        <v>3084</v>
      </c>
      <c r="K62" s="31" t="s">
        <v>177</v>
      </c>
      <c r="L62" s="31" t="str">
        <f>L61</f>
        <v>Evalúa la proporción de trabajadores implicados directamente en la operación.</v>
      </c>
      <c r="M62" s="31" t="str">
        <f>M61</f>
        <v>Cuantitativo</v>
      </c>
      <c r="N62" s="31" t="s">
        <v>3085</v>
      </c>
      <c r="O62" s="220" t="str">
        <f>O61</f>
        <v>N/A</v>
      </c>
      <c r="P62" s="220" t="str">
        <f t="shared" ref="P62:R62" si="273">P61</f>
        <v>N/A</v>
      </c>
      <c r="Q62" s="220" t="str">
        <f t="shared" si="273"/>
        <v>N/A</v>
      </c>
      <c r="R62" s="220" t="str">
        <f t="shared" si="273"/>
        <v>N/A</v>
      </c>
      <c r="S62" s="26">
        <f>'G-7'!D50</f>
        <v>45</v>
      </c>
      <c r="T62" s="26">
        <f>'G-7'!D61</f>
        <v>56</v>
      </c>
      <c r="U62" s="26">
        <f>'G-7'!D83</f>
        <v>78</v>
      </c>
      <c r="V62" s="26">
        <f>'G-7'!D85</f>
        <v>81</v>
      </c>
      <c r="W62" s="26">
        <f>'G-7'!D94</f>
        <v>90</v>
      </c>
      <c r="X62" s="26">
        <f>'G-7'!D98</f>
        <v>94</v>
      </c>
      <c r="Y62" s="26" t="s">
        <v>4</v>
      </c>
      <c r="Z62" s="26" t="s">
        <v>4</v>
      </c>
      <c r="AA62" s="198" t="str">
        <f t="shared" ref="AA62:AG62" si="274">AA61</f>
        <v>-</v>
      </c>
      <c r="AB62" s="198" t="str">
        <f t="shared" si="274"/>
        <v>-</v>
      </c>
      <c r="AC62" s="198" t="str">
        <f t="shared" si="274"/>
        <v>-</v>
      </c>
      <c r="AD62" s="198" t="str">
        <f t="shared" si="274"/>
        <v>-</v>
      </c>
      <c r="AE62" s="198" t="str">
        <f t="shared" si="274"/>
        <v>-</v>
      </c>
      <c r="AF62" s="198" t="str">
        <f t="shared" si="274"/>
        <v>-</v>
      </c>
      <c r="AG62" s="198" t="str">
        <f t="shared" si="274"/>
        <v>-</v>
      </c>
      <c r="AH62" s="26">
        <f>'G-7'!D6</f>
        <v>1</v>
      </c>
      <c r="AI62" s="41" t="s">
        <v>4</v>
      </c>
      <c r="AJ62" s="41" t="s">
        <v>4</v>
      </c>
      <c r="AK62" s="41" t="s">
        <v>4</v>
      </c>
      <c r="AL62" s="222" t="str">
        <f>AL61</f>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2" s="26" t="s">
        <v>2902</v>
      </c>
      <c r="AN62" s="26" t="s">
        <v>2903</v>
      </c>
      <c r="AO62" s="26" t="s">
        <v>2904</v>
      </c>
      <c r="AP62" s="26" t="s">
        <v>2905</v>
      </c>
      <c r="AQ62" s="41" t="str">
        <f>AQ61</f>
        <v>Componentes</v>
      </c>
      <c r="AR62" s="41"/>
      <c r="AS62" s="41"/>
      <c r="AT62" s="41" t="s">
        <v>2851</v>
      </c>
      <c r="AU62" s="41" t="s">
        <v>2851</v>
      </c>
      <c r="AV62" s="41" t="s">
        <v>2851</v>
      </c>
      <c r="AW62" s="41" t="s">
        <v>2851</v>
      </c>
      <c r="AX62" s="41" t="s">
        <v>2851</v>
      </c>
      <c r="AY62" s="41" t="s">
        <v>2851</v>
      </c>
      <c r="AZ62" s="41" t="s">
        <v>2851</v>
      </c>
      <c r="BA62" s="41" t="s">
        <v>2851</v>
      </c>
      <c r="BB62" s="23" t="s">
        <v>1964</v>
      </c>
      <c r="BC62" s="23" t="s">
        <v>450</v>
      </c>
      <c r="BD62" s="30" t="s">
        <v>1965</v>
      </c>
      <c r="BE62" s="24" t="s">
        <v>450</v>
      </c>
      <c r="BF62" s="25" t="s">
        <v>2106</v>
      </c>
      <c r="BG62" s="25" t="s">
        <v>450</v>
      </c>
      <c r="BH62" s="136" t="str">
        <f>BH61</f>
        <v>Máx</v>
      </c>
      <c r="BI62" s="482">
        <f>'G-8'!MR106</f>
        <v>0.83</v>
      </c>
      <c r="BJ62" s="482">
        <f>'G-8'!MT106</f>
        <v>9.8812344730495674E-2</v>
      </c>
      <c r="BK62" s="483">
        <f>'G-8'!MS106</f>
        <v>1.2701149425287355E-3</v>
      </c>
      <c r="BL62" s="41">
        <f>BL61</f>
        <v>0</v>
      </c>
      <c r="BM62" s="41">
        <f t="shared" ref="BM62:DA62" si="275">BM61</f>
        <v>0</v>
      </c>
      <c r="BN62" s="41">
        <f t="shared" si="275"/>
        <v>0</v>
      </c>
      <c r="BO62" s="41">
        <f t="shared" si="275"/>
        <v>0</v>
      </c>
      <c r="BP62" s="41">
        <f t="shared" si="275"/>
        <v>0</v>
      </c>
      <c r="BQ62" s="41">
        <f t="shared" si="275"/>
        <v>0</v>
      </c>
      <c r="BR62" s="41">
        <f t="shared" si="275"/>
        <v>0</v>
      </c>
      <c r="BS62" s="41">
        <f t="shared" si="275"/>
        <v>0</v>
      </c>
      <c r="BT62" s="41">
        <f t="shared" si="275"/>
        <v>0</v>
      </c>
      <c r="BU62" s="41">
        <f t="shared" si="275"/>
        <v>0</v>
      </c>
      <c r="BV62" s="41">
        <f t="shared" si="275"/>
        <v>0</v>
      </c>
      <c r="BW62" s="41">
        <f t="shared" si="275"/>
        <v>0</v>
      </c>
      <c r="BX62" s="41">
        <f t="shared" si="275"/>
        <v>0</v>
      </c>
      <c r="BY62" s="41">
        <f t="shared" si="275"/>
        <v>0</v>
      </c>
      <c r="BZ62" s="41">
        <f t="shared" si="275"/>
        <v>0</v>
      </c>
      <c r="CA62" s="41">
        <f t="shared" si="275"/>
        <v>0</v>
      </c>
      <c r="CB62" s="41">
        <f t="shared" si="275"/>
        <v>0</v>
      </c>
      <c r="CC62" s="41">
        <f t="shared" si="275"/>
        <v>0</v>
      </c>
      <c r="CD62" s="41">
        <f t="shared" si="275"/>
        <v>0</v>
      </c>
      <c r="CE62" s="41">
        <f t="shared" si="275"/>
        <v>0</v>
      </c>
      <c r="CF62" s="41">
        <f t="shared" si="275"/>
        <v>0</v>
      </c>
      <c r="CG62" s="41" t="str">
        <f t="shared" si="275"/>
        <v>No</v>
      </c>
      <c r="CH62" s="41">
        <f t="shared" si="275"/>
        <v>0</v>
      </c>
      <c r="CI62" s="41">
        <f t="shared" si="275"/>
        <v>0</v>
      </c>
      <c r="CJ62" s="41">
        <f t="shared" si="275"/>
        <v>0</v>
      </c>
      <c r="CK62" s="41">
        <f t="shared" si="275"/>
        <v>0</v>
      </c>
      <c r="CL62" s="41">
        <f t="shared" si="275"/>
        <v>0</v>
      </c>
      <c r="CM62" s="41">
        <f t="shared" si="275"/>
        <v>0</v>
      </c>
      <c r="CN62" s="41">
        <f t="shared" si="275"/>
        <v>0</v>
      </c>
      <c r="CO62" s="41">
        <f t="shared" si="275"/>
        <v>0</v>
      </c>
      <c r="CP62" s="41">
        <f t="shared" si="275"/>
        <v>0</v>
      </c>
      <c r="CQ62" s="41">
        <f t="shared" si="275"/>
        <v>0</v>
      </c>
      <c r="CR62" s="41">
        <f t="shared" si="275"/>
        <v>0</v>
      </c>
      <c r="CS62" s="41">
        <f t="shared" si="275"/>
        <v>0</v>
      </c>
      <c r="CT62" s="41">
        <f t="shared" si="275"/>
        <v>0</v>
      </c>
      <c r="CU62" s="41">
        <f t="shared" si="275"/>
        <v>0</v>
      </c>
      <c r="CV62" s="41">
        <f t="shared" si="275"/>
        <v>0</v>
      </c>
      <c r="CW62" s="41">
        <f t="shared" si="275"/>
        <v>0</v>
      </c>
      <c r="CX62" s="41">
        <f t="shared" si="275"/>
        <v>0</v>
      </c>
      <c r="CY62" s="41">
        <f t="shared" si="275"/>
        <v>0</v>
      </c>
      <c r="CZ62" s="41">
        <f t="shared" si="275"/>
        <v>0</v>
      </c>
      <c r="DA62" s="41">
        <f t="shared" si="275"/>
        <v>0</v>
      </c>
      <c r="DB62" s="26" t="s">
        <v>89</v>
      </c>
      <c r="DC62" s="26" t="s">
        <v>89</v>
      </c>
      <c r="DD62" s="26"/>
      <c r="DE62" s="26"/>
      <c r="DF62" s="26" t="s">
        <v>89</v>
      </c>
      <c r="DG62" s="26" t="s">
        <v>89</v>
      </c>
      <c r="DH62" s="26">
        <f t="shared" si="5"/>
        <v>4</v>
      </c>
      <c r="DI62" s="26" t="str">
        <f t="shared" si="6"/>
        <v>Básico</v>
      </c>
      <c r="DJ62" s="19"/>
      <c r="EG62" s="19"/>
      <c r="EH62" s="19"/>
      <c r="EI62" s="19"/>
      <c r="EJ62" s="19"/>
      <c r="EK62" s="19"/>
      <c r="EL62" s="19"/>
      <c r="EM62" s="19"/>
      <c r="EN62" s="19"/>
      <c r="EO62" s="19"/>
      <c r="EP62" s="19"/>
    </row>
    <row r="63" spans="1:146" s="20" customFormat="1" ht="15" customHeight="1">
      <c r="A63" s="1"/>
      <c r="B63" s="19"/>
      <c r="C63" s="31" t="str">
        <f>C62</f>
        <v>Social</v>
      </c>
      <c r="D63" s="31" t="s">
        <v>2313</v>
      </c>
      <c r="E63" s="31" t="str">
        <f>E62</f>
        <v>Desarrollo del personal</v>
      </c>
      <c r="F63" s="31" t="str">
        <f t="shared" ref="F63:AG66" si="276">F62</f>
        <v>Personal formal</v>
      </c>
      <c r="G63" s="31" t="str">
        <f t="shared" si="276"/>
        <v>Efectividad Gubernamental</v>
      </c>
      <c r="H63" s="31" t="str">
        <f t="shared" si="4"/>
        <v>Avanzado</v>
      </c>
      <c r="I63" s="31" t="str">
        <f t="shared" si="276"/>
        <v>I-34 B</v>
      </c>
      <c r="J63" s="31" t="str">
        <f t="shared" si="276"/>
        <v>Personal formal por cada 1000 toneladas</v>
      </c>
      <c r="K63" s="31" t="str">
        <f t="shared" si="276"/>
        <v xml:space="preserve">Trabajadores/1000 toneladas </v>
      </c>
      <c r="L63" s="31" t="str">
        <f t="shared" si="276"/>
        <v>Evalúa la proporción de trabajadores implicados directamente en la operación.</v>
      </c>
      <c r="M63" s="31" t="str">
        <f t="shared" si="276"/>
        <v>Cuantitativo</v>
      </c>
      <c r="N63" s="31" t="str">
        <f t="shared" si="276"/>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3" s="31" t="str">
        <f t="shared" si="276"/>
        <v>N/A</v>
      </c>
      <c r="P63" s="31" t="str">
        <f t="shared" si="276"/>
        <v>N/A</v>
      </c>
      <c r="Q63" s="31" t="str">
        <f t="shared" si="276"/>
        <v>N/A</v>
      </c>
      <c r="R63" s="31" t="str">
        <f t="shared" si="276"/>
        <v>N/A</v>
      </c>
      <c r="S63" s="31">
        <f t="shared" si="276"/>
        <v>45</v>
      </c>
      <c r="T63" s="31">
        <f t="shared" si="276"/>
        <v>56</v>
      </c>
      <c r="U63" s="31">
        <f t="shared" si="276"/>
        <v>78</v>
      </c>
      <c r="V63" s="31">
        <f t="shared" si="276"/>
        <v>81</v>
      </c>
      <c r="W63" s="31">
        <f t="shared" si="276"/>
        <v>90</v>
      </c>
      <c r="X63" s="31">
        <f>X62</f>
        <v>94</v>
      </c>
      <c r="Y63" s="31" t="str">
        <f t="shared" si="276"/>
        <v>-</v>
      </c>
      <c r="Z63" s="31" t="str">
        <f>Z62</f>
        <v>-</v>
      </c>
      <c r="AA63" s="31" t="str">
        <f t="shared" si="276"/>
        <v>-</v>
      </c>
      <c r="AB63" s="31" t="str">
        <f t="shared" si="276"/>
        <v>-</v>
      </c>
      <c r="AC63" s="31" t="str">
        <f t="shared" si="276"/>
        <v>-</v>
      </c>
      <c r="AD63" s="31" t="str">
        <f t="shared" si="276"/>
        <v>-</v>
      </c>
      <c r="AE63" s="31" t="str">
        <f t="shared" si="276"/>
        <v>-</v>
      </c>
      <c r="AF63" s="31" t="str">
        <f t="shared" si="276"/>
        <v>-</v>
      </c>
      <c r="AG63" s="31" t="str">
        <f t="shared" si="276"/>
        <v>-</v>
      </c>
      <c r="AH63" s="31">
        <f t="shared" ref="AH63:BA68" si="277">AH62</f>
        <v>1</v>
      </c>
      <c r="AI63" s="31" t="str">
        <f t="shared" si="277"/>
        <v>-</v>
      </c>
      <c r="AJ63" s="31" t="str">
        <f t="shared" si="277"/>
        <v>-</v>
      </c>
      <c r="AK63" s="31" t="str">
        <f t="shared" si="277"/>
        <v>-</v>
      </c>
      <c r="AL63"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3" s="31" t="str">
        <f t="shared" si="277"/>
        <v>Se debe calcular independiente para cada fracción y presentar por separado</v>
      </c>
      <c r="AN63" s="31" t="str">
        <f t="shared" si="277"/>
        <v>Personal formal por cada 1000 toneladas=∑(Empleados totales de recolección y transporte de todas las instalaciones/entidades)/(toneladas totales recolectadas)*1000</v>
      </c>
      <c r="AO63" s="31" t="str">
        <f t="shared" si="277"/>
        <v>Personal formal por cada 1000 toneladas=∑(Empleados totales de recolección y transporte de todas las entidades a integrar)/∑(toneladas totales recolectadas por las entidades a integrar)*1000</v>
      </c>
      <c r="AP63" s="31" t="str">
        <f t="shared" si="277"/>
        <v>Personal formal por cada 1000 toneladas=∑(Empleados totales de recolección y transporte mancomunidad+municipios que la integran)/∑(toneladas totales recolectadas por mancomunidad+munciipios que la integran)*1000</v>
      </c>
      <c r="AQ63" s="31" t="str">
        <f t="shared" si="277"/>
        <v>Componentes</v>
      </c>
      <c r="AR63" s="31"/>
      <c r="AS63" s="31"/>
      <c r="AT63" s="31" t="str">
        <f t="shared" si="277"/>
        <v>X</v>
      </c>
      <c r="AU63" s="31" t="str">
        <f t="shared" si="277"/>
        <v>X</v>
      </c>
      <c r="AV63" s="31" t="str">
        <f t="shared" si="277"/>
        <v>X</v>
      </c>
      <c r="AW63" s="31" t="str">
        <f t="shared" si="277"/>
        <v>X</v>
      </c>
      <c r="AX63" s="31" t="str">
        <f t="shared" si="277"/>
        <v>X</v>
      </c>
      <c r="AY63" s="31" t="str">
        <f t="shared" si="277"/>
        <v>X</v>
      </c>
      <c r="AZ63" s="31" t="str">
        <f t="shared" si="277"/>
        <v>X</v>
      </c>
      <c r="BA63" s="31" t="str">
        <f t="shared" si="277"/>
        <v>X</v>
      </c>
      <c r="BB63" s="23" t="s">
        <v>1964</v>
      </c>
      <c r="BC63" s="23" t="s">
        <v>450</v>
      </c>
      <c r="BD63" s="30" t="s">
        <v>1965</v>
      </c>
      <c r="BE63" s="24" t="s">
        <v>450</v>
      </c>
      <c r="BF63" s="25" t="s">
        <v>2106</v>
      </c>
      <c r="BG63" s="25" t="s">
        <v>450</v>
      </c>
      <c r="BH63" s="136" t="str">
        <f>BH62</f>
        <v>Máx</v>
      </c>
      <c r="BI63" s="482">
        <f>'G-8'!MR135</f>
        <v>0.21</v>
      </c>
      <c r="BJ63" s="482">
        <f>'G-8'!MT135</f>
        <v>0.21</v>
      </c>
      <c r="BK63" s="483">
        <f>'G-8'!MS135</f>
        <v>0.21</v>
      </c>
      <c r="BL63" s="41">
        <f>BL62</f>
        <v>0</v>
      </c>
      <c r="BM63" s="41">
        <f t="shared" ref="BM63:DA68" si="278">BM62</f>
        <v>0</v>
      </c>
      <c r="BN63" s="41">
        <f t="shared" si="278"/>
        <v>0</v>
      </c>
      <c r="BO63" s="41">
        <f t="shared" si="278"/>
        <v>0</v>
      </c>
      <c r="BP63" s="41">
        <f t="shared" si="278"/>
        <v>0</v>
      </c>
      <c r="BQ63" s="41">
        <f t="shared" si="278"/>
        <v>0</v>
      </c>
      <c r="BR63" s="41">
        <f t="shared" si="278"/>
        <v>0</v>
      </c>
      <c r="BS63" s="41">
        <f t="shared" si="278"/>
        <v>0</v>
      </c>
      <c r="BT63" s="41">
        <f t="shared" si="278"/>
        <v>0</v>
      </c>
      <c r="BU63" s="41">
        <f t="shared" si="278"/>
        <v>0</v>
      </c>
      <c r="BV63" s="41">
        <f t="shared" si="278"/>
        <v>0</v>
      </c>
      <c r="BW63" s="41">
        <f t="shared" si="278"/>
        <v>0</v>
      </c>
      <c r="BX63" s="41">
        <f t="shared" si="278"/>
        <v>0</v>
      </c>
      <c r="BY63" s="41">
        <f t="shared" si="278"/>
        <v>0</v>
      </c>
      <c r="BZ63" s="41">
        <f t="shared" si="278"/>
        <v>0</v>
      </c>
      <c r="CA63" s="41">
        <f t="shared" si="278"/>
        <v>0</v>
      </c>
      <c r="CB63" s="41">
        <f t="shared" si="278"/>
        <v>0</v>
      </c>
      <c r="CC63" s="41">
        <f t="shared" si="278"/>
        <v>0</v>
      </c>
      <c r="CD63" s="41">
        <f t="shared" si="278"/>
        <v>0</v>
      </c>
      <c r="CE63" s="41">
        <f t="shared" si="278"/>
        <v>0</v>
      </c>
      <c r="CF63" s="41">
        <f t="shared" si="278"/>
        <v>0</v>
      </c>
      <c r="CG63" s="41" t="str">
        <f t="shared" si="278"/>
        <v>No</v>
      </c>
      <c r="CH63" s="41">
        <f t="shared" si="278"/>
        <v>0</v>
      </c>
      <c r="CI63" s="41">
        <f t="shared" si="278"/>
        <v>0</v>
      </c>
      <c r="CJ63" s="41">
        <f t="shared" si="278"/>
        <v>0</v>
      </c>
      <c r="CK63" s="41">
        <f t="shared" si="278"/>
        <v>0</v>
      </c>
      <c r="CL63" s="41">
        <f t="shared" si="278"/>
        <v>0</v>
      </c>
      <c r="CM63" s="41">
        <f t="shared" si="278"/>
        <v>0</v>
      </c>
      <c r="CN63" s="41">
        <f t="shared" si="278"/>
        <v>0</v>
      </c>
      <c r="CO63" s="41">
        <f t="shared" si="278"/>
        <v>0</v>
      </c>
      <c r="CP63" s="41">
        <f t="shared" si="278"/>
        <v>0</v>
      </c>
      <c r="CQ63" s="41">
        <f t="shared" si="278"/>
        <v>0</v>
      </c>
      <c r="CR63" s="41">
        <f t="shared" si="278"/>
        <v>0</v>
      </c>
      <c r="CS63" s="41">
        <f t="shared" si="278"/>
        <v>0</v>
      </c>
      <c r="CT63" s="41">
        <f t="shared" si="278"/>
        <v>0</v>
      </c>
      <c r="CU63" s="41">
        <f t="shared" si="278"/>
        <v>0</v>
      </c>
      <c r="CV63" s="41">
        <f t="shared" si="278"/>
        <v>0</v>
      </c>
      <c r="CW63" s="41">
        <f t="shared" si="278"/>
        <v>0</v>
      </c>
      <c r="CX63" s="41">
        <f t="shared" si="278"/>
        <v>0</v>
      </c>
      <c r="CY63" s="41">
        <f t="shared" si="278"/>
        <v>0</v>
      </c>
      <c r="CZ63" s="41">
        <f t="shared" si="278"/>
        <v>0</v>
      </c>
      <c r="DA63" s="41">
        <f t="shared" si="278"/>
        <v>0</v>
      </c>
      <c r="DB63" s="26" t="s">
        <v>89</v>
      </c>
      <c r="DC63" s="26" t="s">
        <v>89</v>
      </c>
      <c r="DD63" s="26"/>
      <c r="DE63" s="26"/>
      <c r="DF63" s="26"/>
      <c r="DG63" s="26"/>
      <c r="DH63" s="26">
        <f t="shared" si="5"/>
        <v>2</v>
      </c>
      <c r="DI63" s="26" t="str">
        <f t="shared" si="6"/>
        <v>Avanzado</v>
      </c>
      <c r="DJ63" s="19"/>
      <c r="EG63" s="19"/>
      <c r="EH63" s="19"/>
      <c r="EI63" s="19"/>
      <c r="EJ63" s="19"/>
      <c r="EK63" s="19"/>
      <c r="EL63" s="19"/>
      <c r="EM63" s="19"/>
      <c r="EN63" s="19"/>
      <c r="EO63" s="19"/>
      <c r="EP63" s="19"/>
    </row>
    <row r="64" spans="1:146" s="20" customFormat="1" ht="15" customHeight="1">
      <c r="A64" s="1"/>
      <c r="B64" s="19"/>
      <c r="C64" s="31" t="str">
        <f t="shared" ref="C64:C68" si="279">C63</f>
        <v>Social</v>
      </c>
      <c r="D64" s="31" t="s">
        <v>5</v>
      </c>
      <c r="E64" s="31" t="str">
        <f t="shared" ref="E64:E68" si="280">E63</f>
        <v>Desarrollo del personal</v>
      </c>
      <c r="F64" s="31" t="str">
        <f t="shared" si="276"/>
        <v>Personal formal</v>
      </c>
      <c r="G64" s="31" t="str">
        <f t="shared" si="276"/>
        <v>Efectividad Gubernamental</v>
      </c>
      <c r="H64" s="31" t="str">
        <f t="shared" si="4"/>
        <v>Avanzado</v>
      </c>
      <c r="I64" s="31" t="str">
        <f t="shared" si="276"/>
        <v>I-34 B</v>
      </c>
      <c r="J64" s="31" t="str">
        <f t="shared" si="276"/>
        <v>Personal formal por cada 1000 toneladas</v>
      </c>
      <c r="K64" s="31" t="str">
        <f t="shared" si="276"/>
        <v xml:space="preserve">Trabajadores/1000 toneladas </v>
      </c>
      <c r="L64" s="31" t="str">
        <f t="shared" si="276"/>
        <v>Evalúa la proporción de trabajadores implicados directamente en la operación.</v>
      </c>
      <c r="M64" s="31" t="str">
        <f t="shared" si="276"/>
        <v>Cuantitativo</v>
      </c>
      <c r="N64" s="31" t="str">
        <f t="shared" si="276"/>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4" s="31" t="str">
        <f t="shared" si="276"/>
        <v>N/A</v>
      </c>
      <c r="P64" s="31" t="str">
        <f t="shared" si="276"/>
        <v>N/A</v>
      </c>
      <c r="Q64" s="31" t="str">
        <f t="shared" si="276"/>
        <v>N/A</v>
      </c>
      <c r="R64" s="31" t="str">
        <f t="shared" si="276"/>
        <v>N/A</v>
      </c>
      <c r="S64" s="31">
        <f t="shared" si="276"/>
        <v>45</v>
      </c>
      <c r="T64" s="31">
        <f t="shared" si="276"/>
        <v>56</v>
      </c>
      <c r="U64" s="31">
        <f t="shared" si="276"/>
        <v>78</v>
      </c>
      <c r="V64" s="31">
        <f t="shared" si="276"/>
        <v>81</v>
      </c>
      <c r="W64" s="31">
        <f t="shared" si="276"/>
        <v>90</v>
      </c>
      <c r="X64" s="31">
        <f t="shared" si="276"/>
        <v>94</v>
      </c>
      <c r="Y64" s="31" t="str">
        <f t="shared" si="276"/>
        <v>-</v>
      </c>
      <c r="Z64" s="31" t="str">
        <f t="shared" si="276"/>
        <v>-</v>
      </c>
      <c r="AA64" s="31" t="str">
        <f t="shared" si="276"/>
        <v>-</v>
      </c>
      <c r="AB64" s="31" t="str">
        <f t="shared" si="276"/>
        <v>-</v>
      </c>
      <c r="AC64" s="31" t="str">
        <f t="shared" si="276"/>
        <v>-</v>
      </c>
      <c r="AD64" s="31" t="str">
        <f t="shared" si="276"/>
        <v>-</v>
      </c>
      <c r="AE64" s="31" t="str">
        <f t="shared" si="276"/>
        <v>-</v>
      </c>
      <c r="AF64" s="31" t="str">
        <f t="shared" si="276"/>
        <v>-</v>
      </c>
      <c r="AG64" s="31" t="str">
        <f t="shared" si="276"/>
        <v>-</v>
      </c>
      <c r="AH64" s="31">
        <f t="shared" si="277"/>
        <v>1</v>
      </c>
      <c r="AI64" s="31" t="str">
        <f t="shared" si="277"/>
        <v>-</v>
      </c>
      <c r="AJ64" s="31" t="str">
        <f t="shared" si="277"/>
        <v>-</v>
      </c>
      <c r="AK64" s="31" t="str">
        <f t="shared" si="277"/>
        <v>-</v>
      </c>
      <c r="AL64"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4" s="31" t="str">
        <f t="shared" si="277"/>
        <v>Se debe calcular independiente para cada fracción y presentar por separado</v>
      </c>
      <c r="AN64" s="31" t="str">
        <f t="shared" si="277"/>
        <v>Personal formal por cada 1000 toneladas=∑(Empleados totales de recolección y transporte de todas las instalaciones/entidades)/(toneladas totales recolectadas)*1000</v>
      </c>
      <c r="AO64" s="31" t="str">
        <f t="shared" si="277"/>
        <v>Personal formal por cada 1000 toneladas=∑(Empleados totales de recolección y transporte de todas las entidades a integrar)/∑(toneladas totales recolectadas por las entidades a integrar)*1000</v>
      </c>
      <c r="AP64" s="31" t="str">
        <f t="shared" si="277"/>
        <v>Personal formal por cada 1000 toneladas=∑(Empleados totales de recolección y transporte mancomunidad+municipios que la integran)/∑(toneladas totales recolectadas por mancomunidad+munciipios que la integran)*1000</v>
      </c>
      <c r="AQ64" s="31" t="str">
        <f t="shared" si="277"/>
        <v>Componentes</v>
      </c>
      <c r="AR64" s="31"/>
      <c r="AS64" s="31"/>
      <c r="AT64" s="31" t="str">
        <f t="shared" si="277"/>
        <v>X</v>
      </c>
      <c r="AU64" s="31" t="str">
        <f t="shared" si="277"/>
        <v>X</v>
      </c>
      <c r="AV64" s="31" t="str">
        <f t="shared" si="277"/>
        <v>X</v>
      </c>
      <c r="AW64" s="31" t="str">
        <f t="shared" si="277"/>
        <v>X</v>
      </c>
      <c r="AX64" s="31" t="str">
        <f t="shared" si="277"/>
        <v>X</v>
      </c>
      <c r="AY64" s="31" t="str">
        <f t="shared" si="277"/>
        <v>X</v>
      </c>
      <c r="AZ64" s="31" t="str">
        <f t="shared" si="277"/>
        <v>X</v>
      </c>
      <c r="BA64" s="31" t="str">
        <f t="shared" si="277"/>
        <v>X</v>
      </c>
      <c r="BB64" s="23" t="s">
        <v>1966</v>
      </c>
      <c r="BC64" s="23" t="s">
        <v>450</v>
      </c>
      <c r="BD64" s="30" t="s">
        <v>1967</v>
      </c>
      <c r="BE64" s="24" t="s">
        <v>450</v>
      </c>
      <c r="BF64" s="25" t="s">
        <v>2108</v>
      </c>
      <c r="BG64" s="25" t="s">
        <v>450</v>
      </c>
      <c r="BH64" s="136" t="str">
        <f t="shared" ref="BH64:BH68" si="281">BH63</f>
        <v>Máx</v>
      </c>
      <c r="BI64" s="482">
        <f>'G-8'!MR167</f>
        <v>1.44</v>
      </c>
      <c r="BJ64" s="482">
        <f>'G-8'!MT167</f>
        <v>0.84</v>
      </c>
      <c r="BK64" s="483">
        <f>'G-8'!MS167</f>
        <v>0.24</v>
      </c>
      <c r="BL64" s="41">
        <f t="shared" ref="BL64:BL68" si="282">BL63</f>
        <v>0</v>
      </c>
      <c r="BM64" s="41">
        <f t="shared" si="278"/>
        <v>0</v>
      </c>
      <c r="BN64" s="41">
        <f t="shared" si="278"/>
        <v>0</v>
      </c>
      <c r="BO64" s="41">
        <f t="shared" si="278"/>
        <v>0</v>
      </c>
      <c r="BP64" s="41">
        <f t="shared" si="278"/>
        <v>0</v>
      </c>
      <c r="BQ64" s="41">
        <f t="shared" si="278"/>
        <v>0</v>
      </c>
      <c r="BR64" s="41">
        <f t="shared" si="278"/>
        <v>0</v>
      </c>
      <c r="BS64" s="41">
        <f t="shared" si="278"/>
        <v>0</v>
      </c>
      <c r="BT64" s="41">
        <f t="shared" si="278"/>
        <v>0</v>
      </c>
      <c r="BU64" s="41">
        <f t="shared" si="278"/>
        <v>0</v>
      </c>
      <c r="BV64" s="41">
        <f t="shared" si="278"/>
        <v>0</v>
      </c>
      <c r="BW64" s="41">
        <f t="shared" si="278"/>
        <v>0</v>
      </c>
      <c r="BX64" s="41">
        <f t="shared" si="278"/>
        <v>0</v>
      </c>
      <c r="BY64" s="41">
        <f t="shared" si="278"/>
        <v>0</v>
      </c>
      <c r="BZ64" s="41">
        <f t="shared" si="278"/>
        <v>0</v>
      </c>
      <c r="CA64" s="41">
        <f t="shared" si="278"/>
        <v>0</v>
      </c>
      <c r="CB64" s="41">
        <f t="shared" si="278"/>
        <v>0</v>
      </c>
      <c r="CC64" s="41">
        <f t="shared" si="278"/>
        <v>0</v>
      </c>
      <c r="CD64" s="41">
        <f t="shared" si="278"/>
        <v>0</v>
      </c>
      <c r="CE64" s="41">
        <f t="shared" si="278"/>
        <v>0</v>
      </c>
      <c r="CF64" s="41">
        <f t="shared" si="278"/>
        <v>0</v>
      </c>
      <c r="CG64" s="41" t="str">
        <f t="shared" si="278"/>
        <v>No</v>
      </c>
      <c r="CH64" s="41">
        <f t="shared" si="278"/>
        <v>0</v>
      </c>
      <c r="CI64" s="41">
        <f t="shared" si="278"/>
        <v>0</v>
      </c>
      <c r="CJ64" s="41">
        <f t="shared" si="278"/>
        <v>0</v>
      </c>
      <c r="CK64" s="41">
        <f t="shared" si="278"/>
        <v>0</v>
      </c>
      <c r="CL64" s="41">
        <f t="shared" si="278"/>
        <v>0</v>
      </c>
      <c r="CM64" s="41">
        <f t="shared" si="278"/>
        <v>0</v>
      </c>
      <c r="CN64" s="41">
        <f t="shared" si="278"/>
        <v>0</v>
      </c>
      <c r="CO64" s="41">
        <f t="shared" si="278"/>
        <v>0</v>
      </c>
      <c r="CP64" s="41">
        <f t="shared" si="278"/>
        <v>0</v>
      </c>
      <c r="CQ64" s="41">
        <f t="shared" si="278"/>
        <v>0</v>
      </c>
      <c r="CR64" s="41">
        <f t="shared" si="278"/>
        <v>0</v>
      </c>
      <c r="CS64" s="41">
        <f t="shared" si="278"/>
        <v>0</v>
      </c>
      <c r="CT64" s="41">
        <f t="shared" si="278"/>
        <v>0</v>
      </c>
      <c r="CU64" s="41">
        <f t="shared" si="278"/>
        <v>0</v>
      </c>
      <c r="CV64" s="41">
        <f t="shared" si="278"/>
        <v>0</v>
      </c>
      <c r="CW64" s="41">
        <f t="shared" si="278"/>
        <v>0</v>
      </c>
      <c r="CX64" s="41">
        <f t="shared" si="278"/>
        <v>0</v>
      </c>
      <c r="CY64" s="41">
        <f t="shared" si="278"/>
        <v>0</v>
      </c>
      <c r="CZ64" s="41">
        <f t="shared" si="278"/>
        <v>0</v>
      </c>
      <c r="DA64" s="41">
        <f t="shared" si="278"/>
        <v>0</v>
      </c>
      <c r="DB64" s="26" t="s">
        <v>89</v>
      </c>
      <c r="DC64" s="26" t="s">
        <v>89</v>
      </c>
      <c r="DD64" s="26"/>
      <c r="DE64" s="26"/>
      <c r="DF64" s="26"/>
      <c r="DG64" s="26"/>
      <c r="DH64" s="26">
        <f t="shared" si="5"/>
        <v>2</v>
      </c>
      <c r="DI64" s="26" t="str">
        <f t="shared" si="6"/>
        <v>Avanzado</v>
      </c>
      <c r="DJ64" s="19"/>
      <c r="EG64" s="19"/>
      <c r="EH64" s="19"/>
      <c r="EI64" s="19"/>
      <c r="EJ64" s="19"/>
      <c r="EK64" s="19"/>
      <c r="EL64" s="19"/>
      <c r="EM64" s="19"/>
      <c r="EN64" s="19"/>
      <c r="EO64" s="19"/>
      <c r="EP64" s="19"/>
    </row>
    <row r="65" spans="1:146" s="20" customFormat="1" ht="15" customHeight="1">
      <c r="A65" s="1"/>
      <c r="B65" s="19"/>
      <c r="C65" s="31" t="str">
        <f t="shared" si="279"/>
        <v>Social</v>
      </c>
      <c r="D65" s="473" t="s">
        <v>204</v>
      </c>
      <c r="E65" s="31" t="str">
        <f t="shared" si="280"/>
        <v>Desarrollo del personal</v>
      </c>
      <c r="F65" s="31" t="str">
        <f t="shared" si="276"/>
        <v>Personal formal</v>
      </c>
      <c r="G65" s="31" t="str">
        <f t="shared" si="276"/>
        <v>Efectividad Gubernamental</v>
      </c>
      <c r="H65" s="31" t="str">
        <f t="shared" si="4"/>
        <v>Básico</v>
      </c>
      <c r="I65" s="31" t="str">
        <f t="shared" si="276"/>
        <v>I-34 B</v>
      </c>
      <c r="J65" s="31" t="str">
        <f t="shared" si="276"/>
        <v>Personal formal por cada 1000 toneladas</v>
      </c>
      <c r="K65" s="31" t="str">
        <f t="shared" si="276"/>
        <v xml:space="preserve">Trabajadores/1000 toneladas </v>
      </c>
      <c r="L65" s="31" t="str">
        <f t="shared" si="276"/>
        <v>Evalúa la proporción de trabajadores implicados directamente en la operación.</v>
      </c>
      <c r="M65" s="31" t="str">
        <f t="shared" si="276"/>
        <v>Cuantitativo</v>
      </c>
      <c r="N65" s="31" t="str">
        <f t="shared" si="276"/>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5" s="31" t="str">
        <f t="shared" si="276"/>
        <v>N/A</v>
      </c>
      <c r="P65" s="31" t="str">
        <f t="shared" si="276"/>
        <v>N/A</v>
      </c>
      <c r="Q65" s="31" t="str">
        <f t="shared" si="276"/>
        <v>N/A</v>
      </c>
      <c r="R65" s="31" t="str">
        <f t="shared" si="276"/>
        <v>N/A</v>
      </c>
      <c r="S65" s="31">
        <f t="shared" si="276"/>
        <v>45</v>
      </c>
      <c r="T65" s="31">
        <f t="shared" si="276"/>
        <v>56</v>
      </c>
      <c r="U65" s="31">
        <f t="shared" si="276"/>
        <v>78</v>
      </c>
      <c r="V65" s="31">
        <f t="shared" si="276"/>
        <v>81</v>
      </c>
      <c r="W65" s="31">
        <f t="shared" si="276"/>
        <v>90</v>
      </c>
      <c r="X65" s="31">
        <f t="shared" si="276"/>
        <v>94</v>
      </c>
      <c r="Y65" s="31" t="str">
        <f t="shared" si="276"/>
        <v>-</v>
      </c>
      <c r="Z65" s="31" t="str">
        <f t="shared" si="276"/>
        <v>-</v>
      </c>
      <c r="AA65" s="31" t="str">
        <f t="shared" si="276"/>
        <v>-</v>
      </c>
      <c r="AB65" s="31" t="str">
        <f t="shared" si="276"/>
        <v>-</v>
      </c>
      <c r="AC65" s="31" t="str">
        <f t="shared" si="276"/>
        <v>-</v>
      </c>
      <c r="AD65" s="31" t="str">
        <f t="shared" si="276"/>
        <v>-</v>
      </c>
      <c r="AE65" s="31" t="str">
        <f t="shared" si="276"/>
        <v>-</v>
      </c>
      <c r="AF65" s="31" t="str">
        <f t="shared" si="276"/>
        <v>-</v>
      </c>
      <c r="AG65" s="31" t="str">
        <f t="shared" si="276"/>
        <v>-</v>
      </c>
      <c r="AH65" s="31">
        <f t="shared" si="277"/>
        <v>1</v>
      </c>
      <c r="AI65" s="31" t="str">
        <f t="shared" si="277"/>
        <v>-</v>
      </c>
      <c r="AJ65" s="31" t="str">
        <f t="shared" si="277"/>
        <v>-</v>
      </c>
      <c r="AK65" s="31" t="str">
        <f t="shared" si="277"/>
        <v>-</v>
      </c>
      <c r="AL65"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5" s="31" t="str">
        <f t="shared" si="277"/>
        <v>Se debe calcular independiente para cada fracción y presentar por separado</v>
      </c>
      <c r="AN65" s="31" t="str">
        <f t="shared" si="277"/>
        <v>Personal formal por cada 1000 toneladas=∑(Empleados totales de recolección y transporte de todas las instalaciones/entidades)/(toneladas totales recolectadas)*1000</v>
      </c>
      <c r="AO65" s="31" t="str">
        <f t="shared" si="277"/>
        <v>Personal formal por cada 1000 toneladas=∑(Empleados totales de recolección y transporte de todas las entidades a integrar)/∑(toneladas totales recolectadas por las entidades a integrar)*1000</v>
      </c>
      <c r="AP65" s="31" t="str">
        <f t="shared" si="277"/>
        <v>Personal formal por cada 1000 toneladas=∑(Empleados totales de recolección y transporte mancomunidad+municipios que la integran)/∑(toneladas totales recolectadas por mancomunidad+munciipios que la integran)*1000</v>
      </c>
      <c r="AQ65" s="31" t="str">
        <f t="shared" si="277"/>
        <v>Componentes</v>
      </c>
      <c r="AR65" s="31"/>
      <c r="AS65" s="31"/>
      <c r="AT65" s="31" t="str">
        <f t="shared" si="277"/>
        <v>X</v>
      </c>
      <c r="AU65" s="31" t="str">
        <f t="shared" si="277"/>
        <v>X</v>
      </c>
      <c r="AV65" s="31" t="str">
        <f t="shared" si="277"/>
        <v>X</v>
      </c>
      <c r="AW65" s="31" t="str">
        <f t="shared" si="277"/>
        <v>X</v>
      </c>
      <c r="AX65" s="31" t="str">
        <f t="shared" si="277"/>
        <v>X</v>
      </c>
      <c r="AY65" s="31" t="str">
        <f t="shared" si="277"/>
        <v>X</v>
      </c>
      <c r="AZ65" s="31" t="str">
        <f t="shared" si="277"/>
        <v>X</v>
      </c>
      <c r="BA65" s="31" t="str">
        <f t="shared" si="277"/>
        <v>X</v>
      </c>
      <c r="BB65" s="23" t="s">
        <v>1968</v>
      </c>
      <c r="BC65" s="23" t="s">
        <v>450</v>
      </c>
      <c r="BD65" s="30" t="s">
        <v>1969</v>
      </c>
      <c r="BE65" s="24" t="s">
        <v>450</v>
      </c>
      <c r="BF65" s="25" t="s">
        <v>2109</v>
      </c>
      <c r="BG65" s="25" t="s">
        <v>450</v>
      </c>
      <c r="BH65" s="136" t="str">
        <f t="shared" si="281"/>
        <v>Máx</v>
      </c>
      <c r="BI65" s="482">
        <f>'G-8'!MR197</f>
        <v>0.06</v>
      </c>
      <c r="BJ65" s="482">
        <f>'G-8'!MT197</f>
        <v>3.6400000000000002E-2</v>
      </c>
      <c r="BK65" s="483">
        <f>'G-8'!MS197</f>
        <v>1.2800000000000001E-2</v>
      </c>
      <c r="BL65" s="41">
        <f t="shared" si="282"/>
        <v>0</v>
      </c>
      <c r="BM65" s="41">
        <f t="shared" si="278"/>
        <v>0</v>
      </c>
      <c r="BN65" s="41">
        <f t="shared" si="278"/>
        <v>0</v>
      </c>
      <c r="BO65" s="41">
        <f t="shared" si="278"/>
        <v>0</v>
      </c>
      <c r="BP65" s="41">
        <f t="shared" si="278"/>
        <v>0</v>
      </c>
      <c r="BQ65" s="41">
        <f t="shared" si="278"/>
        <v>0</v>
      </c>
      <c r="BR65" s="41">
        <f t="shared" si="278"/>
        <v>0</v>
      </c>
      <c r="BS65" s="41">
        <f t="shared" si="278"/>
        <v>0</v>
      </c>
      <c r="BT65" s="41">
        <f t="shared" si="278"/>
        <v>0</v>
      </c>
      <c r="BU65" s="41">
        <f t="shared" si="278"/>
        <v>0</v>
      </c>
      <c r="BV65" s="41">
        <f t="shared" si="278"/>
        <v>0</v>
      </c>
      <c r="BW65" s="41">
        <f t="shared" si="278"/>
        <v>0</v>
      </c>
      <c r="BX65" s="41">
        <f t="shared" si="278"/>
        <v>0</v>
      </c>
      <c r="BY65" s="41">
        <f t="shared" si="278"/>
        <v>0</v>
      </c>
      <c r="BZ65" s="41">
        <f t="shared" si="278"/>
        <v>0</v>
      </c>
      <c r="CA65" s="41">
        <f t="shared" si="278"/>
        <v>0</v>
      </c>
      <c r="CB65" s="41">
        <f t="shared" si="278"/>
        <v>0</v>
      </c>
      <c r="CC65" s="41">
        <f t="shared" si="278"/>
        <v>0</v>
      </c>
      <c r="CD65" s="41">
        <f t="shared" si="278"/>
        <v>0</v>
      </c>
      <c r="CE65" s="41">
        <f t="shared" si="278"/>
        <v>0</v>
      </c>
      <c r="CF65" s="41">
        <f t="shared" si="278"/>
        <v>0</v>
      </c>
      <c r="CG65" s="41" t="str">
        <f t="shared" si="278"/>
        <v>No</v>
      </c>
      <c r="CH65" s="41">
        <f t="shared" si="278"/>
        <v>0</v>
      </c>
      <c r="CI65" s="41">
        <f t="shared" si="278"/>
        <v>0</v>
      </c>
      <c r="CJ65" s="41">
        <f t="shared" si="278"/>
        <v>0</v>
      </c>
      <c r="CK65" s="41">
        <f t="shared" si="278"/>
        <v>0</v>
      </c>
      <c r="CL65" s="41">
        <f t="shared" si="278"/>
        <v>0</v>
      </c>
      <c r="CM65" s="41">
        <f t="shared" si="278"/>
        <v>0</v>
      </c>
      <c r="CN65" s="41">
        <f t="shared" si="278"/>
        <v>0</v>
      </c>
      <c r="CO65" s="41">
        <f t="shared" si="278"/>
        <v>0</v>
      </c>
      <c r="CP65" s="41">
        <f t="shared" si="278"/>
        <v>0</v>
      </c>
      <c r="CQ65" s="41">
        <f t="shared" si="278"/>
        <v>0</v>
      </c>
      <c r="CR65" s="41">
        <f t="shared" si="278"/>
        <v>0</v>
      </c>
      <c r="CS65" s="41">
        <f t="shared" si="278"/>
        <v>0</v>
      </c>
      <c r="CT65" s="41">
        <f t="shared" si="278"/>
        <v>0</v>
      </c>
      <c r="CU65" s="41">
        <f t="shared" si="278"/>
        <v>0</v>
      </c>
      <c r="CV65" s="41">
        <f t="shared" si="278"/>
        <v>0</v>
      </c>
      <c r="CW65" s="41">
        <f t="shared" si="278"/>
        <v>0</v>
      </c>
      <c r="CX65" s="41">
        <f t="shared" si="278"/>
        <v>0</v>
      </c>
      <c r="CY65" s="41">
        <f t="shared" si="278"/>
        <v>0</v>
      </c>
      <c r="CZ65" s="41">
        <f t="shared" si="278"/>
        <v>0</v>
      </c>
      <c r="DA65" s="41">
        <f t="shared" si="278"/>
        <v>0</v>
      </c>
      <c r="DB65" s="26" t="s">
        <v>89</v>
      </c>
      <c r="DC65" s="26" t="s">
        <v>89</v>
      </c>
      <c r="DD65" s="26"/>
      <c r="DE65" s="26"/>
      <c r="DF65" s="26"/>
      <c r="DG65" s="26" t="s">
        <v>89</v>
      </c>
      <c r="DH65" s="26">
        <f t="shared" si="5"/>
        <v>3</v>
      </c>
      <c r="DI65" s="26" t="str">
        <f t="shared" si="6"/>
        <v>Básico</v>
      </c>
      <c r="DJ65" s="19"/>
      <c r="EG65" s="19"/>
      <c r="EH65" s="19"/>
      <c r="EI65" s="19"/>
      <c r="EJ65" s="19"/>
      <c r="EK65" s="19"/>
      <c r="EL65" s="19"/>
      <c r="EM65" s="19"/>
      <c r="EN65" s="19"/>
      <c r="EO65" s="19"/>
      <c r="EP65" s="19"/>
    </row>
    <row r="66" spans="1:146" s="20" customFormat="1" ht="15" customHeight="1">
      <c r="A66" s="1"/>
      <c r="B66" s="19"/>
      <c r="C66" s="31" t="str">
        <f t="shared" si="279"/>
        <v>Social</v>
      </c>
      <c r="D66" s="473" t="s">
        <v>162</v>
      </c>
      <c r="E66" s="31" t="str">
        <f t="shared" si="280"/>
        <v>Desarrollo del personal</v>
      </c>
      <c r="F66" s="31" t="str">
        <f t="shared" si="276"/>
        <v>Personal formal</v>
      </c>
      <c r="G66" s="31" t="str">
        <f t="shared" si="276"/>
        <v>Efectividad Gubernamental</v>
      </c>
      <c r="H66" s="31" t="str">
        <f t="shared" si="4"/>
        <v>Avanzado</v>
      </c>
      <c r="I66" s="31" t="str">
        <f t="shared" si="276"/>
        <v>I-34 B</v>
      </c>
      <c r="J66" s="31" t="str">
        <f t="shared" si="276"/>
        <v>Personal formal por cada 1000 toneladas</v>
      </c>
      <c r="K66" s="31" t="str">
        <f t="shared" si="276"/>
        <v xml:space="preserve">Trabajadores/1000 toneladas </v>
      </c>
      <c r="L66" s="31" t="str">
        <f t="shared" si="276"/>
        <v>Evalúa la proporción de trabajadores implicados directamente en la operación.</v>
      </c>
      <c r="M66" s="31" t="str">
        <f t="shared" si="276"/>
        <v>Cuantitativo</v>
      </c>
      <c r="N66" s="31" t="str">
        <f t="shared" si="276"/>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6" s="31" t="str">
        <f t="shared" si="276"/>
        <v>N/A</v>
      </c>
      <c r="P66" s="31" t="str">
        <f t="shared" si="276"/>
        <v>N/A</v>
      </c>
      <c r="Q66" s="31" t="str">
        <f t="shared" si="276"/>
        <v>N/A</v>
      </c>
      <c r="R66" s="31" t="str">
        <f t="shared" si="276"/>
        <v>N/A</v>
      </c>
      <c r="S66" s="31">
        <f t="shared" si="276"/>
        <v>45</v>
      </c>
      <c r="T66" s="31">
        <f t="shared" si="276"/>
        <v>56</v>
      </c>
      <c r="U66" s="31">
        <f t="shared" si="276"/>
        <v>78</v>
      </c>
      <c r="V66" s="31">
        <f t="shared" si="276"/>
        <v>81</v>
      </c>
      <c r="W66" s="31">
        <f t="shared" si="276"/>
        <v>90</v>
      </c>
      <c r="X66" s="31">
        <f t="shared" si="276"/>
        <v>94</v>
      </c>
      <c r="Y66" s="31" t="str">
        <f t="shared" si="276"/>
        <v>-</v>
      </c>
      <c r="Z66" s="31" t="str">
        <f t="shared" si="276"/>
        <v>-</v>
      </c>
      <c r="AA66" s="31" t="str">
        <f t="shared" si="276"/>
        <v>-</v>
      </c>
      <c r="AB66" s="31" t="str">
        <f t="shared" si="276"/>
        <v>-</v>
      </c>
      <c r="AC66" s="31" t="str">
        <f t="shared" si="276"/>
        <v>-</v>
      </c>
      <c r="AD66" s="31" t="str">
        <f t="shared" si="276"/>
        <v>-</v>
      </c>
      <c r="AE66" s="31" t="str">
        <f t="shared" si="276"/>
        <v>-</v>
      </c>
      <c r="AF66" s="31" t="str">
        <f t="shared" si="276"/>
        <v>-</v>
      </c>
      <c r="AG66" s="31" t="str">
        <f t="shared" si="276"/>
        <v>-</v>
      </c>
      <c r="AH66" s="31">
        <f t="shared" si="277"/>
        <v>1</v>
      </c>
      <c r="AI66" s="31" t="str">
        <f t="shared" si="277"/>
        <v>-</v>
      </c>
      <c r="AJ66" s="31" t="str">
        <f t="shared" si="277"/>
        <v>-</v>
      </c>
      <c r="AK66" s="31" t="str">
        <f t="shared" si="277"/>
        <v>-</v>
      </c>
      <c r="AL66"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6" s="31" t="str">
        <f t="shared" si="277"/>
        <v>Se debe calcular independiente para cada fracción y presentar por separado</v>
      </c>
      <c r="AN66" s="31" t="str">
        <f t="shared" si="277"/>
        <v>Personal formal por cada 1000 toneladas=∑(Empleados totales de recolección y transporte de todas las instalaciones/entidades)/(toneladas totales recolectadas)*1000</v>
      </c>
      <c r="AO66" s="31" t="str">
        <f t="shared" si="277"/>
        <v>Personal formal por cada 1000 toneladas=∑(Empleados totales de recolección y transporte de todas las entidades a integrar)/∑(toneladas totales recolectadas por las entidades a integrar)*1000</v>
      </c>
      <c r="AP66" s="31" t="str">
        <f t="shared" si="277"/>
        <v>Personal formal por cada 1000 toneladas=∑(Empleados totales de recolección y transporte mancomunidad+municipios que la integran)/∑(toneladas totales recolectadas por mancomunidad+munciipios que la integran)*1000</v>
      </c>
      <c r="AQ66" s="31" t="str">
        <f t="shared" si="277"/>
        <v>Componentes</v>
      </c>
      <c r="AR66" s="31"/>
      <c r="AS66" s="31"/>
      <c r="AT66" s="31" t="str">
        <f t="shared" si="277"/>
        <v>X</v>
      </c>
      <c r="AU66" s="31" t="str">
        <f t="shared" si="277"/>
        <v>X</v>
      </c>
      <c r="AV66" s="31" t="str">
        <f t="shared" si="277"/>
        <v>X</v>
      </c>
      <c r="AW66" s="31" t="str">
        <f t="shared" si="277"/>
        <v>X</v>
      </c>
      <c r="AX66" s="31" t="str">
        <f t="shared" si="277"/>
        <v>X</v>
      </c>
      <c r="AY66" s="31" t="str">
        <f t="shared" si="277"/>
        <v>X</v>
      </c>
      <c r="AZ66" s="31" t="str">
        <f t="shared" si="277"/>
        <v>X</v>
      </c>
      <c r="BA66" s="31" t="str">
        <f t="shared" si="277"/>
        <v>X</v>
      </c>
      <c r="BB66" s="23" t="s">
        <v>1968</v>
      </c>
      <c r="BC66" s="23" t="s">
        <v>450</v>
      </c>
      <c r="BD66" s="30" t="s">
        <v>1969</v>
      </c>
      <c r="BE66" s="24" t="s">
        <v>450</v>
      </c>
      <c r="BF66" s="25" t="s">
        <v>2109</v>
      </c>
      <c r="BG66" s="25" t="s">
        <v>450</v>
      </c>
      <c r="BH66" s="136" t="str">
        <f t="shared" si="281"/>
        <v>Máx</v>
      </c>
      <c r="BI66" s="482">
        <f>'G-8'!MR224</f>
        <v>0</v>
      </c>
      <c r="BJ66" s="482" t="e">
        <f>'G-8'!MT224</f>
        <v>#DIV/0!</v>
      </c>
      <c r="BK66" s="483">
        <f>'G-8'!MS224</f>
        <v>0</v>
      </c>
      <c r="BL66" s="41">
        <f t="shared" si="282"/>
        <v>0</v>
      </c>
      <c r="BM66" s="41">
        <f t="shared" si="278"/>
        <v>0</v>
      </c>
      <c r="BN66" s="41">
        <f t="shared" si="278"/>
        <v>0</v>
      </c>
      <c r="BO66" s="41">
        <f t="shared" si="278"/>
        <v>0</v>
      </c>
      <c r="BP66" s="41">
        <f t="shared" si="278"/>
        <v>0</v>
      </c>
      <c r="BQ66" s="41">
        <f t="shared" si="278"/>
        <v>0</v>
      </c>
      <c r="BR66" s="41">
        <f t="shared" si="278"/>
        <v>0</v>
      </c>
      <c r="BS66" s="41">
        <f t="shared" si="278"/>
        <v>0</v>
      </c>
      <c r="BT66" s="41">
        <f t="shared" si="278"/>
        <v>0</v>
      </c>
      <c r="BU66" s="41">
        <f t="shared" si="278"/>
        <v>0</v>
      </c>
      <c r="BV66" s="41">
        <f t="shared" si="278"/>
        <v>0</v>
      </c>
      <c r="BW66" s="41">
        <f t="shared" si="278"/>
        <v>0</v>
      </c>
      <c r="BX66" s="41">
        <f t="shared" si="278"/>
        <v>0</v>
      </c>
      <c r="BY66" s="41">
        <f t="shared" si="278"/>
        <v>0</v>
      </c>
      <c r="BZ66" s="41">
        <f t="shared" si="278"/>
        <v>0</v>
      </c>
      <c r="CA66" s="41">
        <f t="shared" si="278"/>
        <v>0</v>
      </c>
      <c r="CB66" s="41">
        <f t="shared" si="278"/>
        <v>0</v>
      </c>
      <c r="CC66" s="41">
        <f t="shared" si="278"/>
        <v>0</v>
      </c>
      <c r="CD66" s="41">
        <f t="shared" si="278"/>
        <v>0</v>
      </c>
      <c r="CE66" s="41">
        <f t="shared" si="278"/>
        <v>0</v>
      </c>
      <c r="CF66" s="41">
        <f t="shared" si="278"/>
        <v>0</v>
      </c>
      <c r="CG66" s="41" t="str">
        <f t="shared" si="278"/>
        <v>No</v>
      </c>
      <c r="CH66" s="41">
        <f t="shared" si="278"/>
        <v>0</v>
      </c>
      <c r="CI66" s="41">
        <f t="shared" si="278"/>
        <v>0</v>
      </c>
      <c r="CJ66" s="41">
        <f t="shared" si="278"/>
        <v>0</v>
      </c>
      <c r="CK66" s="41">
        <f t="shared" si="278"/>
        <v>0</v>
      </c>
      <c r="CL66" s="41">
        <f t="shared" si="278"/>
        <v>0</v>
      </c>
      <c r="CM66" s="41">
        <f t="shared" si="278"/>
        <v>0</v>
      </c>
      <c r="CN66" s="41">
        <f t="shared" si="278"/>
        <v>0</v>
      </c>
      <c r="CO66" s="41">
        <f t="shared" si="278"/>
        <v>0</v>
      </c>
      <c r="CP66" s="41">
        <f t="shared" si="278"/>
        <v>0</v>
      </c>
      <c r="CQ66" s="41">
        <f t="shared" si="278"/>
        <v>0</v>
      </c>
      <c r="CR66" s="41">
        <f t="shared" si="278"/>
        <v>0</v>
      </c>
      <c r="CS66" s="41">
        <f t="shared" si="278"/>
        <v>0</v>
      </c>
      <c r="CT66" s="41">
        <f t="shared" si="278"/>
        <v>0</v>
      </c>
      <c r="CU66" s="41">
        <f t="shared" si="278"/>
        <v>0</v>
      </c>
      <c r="CV66" s="41">
        <f t="shared" si="278"/>
        <v>0</v>
      </c>
      <c r="CW66" s="41">
        <f t="shared" si="278"/>
        <v>0</v>
      </c>
      <c r="CX66" s="41">
        <f t="shared" si="278"/>
        <v>0</v>
      </c>
      <c r="CY66" s="41">
        <f t="shared" si="278"/>
        <v>0</v>
      </c>
      <c r="CZ66" s="41">
        <f t="shared" si="278"/>
        <v>0</v>
      </c>
      <c r="DA66" s="41">
        <f t="shared" si="278"/>
        <v>0</v>
      </c>
      <c r="DB66" s="26"/>
      <c r="DC66" s="26"/>
      <c r="DD66" s="26"/>
      <c r="DE66" s="26"/>
      <c r="DF66" s="26"/>
      <c r="DG66" s="26"/>
      <c r="DH66" s="26">
        <f t="shared" si="5"/>
        <v>0</v>
      </c>
      <c r="DI66" s="26" t="str">
        <f t="shared" si="6"/>
        <v>Avanzado</v>
      </c>
      <c r="DJ66" s="19"/>
      <c r="EG66" s="19"/>
      <c r="EH66" s="19"/>
      <c r="EI66" s="19"/>
      <c r="EJ66" s="19"/>
      <c r="EK66" s="19"/>
      <c r="EL66" s="19"/>
      <c r="EM66" s="19"/>
      <c r="EN66" s="19"/>
      <c r="EO66" s="19"/>
      <c r="EP66" s="19"/>
    </row>
    <row r="67" spans="1:146" s="20" customFormat="1" ht="15" customHeight="1">
      <c r="A67" s="1"/>
      <c r="B67" s="19"/>
      <c r="C67" s="31" t="str">
        <f t="shared" si="279"/>
        <v>Social</v>
      </c>
      <c r="D67" s="473" t="s">
        <v>214</v>
      </c>
      <c r="E67" s="31" t="str">
        <f t="shared" si="280"/>
        <v>Desarrollo del personal</v>
      </c>
      <c r="F67" s="31" t="str">
        <f t="shared" ref="F67:F68" si="283">F66</f>
        <v>Personal formal</v>
      </c>
      <c r="G67" s="31" t="str">
        <f t="shared" ref="G67:G68" si="284">G66</f>
        <v>Efectividad Gubernamental</v>
      </c>
      <c r="H67" s="31" t="str">
        <f t="shared" si="4"/>
        <v>Avanzado</v>
      </c>
      <c r="I67" s="31" t="str">
        <f t="shared" ref="I67:I68" si="285">I66</f>
        <v>I-34 B</v>
      </c>
      <c r="J67" s="31" t="str">
        <f t="shared" ref="J67:J68" si="286">J66</f>
        <v>Personal formal por cada 1000 toneladas</v>
      </c>
      <c r="K67" s="31" t="str">
        <f t="shared" ref="K67:K68" si="287">K66</f>
        <v xml:space="preserve">Trabajadores/1000 toneladas </v>
      </c>
      <c r="L67" s="31" t="str">
        <f t="shared" ref="L67:L68" si="288">L66</f>
        <v>Evalúa la proporción de trabajadores implicados directamente en la operación.</v>
      </c>
      <c r="M67" s="31" t="str">
        <f t="shared" ref="M67:M68" si="289">M66</f>
        <v>Cuantitativo</v>
      </c>
      <c r="N67" s="31" t="str">
        <f t="shared" ref="N67:N68" si="290">N66</f>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7" s="31" t="str">
        <f t="shared" ref="O67:O68" si="291">O66</f>
        <v>N/A</v>
      </c>
      <c r="P67" s="31" t="str">
        <f t="shared" ref="P67:P68" si="292">P66</f>
        <v>N/A</v>
      </c>
      <c r="Q67" s="31" t="str">
        <f t="shared" ref="Q67:Q68" si="293">Q66</f>
        <v>N/A</v>
      </c>
      <c r="R67" s="31" t="str">
        <f t="shared" ref="R67:R68" si="294">R66</f>
        <v>N/A</v>
      </c>
      <c r="S67" s="31">
        <f t="shared" ref="S67:S68" si="295">S66</f>
        <v>45</v>
      </c>
      <c r="T67" s="31">
        <f t="shared" ref="T67:T68" si="296">T66</f>
        <v>56</v>
      </c>
      <c r="U67" s="31">
        <f t="shared" ref="U67:U68" si="297">U66</f>
        <v>78</v>
      </c>
      <c r="V67" s="31">
        <f t="shared" ref="V67:V68" si="298">V66</f>
        <v>81</v>
      </c>
      <c r="W67" s="31">
        <f t="shared" ref="W67:W68" si="299">W66</f>
        <v>90</v>
      </c>
      <c r="X67" s="31">
        <f t="shared" ref="X67:X68" si="300">X66</f>
        <v>94</v>
      </c>
      <c r="Y67" s="31" t="str">
        <f t="shared" ref="Y67:Y68" si="301">Y66</f>
        <v>-</v>
      </c>
      <c r="Z67" s="31" t="str">
        <f t="shared" ref="Z67:Z68" si="302">Z66</f>
        <v>-</v>
      </c>
      <c r="AA67" s="31" t="str">
        <f t="shared" ref="AA67:AA68" si="303">AA66</f>
        <v>-</v>
      </c>
      <c r="AB67" s="31" t="str">
        <f t="shared" ref="AB67:AB68" si="304">AB66</f>
        <v>-</v>
      </c>
      <c r="AC67" s="31" t="str">
        <f t="shared" ref="AC67:AC68" si="305">AC66</f>
        <v>-</v>
      </c>
      <c r="AD67" s="31" t="str">
        <f t="shared" ref="AD67:AD68" si="306">AD66</f>
        <v>-</v>
      </c>
      <c r="AE67" s="31" t="str">
        <f t="shared" ref="AE67:AE68" si="307">AE66</f>
        <v>-</v>
      </c>
      <c r="AF67" s="31" t="str">
        <f t="shared" ref="AF67:AF68" si="308">AF66</f>
        <v>-</v>
      </c>
      <c r="AG67" s="31" t="str">
        <f t="shared" ref="AG67:AG68" si="309">AG66</f>
        <v>-</v>
      </c>
      <c r="AH67" s="31">
        <f t="shared" si="277"/>
        <v>1</v>
      </c>
      <c r="AI67" s="31" t="str">
        <f t="shared" si="277"/>
        <v>-</v>
      </c>
      <c r="AJ67" s="31" t="str">
        <f t="shared" si="277"/>
        <v>-</v>
      </c>
      <c r="AK67" s="31" t="str">
        <f t="shared" si="277"/>
        <v>-</v>
      </c>
      <c r="AL67"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7" s="31" t="str">
        <f t="shared" si="277"/>
        <v>Se debe calcular independiente para cada fracción y presentar por separado</v>
      </c>
      <c r="AN67" s="31" t="str">
        <f t="shared" si="277"/>
        <v>Personal formal por cada 1000 toneladas=∑(Empleados totales de recolección y transporte de todas las instalaciones/entidades)/(toneladas totales recolectadas)*1000</v>
      </c>
      <c r="AO67" s="31" t="str">
        <f t="shared" si="277"/>
        <v>Personal formal por cada 1000 toneladas=∑(Empleados totales de recolección y transporte de todas las entidades a integrar)/∑(toneladas totales recolectadas por las entidades a integrar)*1000</v>
      </c>
      <c r="AP67" s="31" t="str">
        <f t="shared" si="277"/>
        <v>Personal formal por cada 1000 toneladas=∑(Empleados totales de recolección y transporte mancomunidad+municipios que la integran)/∑(toneladas totales recolectadas por mancomunidad+munciipios que la integran)*1000</v>
      </c>
      <c r="AQ67" s="31" t="str">
        <f t="shared" si="277"/>
        <v>Componentes</v>
      </c>
      <c r="AR67" s="31"/>
      <c r="AS67" s="31"/>
      <c r="AT67" s="31" t="str">
        <f t="shared" si="277"/>
        <v>X</v>
      </c>
      <c r="AU67" s="31" t="str">
        <f t="shared" si="277"/>
        <v>X</v>
      </c>
      <c r="AV67" s="31" t="str">
        <f t="shared" si="277"/>
        <v>X</v>
      </c>
      <c r="AW67" s="31" t="str">
        <f t="shared" si="277"/>
        <v>X</v>
      </c>
      <c r="AX67" s="31" t="str">
        <f t="shared" si="277"/>
        <v>X</v>
      </c>
      <c r="AY67" s="31" t="str">
        <f t="shared" si="277"/>
        <v>X</v>
      </c>
      <c r="AZ67" s="31" t="str">
        <f t="shared" si="277"/>
        <v>X</v>
      </c>
      <c r="BA67" s="31" t="str">
        <f t="shared" si="277"/>
        <v>X</v>
      </c>
      <c r="BB67" s="23" t="s">
        <v>1968</v>
      </c>
      <c r="BC67" s="23" t="s">
        <v>450</v>
      </c>
      <c r="BD67" s="30" t="s">
        <v>1969</v>
      </c>
      <c r="BE67" s="24" t="s">
        <v>450</v>
      </c>
      <c r="BF67" s="25" t="s">
        <v>2109</v>
      </c>
      <c r="BG67" s="25" t="s">
        <v>450</v>
      </c>
      <c r="BH67" s="136" t="str">
        <f t="shared" si="281"/>
        <v>Máx</v>
      </c>
      <c r="BI67" s="482">
        <f>'G-8'!MR251</f>
        <v>9.6774193548387094E-2</v>
      </c>
      <c r="BJ67" s="482">
        <f>'G-8'!MT251</f>
        <v>9.6774193548387094E-2</v>
      </c>
      <c r="BK67" s="483">
        <f>'G-8'!MS251</f>
        <v>9.6774193548387094E-2</v>
      </c>
      <c r="BL67" s="41">
        <f t="shared" si="282"/>
        <v>0</v>
      </c>
      <c r="BM67" s="41">
        <f t="shared" si="278"/>
        <v>0</v>
      </c>
      <c r="BN67" s="41">
        <f t="shared" si="278"/>
        <v>0</v>
      </c>
      <c r="BO67" s="41">
        <f t="shared" si="278"/>
        <v>0</v>
      </c>
      <c r="BP67" s="41">
        <f t="shared" si="278"/>
        <v>0</v>
      </c>
      <c r="BQ67" s="41">
        <f t="shared" si="278"/>
        <v>0</v>
      </c>
      <c r="BR67" s="41">
        <f t="shared" si="278"/>
        <v>0</v>
      </c>
      <c r="BS67" s="41">
        <f t="shared" si="278"/>
        <v>0</v>
      </c>
      <c r="BT67" s="41">
        <f t="shared" si="278"/>
        <v>0</v>
      </c>
      <c r="BU67" s="41">
        <f t="shared" si="278"/>
        <v>0</v>
      </c>
      <c r="BV67" s="41">
        <f t="shared" si="278"/>
        <v>0</v>
      </c>
      <c r="BW67" s="41">
        <f t="shared" si="278"/>
        <v>0</v>
      </c>
      <c r="BX67" s="41">
        <f t="shared" si="278"/>
        <v>0</v>
      </c>
      <c r="BY67" s="41">
        <f t="shared" si="278"/>
        <v>0</v>
      </c>
      <c r="BZ67" s="41">
        <f t="shared" si="278"/>
        <v>0</v>
      </c>
      <c r="CA67" s="41">
        <f t="shared" si="278"/>
        <v>0</v>
      </c>
      <c r="CB67" s="41">
        <f t="shared" si="278"/>
        <v>0</v>
      </c>
      <c r="CC67" s="41">
        <f t="shared" si="278"/>
        <v>0</v>
      </c>
      <c r="CD67" s="41">
        <f t="shared" si="278"/>
        <v>0</v>
      </c>
      <c r="CE67" s="41">
        <f t="shared" si="278"/>
        <v>0</v>
      </c>
      <c r="CF67" s="41">
        <f t="shared" si="278"/>
        <v>0</v>
      </c>
      <c r="CG67" s="41" t="str">
        <f t="shared" si="278"/>
        <v>No</v>
      </c>
      <c r="CH67" s="41">
        <f t="shared" si="278"/>
        <v>0</v>
      </c>
      <c r="CI67" s="41">
        <f t="shared" si="278"/>
        <v>0</v>
      </c>
      <c r="CJ67" s="41">
        <f t="shared" si="278"/>
        <v>0</v>
      </c>
      <c r="CK67" s="41">
        <f t="shared" si="278"/>
        <v>0</v>
      </c>
      <c r="CL67" s="41">
        <f t="shared" si="278"/>
        <v>0</v>
      </c>
      <c r="CM67" s="41">
        <f t="shared" si="278"/>
        <v>0</v>
      </c>
      <c r="CN67" s="41">
        <f t="shared" si="278"/>
        <v>0</v>
      </c>
      <c r="CO67" s="41">
        <f t="shared" si="278"/>
        <v>0</v>
      </c>
      <c r="CP67" s="41">
        <f t="shared" si="278"/>
        <v>0</v>
      </c>
      <c r="CQ67" s="41">
        <f t="shared" si="278"/>
        <v>0</v>
      </c>
      <c r="CR67" s="41">
        <f t="shared" si="278"/>
        <v>0</v>
      </c>
      <c r="CS67" s="41">
        <f t="shared" si="278"/>
        <v>0</v>
      </c>
      <c r="CT67" s="41">
        <f t="shared" si="278"/>
        <v>0</v>
      </c>
      <c r="CU67" s="41">
        <f t="shared" si="278"/>
        <v>0</v>
      </c>
      <c r="CV67" s="41">
        <f t="shared" si="278"/>
        <v>0</v>
      </c>
      <c r="CW67" s="41">
        <f t="shared" si="278"/>
        <v>0</v>
      </c>
      <c r="CX67" s="41">
        <f t="shared" si="278"/>
        <v>0</v>
      </c>
      <c r="CY67" s="41">
        <f t="shared" si="278"/>
        <v>0</v>
      </c>
      <c r="CZ67" s="41">
        <f t="shared" si="278"/>
        <v>0</v>
      </c>
      <c r="DA67" s="41">
        <f t="shared" si="278"/>
        <v>0</v>
      </c>
      <c r="DB67" s="26"/>
      <c r="DC67" s="26"/>
      <c r="DD67" s="26"/>
      <c r="DE67" s="26"/>
      <c r="DF67" s="26"/>
      <c r="DG67" s="26" t="s">
        <v>89</v>
      </c>
      <c r="DH67" s="26">
        <f t="shared" si="5"/>
        <v>1</v>
      </c>
      <c r="DI67" s="26" t="str">
        <f t="shared" si="6"/>
        <v>Avanzado</v>
      </c>
      <c r="DJ67" s="19"/>
      <c r="EG67" s="19"/>
      <c r="EH67" s="19"/>
      <c r="EI67" s="19"/>
      <c r="EJ67" s="19"/>
      <c r="EK67" s="19"/>
      <c r="EL67" s="19"/>
      <c r="EM67" s="19"/>
      <c r="EN67" s="19"/>
      <c r="EO67" s="19"/>
      <c r="EP67" s="19"/>
    </row>
    <row r="68" spans="1:146" s="20" customFormat="1" ht="15" customHeight="1">
      <c r="A68" s="1"/>
      <c r="B68" s="19"/>
      <c r="C68" s="31" t="str">
        <f t="shared" si="279"/>
        <v>Social</v>
      </c>
      <c r="D68" s="31" t="s">
        <v>55</v>
      </c>
      <c r="E68" s="31" t="str">
        <f t="shared" si="280"/>
        <v>Desarrollo del personal</v>
      </c>
      <c r="F68" s="31" t="str">
        <f t="shared" si="283"/>
        <v>Personal formal</v>
      </c>
      <c r="G68" s="31" t="str">
        <f t="shared" si="284"/>
        <v>Efectividad Gubernamental</v>
      </c>
      <c r="H68" s="31" t="str">
        <f t="shared" si="4"/>
        <v>Avanzado</v>
      </c>
      <c r="I68" s="31" t="str">
        <f t="shared" si="285"/>
        <v>I-34 B</v>
      </c>
      <c r="J68" s="31" t="str">
        <f t="shared" si="286"/>
        <v>Personal formal por cada 1000 toneladas</v>
      </c>
      <c r="K68" s="31" t="str">
        <f t="shared" si="287"/>
        <v xml:space="preserve">Trabajadores/1000 toneladas </v>
      </c>
      <c r="L68" s="31" t="str">
        <f t="shared" si="288"/>
        <v>Evalúa la proporción de trabajadores implicados directamente en la operación.</v>
      </c>
      <c r="M68" s="31" t="str">
        <f t="shared" si="289"/>
        <v>Cuantitativo</v>
      </c>
      <c r="N68" s="31" t="str">
        <f t="shared" si="290"/>
        <v xml:space="preserve">Personal formal por cada 1000 toneladas=(Empleados totales de cada componente/toneladas recolectadas o ingresadas a la instalación)*1000. Deben incluirse (según sea el caso): servicio municipal directo y otras opciones. También se puede calcular por cada 10 000 habitantes: Personal formal por cada 10 000 habitantes=(Empleados totales de recolección y transporte/población total del área evaluada)*10000.   </v>
      </c>
      <c r="O68" s="31" t="str">
        <f t="shared" si="291"/>
        <v>N/A</v>
      </c>
      <c r="P68" s="31" t="str">
        <f t="shared" si="292"/>
        <v>N/A</v>
      </c>
      <c r="Q68" s="31" t="str">
        <f t="shared" si="293"/>
        <v>N/A</v>
      </c>
      <c r="R68" s="31" t="str">
        <f t="shared" si="294"/>
        <v>N/A</v>
      </c>
      <c r="S68" s="31">
        <f t="shared" si="295"/>
        <v>45</v>
      </c>
      <c r="T68" s="31">
        <f t="shared" si="296"/>
        <v>56</v>
      </c>
      <c r="U68" s="31">
        <f t="shared" si="297"/>
        <v>78</v>
      </c>
      <c r="V68" s="31">
        <f t="shared" si="298"/>
        <v>81</v>
      </c>
      <c r="W68" s="31">
        <f t="shared" si="299"/>
        <v>90</v>
      </c>
      <c r="X68" s="31">
        <f t="shared" si="300"/>
        <v>94</v>
      </c>
      <c r="Y68" s="31" t="str">
        <f t="shared" si="301"/>
        <v>-</v>
      </c>
      <c r="Z68" s="31" t="str">
        <f t="shared" si="302"/>
        <v>-</v>
      </c>
      <c r="AA68" s="31" t="str">
        <f t="shared" si="303"/>
        <v>-</v>
      </c>
      <c r="AB68" s="31" t="str">
        <f t="shared" si="304"/>
        <v>-</v>
      </c>
      <c r="AC68" s="31" t="str">
        <f t="shared" si="305"/>
        <v>-</v>
      </c>
      <c r="AD68" s="31" t="str">
        <f t="shared" si="306"/>
        <v>-</v>
      </c>
      <c r="AE68" s="31" t="str">
        <f t="shared" si="307"/>
        <v>-</v>
      </c>
      <c r="AF68" s="31" t="str">
        <f t="shared" si="308"/>
        <v>-</v>
      </c>
      <c r="AG68" s="31" t="str">
        <f t="shared" si="309"/>
        <v>-</v>
      </c>
      <c r="AH68" s="31">
        <f t="shared" si="277"/>
        <v>1</v>
      </c>
      <c r="AI68" s="31" t="str">
        <f t="shared" si="277"/>
        <v>-</v>
      </c>
      <c r="AJ68" s="31" t="str">
        <f t="shared" si="277"/>
        <v>-</v>
      </c>
      <c r="AK68" s="31" t="str">
        <f t="shared" si="277"/>
        <v>-</v>
      </c>
      <c r="AL68" s="221" t="str">
        <f t="shared" si="277"/>
        <v xml:space="preserve">Debe analizarse cuidadosamente en conjunto con otros indicadores, por ejemplo, el rendimiento por trabajador, la cantidad de personal informal existente, las condiciones de los sitios donde se realiza la limpieza viaria, etc. Esto ayudará a correlacionar si una menor cantidad de personal está afectando negativamente otros aspectos del sistema. </v>
      </c>
      <c r="AM68" s="31" t="str">
        <f t="shared" si="277"/>
        <v>Se debe calcular independiente para cada fracción y presentar por separado</v>
      </c>
      <c r="AN68" s="31" t="str">
        <f t="shared" si="277"/>
        <v>Personal formal por cada 1000 toneladas=∑(Empleados totales de recolección y transporte de todas las instalaciones/entidades)/(toneladas totales recolectadas)*1000</v>
      </c>
      <c r="AO68" s="31" t="str">
        <f t="shared" si="277"/>
        <v>Personal formal por cada 1000 toneladas=∑(Empleados totales de recolección y transporte de todas las entidades a integrar)/∑(toneladas totales recolectadas por las entidades a integrar)*1000</v>
      </c>
      <c r="AP68" s="31" t="str">
        <f t="shared" si="277"/>
        <v>Personal formal por cada 1000 toneladas=∑(Empleados totales de recolección y transporte mancomunidad+municipios que la integran)/∑(toneladas totales recolectadas por mancomunidad+munciipios que la integran)*1000</v>
      </c>
      <c r="AQ68" s="31" t="str">
        <f t="shared" si="277"/>
        <v>Componentes</v>
      </c>
      <c r="AR68" s="31"/>
      <c r="AS68" s="31"/>
      <c r="AT68" s="31" t="str">
        <f t="shared" si="277"/>
        <v>X</v>
      </c>
      <c r="AU68" s="31" t="str">
        <f t="shared" si="277"/>
        <v>X</v>
      </c>
      <c r="AV68" s="31" t="str">
        <f t="shared" si="277"/>
        <v>X</v>
      </c>
      <c r="AW68" s="31" t="str">
        <f t="shared" si="277"/>
        <v>X</v>
      </c>
      <c r="AX68" s="31" t="str">
        <f t="shared" si="277"/>
        <v>X</v>
      </c>
      <c r="AY68" s="31" t="str">
        <f t="shared" si="277"/>
        <v>X</v>
      </c>
      <c r="AZ68" s="31" t="str">
        <f t="shared" si="277"/>
        <v>X</v>
      </c>
      <c r="BA68" s="31" t="str">
        <f t="shared" si="277"/>
        <v>X</v>
      </c>
      <c r="BB68" s="23" t="s">
        <v>1966</v>
      </c>
      <c r="BC68" s="23" t="s">
        <v>450</v>
      </c>
      <c r="BD68" s="30" t="s">
        <v>1967</v>
      </c>
      <c r="BE68" s="24" t="s">
        <v>450</v>
      </c>
      <c r="BF68" s="25" t="s">
        <v>2108</v>
      </c>
      <c r="BG68" s="25" t="s">
        <v>450</v>
      </c>
      <c r="BH68" s="136" t="str">
        <f t="shared" si="281"/>
        <v>Máx</v>
      </c>
      <c r="BI68" s="482">
        <f>'G-8'!MR277</f>
        <v>0</v>
      </c>
      <c r="BJ68" s="482" t="e">
        <f>'G-8'!MT277</f>
        <v>#DIV/0!</v>
      </c>
      <c r="BK68" s="483">
        <f>'G-8'!MS277</f>
        <v>0</v>
      </c>
      <c r="BL68" s="41">
        <f t="shared" si="282"/>
        <v>0</v>
      </c>
      <c r="BM68" s="41">
        <f t="shared" si="278"/>
        <v>0</v>
      </c>
      <c r="BN68" s="41">
        <f t="shared" si="278"/>
        <v>0</v>
      </c>
      <c r="BO68" s="41">
        <f t="shared" si="278"/>
        <v>0</v>
      </c>
      <c r="BP68" s="41">
        <f t="shared" si="278"/>
        <v>0</v>
      </c>
      <c r="BQ68" s="41">
        <f t="shared" si="278"/>
        <v>0</v>
      </c>
      <c r="BR68" s="41">
        <f t="shared" si="278"/>
        <v>0</v>
      </c>
      <c r="BS68" s="41">
        <f t="shared" si="278"/>
        <v>0</v>
      </c>
      <c r="BT68" s="41">
        <f t="shared" si="278"/>
        <v>0</v>
      </c>
      <c r="BU68" s="41">
        <f t="shared" si="278"/>
        <v>0</v>
      </c>
      <c r="BV68" s="41">
        <f t="shared" si="278"/>
        <v>0</v>
      </c>
      <c r="BW68" s="41">
        <f t="shared" si="278"/>
        <v>0</v>
      </c>
      <c r="BX68" s="41">
        <f t="shared" si="278"/>
        <v>0</v>
      </c>
      <c r="BY68" s="41">
        <f t="shared" si="278"/>
        <v>0</v>
      </c>
      <c r="BZ68" s="41">
        <f t="shared" si="278"/>
        <v>0</v>
      </c>
      <c r="CA68" s="41">
        <f t="shared" si="278"/>
        <v>0</v>
      </c>
      <c r="CB68" s="41">
        <f t="shared" si="278"/>
        <v>0</v>
      </c>
      <c r="CC68" s="41">
        <f t="shared" si="278"/>
        <v>0</v>
      </c>
      <c r="CD68" s="41">
        <f t="shared" si="278"/>
        <v>0</v>
      </c>
      <c r="CE68" s="41">
        <f t="shared" si="278"/>
        <v>0</v>
      </c>
      <c r="CF68" s="41">
        <f t="shared" si="278"/>
        <v>0</v>
      </c>
      <c r="CG68" s="41" t="str">
        <f t="shared" si="278"/>
        <v>No</v>
      </c>
      <c r="CH68" s="41">
        <f t="shared" si="278"/>
        <v>0</v>
      </c>
      <c r="CI68" s="41">
        <f t="shared" si="278"/>
        <v>0</v>
      </c>
      <c r="CJ68" s="41">
        <f t="shared" si="278"/>
        <v>0</v>
      </c>
      <c r="CK68" s="41">
        <f t="shared" si="278"/>
        <v>0</v>
      </c>
      <c r="CL68" s="41">
        <f t="shared" si="278"/>
        <v>0</v>
      </c>
      <c r="CM68" s="41">
        <f t="shared" si="278"/>
        <v>0</v>
      </c>
      <c r="CN68" s="41">
        <f t="shared" si="278"/>
        <v>0</v>
      </c>
      <c r="CO68" s="41">
        <f t="shared" ref="CO68" si="310">CO67</f>
        <v>0</v>
      </c>
      <c r="CP68" s="41">
        <f t="shared" ref="CP68" si="311">CP67</f>
        <v>0</v>
      </c>
      <c r="CQ68" s="41">
        <f t="shared" ref="CQ68" si="312">CQ67</f>
        <v>0</v>
      </c>
      <c r="CR68" s="41">
        <f t="shared" ref="CR68" si="313">CR67</f>
        <v>0</v>
      </c>
      <c r="CS68" s="41">
        <f t="shared" ref="CS68" si="314">CS67</f>
        <v>0</v>
      </c>
      <c r="CT68" s="41">
        <f t="shared" ref="CT68" si="315">CT67</f>
        <v>0</v>
      </c>
      <c r="CU68" s="41">
        <f t="shared" ref="CU68" si="316">CU67</f>
        <v>0</v>
      </c>
      <c r="CV68" s="41">
        <f t="shared" ref="CV68" si="317">CV67</f>
        <v>0</v>
      </c>
      <c r="CW68" s="41">
        <f t="shared" ref="CW68" si="318">CW67</f>
        <v>0</v>
      </c>
      <c r="CX68" s="41">
        <f t="shared" ref="CX68" si="319">CX67</f>
        <v>0</v>
      </c>
      <c r="CY68" s="41">
        <f t="shared" ref="CY68" si="320">CY67</f>
        <v>0</v>
      </c>
      <c r="CZ68" s="41">
        <f t="shared" ref="CZ68" si="321">CZ67</f>
        <v>0</v>
      </c>
      <c r="DA68" s="41">
        <f t="shared" ref="DA68" si="322">DA67</f>
        <v>0</v>
      </c>
      <c r="DB68" s="26"/>
      <c r="DC68" s="26"/>
      <c r="DD68" s="26"/>
      <c r="DE68" s="26"/>
      <c r="DF68" s="26"/>
      <c r="DG68" s="26"/>
      <c r="DH68" s="26">
        <f t="shared" si="5"/>
        <v>0</v>
      </c>
      <c r="DI68" s="26" t="str">
        <f t="shared" si="6"/>
        <v>Avanzado</v>
      </c>
      <c r="DJ68" s="19"/>
      <c r="EG68" s="19"/>
      <c r="EH68" s="19"/>
      <c r="EI68" s="19"/>
      <c r="EJ68" s="19"/>
      <c r="EK68" s="19"/>
      <c r="EL68" s="19"/>
      <c r="EM68" s="19"/>
      <c r="EN68" s="19"/>
      <c r="EO68" s="19"/>
      <c r="EP68" s="19"/>
    </row>
    <row r="69" spans="1:146" s="20" customFormat="1" ht="15" customHeight="1">
      <c r="A69" s="1"/>
      <c r="B69" s="19"/>
      <c r="C69" s="31" t="s">
        <v>2160</v>
      </c>
      <c r="D69" s="31" t="s">
        <v>14</v>
      </c>
      <c r="E69" s="31" t="s">
        <v>16</v>
      </c>
      <c r="F69" s="31" t="s">
        <v>2163</v>
      </c>
      <c r="G69" s="31" t="s">
        <v>2125</v>
      </c>
      <c r="H69" s="31" t="str">
        <f t="shared" si="4"/>
        <v>Avanzado</v>
      </c>
      <c r="I69" s="41" t="s">
        <v>1449</v>
      </c>
      <c r="J69" s="22" t="s">
        <v>1326</v>
      </c>
      <c r="K69" s="31" t="s">
        <v>1327</v>
      </c>
      <c r="L69" s="22" t="s">
        <v>1328</v>
      </c>
      <c r="M69" s="31" t="s">
        <v>98</v>
      </c>
      <c r="N69" s="31" t="s">
        <v>2965</v>
      </c>
      <c r="O69" s="220" t="s">
        <v>22</v>
      </c>
      <c r="P69" s="21" t="s">
        <v>22</v>
      </c>
      <c r="Q69" s="21" t="s">
        <v>22</v>
      </c>
      <c r="R69" s="21" t="s">
        <v>22</v>
      </c>
      <c r="S69" s="26">
        <f>'G-7'!D49</f>
        <v>44</v>
      </c>
      <c r="T69" s="26">
        <f>'G-7'!D50</f>
        <v>45</v>
      </c>
      <c r="U69" s="26" t="s">
        <v>4</v>
      </c>
      <c r="V69" s="41" t="s">
        <v>4</v>
      </c>
      <c r="W69" s="41" t="s">
        <v>4</v>
      </c>
      <c r="X69" s="41" t="s">
        <v>4</v>
      </c>
      <c r="Y69" s="41" t="s">
        <v>4</v>
      </c>
      <c r="Z69" s="41" t="s">
        <v>4</v>
      </c>
      <c r="AA69" s="41" t="s">
        <v>4</v>
      </c>
      <c r="AB69" s="41" t="s">
        <v>4</v>
      </c>
      <c r="AC69" s="41" t="s">
        <v>4</v>
      </c>
      <c r="AD69" s="41" t="s">
        <v>4</v>
      </c>
      <c r="AE69" s="41" t="s">
        <v>4</v>
      </c>
      <c r="AF69" s="41" t="s">
        <v>4</v>
      </c>
      <c r="AG69" s="41" t="s">
        <v>4</v>
      </c>
      <c r="AH69" s="41" t="s">
        <v>4</v>
      </c>
      <c r="AI69" s="41" t="s">
        <v>4</v>
      </c>
      <c r="AJ69" s="41" t="s">
        <v>4</v>
      </c>
      <c r="AK69" s="41" t="s">
        <v>4</v>
      </c>
      <c r="AL69" s="222" t="s">
        <v>4</v>
      </c>
      <c r="AM69" s="41" t="s">
        <v>1137</v>
      </c>
      <c r="AN69" s="41" t="s">
        <v>2966</v>
      </c>
      <c r="AO69" s="41" t="s">
        <v>2967</v>
      </c>
      <c r="AP69" s="41" t="s">
        <v>2968</v>
      </c>
      <c r="AQ69" s="41" t="s">
        <v>619</v>
      </c>
      <c r="AR69" s="41"/>
      <c r="AS69" s="41"/>
      <c r="AT69" s="41" t="s">
        <v>2851</v>
      </c>
      <c r="AU69" s="41" t="s">
        <v>2851</v>
      </c>
      <c r="AV69" s="41" t="s">
        <v>2851</v>
      </c>
      <c r="AW69" s="41" t="s">
        <v>2851</v>
      </c>
      <c r="AX69" s="41" t="s">
        <v>2851</v>
      </c>
      <c r="AY69" s="41" t="s">
        <v>2851</v>
      </c>
      <c r="AZ69" s="41" t="s">
        <v>2851</v>
      </c>
      <c r="BA69" s="41" t="s">
        <v>2851</v>
      </c>
      <c r="BB69" s="646" t="s">
        <v>1951</v>
      </c>
      <c r="BC69" s="646" t="s">
        <v>1486</v>
      </c>
      <c r="BD69" s="648" t="s">
        <v>1952</v>
      </c>
      <c r="BE69" s="648" t="s">
        <v>450</v>
      </c>
      <c r="BF69" s="650" t="s">
        <v>1953</v>
      </c>
      <c r="BG69" s="650" t="s">
        <v>450</v>
      </c>
      <c r="BH69" s="139" t="s">
        <v>1010</v>
      </c>
      <c r="BI69" s="482">
        <f>MAX('G-8'!MR40:MR42)</f>
        <v>75</v>
      </c>
      <c r="BJ69" s="482" t="s">
        <v>4</v>
      </c>
      <c r="BK69" s="483">
        <f>MIN('G-8'!MS40:MS42)</f>
        <v>1.9199999999999998E-2</v>
      </c>
      <c r="BL69" s="41">
        <f>COUNTA(BM69:BZ69)/2</f>
        <v>0</v>
      </c>
      <c r="BM69" s="41"/>
      <c r="BN69" s="31"/>
      <c r="BO69" s="41"/>
      <c r="BP69" s="31"/>
      <c r="BQ69" s="41"/>
      <c r="BR69" s="31"/>
      <c r="BS69" s="31"/>
      <c r="BT69" s="31"/>
      <c r="BU69" s="31"/>
      <c r="BV69" s="31"/>
      <c r="BW69" s="31"/>
      <c r="BX69" s="31"/>
      <c r="BY69" s="31"/>
      <c r="BZ69" s="31"/>
      <c r="CA69" s="41">
        <f t="shared" si="171"/>
        <v>0</v>
      </c>
      <c r="CB69" s="41"/>
      <c r="CC69" s="41"/>
      <c r="CD69" s="41"/>
      <c r="CE69" s="41"/>
      <c r="CF69" s="41"/>
      <c r="CG69" s="41" t="s">
        <v>88</v>
      </c>
      <c r="CH69" s="41"/>
      <c r="CI69" s="41"/>
      <c r="CJ69" s="41"/>
      <c r="CK69" s="41"/>
      <c r="CL69" s="41">
        <f>COUNTA(CM69:CT69)/2</f>
        <v>0</v>
      </c>
      <c r="CM69" s="41"/>
      <c r="CN69" s="41"/>
      <c r="CO69" s="41"/>
      <c r="CP69" s="41"/>
      <c r="CQ69" s="41"/>
      <c r="CR69" s="41"/>
      <c r="CS69" s="41"/>
      <c r="CT69" s="41"/>
      <c r="CU69" s="41">
        <f t="shared" si="170"/>
        <v>0</v>
      </c>
      <c r="CV69" s="41"/>
      <c r="CW69" s="41"/>
      <c r="CX69" s="41"/>
      <c r="CY69" s="31"/>
      <c r="CZ69" s="31"/>
      <c r="DA69" s="31"/>
      <c r="DB69" s="41"/>
      <c r="DC69" s="41" t="s">
        <v>89</v>
      </c>
      <c r="DD69" s="41"/>
      <c r="DE69" s="41"/>
      <c r="DF69" s="41" t="s">
        <v>89</v>
      </c>
      <c r="DG69" s="41"/>
      <c r="DH69" s="26">
        <f t="shared" si="5"/>
        <v>2</v>
      </c>
      <c r="DI69" s="26" t="str">
        <f t="shared" si="6"/>
        <v>Avanzado</v>
      </c>
      <c r="DJ69" s="19"/>
      <c r="EG69" s="19"/>
      <c r="EH69" s="19"/>
      <c r="EI69" s="19"/>
      <c r="EJ69" s="19"/>
      <c r="EK69" s="19"/>
      <c r="EL69" s="19"/>
      <c r="EM69" s="19"/>
      <c r="EN69" s="19"/>
      <c r="EO69" s="19"/>
      <c r="EP69" s="19"/>
    </row>
    <row r="70" spans="1:146" s="20" customFormat="1" ht="15" customHeight="1">
      <c r="A70" s="1"/>
      <c r="B70" s="19"/>
      <c r="C70" s="31" t="s">
        <v>2160</v>
      </c>
      <c r="D70" s="31" t="s">
        <v>519</v>
      </c>
      <c r="E70" s="31" t="s">
        <v>16</v>
      </c>
      <c r="F70" s="31" t="s">
        <v>2163</v>
      </c>
      <c r="G70" s="31" t="s">
        <v>2125</v>
      </c>
      <c r="H70" s="31" t="str">
        <f t="shared" si="4"/>
        <v>Avanzado</v>
      </c>
      <c r="I70" s="41" t="s">
        <v>1450</v>
      </c>
      <c r="J70" s="31" t="s">
        <v>2974</v>
      </c>
      <c r="K70" s="31" t="s">
        <v>179</v>
      </c>
      <c r="L70" s="22" t="s">
        <v>2975</v>
      </c>
      <c r="M70" s="31" t="s">
        <v>98</v>
      </c>
      <c r="N70" s="31" t="s">
        <v>2976</v>
      </c>
      <c r="O70" s="220" t="s">
        <v>22</v>
      </c>
      <c r="P70" s="220" t="s">
        <v>22</v>
      </c>
      <c r="Q70" s="220" t="s">
        <v>22</v>
      </c>
      <c r="R70" s="220" t="s">
        <v>22</v>
      </c>
      <c r="S70" s="26">
        <f>'G-7'!D61</f>
        <v>56</v>
      </c>
      <c r="T70" s="26">
        <f>'G-7'!D48</f>
        <v>43</v>
      </c>
      <c r="U70" s="26">
        <f>'G-7'!D83</f>
        <v>78</v>
      </c>
      <c r="V70" s="26">
        <f>'G-7'!D85</f>
        <v>81</v>
      </c>
      <c r="W70" s="26">
        <f>'G-7'!D94</f>
        <v>90</v>
      </c>
      <c r="X70" s="26">
        <f>'G-7'!D98</f>
        <v>94</v>
      </c>
      <c r="Y70" s="26" t="s">
        <v>4</v>
      </c>
      <c r="Z70" s="26" t="s">
        <v>4</v>
      </c>
      <c r="AA70" s="41" t="s">
        <v>4</v>
      </c>
      <c r="AB70" s="41" t="s">
        <v>4</v>
      </c>
      <c r="AC70" s="41" t="s">
        <v>4</v>
      </c>
      <c r="AD70" s="41" t="s">
        <v>4</v>
      </c>
      <c r="AE70" s="41" t="s">
        <v>4</v>
      </c>
      <c r="AF70" s="41" t="s">
        <v>4</v>
      </c>
      <c r="AG70" s="41" t="s">
        <v>4</v>
      </c>
      <c r="AH70" s="41" t="s">
        <v>4</v>
      </c>
      <c r="AI70" s="41" t="s">
        <v>4</v>
      </c>
      <c r="AJ70" s="41" t="s">
        <v>4</v>
      </c>
      <c r="AK70" s="41" t="s">
        <v>4</v>
      </c>
      <c r="AL70" s="222" t="s">
        <v>4</v>
      </c>
      <c r="AM70" s="26" t="s">
        <v>2918</v>
      </c>
      <c r="AN70" s="26" t="s">
        <v>4</v>
      </c>
      <c r="AO70" s="22" t="s">
        <v>4</v>
      </c>
      <c r="AP70" s="22" t="s">
        <v>4</v>
      </c>
      <c r="AQ70" s="41" t="s">
        <v>619</v>
      </c>
      <c r="AR70" s="41"/>
      <c r="AS70" s="41"/>
      <c r="AT70" s="41" t="str">
        <f>AT69</f>
        <v>X</v>
      </c>
      <c r="AU70" s="41" t="str">
        <f t="shared" ref="AU70:BA71" si="323">AU69</f>
        <v>X</v>
      </c>
      <c r="AV70" s="41" t="str">
        <f t="shared" si="323"/>
        <v>X</v>
      </c>
      <c r="AW70" s="41" t="str">
        <f t="shared" si="323"/>
        <v>X</v>
      </c>
      <c r="AX70" s="41" t="str">
        <f t="shared" si="323"/>
        <v>X</v>
      </c>
      <c r="AY70" s="41" t="str">
        <f t="shared" si="323"/>
        <v>X</v>
      </c>
      <c r="AZ70" s="41" t="str">
        <f t="shared" si="323"/>
        <v>X</v>
      </c>
      <c r="BA70" s="41" t="str">
        <f t="shared" si="323"/>
        <v>X</v>
      </c>
      <c r="BB70" s="646" t="s">
        <v>2074</v>
      </c>
      <c r="BC70" s="646" t="s">
        <v>450</v>
      </c>
      <c r="BD70" s="648" t="s">
        <v>2095</v>
      </c>
      <c r="BE70" s="648" t="s">
        <v>450</v>
      </c>
      <c r="BF70" s="650" t="s">
        <v>1933</v>
      </c>
      <c r="BG70" s="650" t="s">
        <v>450</v>
      </c>
      <c r="BH70" s="136" t="s">
        <v>1011</v>
      </c>
      <c r="BI70" s="482">
        <f>'G-8'!MR107</f>
        <v>1.1000000000000001</v>
      </c>
      <c r="BJ70" s="482">
        <f>'G-8'!MT107</f>
        <v>0.70000000000000007</v>
      </c>
      <c r="BK70" s="483">
        <f>'G-8'!MS107</f>
        <v>0.2</v>
      </c>
      <c r="BL70" s="41">
        <f>BL69</f>
        <v>0</v>
      </c>
      <c r="BM70" s="41">
        <f t="shared" ref="BM70:DA75" si="324">BM69</f>
        <v>0</v>
      </c>
      <c r="BN70" s="41">
        <f t="shared" si="324"/>
        <v>0</v>
      </c>
      <c r="BO70" s="41">
        <f t="shared" si="324"/>
        <v>0</v>
      </c>
      <c r="BP70" s="41">
        <f t="shared" si="324"/>
        <v>0</v>
      </c>
      <c r="BQ70" s="41">
        <f t="shared" si="324"/>
        <v>0</v>
      </c>
      <c r="BR70" s="41">
        <f t="shared" si="324"/>
        <v>0</v>
      </c>
      <c r="BS70" s="41">
        <f t="shared" si="324"/>
        <v>0</v>
      </c>
      <c r="BT70" s="41">
        <f t="shared" si="324"/>
        <v>0</v>
      </c>
      <c r="BU70" s="41">
        <f t="shared" si="324"/>
        <v>0</v>
      </c>
      <c r="BV70" s="41">
        <f t="shared" si="324"/>
        <v>0</v>
      </c>
      <c r="BW70" s="41">
        <f t="shared" si="324"/>
        <v>0</v>
      </c>
      <c r="BX70" s="41">
        <f t="shared" si="324"/>
        <v>0</v>
      </c>
      <c r="BY70" s="41">
        <f t="shared" si="324"/>
        <v>0</v>
      </c>
      <c r="BZ70" s="41">
        <f t="shared" si="324"/>
        <v>0</v>
      </c>
      <c r="CA70" s="41">
        <f t="shared" si="324"/>
        <v>0</v>
      </c>
      <c r="CB70" s="41">
        <f t="shared" si="324"/>
        <v>0</v>
      </c>
      <c r="CC70" s="41">
        <f t="shared" si="324"/>
        <v>0</v>
      </c>
      <c r="CD70" s="41">
        <f t="shared" si="324"/>
        <v>0</v>
      </c>
      <c r="CE70" s="41">
        <f t="shared" si="324"/>
        <v>0</v>
      </c>
      <c r="CF70" s="41">
        <f t="shared" si="324"/>
        <v>0</v>
      </c>
      <c r="CG70" s="41" t="str">
        <f t="shared" si="324"/>
        <v>No</v>
      </c>
      <c r="CH70" s="41">
        <f t="shared" si="324"/>
        <v>0</v>
      </c>
      <c r="CI70" s="41">
        <f t="shared" si="324"/>
        <v>0</v>
      </c>
      <c r="CJ70" s="41">
        <f t="shared" si="324"/>
        <v>0</v>
      </c>
      <c r="CK70" s="41">
        <f t="shared" si="324"/>
        <v>0</v>
      </c>
      <c r="CL70" s="41">
        <f t="shared" si="324"/>
        <v>0</v>
      </c>
      <c r="CM70" s="41">
        <f t="shared" si="324"/>
        <v>0</v>
      </c>
      <c r="CN70" s="41">
        <f t="shared" si="324"/>
        <v>0</v>
      </c>
      <c r="CO70" s="41">
        <f t="shared" si="324"/>
        <v>0</v>
      </c>
      <c r="CP70" s="41">
        <f t="shared" si="324"/>
        <v>0</v>
      </c>
      <c r="CQ70" s="41">
        <f t="shared" si="324"/>
        <v>0</v>
      </c>
      <c r="CR70" s="41">
        <f t="shared" si="324"/>
        <v>0</v>
      </c>
      <c r="CS70" s="41">
        <f t="shared" si="324"/>
        <v>0</v>
      </c>
      <c r="CT70" s="41">
        <f t="shared" si="324"/>
        <v>0</v>
      </c>
      <c r="CU70" s="41">
        <f t="shared" si="324"/>
        <v>0</v>
      </c>
      <c r="CV70" s="41">
        <f t="shared" si="324"/>
        <v>0</v>
      </c>
      <c r="CW70" s="41">
        <f t="shared" si="324"/>
        <v>0</v>
      </c>
      <c r="CX70" s="41">
        <f t="shared" si="324"/>
        <v>0</v>
      </c>
      <c r="CY70" s="41">
        <f t="shared" si="324"/>
        <v>0</v>
      </c>
      <c r="CZ70" s="41">
        <f t="shared" si="324"/>
        <v>0</v>
      </c>
      <c r="DA70" s="41">
        <f t="shared" si="324"/>
        <v>0</v>
      </c>
      <c r="DB70" s="26"/>
      <c r="DC70" s="26"/>
      <c r="DD70" s="26"/>
      <c r="DE70" s="26"/>
      <c r="DF70" s="26" t="s">
        <v>89</v>
      </c>
      <c r="DG70" s="26"/>
      <c r="DH70" s="26">
        <f t="shared" si="5"/>
        <v>1</v>
      </c>
      <c r="DI70" s="26" t="str">
        <f t="shared" si="6"/>
        <v>Avanzado</v>
      </c>
      <c r="DJ70" s="19"/>
      <c r="EG70" s="19"/>
      <c r="EH70" s="19"/>
      <c r="EI70" s="19"/>
      <c r="EJ70" s="19"/>
      <c r="EK70" s="19"/>
      <c r="EL70" s="19"/>
      <c r="EM70" s="19"/>
      <c r="EN70" s="19"/>
      <c r="EO70" s="19"/>
      <c r="EP70" s="19"/>
    </row>
    <row r="71" spans="1:146" s="20" customFormat="1" ht="15" customHeight="1">
      <c r="A71" s="1"/>
      <c r="B71" s="19"/>
      <c r="C71" s="31" t="str">
        <f>C70</f>
        <v>Aspectos técnicos y de salud pública</v>
      </c>
      <c r="D71" s="31" t="s">
        <v>2313</v>
      </c>
      <c r="E71" s="31" t="str">
        <f>E70</f>
        <v>Instalaciones y equipamiento</v>
      </c>
      <c r="F71" s="31" t="str">
        <f>F70</f>
        <v>Desempeño de las instalaciones y equipamiento</v>
      </c>
      <c r="G71" s="31" t="str">
        <f>G70</f>
        <v>Efectividad Gubernamental</v>
      </c>
      <c r="H71" s="31" t="str">
        <f t="shared" si="4"/>
        <v>Avanzado</v>
      </c>
      <c r="I71" s="31" t="str">
        <f t="shared" ref="I71:AG74" si="325">I70</f>
        <v>I-35 B</v>
      </c>
      <c r="J71" s="31" t="str">
        <f t="shared" si="325"/>
        <v>Rendimiento del trabajo en toneladas/hora</v>
      </c>
      <c r="K71" s="31" t="str">
        <f t="shared" si="325"/>
        <v>Toneladas/hora</v>
      </c>
      <c r="L71" s="31" t="str">
        <f t="shared" si="325"/>
        <v>Muestra la relación entre la cantidad de residuos recolectados o ingresados a las diferentes instalaciones y la cantidad de horas efectivas de trabajo.</v>
      </c>
      <c r="M71" s="31" t="str">
        <f t="shared" si="325"/>
        <v>Cuantitativo</v>
      </c>
      <c r="N71" s="31" t="str">
        <f t="shared" si="325"/>
        <v>Toneladas/hora= Cantidad de residuos recolectados y/o ingresados a las instalaciones (toneladas/año)/[∑ de todas las horas trabajadas por todos los empleados al año(horas/año)]. Deben incluirse (según sea el caso): servicio municipal directo y otras opciones.</v>
      </c>
      <c r="O71" s="31" t="str">
        <f t="shared" si="325"/>
        <v>N/A</v>
      </c>
      <c r="P71" s="31" t="str">
        <f t="shared" si="325"/>
        <v>N/A</v>
      </c>
      <c r="Q71" s="31" t="str">
        <f t="shared" si="325"/>
        <v>N/A</v>
      </c>
      <c r="R71" s="31" t="str">
        <f t="shared" si="325"/>
        <v>N/A</v>
      </c>
      <c r="S71" s="31">
        <f t="shared" si="325"/>
        <v>56</v>
      </c>
      <c r="T71" s="31">
        <f t="shared" si="325"/>
        <v>43</v>
      </c>
      <c r="U71" s="31">
        <f t="shared" si="325"/>
        <v>78</v>
      </c>
      <c r="V71" s="31">
        <f t="shared" si="325"/>
        <v>81</v>
      </c>
      <c r="W71" s="31">
        <f t="shared" si="325"/>
        <v>90</v>
      </c>
      <c r="X71" s="31">
        <f t="shared" si="325"/>
        <v>94</v>
      </c>
      <c r="Y71" s="31" t="str">
        <f t="shared" si="325"/>
        <v>-</v>
      </c>
      <c r="Z71" s="31" t="str">
        <f t="shared" si="325"/>
        <v>-</v>
      </c>
      <c r="AA71" s="31" t="str">
        <f t="shared" si="325"/>
        <v>-</v>
      </c>
      <c r="AB71" s="31" t="str">
        <f t="shared" si="325"/>
        <v>-</v>
      </c>
      <c r="AC71" s="31" t="str">
        <f t="shared" si="325"/>
        <v>-</v>
      </c>
      <c r="AD71" s="31" t="str">
        <f t="shared" si="325"/>
        <v>-</v>
      </c>
      <c r="AE71" s="31" t="str">
        <f t="shared" si="325"/>
        <v>-</v>
      </c>
      <c r="AF71" s="31" t="str">
        <f t="shared" si="325"/>
        <v>-</v>
      </c>
      <c r="AG71" s="31" t="str">
        <f t="shared" si="325"/>
        <v>-</v>
      </c>
      <c r="AH71" s="31" t="str">
        <f t="shared" ref="AH71:AQ76" si="326">AH70</f>
        <v>-</v>
      </c>
      <c r="AI71" s="31" t="str">
        <f t="shared" si="326"/>
        <v>-</v>
      </c>
      <c r="AJ71" s="31" t="str">
        <f t="shared" si="326"/>
        <v>-</v>
      </c>
      <c r="AK71" s="31" t="str">
        <f t="shared" si="326"/>
        <v>-</v>
      </c>
      <c r="AL71" s="221" t="str">
        <f t="shared" si="326"/>
        <v>-</v>
      </c>
      <c r="AM71" s="31" t="str">
        <f t="shared" si="326"/>
        <v>Si hay recolección selectiva cada fracción debe reportarse por separado</v>
      </c>
      <c r="AN71" s="31" t="str">
        <f t="shared" si="326"/>
        <v>-</v>
      </c>
      <c r="AO71" s="31" t="str">
        <f t="shared" si="326"/>
        <v>-</v>
      </c>
      <c r="AP71" s="31" t="str">
        <f t="shared" si="326"/>
        <v>-</v>
      </c>
      <c r="AQ71" s="31" t="str">
        <f t="shared" si="326"/>
        <v>Componentes</v>
      </c>
      <c r="AR71" s="31"/>
      <c r="AS71" s="31"/>
      <c r="AT71" s="31" t="str">
        <f>AT70</f>
        <v>X</v>
      </c>
      <c r="AU71" s="31" t="str">
        <f t="shared" si="323"/>
        <v>X</v>
      </c>
      <c r="AV71" s="31" t="str">
        <f t="shared" si="323"/>
        <v>X</v>
      </c>
      <c r="AW71" s="31" t="str">
        <f t="shared" si="323"/>
        <v>X</v>
      </c>
      <c r="AX71" s="31" t="str">
        <f t="shared" si="323"/>
        <v>X</v>
      </c>
      <c r="AY71" s="31" t="str">
        <f t="shared" si="323"/>
        <v>X</v>
      </c>
      <c r="AZ71" s="31" t="str">
        <f t="shared" si="323"/>
        <v>X</v>
      </c>
      <c r="BA71" s="31" t="str">
        <f t="shared" si="323"/>
        <v>X</v>
      </c>
      <c r="BB71" s="646" t="s">
        <v>2075</v>
      </c>
      <c r="BC71" s="646" t="s">
        <v>450</v>
      </c>
      <c r="BD71" s="648" t="s">
        <v>2097</v>
      </c>
      <c r="BE71" s="648" t="s">
        <v>450</v>
      </c>
      <c r="BF71" s="650" t="s">
        <v>1934</v>
      </c>
      <c r="BG71" s="650" t="s">
        <v>450</v>
      </c>
      <c r="BH71" s="136" t="str">
        <f>BH70</f>
        <v>Máx</v>
      </c>
      <c r="BI71" s="482">
        <f>'G-8'!MR136</f>
        <v>60</v>
      </c>
      <c r="BJ71" s="482">
        <f>'G-8'!MT136</f>
        <v>42.35</v>
      </c>
      <c r="BK71" s="483">
        <f>'G-8'!MS136</f>
        <v>24.7</v>
      </c>
      <c r="BL71" s="41">
        <f t="shared" ref="BL71:BL76" si="327">BL70</f>
        <v>0</v>
      </c>
      <c r="BM71" s="41">
        <f t="shared" si="324"/>
        <v>0</v>
      </c>
      <c r="BN71" s="41">
        <f t="shared" si="324"/>
        <v>0</v>
      </c>
      <c r="BO71" s="41">
        <f t="shared" si="324"/>
        <v>0</v>
      </c>
      <c r="BP71" s="41">
        <f t="shared" si="324"/>
        <v>0</v>
      </c>
      <c r="BQ71" s="41">
        <f t="shared" si="324"/>
        <v>0</v>
      </c>
      <c r="BR71" s="41">
        <f t="shared" si="324"/>
        <v>0</v>
      </c>
      <c r="BS71" s="41">
        <f t="shared" si="324"/>
        <v>0</v>
      </c>
      <c r="BT71" s="41">
        <f t="shared" si="324"/>
        <v>0</v>
      </c>
      <c r="BU71" s="41">
        <f t="shared" si="324"/>
        <v>0</v>
      </c>
      <c r="BV71" s="41">
        <f t="shared" si="324"/>
        <v>0</v>
      </c>
      <c r="BW71" s="41">
        <f t="shared" si="324"/>
        <v>0</v>
      </c>
      <c r="BX71" s="41">
        <f t="shared" si="324"/>
        <v>0</v>
      </c>
      <c r="BY71" s="41">
        <f t="shared" si="324"/>
        <v>0</v>
      </c>
      <c r="BZ71" s="41">
        <f t="shared" si="324"/>
        <v>0</v>
      </c>
      <c r="CA71" s="41">
        <f t="shared" si="324"/>
        <v>0</v>
      </c>
      <c r="CB71" s="41">
        <f t="shared" si="324"/>
        <v>0</v>
      </c>
      <c r="CC71" s="41">
        <f t="shared" si="324"/>
        <v>0</v>
      </c>
      <c r="CD71" s="41">
        <f t="shared" si="324"/>
        <v>0</v>
      </c>
      <c r="CE71" s="41">
        <f t="shared" si="324"/>
        <v>0</v>
      </c>
      <c r="CF71" s="41">
        <f t="shared" si="324"/>
        <v>0</v>
      </c>
      <c r="CG71" s="41" t="str">
        <f t="shared" si="324"/>
        <v>No</v>
      </c>
      <c r="CH71" s="41">
        <f t="shared" si="324"/>
        <v>0</v>
      </c>
      <c r="CI71" s="41">
        <f t="shared" si="324"/>
        <v>0</v>
      </c>
      <c r="CJ71" s="41">
        <f t="shared" si="324"/>
        <v>0</v>
      </c>
      <c r="CK71" s="41">
        <f t="shared" si="324"/>
        <v>0</v>
      </c>
      <c r="CL71" s="41">
        <f t="shared" si="324"/>
        <v>0</v>
      </c>
      <c r="CM71" s="41">
        <f t="shared" si="324"/>
        <v>0</v>
      </c>
      <c r="CN71" s="41">
        <f t="shared" si="324"/>
        <v>0</v>
      </c>
      <c r="CO71" s="41">
        <f t="shared" si="324"/>
        <v>0</v>
      </c>
      <c r="CP71" s="41">
        <f t="shared" si="324"/>
        <v>0</v>
      </c>
      <c r="CQ71" s="41">
        <f t="shared" si="324"/>
        <v>0</v>
      </c>
      <c r="CR71" s="41">
        <f t="shared" si="324"/>
        <v>0</v>
      </c>
      <c r="CS71" s="41">
        <f t="shared" si="324"/>
        <v>0</v>
      </c>
      <c r="CT71" s="41">
        <f t="shared" si="324"/>
        <v>0</v>
      </c>
      <c r="CU71" s="41">
        <f t="shared" si="324"/>
        <v>0</v>
      </c>
      <c r="CV71" s="41">
        <f t="shared" si="324"/>
        <v>0</v>
      </c>
      <c r="CW71" s="41">
        <f t="shared" si="324"/>
        <v>0</v>
      </c>
      <c r="CX71" s="41">
        <f t="shared" si="324"/>
        <v>0</v>
      </c>
      <c r="CY71" s="41">
        <f t="shared" si="324"/>
        <v>0</v>
      </c>
      <c r="CZ71" s="41">
        <f t="shared" si="324"/>
        <v>0</v>
      </c>
      <c r="DA71" s="41">
        <f t="shared" si="324"/>
        <v>0</v>
      </c>
      <c r="DB71" s="26"/>
      <c r="DC71" s="26"/>
      <c r="DD71" s="26"/>
      <c r="DE71" s="26"/>
      <c r="DF71" s="26"/>
      <c r="DG71" s="26"/>
      <c r="DH71" s="26">
        <f t="shared" si="5"/>
        <v>0</v>
      </c>
      <c r="DI71" s="26" t="str">
        <f t="shared" si="6"/>
        <v>Avanzado</v>
      </c>
      <c r="DJ71" s="19"/>
      <c r="EG71" s="19"/>
      <c r="EH71" s="19"/>
      <c r="EI71" s="19"/>
      <c r="EJ71" s="19"/>
      <c r="EK71" s="19"/>
      <c r="EL71" s="19"/>
      <c r="EM71" s="19"/>
      <c r="EN71" s="19"/>
      <c r="EO71" s="19"/>
      <c r="EP71" s="19"/>
    </row>
    <row r="72" spans="1:146" s="20" customFormat="1" ht="15" customHeight="1">
      <c r="A72" s="1"/>
      <c r="B72" s="19"/>
      <c r="C72" s="31" t="str">
        <f t="shared" ref="C72:C76" si="328">C71</f>
        <v>Aspectos técnicos y de salud pública</v>
      </c>
      <c r="D72" s="31" t="s">
        <v>5</v>
      </c>
      <c r="E72" s="31" t="str">
        <f t="shared" ref="E72:E76" si="329">E71</f>
        <v>Instalaciones y equipamiento</v>
      </c>
      <c r="F72" s="31" t="str">
        <f t="shared" ref="F72:G76" si="330">F71</f>
        <v>Desempeño de las instalaciones y equipamiento</v>
      </c>
      <c r="G72" s="31" t="str">
        <f t="shared" si="330"/>
        <v>Efectividad Gubernamental</v>
      </c>
      <c r="H72" s="31" t="str">
        <f t="shared" ref="H72:H135" si="331">DI72</f>
        <v>Avanzado</v>
      </c>
      <c r="I72" s="31" t="str">
        <f t="shared" si="325"/>
        <v>I-35 B</v>
      </c>
      <c r="J72" s="31" t="str">
        <f t="shared" si="325"/>
        <v>Rendimiento del trabajo en toneladas/hora</v>
      </c>
      <c r="K72" s="31" t="str">
        <f t="shared" si="325"/>
        <v>Toneladas/hora</v>
      </c>
      <c r="L72" s="31" t="str">
        <f t="shared" si="325"/>
        <v>Muestra la relación entre la cantidad de residuos recolectados o ingresados a las diferentes instalaciones y la cantidad de horas efectivas de trabajo.</v>
      </c>
      <c r="M72" s="31" t="str">
        <f t="shared" si="325"/>
        <v>Cuantitativo</v>
      </c>
      <c r="N72" s="31" t="str">
        <f t="shared" si="325"/>
        <v>Toneladas/hora= Cantidad de residuos recolectados y/o ingresados a las instalaciones (toneladas/año)/[∑ de todas las horas trabajadas por todos los empleados al año(horas/año)]. Deben incluirse (según sea el caso): servicio municipal directo y otras opciones.</v>
      </c>
      <c r="O72" s="31" t="str">
        <f t="shared" si="325"/>
        <v>N/A</v>
      </c>
      <c r="P72" s="31" t="str">
        <f t="shared" si="325"/>
        <v>N/A</v>
      </c>
      <c r="Q72" s="31" t="str">
        <f t="shared" si="325"/>
        <v>N/A</v>
      </c>
      <c r="R72" s="31" t="str">
        <f t="shared" si="325"/>
        <v>N/A</v>
      </c>
      <c r="S72" s="31">
        <f t="shared" si="325"/>
        <v>56</v>
      </c>
      <c r="T72" s="31">
        <f t="shared" si="325"/>
        <v>43</v>
      </c>
      <c r="U72" s="31">
        <f t="shared" si="325"/>
        <v>78</v>
      </c>
      <c r="V72" s="31">
        <f t="shared" si="325"/>
        <v>81</v>
      </c>
      <c r="W72" s="31">
        <f t="shared" si="325"/>
        <v>90</v>
      </c>
      <c r="X72" s="31">
        <f t="shared" si="325"/>
        <v>94</v>
      </c>
      <c r="Y72" s="31" t="str">
        <f t="shared" si="325"/>
        <v>-</v>
      </c>
      <c r="Z72" s="31" t="str">
        <f t="shared" si="325"/>
        <v>-</v>
      </c>
      <c r="AA72" s="31" t="str">
        <f t="shared" si="325"/>
        <v>-</v>
      </c>
      <c r="AB72" s="31" t="str">
        <f t="shared" si="325"/>
        <v>-</v>
      </c>
      <c r="AC72" s="31" t="str">
        <f t="shared" si="325"/>
        <v>-</v>
      </c>
      <c r="AD72" s="31" t="str">
        <f t="shared" si="325"/>
        <v>-</v>
      </c>
      <c r="AE72" s="31" t="str">
        <f t="shared" si="325"/>
        <v>-</v>
      </c>
      <c r="AF72" s="31" t="str">
        <f t="shared" si="325"/>
        <v>-</v>
      </c>
      <c r="AG72" s="31" t="str">
        <f t="shared" si="325"/>
        <v>-</v>
      </c>
      <c r="AH72" s="31" t="str">
        <f t="shared" si="326"/>
        <v>-</v>
      </c>
      <c r="AI72" s="31" t="str">
        <f t="shared" si="326"/>
        <v>-</v>
      </c>
      <c r="AJ72" s="31" t="str">
        <f t="shared" si="326"/>
        <v>-</v>
      </c>
      <c r="AK72" s="31" t="str">
        <f t="shared" si="326"/>
        <v>-</v>
      </c>
      <c r="AL72" s="221" t="str">
        <f t="shared" si="326"/>
        <v>-</v>
      </c>
      <c r="AM72" s="31" t="str">
        <f t="shared" si="326"/>
        <v>Si hay recolección selectiva cada fracción debe reportarse por separado</v>
      </c>
      <c r="AN72" s="31" t="str">
        <f t="shared" si="326"/>
        <v>-</v>
      </c>
      <c r="AO72" s="31" t="str">
        <f t="shared" si="326"/>
        <v>-</v>
      </c>
      <c r="AP72" s="31" t="str">
        <f t="shared" si="326"/>
        <v>-</v>
      </c>
      <c r="AQ72" s="31" t="str">
        <f t="shared" si="326"/>
        <v>Componentes</v>
      </c>
      <c r="AR72" s="31"/>
      <c r="AS72" s="31"/>
      <c r="AT72" s="31" t="str">
        <f t="shared" ref="AT72:AT76" si="332">AT71</f>
        <v>X</v>
      </c>
      <c r="AU72" s="31" t="str">
        <f t="shared" ref="AU72:AU76" si="333">AU71</f>
        <v>X</v>
      </c>
      <c r="AV72" s="31" t="str">
        <f t="shared" ref="AV72:AV76" si="334">AV71</f>
        <v>X</v>
      </c>
      <c r="AW72" s="31" t="str">
        <f t="shared" ref="AW72:AW76" si="335">AW71</f>
        <v>X</v>
      </c>
      <c r="AX72" s="31" t="str">
        <f t="shared" ref="AX72:AX76" si="336">AX71</f>
        <v>X</v>
      </c>
      <c r="AY72" s="31" t="str">
        <f t="shared" ref="AY72:AY76" si="337">AY71</f>
        <v>X</v>
      </c>
      <c r="AZ72" s="31" t="str">
        <f t="shared" ref="AZ72:AZ76" si="338">AZ71</f>
        <v>X</v>
      </c>
      <c r="BA72" s="31" t="str">
        <f t="shared" ref="BA72:BA76" si="339">BA71</f>
        <v>X</v>
      </c>
      <c r="BB72" s="646" t="s">
        <v>2076</v>
      </c>
      <c r="BC72" s="646" t="s">
        <v>450</v>
      </c>
      <c r="BD72" s="648" t="s">
        <v>2099</v>
      </c>
      <c r="BE72" s="648" t="s">
        <v>450</v>
      </c>
      <c r="BF72" s="650" t="s">
        <v>1935</v>
      </c>
      <c r="BG72" s="650" t="s">
        <v>450</v>
      </c>
      <c r="BH72" s="136" t="str">
        <f t="shared" ref="BH72:BH76" si="340">BH71</f>
        <v>Máx</v>
      </c>
      <c r="BI72" s="482">
        <f>'G-8'!MR168</f>
        <v>28.6</v>
      </c>
      <c r="BJ72" s="482">
        <f>'G-8'!MT168</f>
        <v>13.275000000000002</v>
      </c>
      <c r="BK72" s="483">
        <f>'G-8'!MS168</f>
        <v>1.9</v>
      </c>
      <c r="BL72" s="41">
        <f t="shared" si="327"/>
        <v>0</v>
      </c>
      <c r="BM72" s="41">
        <f t="shared" si="324"/>
        <v>0</v>
      </c>
      <c r="BN72" s="41">
        <f t="shared" si="324"/>
        <v>0</v>
      </c>
      <c r="BO72" s="41">
        <f t="shared" si="324"/>
        <v>0</v>
      </c>
      <c r="BP72" s="41">
        <f t="shared" si="324"/>
        <v>0</v>
      </c>
      <c r="BQ72" s="41">
        <f t="shared" si="324"/>
        <v>0</v>
      </c>
      <c r="BR72" s="41">
        <f t="shared" si="324"/>
        <v>0</v>
      </c>
      <c r="BS72" s="41">
        <f t="shared" si="324"/>
        <v>0</v>
      </c>
      <c r="BT72" s="41">
        <f t="shared" si="324"/>
        <v>0</v>
      </c>
      <c r="BU72" s="41">
        <f t="shared" si="324"/>
        <v>0</v>
      </c>
      <c r="BV72" s="41">
        <f t="shared" si="324"/>
        <v>0</v>
      </c>
      <c r="BW72" s="41">
        <f t="shared" si="324"/>
        <v>0</v>
      </c>
      <c r="BX72" s="41">
        <f t="shared" si="324"/>
        <v>0</v>
      </c>
      <c r="BY72" s="41">
        <f t="shared" si="324"/>
        <v>0</v>
      </c>
      <c r="BZ72" s="41">
        <f t="shared" si="324"/>
        <v>0</v>
      </c>
      <c r="CA72" s="41">
        <f t="shared" si="324"/>
        <v>0</v>
      </c>
      <c r="CB72" s="41">
        <f t="shared" si="324"/>
        <v>0</v>
      </c>
      <c r="CC72" s="41">
        <f t="shared" si="324"/>
        <v>0</v>
      </c>
      <c r="CD72" s="41">
        <f t="shared" si="324"/>
        <v>0</v>
      </c>
      <c r="CE72" s="41">
        <f t="shared" si="324"/>
        <v>0</v>
      </c>
      <c r="CF72" s="41">
        <f t="shared" si="324"/>
        <v>0</v>
      </c>
      <c r="CG72" s="41" t="str">
        <f t="shared" si="324"/>
        <v>No</v>
      </c>
      <c r="CH72" s="41">
        <f t="shared" si="324"/>
        <v>0</v>
      </c>
      <c r="CI72" s="41">
        <f t="shared" si="324"/>
        <v>0</v>
      </c>
      <c r="CJ72" s="41">
        <f t="shared" si="324"/>
        <v>0</v>
      </c>
      <c r="CK72" s="41">
        <f t="shared" si="324"/>
        <v>0</v>
      </c>
      <c r="CL72" s="41">
        <f t="shared" si="324"/>
        <v>0</v>
      </c>
      <c r="CM72" s="41">
        <f t="shared" si="324"/>
        <v>0</v>
      </c>
      <c r="CN72" s="41">
        <f t="shared" si="324"/>
        <v>0</v>
      </c>
      <c r="CO72" s="41">
        <f t="shared" si="324"/>
        <v>0</v>
      </c>
      <c r="CP72" s="41">
        <f t="shared" si="324"/>
        <v>0</v>
      </c>
      <c r="CQ72" s="41">
        <f t="shared" si="324"/>
        <v>0</v>
      </c>
      <c r="CR72" s="41">
        <f t="shared" si="324"/>
        <v>0</v>
      </c>
      <c r="CS72" s="41">
        <f t="shared" si="324"/>
        <v>0</v>
      </c>
      <c r="CT72" s="41">
        <f t="shared" si="324"/>
        <v>0</v>
      </c>
      <c r="CU72" s="41">
        <f t="shared" si="324"/>
        <v>0</v>
      </c>
      <c r="CV72" s="41">
        <f t="shared" si="324"/>
        <v>0</v>
      </c>
      <c r="CW72" s="41">
        <f t="shared" si="324"/>
        <v>0</v>
      </c>
      <c r="CX72" s="41">
        <f t="shared" si="324"/>
        <v>0</v>
      </c>
      <c r="CY72" s="41">
        <f t="shared" si="324"/>
        <v>0</v>
      </c>
      <c r="CZ72" s="41">
        <f t="shared" si="324"/>
        <v>0</v>
      </c>
      <c r="DA72" s="41">
        <f t="shared" si="324"/>
        <v>0</v>
      </c>
      <c r="DB72" s="26"/>
      <c r="DC72" s="26"/>
      <c r="DD72" s="26"/>
      <c r="DE72" s="26"/>
      <c r="DF72" s="26"/>
      <c r="DG72" s="26"/>
      <c r="DH72" s="26">
        <f t="shared" ref="DH72:DH135" si="341">COUNTIF(DB72:DG72,"Si")</f>
        <v>0</v>
      </c>
      <c r="DI72" s="26" t="str">
        <f t="shared" ref="DI72:DI135" si="342">IF(DH72&gt;2,"Básico","Avanzado")</f>
        <v>Avanzado</v>
      </c>
      <c r="DJ72" s="19"/>
      <c r="EG72" s="19"/>
      <c r="EH72" s="19"/>
      <c r="EI72" s="19"/>
      <c r="EJ72" s="19"/>
      <c r="EK72" s="19"/>
      <c r="EL72" s="19"/>
      <c r="EM72" s="19"/>
      <c r="EN72" s="19"/>
      <c r="EO72" s="19"/>
      <c r="EP72" s="19"/>
    </row>
    <row r="73" spans="1:146" s="20" customFormat="1" ht="15" customHeight="1">
      <c r="A73" s="1"/>
      <c r="B73" s="19"/>
      <c r="C73" s="31" t="str">
        <f t="shared" si="328"/>
        <v>Aspectos técnicos y de salud pública</v>
      </c>
      <c r="D73" s="473" t="s">
        <v>204</v>
      </c>
      <c r="E73" s="31" t="str">
        <f t="shared" si="329"/>
        <v>Instalaciones y equipamiento</v>
      </c>
      <c r="F73" s="31" t="str">
        <f t="shared" si="330"/>
        <v>Desempeño de las instalaciones y equipamiento</v>
      </c>
      <c r="G73" s="31" t="str">
        <f t="shared" si="330"/>
        <v>Efectividad Gubernamental</v>
      </c>
      <c r="H73" s="31" t="str">
        <f t="shared" si="331"/>
        <v>Avanzado</v>
      </c>
      <c r="I73" s="31" t="str">
        <f t="shared" si="325"/>
        <v>I-35 B</v>
      </c>
      <c r="J73" s="31" t="str">
        <f t="shared" si="325"/>
        <v>Rendimiento del trabajo en toneladas/hora</v>
      </c>
      <c r="K73" s="31" t="str">
        <f t="shared" si="325"/>
        <v>Toneladas/hora</v>
      </c>
      <c r="L73" s="31" t="str">
        <f t="shared" si="325"/>
        <v>Muestra la relación entre la cantidad de residuos recolectados o ingresados a las diferentes instalaciones y la cantidad de horas efectivas de trabajo.</v>
      </c>
      <c r="M73" s="31" t="str">
        <f t="shared" si="325"/>
        <v>Cuantitativo</v>
      </c>
      <c r="N73" s="31" t="str">
        <f t="shared" si="325"/>
        <v>Toneladas/hora= Cantidad de residuos recolectados y/o ingresados a las instalaciones (toneladas/año)/[∑ de todas las horas trabajadas por todos los empleados al año(horas/año)]. Deben incluirse (según sea el caso): servicio municipal directo y otras opciones.</v>
      </c>
      <c r="O73" s="31" t="str">
        <f t="shared" si="325"/>
        <v>N/A</v>
      </c>
      <c r="P73" s="31" t="str">
        <f t="shared" si="325"/>
        <v>N/A</v>
      </c>
      <c r="Q73" s="31" t="str">
        <f t="shared" si="325"/>
        <v>N/A</v>
      </c>
      <c r="R73" s="31" t="str">
        <f t="shared" si="325"/>
        <v>N/A</v>
      </c>
      <c r="S73" s="31">
        <f t="shared" si="325"/>
        <v>56</v>
      </c>
      <c r="T73" s="31">
        <f t="shared" si="325"/>
        <v>43</v>
      </c>
      <c r="U73" s="31">
        <f t="shared" si="325"/>
        <v>78</v>
      </c>
      <c r="V73" s="31">
        <f t="shared" si="325"/>
        <v>81</v>
      </c>
      <c r="W73" s="31">
        <f t="shared" si="325"/>
        <v>90</v>
      </c>
      <c r="X73" s="31">
        <f t="shared" si="325"/>
        <v>94</v>
      </c>
      <c r="Y73" s="31" t="str">
        <f t="shared" si="325"/>
        <v>-</v>
      </c>
      <c r="Z73" s="31" t="str">
        <f t="shared" si="325"/>
        <v>-</v>
      </c>
      <c r="AA73" s="31" t="str">
        <f t="shared" si="325"/>
        <v>-</v>
      </c>
      <c r="AB73" s="31" t="str">
        <f t="shared" si="325"/>
        <v>-</v>
      </c>
      <c r="AC73" s="31" t="str">
        <f t="shared" si="325"/>
        <v>-</v>
      </c>
      <c r="AD73" s="31" t="str">
        <f t="shared" si="325"/>
        <v>-</v>
      </c>
      <c r="AE73" s="31" t="str">
        <f t="shared" si="325"/>
        <v>-</v>
      </c>
      <c r="AF73" s="31" t="str">
        <f t="shared" si="325"/>
        <v>-</v>
      </c>
      <c r="AG73" s="31" t="str">
        <f t="shared" si="325"/>
        <v>-</v>
      </c>
      <c r="AH73" s="31" t="str">
        <f t="shared" si="326"/>
        <v>-</v>
      </c>
      <c r="AI73" s="31" t="str">
        <f t="shared" si="326"/>
        <v>-</v>
      </c>
      <c r="AJ73" s="31" t="str">
        <f t="shared" si="326"/>
        <v>-</v>
      </c>
      <c r="AK73" s="31" t="str">
        <f t="shared" si="326"/>
        <v>-</v>
      </c>
      <c r="AL73" s="221" t="str">
        <f t="shared" si="326"/>
        <v>-</v>
      </c>
      <c r="AM73" s="31" t="str">
        <f t="shared" si="326"/>
        <v>Si hay recolección selectiva cada fracción debe reportarse por separado</v>
      </c>
      <c r="AN73" s="31" t="str">
        <f t="shared" si="326"/>
        <v>-</v>
      </c>
      <c r="AO73" s="31" t="str">
        <f t="shared" si="326"/>
        <v>-</v>
      </c>
      <c r="AP73" s="31" t="str">
        <f t="shared" si="326"/>
        <v>-</v>
      </c>
      <c r="AQ73" s="31" t="str">
        <f t="shared" si="326"/>
        <v>Componentes</v>
      </c>
      <c r="AR73" s="31"/>
      <c r="AS73" s="31"/>
      <c r="AT73" s="31" t="str">
        <f t="shared" si="332"/>
        <v>X</v>
      </c>
      <c r="AU73" s="31" t="str">
        <f t="shared" si="333"/>
        <v>X</v>
      </c>
      <c r="AV73" s="31" t="str">
        <f t="shared" si="334"/>
        <v>X</v>
      </c>
      <c r="AW73" s="31" t="str">
        <f t="shared" si="335"/>
        <v>X</v>
      </c>
      <c r="AX73" s="31" t="str">
        <f t="shared" si="336"/>
        <v>X</v>
      </c>
      <c r="AY73" s="31" t="str">
        <f t="shared" si="337"/>
        <v>X</v>
      </c>
      <c r="AZ73" s="31" t="str">
        <f t="shared" si="338"/>
        <v>X</v>
      </c>
      <c r="BA73" s="31" t="str">
        <f t="shared" si="339"/>
        <v>X</v>
      </c>
      <c r="BB73" s="646" t="s">
        <v>2079</v>
      </c>
      <c r="BC73" s="646" t="s">
        <v>450</v>
      </c>
      <c r="BD73" s="648" t="s">
        <v>2102</v>
      </c>
      <c r="BE73" s="648" t="s">
        <v>450</v>
      </c>
      <c r="BF73" s="650" t="s">
        <v>1936</v>
      </c>
      <c r="BG73" s="650" t="s">
        <v>450</v>
      </c>
      <c r="BH73" s="136" t="str">
        <f t="shared" si="340"/>
        <v>Máx</v>
      </c>
      <c r="BI73" s="482">
        <f>'G-8'!MR198</f>
        <v>12.6</v>
      </c>
      <c r="BJ73" s="482">
        <f>'G-8'!MT198</f>
        <v>8.0577109320192317</v>
      </c>
      <c r="BK73" s="483">
        <f>'G-8'!MS198</f>
        <v>4.0999999999999996</v>
      </c>
      <c r="BL73" s="41">
        <f t="shared" si="327"/>
        <v>0</v>
      </c>
      <c r="BM73" s="41">
        <f t="shared" si="324"/>
        <v>0</v>
      </c>
      <c r="BN73" s="41">
        <f t="shared" si="324"/>
        <v>0</v>
      </c>
      <c r="BO73" s="41">
        <f t="shared" si="324"/>
        <v>0</v>
      </c>
      <c r="BP73" s="41">
        <f t="shared" si="324"/>
        <v>0</v>
      </c>
      <c r="BQ73" s="41">
        <f t="shared" si="324"/>
        <v>0</v>
      </c>
      <c r="BR73" s="41">
        <f t="shared" si="324"/>
        <v>0</v>
      </c>
      <c r="BS73" s="41">
        <f t="shared" si="324"/>
        <v>0</v>
      </c>
      <c r="BT73" s="41">
        <f t="shared" si="324"/>
        <v>0</v>
      </c>
      <c r="BU73" s="41">
        <f t="shared" si="324"/>
        <v>0</v>
      </c>
      <c r="BV73" s="41">
        <f t="shared" si="324"/>
        <v>0</v>
      </c>
      <c r="BW73" s="41">
        <f t="shared" si="324"/>
        <v>0</v>
      </c>
      <c r="BX73" s="41">
        <f t="shared" si="324"/>
        <v>0</v>
      </c>
      <c r="BY73" s="41">
        <f t="shared" si="324"/>
        <v>0</v>
      </c>
      <c r="BZ73" s="41">
        <f t="shared" si="324"/>
        <v>0</v>
      </c>
      <c r="CA73" s="41">
        <f t="shared" si="324"/>
        <v>0</v>
      </c>
      <c r="CB73" s="41">
        <f t="shared" si="324"/>
        <v>0</v>
      </c>
      <c r="CC73" s="41">
        <f t="shared" si="324"/>
        <v>0</v>
      </c>
      <c r="CD73" s="41">
        <f t="shared" si="324"/>
        <v>0</v>
      </c>
      <c r="CE73" s="41">
        <f t="shared" si="324"/>
        <v>0</v>
      </c>
      <c r="CF73" s="41">
        <f t="shared" si="324"/>
        <v>0</v>
      </c>
      <c r="CG73" s="41" t="str">
        <f t="shared" si="324"/>
        <v>No</v>
      </c>
      <c r="CH73" s="41">
        <f t="shared" si="324"/>
        <v>0</v>
      </c>
      <c r="CI73" s="41">
        <f t="shared" si="324"/>
        <v>0</v>
      </c>
      <c r="CJ73" s="41">
        <f t="shared" si="324"/>
        <v>0</v>
      </c>
      <c r="CK73" s="41">
        <f t="shared" si="324"/>
        <v>0</v>
      </c>
      <c r="CL73" s="41">
        <f t="shared" si="324"/>
        <v>0</v>
      </c>
      <c r="CM73" s="41">
        <f t="shared" si="324"/>
        <v>0</v>
      </c>
      <c r="CN73" s="41">
        <f t="shared" si="324"/>
        <v>0</v>
      </c>
      <c r="CO73" s="41">
        <f t="shared" si="324"/>
        <v>0</v>
      </c>
      <c r="CP73" s="41">
        <f t="shared" si="324"/>
        <v>0</v>
      </c>
      <c r="CQ73" s="41">
        <f t="shared" si="324"/>
        <v>0</v>
      </c>
      <c r="CR73" s="41">
        <f t="shared" si="324"/>
        <v>0</v>
      </c>
      <c r="CS73" s="41">
        <f t="shared" si="324"/>
        <v>0</v>
      </c>
      <c r="CT73" s="41">
        <f t="shared" si="324"/>
        <v>0</v>
      </c>
      <c r="CU73" s="41">
        <f t="shared" si="324"/>
        <v>0</v>
      </c>
      <c r="CV73" s="41">
        <f t="shared" si="324"/>
        <v>0</v>
      </c>
      <c r="CW73" s="41">
        <f t="shared" si="324"/>
        <v>0</v>
      </c>
      <c r="CX73" s="41">
        <f t="shared" si="324"/>
        <v>0</v>
      </c>
      <c r="CY73" s="41">
        <f t="shared" si="324"/>
        <v>0</v>
      </c>
      <c r="CZ73" s="41">
        <f t="shared" si="324"/>
        <v>0</v>
      </c>
      <c r="DA73" s="41">
        <f t="shared" si="324"/>
        <v>0</v>
      </c>
      <c r="DB73" s="26"/>
      <c r="DC73" s="26"/>
      <c r="DD73" s="26"/>
      <c r="DE73" s="26"/>
      <c r="DF73" s="26"/>
      <c r="DG73" s="26"/>
      <c r="DH73" s="26">
        <f t="shared" si="341"/>
        <v>0</v>
      </c>
      <c r="DI73" s="26" t="str">
        <f t="shared" si="342"/>
        <v>Avanzado</v>
      </c>
      <c r="DJ73" s="19"/>
      <c r="EG73" s="19"/>
      <c r="EH73" s="19"/>
      <c r="EI73" s="19"/>
      <c r="EJ73" s="19"/>
      <c r="EK73" s="19"/>
      <c r="EL73" s="19"/>
      <c r="EM73" s="19"/>
      <c r="EN73" s="19"/>
      <c r="EO73" s="19"/>
      <c r="EP73" s="19"/>
    </row>
    <row r="74" spans="1:146" s="20" customFormat="1" ht="15" customHeight="1">
      <c r="A74" s="1"/>
      <c r="B74" s="19"/>
      <c r="C74" s="31" t="str">
        <f t="shared" si="328"/>
        <v>Aspectos técnicos y de salud pública</v>
      </c>
      <c r="D74" s="473" t="s">
        <v>162</v>
      </c>
      <c r="E74" s="31" t="str">
        <f t="shared" si="329"/>
        <v>Instalaciones y equipamiento</v>
      </c>
      <c r="F74" s="31" t="str">
        <f t="shared" si="330"/>
        <v>Desempeño de las instalaciones y equipamiento</v>
      </c>
      <c r="G74" s="31" t="str">
        <f t="shared" si="330"/>
        <v>Efectividad Gubernamental</v>
      </c>
      <c r="H74" s="31" t="str">
        <f t="shared" si="331"/>
        <v>Avanzado</v>
      </c>
      <c r="I74" s="31" t="str">
        <f t="shared" si="325"/>
        <v>I-35 B</v>
      </c>
      <c r="J74" s="31" t="str">
        <f t="shared" si="325"/>
        <v>Rendimiento del trabajo en toneladas/hora</v>
      </c>
      <c r="K74" s="31" t="str">
        <f t="shared" si="325"/>
        <v>Toneladas/hora</v>
      </c>
      <c r="L74" s="31" t="str">
        <f t="shared" si="325"/>
        <v>Muestra la relación entre la cantidad de residuos recolectados o ingresados a las diferentes instalaciones y la cantidad de horas efectivas de trabajo.</v>
      </c>
      <c r="M74" s="31" t="str">
        <f t="shared" si="325"/>
        <v>Cuantitativo</v>
      </c>
      <c r="N74" s="31" t="str">
        <f t="shared" si="325"/>
        <v>Toneladas/hora= Cantidad de residuos recolectados y/o ingresados a las instalaciones (toneladas/año)/[∑ de todas las horas trabajadas por todos los empleados al año(horas/año)]. Deben incluirse (según sea el caso): servicio municipal directo y otras opciones.</v>
      </c>
      <c r="O74" s="31" t="str">
        <f t="shared" si="325"/>
        <v>N/A</v>
      </c>
      <c r="P74" s="31" t="str">
        <f t="shared" si="325"/>
        <v>N/A</v>
      </c>
      <c r="Q74" s="31" t="str">
        <f t="shared" si="325"/>
        <v>N/A</v>
      </c>
      <c r="R74" s="31" t="str">
        <f t="shared" si="325"/>
        <v>N/A</v>
      </c>
      <c r="S74" s="31">
        <f t="shared" si="325"/>
        <v>56</v>
      </c>
      <c r="T74" s="31">
        <f t="shared" si="325"/>
        <v>43</v>
      </c>
      <c r="U74" s="31">
        <f t="shared" si="325"/>
        <v>78</v>
      </c>
      <c r="V74" s="31">
        <f t="shared" si="325"/>
        <v>81</v>
      </c>
      <c r="W74" s="31">
        <f t="shared" si="325"/>
        <v>90</v>
      </c>
      <c r="X74" s="31">
        <f t="shared" si="325"/>
        <v>94</v>
      </c>
      <c r="Y74" s="31" t="str">
        <f t="shared" si="325"/>
        <v>-</v>
      </c>
      <c r="Z74" s="31" t="str">
        <f t="shared" si="325"/>
        <v>-</v>
      </c>
      <c r="AA74" s="31" t="str">
        <f t="shared" si="325"/>
        <v>-</v>
      </c>
      <c r="AB74" s="31" t="str">
        <f t="shared" si="325"/>
        <v>-</v>
      </c>
      <c r="AC74" s="31" t="str">
        <f t="shared" si="325"/>
        <v>-</v>
      </c>
      <c r="AD74" s="31" t="str">
        <f t="shared" si="325"/>
        <v>-</v>
      </c>
      <c r="AE74" s="31" t="str">
        <f t="shared" si="325"/>
        <v>-</v>
      </c>
      <c r="AF74" s="31" t="str">
        <f t="shared" si="325"/>
        <v>-</v>
      </c>
      <c r="AG74" s="31" t="str">
        <f t="shared" si="325"/>
        <v>-</v>
      </c>
      <c r="AH74" s="31" t="str">
        <f t="shared" si="326"/>
        <v>-</v>
      </c>
      <c r="AI74" s="31" t="str">
        <f t="shared" si="326"/>
        <v>-</v>
      </c>
      <c r="AJ74" s="31" t="str">
        <f t="shared" si="326"/>
        <v>-</v>
      </c>
      <c r="AK74" s="31" t="str">
        <f t="shared" si="326"/>
        <v>-</v>
      </c>
      <c r="AL74" s="221" t="str">
        <f t="shared" si="326"/>
        <v>-</v>
      </c>
      <c r="AM74" s="31" t="str">
        <f t="shared" si="326"/>
        <v>Si hay recolección selectiva cada fracción debe reportarse por separado</v>
      </c>
      <c r="AN74" s="31" t="str">
        <f t="shared" si="326"/>
        <v>-</v>
      </c>
      <c r="AO74" s="31" t="str">
        <f t="shared" si="326"/>
        <v>-</v>
      </c>
      <c r="AP74" s="31" t="str">
        <f t="shared" si="326"/>
        <v>-</v>
      </c>
      <c r="AQ74" s="31" t="str">
        <f t="shared" si="326"/>
        <v>Componentes</v>
      </c>
      <c r="AR74" s="31"/>
      <c r="AS74" s="31"/>
      <c r="AT74" s="31" t="str">
        <f t="shared" si="332"/>
        <v>X</v>
      </c>
      <c r="AU74" s="31" t="str">
        <f t="shared" si="333"/>
        <v>X</v>
      </c>
      <c r="AV74" s="31" t="str">
        <f t="shared" si="334"/>
        <v>X</v>
      </c>
      <c r="AW74" s="31" t="str">
        <f t="shared" si="335"/>
        <v>X</v>
      </c>
      <c r="AX74" s="31" t="str">
        <f t="shared" si="336"/>
        <v>X</v>
      </c>
      <c r="AY74" s="31" t="str">
        <f t="shared" si="337"/>
        <v>X</v>
      </c>
      <c r="AZ74" s="31" t="str">
        <f t="shared" si="338"/>
        <v>X</v>
      </c>
      <c r="BA74" s="31" t="str">
        <f t="shared" si="339"/>
        <v>X</v>
      </c>
      <c r="BB74" s="646" t="s">
        <v>2079</v>
      </c>
      <c r="BC74" s="646" t="s">
        <v>450</v>
      </c>
      <c r="BD74" s="648" t="s">
        <v>2102</v>
      </c>
      <c r="BE74" s="648" t="s">
        <v>450</v>
      </c>
      <c r="BF74" s="650" t="s">
        <v>1936</v>
      </c>
      <c r="BG74" s="650" t="s">
        <v>450</v>
      </c>
      <c r="BH74" s="136" t="str">
        <f t="shared" si="340"/>
        <v>Máx</v>
      </c>
      <c r="BI74" s="482">
        <f>'G-8'!MR225</f>
        <v>0</v>
      </c>
      <c r="BJ74" s="482" t="e">
        <f>'G-8'!MT225</f>
        <v>#DIV/0!</v>
      </c>
      <c r="BK74" s="483">
        <f>'G-8'!MS225</f>
        <v>0</v>
      </c>
      <c r="BL74" s="41">
        <f t="shared" si="327"/>
        <v>0</v>
      </c>
      <c r="BM74" s="41">
        <f t="shared" si="324"/>
        <v>0</v>
      </c>
      <c r="BN74" s="41">
        <f t="shared" si="324"/>
        <v>0</v>
      </c>
      <c r="BO74" s="41">
        <f t="shared" si="324"/>
        <v>0</v>
      </c>
      <c r="BP74" s="41">
        <f t="shared" si="324"/>
        <v>0</v>
      </c>
      <c r="BQ74" s="41">
        <f t="shared" si="324"/>
        <v>0</v>
      </c>
      <c r="BR74" s="41">
        <f t="shared" si="324"/>
        <v>0</v>
      </c>
      <c r="BS74" s="41">
        <f t="shared" si="324"/>
        <v>0</v>
      </c>
      <c r="BT74" s="41">
        <f t="shared" si="324"/>
        <v>0</v>
      </c>
      <c r="BU74" s="41">
        <f t="shared" si="324"/>
        <v>0</v>
      </c>
      <c r="BV74" s="41">
        <f t="shared" si="324"/>
        <v>0</v>
      </c>
      <c r="BW74" s="41">
        <f t="shared" si="324"/>
        <v>0</v>
      </c>
      <c r="BX74" s="41">
        <f t="shared" si="324"/>
        <v>0</v>
      </c>
      <c r="BY74" s="41">
        <f t="shared" si="324"/>
        <v>0</v>
      </c>
      <c r="BZ74" s="41">
        <f t="shared" si="324"/>
        <v>0</v>
      </c>
      <c r="CA74" s="41">
        <f t="shared" si="324"/>
        <v>0</v>
      </c>
      <c r="CB74" s="41">
        <f t="shared" si="324"/>
        <v>0</v>
      </c>
      <c r="CC74" s="41">
        <f t="shared" si="324"/>
        <v>0</v>
      </c>
      <c r="CD74" s="41">
        <f t="shared" si="324"/>
        <v>0</v>
      </c>
      <c r="CE74" s="41">
        <f t="shared" si="324"/>
        <v>0</v>
      </c>
      <c r="CF74" s="41">
        <f t="shared" si="324"/>
        <v>0</v>
      </c>
      <c r="CG74" s="41" t="str">
        <f t="shared" si="324"/>
        <v>No</v>
      </c>
      <c r="CH74" s="41">
        <f t="shared" si="324"/>
        <v>0</v>
      </c>
      <c r="CI74" s="41">
        <f t="shared" si="324"/>
        <v>0</v>
      </c>
      <c r="CJ74" s="41">
        <f t="shared" si="324"/>
        <v>0</v>
      </c>
      <c r="CK74" s="41">
        <f t="shared" si="324"/>
        <v>0</v>
      </c>
      <c r="CL74" s="41">
        <f t="shared" si="324"/>
        <v>0</v>
      </c>
      <c r="CM74" s="41">
        <f t="shared" si="324"/>
        <v>0</v>
      </c>
      <c r="CN74" s="41">
        <f t="shared" si="324"/>
        <v>0</v>
      </c>
      <c r="CO74" s="41">
        <f t="shared" si="324"/>
        <v>0</v>
      </c>
      <c r="CP74" s="41">
        <f t="shared" si="324"/>
        <v>0</v>
      </c>
      <c r="CQ74" s="41">
        <f t="shared" si="324"/>
        <v>0</v>
      </c>
      <c r="CR74" s="41">
        <f t="shared" si="324"/>
        <v>0</v>
      </c>
      <c r="CS74" s="41">
        <f t="shared" si="324"/>
        <v>0</v>
      </c>
      <c r="CT74" s="41">
        <f t="shared" si="324"/>
        <v>0</v>
      </c>
      <c r="CU74" s="41">
        <f t="shared" si="324"/>
        <v>0</v>
      </c>
      <c r="CV74" s="41">
        <f t="shared" si="324"/>
        <v>0</v>
      </c>
      <c r="CW74" s="41">
        <f t="shared" si="324"/>
        <v>0</v>
      </c>
      <c r="CX74" s="41">
        <f t="shared" si="324"/>
        <v>0</v>
      </c>
      <c r="CY74" s="41">
        <f t="shared" si="324"/>
        <v>0</v>
      </c>
      <c r="CZ74" s="41">
        <f t="shared" si="324"/>
        <v>0</v>
      </c>
      <c r="DA74" s="41">
        <f t="shared" si="324"/>
        <v>0</v>
      </c>
      <c r="DB74" s="26"/>
      <c r="DC74" s="26"/>
      <c r="DD74" s="26"/>
      <c r="DE74" s="26"/>
      <c r="DF74" s="26"/>
      <c r="DG74" s="26"/>
      <c r="DH74" s="26">
        <f t="shared" si="341"/>
        <v>0</v>
      </c>
      <c r="DI74" s="26" t="str">
        <f t="shared" si="342"/>
        <v>Avanzado</v>
      </c>
      <c r="DJ74" s="19"/>
      <c r="EG74" s="19"/>
      <c r="EH74" s="19"/>
      <c r="EI74" s="19"/>
      <c r="EJ74" s="19"/>
      <c r="EK74" s="19"/>
      <c r="EL74" s="19"/>
      <c r="EM74" s="19"/>
      <c r="EN74" s="19"/>
      <c r="EO74" s="19"/>
      <c r="EP74" s="19"/>
    </row>
    <row r="75" spans="1:146" s="20" customFormat="1" ht="15" customHeight="1">
      <c r="A75" s="1"/>
      <c r="B75" s="19"/>
      <c r="C75" s="31" t="str">
        <f t="shared" si="328"/>
        <v>Aspectos técnicos y de salud pública</v>
      </c>
      <c r="D75" s="473" t="s">
        <v>214</v>
      </c>
      <c r="E75" s="31" t="str">
        <f t="shared" si="329"/>
        <v>Instalaciones y equipamiento</v>
      </c>
      <c r="F75" s="31" t="str">
        <f t="shared" si="330"/>
        <v>Desempeño de las instalaciones y equipamiento</v>
      </c>
      <c r="G75" s="31" t="str">
        <f t="shared" si="330"/>
        <v>Efectividad Gubernamental</v>
      </c>
      <c r="H75" s="31" t="str">
        <f t="shared" si="331"/>
        <v>Avanzado</v>
      </c>
      <c r="I75" s="31" t="str">
        <f t="shared" ref="I75:I76" si="343">I74</f>
        <v>I-35 B</v>
      </c>
      <c r="J75" s="31" t="str">
        <f t="shared" ref="J75:J76" si="344">J74</f>
        <v>Rendimiento del trabajo en toneladas/hora</v>
      </c>
      <c r="K75" s="31" t="str">
        <f t="shared" ref="K75:K76" si="345">K74</f>
        <v>Toneladas/hora</v>
      </c>
      <c r="L75" s="31" t="str">
        <f t="shared" ref="L75:L76" si="346">L74</f>
        <v>Muestra la relación entre la cantidad de residuos recolectados o ingresados a las diferentes instalaciones y la cantidad de horas efectivas de trabajo.</v>
      </c>
      <c r="M75" s="31" t="str">
        <f t="shared" ref="M75:M76" si="347">M74</f>
        <v>Cuantitativo</v>
      </c>
      <c r="N75" s="31" t="str">
        <f t="shared" ref="N75:N76" si="348">N74</f>
        <v>Toneladas/hora= Cantidad de residuos recolectados y/o ingresados a las instalaciones (toneladas/año)/[∑ de todas las horas trabajadas por todos los empleados al año(horas/año)]. Deben incluirse (según sea el caso): servicio municipal directo y otras opciones.</v>
      </c>
      <c r="O75" s="31" t="str">
        <f t="shared" ref="O75:O76" si="349">O74</f>
        <v>N/A</v>
      </c>
      <c r="P75" s="31" t="str">
        <f t="shared" ref="P75:P76" si="350">P74</f>
        <v>N/A</v>
      </c>
      <c r="Q75" s="31" t="str">
        <f t="shared" ref="Q75:Q76" si="351">Q74</f>
        <v>N/A</v>
      </c>
      <c r="R75" s="31" t="str">
        <f t="shared" ref="R75:R76" si="352">R74</f>
        <v>N/A</v>
      </c>
      <c r="S75" s="31">
        <f t="shared" ref="S75:S76" si="353">S74</f>
        <v>56</v>
      </c>
      <c r="T75" s="31">
        <f t="shared" ref="T75:T76" si="354">T74</f>
        <v>43</v>
      </c>
      <c r="U75" s="31">
        <f t="shared" ref="U75:U76" si="355">U74</f>
        <v>78</v>
      </c>
      <c r="V75" s="31">
        <f t="shared" ref="V75:V76" si="356">V74</f>
        <v>81</v>
      </c>
      <c r="W75" s="31">
        <f t="shared" ref="W75:W76" si="357">W74</f>
        <v>90</v>
      </c>
      <c r="X75" s="31">
        <f t="shared" ref="X75:X76" si="358">X74</f>
        <v>94</v>
      </c>
      <c r="Y75" s="31" t="str">
        <f t="shared" ref="Y75:Y76" si="359">Y74</f>
        <v>-</v>
      </c>
      <c r="Z75" s="31" t="str">
        <f t="shared" ref="Z75:Z76" si="360">Z74</f>
        <v>-</v>
      </c>
      <c r="AA75" s="31" t="str">
        <f t="shared" ref="AA75:AA76" si="361">AA74</f>
        <v>-</v>
      </c>
      <c r="AB75" s="31" t="str">
        <f t="shared" ref="AB75:AB76" si="362">AB74</f>
        <v>-</v>
      </c>
      <c r="AC75" s="31" t="str">
        <f t="shared" ref="AC75:AC76" si="363">AC74</f>
        <v>-</v>
      </c>
      <c r="AD75" s="31" t="str">
        <f t="shared" ref="AD75:AD76" si="364">AD74</f>
        <v>-</v>
      </c>
      <c r="AE75" s="31" t="str">
        <f t="shared" ref="AE75:AE76" si="365">AE74</f>
        <v>-</v>
      </c>
      <c r="AF75" s="31" t="str">
        <f t="shared" ref="AF75:AF76" si="366">AF74</f>
        <v>-</v>
      </c>
      <c r="AG75" s="31" t="str">
        <f t="shared" ref="AG75:AG76" si="367">AG74</f>
        <v>-</v>
      </c>
      <c r="AH75" s="31" t="str">
        <f t="shared" si="326"/>
        <v>-</v>
      </c>
      <c r="AI75" s="31" t="str">
        <f t="shared" si="326"/>
        <v>-</v>
      </c>
      <c r="AJ75" s="31" t="str">
        <f t="shared" si="326"/>
        <v>-</v>
      </c>
      <c r="AK75" s="31" t="str">
        <f t="shared" si="326"/>
        <v>-</v>
      </c>
      <c r="AL75" s="221" t="str">
        <f t="shared" si="326"/>
        <v>-</v>
      </c>
      <c r="AM75" s="31" t="str">
        <f t="shared" si="326"/>
        <v>Si hay recolección selectiva cada fracción debe reportarse por separado</v>
      </c>
      <c r="AN75" s="31" t="str">
        <f t="shared" si="326"/>
        <v>-</v>
      </c>
      <c r="AO75" s="31" t="str">
        <f t="shared" si="326"/>
        <v>-</v>
      </c>
      <c r="AP75" s="31" t="str">
        <f t="shared" si="326"/>
        <v>-</v>
      </c>
      <c r="AQ75" s="31" t="str">
        <f t="shared" si="326"/>
        <v>Componentes</v>
      </c>
      <c r="AR75" s="31"/>
      <c r="AS75" s="31"/>
      <c r="AT75" s="31" t="str">
        <f t="shared" si="332"/>
        <v>X</v>
      </c>
      <c r="AU75" s="31" t="str">
        <f t="shared" si="333"/>
        <v>X</v>
      </c>
      <c r="AV75" s="31" t="str">
        <f t="shared" si="334"/>
        <v>X</v>
      </c>
      <c r="AW75" s="31" t="str">
        <f t="shared" si="335"/>
        <v>X</v>
      </c>
      <c r="AX75" s="31" t="str">
        <f t="shared" si="336"/>
        <v>X</v>
      </c>
      <c r="AY75" s="31" t="str">
        <f t="shared" si="337"/>
        <v>X</v>
      </c>
      <c r="AZ75" s="31" t="str">
        <f t="shared" si="338"/>
        <v>X</v>
      </c>
      <c r="BA75" s="31" t="str">
        <f t="shared" si="339"/>
        <v>X</v>
      </c>
      <c r="BB75" s="646" t="s">
        <v>2079</v>
      </c>
      <c r="BC75" s="646" t="s">
        <v>450</v>
      </c>
      <c r="BD75" s="648" t="s">
        <v>2102</v>
      </c>
      <c r="BE75" s="648" t="s">
        <v>450</v>
      </c>
      <c r="BF75" s="650" t="s">
        <v>1936</v>
      </c>
      <c r="BG75" s="650" t="s">
        <v>450</v>
      </c>
      <c r="BH75" s="136" t="str">
        <f t="shared" si="340"/>
        <v>Máx</v>
      </c>
      <c r="BI75" s="482">
        <f>'G-8'!MR252</f>
        <v>14.194139194139193</v>
      </c>
      <c r="BJ75" s="482">
        <f>'G-8'!MT252</f>
        <v>14.194139194139193</v>
      </c>
      <c r="BK75" s="483">
        <f>'G-8'!MS252</f>
        <v>14.194139194139193</v>
      </c>
      <c r="BL75" s="41">
        <f t="shared" si="327"/>
        <v>0</v>
      </c>
      <c r="BM75" s="41">
        <f t="shared" si="324"/>
        <v>0</v>
      </c>
      <c r="BN75" s="41">
        <f t="shared" si="324"/>
        <v>0</v>
      </c>
      <c r="BO75" s="41">
        <f t="shared" si="324"/>
        <v>0</v>
      </c>
      <c r="BP75" s="41">
        <f t="shared" si="324"/>
        <v>0</v>
      </c>
      <c r="BQ75" s="41">
        <f t="shared" si="324"/>
        <v>0</v>
      </c>
      <c r="BR75" s="41">
        <f t="shared" si="324"/>
        <v>0</v>
      </c>
      <c r="BS75" s="41">
        <f t="shared" si="324"/>
        <v>0</v>
      </c>
      <c r="BT75" s="41">
        <f t="shared" si="324"/>
        <v>0</v>
      </c>
      <c r="BU75" s="41">
        <f t="shared" si="324"/>
        <v>0</v>
      </c>
      <c r="BV75" s="41">
        <f t="shared" si="324"/>
        <v>0</v>
      </c>
      <c r="BW75" s="41">
        <f t="shared" si="324"/>
        <v>0</v>
      </c>
      <c r="BX75" s="41">
        <f t="shared" si="324"/>
        <v>0</v>
      </c>
      <c r="BY75" s="41">
        <f t="shared" si="324"/>
        <v>0</v>
      </c>
      <c r="BZ75" s="41">
        <f t="shared" si="324"/>
        <v>0</v>
      </c>
      <c r="CA75" s="41">
        <f t="shared" si="324"/>
        <v>0</v>
      </c>
      <c r="CB75" s="41">
        <f t="shared" si="324"/>
        <v>0</v>
      </c>
      <c r="CC75" s="41">
        <f t="shared" si="324"/>
        <v>0</v>
      </c>
      <c r="CD75" s="41">
        <f t="shared" si="324"/>
        <v>0</v>
      </c>
      <c r="CE75" s="41">
        <f t="shared" si="324"/>
        <v>0</v>
      </c>
      <c r="CF75" s="41">
        <f t="shared" si="324"/>
        <v>0</v>
      </c>
      <c r="CG75" s="41" t="str">
        <f t="shared" si="324"/>
        <v>No</v>
      </c>
      <c r="CH75" s="41">
        <f t="shared" si="324"/>
        <v>0</v>
      </c>
      <c r="CI75" s="41">
        <f t="shared" si="324"/>
        <v>0</v>
      </c>
      <c r="CJ75" s="41">
        <f t="shared" si="324"/>
        <v>0</v>
      </c>
      <c r="CK75" s="41">
        <f t="shared" si="324"/>
        <v>0</v>
      </c>
      <c r="CL75" s="41">
        <f t="shared" si="324"/>
        <v>0</v>
      </c>
      <c r="CM75" s="41">
        <f t="shared" si="324"/>
        <v>0</v>
      </c>
      <c r="CN75" s="41">
        <f t="shared" si="324"/>
        <v>0</v>
      </c>
      <c r="CO75" s="41">
        <f t="shared" ref="CO75:CO76" si="368">CO74</f>
        <v>0</v>
      </c>
      <c r="CP75" s="41">
        <f t="shared" ref="CP75:CP76" si="369">CP74</f>
        <v>0</v>
      </c>
      <c r="CQ75" s="41">
        <f t="shared" ref="CQ75:CQ76" si="370">CQ74</f>
        <v>0</v>
      </c>
      <c r="CR75" s="41">
        <f t="shared" ref="CR75:CR76" si="371">CR74</f>
        <v>0</v>
      </c>
      <c r="CS75" s="41">
        <f t="shared" ref="CS75:CS76" si="372">CS74</f>
        <v>0</v>
      </c>
      <c r="CT75" s="41">
        <f t="shared" ref="CT75:CT76" si="373">CT74</f>
        <v>0</v>
      </c>
      <c r="CU75" s="41">
        <f t="shared" ref="CU75:CU76" si="374">CU74</f>
        <v>0</v>
      </c>
      <c r="CV75" s="41">
        <f t="shared" ref="CV75:CV76" si="375">CV74</f>
        <v>0</v>
      </c>
      <c r="CW75" s="41">
        <f t="shared" ref="CW75:CW76" si="376">CW74</f>
        <v>0</v>
      </c>
      <c r="CX75" s="41">
        <f t="shared" ref="CX75:CX76" si="377">CX74</f>
        <v>0</v>
      </c>
      <c r="CY75" s="41">
        <f t="shared" ref="CY75:CY76" si="378">CY74</f>
        <v>0</v>
      </c>
      <c r="CZ75" s="41">
        <f t="shared" ref="CZ75:CZ76" si="379">CZ74</f>
        <v>0</v>
      </c>
      <c r="DA75" s="41">
        <f t="shared" ref="DA75:DA76" si="380">DA74</f>
        <v>0</v>
      </c>
      <c r="DB75" s="26"/>
      <c r="DC75" s="26"/>
      <c r="DD75" s="26"/>
      <c r="DE75" s="26"/>
      <c r="DF75" s="26"/>
      <c r="DG75" s="26"/>
      <c r="DH75" s="26">
        <f t="shared" si="341"/>
        <v>0</v>
      </c>
      <c r="DI75" s="26" t="str">
        <f t="shared" si="342"/>
        <v>Avanzado</v>
      </c>
      <c r="DJ75" s="19"/>
      <c r="EG75" s="19"/>
      <c r="EH75" s="19"/>
      <c r="EI75" s="19"/>
      <c r="EJ75" s="19"/>
      <c r="EK75" s="19"/>
      <c r="EL75" s="19"/>
      <c r="EM75" s="19"/>
      <c r="EN75" s="19"/>
      <c r="EO75" s="19"/>
      <c r="EP75" s="19"/>
    </row>
    <row r="76" spans="1:146" s="20" customFormat="1" ht="15" customHeight="1">
      <c r="A76" s="1"/>
      <c r="B76" s="19"/>
      <c r="C76" s="31" t="str">
        <f t="shared" si="328"/>
        <v>Aspectos técnicos y de salud pública</v>
      </c>
      <c r="D76" s="31" t="s">
        <v>55</v>
      </c>
      <c r="E76" s="31" t="str">
        <f t="shared" si="329"/>
        <v>Instalaciones y equipamiento</v>
      </c>
      <c r="F76" s="31" t="str">
        <f t="shared" si="330"/>
        <v>Desempeño de las instalaciones y equipamiento</v>
      </c>
      <c r="G76" s="31" t="str">
        <f t="shared" si="330"/>
        <v>Efectividad Gubernamental</v>
      </c>
      <c r="H76" s="31" t="str">
        <f t="shared" si="331"/>
        <v>Avanzado</v>
      </c>
      <c r="I76" s="31" t="str">
        <f t="shared" si="343"/>
        <v>I-35 B</v>
      </c>
      <c r="J76" s="31" t="str">
        <f t="shared" si="344"/>
        <v>Rendimiento del trabajo en toneladas/hora</v>
      </c>
      <c r="K76" s="31" t="str">
        <f t="shared" si="345"/>
        <v>Toneladas/hora</v>
      </c>
      <c r="L76" s="31" t="str">
        <f t="shared" si="346"/>
        <v>Muestra la relación entre la cantidad de residuos recolectados o ingresados a las diferentes instalaciones y la cantidad de horas efectivas de trabajo.</v>
      </c>
      <c r="M76" s="31" t="str">
        <f t="shared" si="347"/>
        <v>Cuantitativo</v>
      </c>
      <c r="N76" s="31" t="str">
        <f t="shared" si="348"/>
        <v>Toneladas/hora= Cantidad de residuos recolectados y/o ingresados a las instalaciones (toneladas/año)/[∑ de todas las horas trabajadas por todos los empleados al año(horas/año)]. Deben incluirse (según sea el caso): servicio municipal directo y otras opciones.</v>
      </c>
      <c r="O76" s="31" t="str">
        <f t="shared" si="349"/>
        <v>N/A</v>
      </c>
      <c r="P76" s="31" t="str">
        <f t="shared" si="350"/>
        <v>N/A</v>
      </c>
      <c r="Q76" s="31" t="str">
        <f t="shared" si="351"/>
        <v>N/A</v>
      </c>
      <c r="R76" s="31" t="str">
        <f t="shared" si="352"/>
        <v>N/A</v>
      </c>
      <c r="S76" s="31">
        <f t="shared" si="353"/>
        <v>56</v>
      </c>
      <c r="T76" s="31">
        <f t="shared" si="354"/>
        <v>43</v>
      </c>
      <c r="U76" s="31">
        <f t="shared" si="355"/>
        <v>78</v>
      </c>
      <c r="V76" s="31">
        <f t="shared" si="356"/>
        <v>81</v>
      </c>
      <c r="W76" s="31">
        <f t="shared" si="357"/>
        <v>90</v>
      </c>
      <c r="X76" s="31">
        <f t="shared" si="358"/>
        <v>94</v>
      </c>
      <c r="Y76" s="31" t="str">
        <f t="shared" si="359"/>
        <v>-</v>
      </c>
      <c r="Z76" s="31" t="str">
        <f t="shared" si="360"/>
        <v>-</v>
      </c>
      <c r="AA76" s="31" t="str">
        <f t="shared" si="361"/>
        <v>-</v>
      </c>
      <c r="AB76" s="31" t="str">
        <f t="shared" si="362"/>
        <v>-</v>
      </c>
      <c r="AC76" s="31" t="str">
        <f t="shared" si="363"/>
        <v>-</v>
      </c>
      <c r="AD76" s="31" t="str">
        <f t="shared" si="364"/>
        <v>-</v>
      </c>
      <c r="AE76" s="31" t="str">
        <f t="shared" si="365"/>
        <v>-</v>
      </c>
      <c r="AF76" s="31" t="str">
        <f t="shared" si="366"/>
        <v>-</v>
      </c>
      <c r="AG76" s="31" t="str">
        <f t="shared" si="367"/>
        <v>-</v>
      </c>
      <c r="AH76" s="31" t="str">
        <f t="shared" si="326"/>
        <v>-</v>
      </c>
      <c r="AI76" s="31" t="str">
        <f t="shared" si="326"/>
        <v>-</v>
      </c>
      <c r="AJ76" s="31" t="str">
        <f t="shared" si="326"/>
        <v>-</v>
      </c>
      <c r="AK76" s="31" t="str">
        <f t="shared" si="326"/>
        <v>-</v>
      </c>
      <c r="AL76" s="221" t="str">
        <f t="shared" si="326"/>
        <v>-</v>
      </c>
      <c r="AM76" s="31" t="str">
        <f t="shared" si="326"/>
        <v>Si hay recolección selectiva cada fracción debe reportarse por separado</v>
      </c>
      <c r="AN76" s="31" t="str">
        <f t="shared" si="326"/>
        <v>-</v>
      </c>
      <c r="AO76" s="31" t="str">
        <f t="shared" si="326"/>
        <v>-</v>
      </c>
      <c r="AP76" s="31" t="str">
        <f t="shared" si="326"/>
        <v>-</v>
      </c>
      <c r="AQ76" s="31" t="str">
        <f t="shared" si="326"/>
        <v>Componentes</v>
      </c>
      <c r="AR76" s="31"/>
      <c r="AS76" s="31"/>
      <c r="AT76" s="31" t="str">
        <f t="shared" si="332"/>
        <v>X</v>
      </c>
      <c r="AU76" s="31" t="str">
        <f t="shared" si="333"/>
        <v>X</v>
      </c>
      <c r="AV76" s="31" t="str">
        <f t="shared" si="334"/>
        <v>X</v>
      </c>
      <c r="AW76" s="31" t="str">
        <f t="shared" si="335"/>
        <v>X</v>
      </c>
      <c r="AX76" s="31" t="str">
        <f t="shared" si="336"/>
        <v>X</v>
      </c>
      <c r="AY76" s="31" t="str">
        <f t="shared" si="337"/>
        <v>X</v>
      </c>
      <c r="AZ76" s="31" t="str">
        <f t="shared" si="338"/>
        <v>X</v>
      </c>
      <c r="BA76" s="31" t="str">
        <f t="shared" si="339"/>
        <v>X</v>
      </c>
      <c r="BB76" s="646" t="s">
        <v>2076</v>
      </c>
      <c r="BC76" s="646" t="s">
        <v>450</v>
      </c>
      <c r="BD76" s="648" t="s">
        <v>2099</v>
      </c>
      <c r="BE76" s="648" t="s">
        <v>450</v>
      </c>
      <c r="BF76" s="650" t="s">
        <v>1935</v>
      </c>
      <c r="BG76" s="650" t="s">
        <v>450</v>
      </c>
      <c r="BH76" s="136" t="str">
        <f t="shared" si="340"/>
        <v>Máx</v>
      </c>
      <c r="BI76" s="482">
        <f>'G-8'!MR278</f>
        <v>0</v>
      </c>
      <c r="BJ76" s="482" t="e">
        <f>'G-8'!MT278</f>
        <v>#DIV/0!</v>
      </c>
      <c r="BK76" s="483">
        <f>'G-8'!MS278</f>
        <v>0</v>
      </c>
      <c r="BL76" s="41">
        <f t="shared" si="327"/>
        <v>0</v>
      </c>
      <c r="BM76" s="41">
        <f t="shared" ref="BM76" si="381">BM75</f>
        <v>0</v>
      </c>
      <c r="BN76" s="41">
        <f t="shared" ref="BN76" si="382">BN75</f>
        <v>0</v>
      </c>
      <c r="BO76" s="41">
        <f t="shared" ref="BO76" si="383">BO75</f>
        <v>0</v>
      </c>
      <c r="BP76" s="41">
        <f t="shared" ref="BP76" si="384">BP75</f>
        <v>0</v>
      </c>
      <c r="BQ76" s="41">
        <f t="shared" ref="BQ76" si="385">BQ75</f>
        <v>0</v>
      </c>
      <c r="BR76" s="41">
        <f t="shared" ref="BR76" si="386">BR75</f>
        <v>0</v>
      </c>
      <c r="BS76" s="41">
        <f t="shared" ref="BS76" si="387">BS75</f>
        <v>0</v>
      </c>
      <c r="BT76" s="41">
        <f t="shared" ref="BT76" si="388">BT75</f>
        <v>0</v>
      </c>
      <c r="BU76" s="41">
        <f t="shared" ref="BU76" si="389">BU75</f>
        <v>0</v>
      </c>
      <c r="BV76" s="41">
        <f t="shared" ref="BV76" si="390">BV75</f>
        <v>0</v>
      </c>
      <c r="BW76" s="41">
        <f t="shared" ref="BW76" si="391">BW75</f>
        <v>0</v>
      </c>
      <c r="BX76" s="41">
        <f t="shared" ref="BX76" si="392">BX75</f>
        <v>0</v>
      </c>
      <c r="BY76" s="41">
        <f t="shared" ref="BY76" si="393">BY75</f>
        <v>0</v>
      </c>
      <c r="BZ76" s="41">
        <f t="shared" ref="BZ76" si="394">BZ75</f>
        <v>0</v>
      </c>
      <c r="CA76" s="41">
        <f t="shared" ref="CA76" si="395">CA75</f>
        <v>0</v>
      </c>
      <c r="CB76" s="41">
        <f t="shared" ref="CB76" si="396">CB75</f>
        <v>0</v>
      </c>
      <c r="CC76" s="41">
        <f t="shared" ref="CC76" si="397">CC75</f>
        <v>0</v>
      </c>
      <c r="CD76" s="41">
        <f t="shared" ref="CD76" si="398">CD75</f>
        <v>0</v>
      </c>
      <c r="CE76" s="41">
        <f t="shared" ref="CE76" si="399">CE75</f>
        <v>0</v>
      </c>
      <c r="CF76" s="41">
        <f t="shared" ref="CF76" si="400">CF75</f>
        <v>0</v>
      </c>
      <c r="CG76" s="41" t="str">
        <f t="shared" ref="CG76" si="401">CG75</f>
        <v>No</v>
      </c>
      <c r="CH76" s="41">
        <f t="shared" ref="CH76" si="402">CH75</f>
        <v>0</v>
      </c>
      <c r="CI76" s="41">
        <f t="shared" ref="CI76" si="403">CI75</f>
        <v>0</v>
      </c>
      <c r="CJ76" s="41">
        <f t="shared" ref="CJ76" si="404">CJ75</f>
        <v>0</v>
      </c>
      <c r="CK76" s="41">
        <f t="shared" ref="CK76" si="405">CK75</f>
        <v>0</v>
      </c>
      <c r="CL76" s="41">
        <f t="shared" ref="CL76" si="406">CL75</f>
        <v>0</v>
      </c>
      <c r="CM76" s="41">
        <f t="shared" ref="CM76" si="407">CM75</f>
        <v>0</v>
      </c>
      <c r="CN76" s="41">
        <f t="shared" ref="CN76" si="408">CN75</f>
        <v>0</v>
      </c>
      <c r="CO76" s="41">
        <f t="shared" si="368"/>
        <v>0</v>
      </c>
      <c r="CP76" s="41">
        <f t="shared" si="369"/>
        <v>0</v>
      </c>
      <c r="CQ76" s="41">
        <f t="shared" si="370"/>
        <v>0</v>
      </c>
      <c r="CR76" s="41">
        <f t="shared" si="371"/>
        <v>0</v>
      </c>
      <c r="CS76" s="41">
        <f t="shared" si="372"/>
        <v>0</v>
      </c>
      <c r="CT76" s="41">
        <f t="shared" si="373"/>
        <v>0</v>
      </c>
      <c r="CU76" s="41">
        <f t="shared" si="374"/>
        <v>0</v>
      </c>
      <c r="CV76" s="41">
        <f t="shared" si="375"/>
        <v>0</v>
      </c>
      <c r="CW76" s="41">
        <f t="shared" si="376"/>
        <v>0</v>
      </c>
      <c r="CX76" s="41">
        <f t="shared" si="377"/>
        <v>0</v>
      </c>
      <c r="CY76" s="41">
        <f t="shared" si="378"/>
        <v>0</v>
      </c>
      <c r="CZ76" s="41">
        <f t="shared" si="379"/>
        <v>0</v>
      </c>
      <c r="DA76" s="41">
        <f t="shared" si="380"/>
        <v>0</v>
      </c>
      <c r="DB76" s="26"/>
      <c r="DC76" s="26"/>
      <c r="DD76" s="26"/>
      <c r="DE76" s="26"/>
      <c r="DF76" s="26"/>
      <c r="DG76" s="26"/>
      <c r="DH76" s="26">
        <f t="shared" si="341"/>
        <v>0</v>
      </c>
      <c r="DI76" s="26" t="str">
        <f t="shared" si="342"/>
        <v>Avanzado</v>
      </c>
      <c r="DJ76" s="19"/>
      <c r="EG76" s="19"/>
      <c r="EH76" s="19"/>
      <c r="EI76" s="19"/>
      <c r="EJ76" s="19"/>
      <c r="EK76" s="19"/>
      <c r="EL76" s="19"/>
      <c r="EM76" s="19"/>
      <c r="EN76" s="19"/>
      <c r="EO76" s="19"/>
      <c r="EP76" s="19"/>
    </row>
    <row r="77" spans="1:146" s="20" customFormat="1" ht="15" customHeight="1">
      <c r="A77" s="1"/>
      <c r="B77" s="19"/>
      <c r="C77" s="31" t="s">
        <v>431</v>
      </c>
      <c r="D77" s="31" t="s">
        <v>14</v>
      </c>
      <c r="E77" s="31" t="s">
        <v>1220</v>
      </c>
      <c r="F77" s="31" t="s">
        <v>1221</v>
      </c>
      <c r="G77" s="31" t="s">
        <v>2125</v>
      </c>
      <c r="H77" s="31" t="str">
        <f t="shared" si="331"/>
        <v>Avanzado</v>
      </c>
      <c r="I77" s="41" t="s">
        <v>1173</v>
      </c>
      <c r="J77" s="22" t="s">
        <v>1195</v>
      </c>
      <c r="K77" s="31" t="s">
        <v>6</v>
      </c>
      <c r="L77" s="22" t="s">
        <v>2908</v>
      </c>
      <c r="M77" s="31" t="s">
        <v>98</v>
      </c>
      <c r="N77" s="22" t="s">
        <v>1216</v>
      </c>
      <c r="O77" s="220" t="s">
        <v>22</v>
      </c>
      <c r="P77" s="21" t="s">
        <v>22</v>
      </c>
      <c r="Q77" s="21" t="s">
        <v>22</v>
      </c>
      <c r="R77" s="21" t="s">
        <v>22</v>
      </c>
      <c r="S77" s="26">
        <f>'G-7'!D55</f>
        <v>50</v>
      </c>
      <c r="T77" s="26">
        <f>'G-7'!D19</f>
        <v>14</v>
      </c>
      <c r="U77" s="26" t="s">
        <v>4</v>
      </c>
      <c r="V77" s="41" t="s">
        <v>4</v>
      </c>
      <c r="W77" s="41" t="s">
        <v>4</v>
      </c>
      <c r="X77" s="41" t="s">
        <v>4</v>
      </c>
      <c r="Y77" s="41" t="s">
        <v>4</v>
      </c>
      <c r="Z77" s="41" t="s">
        <v>4</v>
      </c>
      <c r="AA77" s="41" t="s">
        <v>4</v>
      </c>
      <c r="AB77" s="41" t="s">
        <v>4</v>
      </c>
      <c r="AC77" s="41" t="s">
        <v>4</v>
      </c>
      <c r="AD77" s="41" t="s">
        <v>4</v>
      </c>
      <c r="AE77" s="41" t="s">
        <v>4</v>
      </c>
      <c r="AF77" s="41" t="s">
        <v>4</v>
      </c>
      <c r="AG77" s="41" t="s">
        <v>4</v>
      </c>
      <c r="AH77" s="41" t="s">
        <v>4</v>
      </c>
      <c r="AI77" s="41" t="s">
        <v>4</v>
      </c>
      <c r="AJ77" s="41" t="s">
        <v>4</v>
      </c>
      <c r="AK77" s="41" t="s">
        <v>4</v>
      </c>
      <c r="AL77" s="222" t="s">
        <v>1115</v>
      </c>
      <c r="AM77" s="26" t="s">
        <v>1137</v>
      </c>
      <c r="AN77" s="41" t="s">
        <v>1488</v>
      </c>
      <c r="AO77" s="41" t="s">
        <v>1489</v>
      </c>
      <c r="AP77" s="41" t="s">
        <v>1490</v>
      </c>
      <c r="AQ77" s="26" t="s">
        <v>619</v>
      </c>
      <c r="AR77" s="26"/>
      <c r="AS77" s="26"/>
      <c r="AT77" s="26" t="s">
        <v>2851</v>
      </c>
      <c r="AU77" s="26" t="s">
        <v>2851</v>
      </c>
      <c r="AV77" s="26" t="s">
        <v>2851</v>
      </c>
      <c r="AW77" s="26" t="s">
        <v>2851</v>
      </c>
      <c r="AX77" s="26" t="s">
        <v>2851</v>
      </c>
      <c r="AY77" s="26" t="s">
        <v>2851</v>
      </c>
      <c r="AZ77" s="26" t="s">
        <v>2851</v>
      </c>
      <c r="BA77" s="26" t="s">
        <v>2851</v>
      </c>
      <c r="BB77" s="646" t="s">
        <v>2072</v>
      </c>
      <c r="BC77" s="646" t="s">
        <v>2909</v>
      </c>
      <c r="BD77" s="648" t="s">
        <v>2089</v>
      </c>
      <c r="BE77" s="648" t="s">
        <v>2909</v>
      </c>
      <c r="BF77" s="650" t="s">
        <v>142</v>
      </c>
      <c r="BG77" s="650" t="s">
        <v>2909</v>
      </c>
      <c r="BH77" s="136" t="s">
        <v>1011</v>
      </c>
      <c r="BI77" s="485">
        <f>'G-8'!MR43</f>
        <v>3.9319999999999999</v>
      </c>
      <c r="BJ77" s="485">
        <f>'G-8'!MT43</f>
        <v>3.1944999999999997</v>
      </c>
      <c r="BK77" s="485">
        <f>'G-8'!MS43</f>
        <v>1.522</v>
      </c>
      <c r="BL77" s="41">
        <f>COUNTA(BM77:BZ77)/2</f>
        <v>0</v>
      </c>
      <c r="BM77" s="41"/>
      <c r="BN77" s="31"/>
      <c r="BO77" s="41"/>
      <c r="BP77" s="31"/>
      <c r="BQ77" s="41"/>
      <c r="BR77" s="31"/>
      <c r="BS77" s="31"/>
      <c r="BT77" s="31"/>
      <c r="BU77" s="31"/>
      <c r="BV77" s="31"/>
      <c r="BW77" s="31"/>
      <c r="BX77" s="31"/>
      <c r="BY77" s="31"/>
      <c r="BZ77" s="31"/>
      <c r="CA77" s="41">
        <f t="shared" si="171"/>
        <v>0</v>
      </c>
      <c r="CB77" s="41"/>
      <c r="CC77" s="41"/>
      <c r="CD77" s="41"/>
      <c r="CE77" s="41"/>
      <c r="CF77" s="41"/>
      <c r="CG77" s="41" t="s">
        <v>88</v>
      </c>
      <c r="CH77" s="41"/>
      <c r="CI77" s="41"/>
      <c r="CJ77" s="41"/>
      <c r="CK77" s="41"/>
      <c r="CL77" s="41">
        <f>COUNTA(CM77:CT77)/2</f>
        <v>0</v>
      </c>
      <c r="CM77" s="41"/>
      <c r="CN77" s="41"/>
      <c r="CO77" s="41"/>
      <c r="CP77" s="41"/>
      <c r="CQ77" s="41"/>
      <c r="CR77" s="41"/>
      <c r="CS77" s="41"/>
      <c r="CT77" s="41"/>
      <c r="CU77" s="41">
        <f t="shared" si="170"/>
        <v>0</v>
      </c>
      <c r="CV77" s="41"/>
      <c r="CW77" s="41"/>
      <c r="CX77" s="41"/>
      <c r="CY77" s="31"/>
      <c r="CZ77" s="31"/>
      <c r="DA77" s="31"/>
      <c r="DB77" s="26"/>
      <c r="DC77" s="26"/>
      <c r="DD77" s="26"/>
      <c r="DE77" s="26"/>
      <c r="DF77" s="26" t="s">
        <v>89</v>
      </c>
      <c r="DG77" s="26"/>
      <c r="DH77" s="26">
        <f t="shared" si="341"/>
        <v>1</v>
      </c>
      <c r="DI77" s="26" t="str">
        <f t="shared" si="342"/>
        <v>Avanzado</v>
      </c>
      <c r="DJ77" s="19"/>
      <c r="EG77" s="19"/>
      <c r="EH77" s="19"/>
      <c r="EI77" s="19"/>
      <c r="EJ77" s="19"/>
      <c r="EK77" s="19"/>
      <c r="EL77" s="19"/>
      <c r="EM77" s="19"/>
      <c r="EN77" s="19"/>
      <c r="EO77" s="19"/>
      <c r="EP77" s="19"/>
    </row>
    <row r="78" spans="1:146" s="20" customFormat="1" ht="15" customHeight="1">
      <c r="A78" s="1"/>
      <c r="B78" s="19"/>
      <c r="C78" s="31" t="str">
        <f>C77</f>
        <v>Social</v>
      </c>
      <c r="D78" s="31" t="s">
        <v>519</v>
      </c>
      <c r="E78" s="31" t="str">
        <f>E77</f>
        <v>Desarrollo del personal</v>
      </c>
      <c r="F78" s="31" t="str">
        <f t="shared" ref="F78:G84" si="409">F77</f>
        <v>Salarios y prestaciones</v>
      </c>
      <c r="G78" s="31" t="str">
        <f t="shared" si="409"/>
        <v>Efectividad Gubernamental</v>
      </c>
      <c r="H78" s="31" t="str">
        <f t="shared" si="331"/>
        <v>Avanzado</v>
      </c>
      <c r="I78" s="31" t="str">
        <f t="shared" ref="I78:AG81" si="410">I77</f>
        <v>I-36</v>
      </c>
      <c r="J78" s="31" t="str">
        <f t="shared" si="410"/>
        <v>Salario promedio comparado con el salario mínimo</v>
      </c>
      <c r="K78" s="31" t="str">
        <f t="shared" si="410"/>
        <v>%</v>
      </c>
      <c r="L78" s="31" t="str">
        <f t="shared" si="410"/>
        <v>Compara el porcentaje del salario mínimo que corresponde al salario promedio en el componente evaluado, para puestos operativos únicamente.</v>
      </c>
      <c r="M78" s="31" t="str">
        <f t="shared" si="410"/>
        <v>Cuantitativo</v>
      </c>
      <c r="N78" s="31" t="str">
        <f t="shared" si="410"/>
        <v xml:space="preserve">%=Salario promedio anual*100/salario mínimo. Se debe excluir salario de directivos o personal de jerarquías altas y medias, incluir sólo salarios de personal operativo. El salarío mínimo en México por ejemplo, es de 4 USD$/día. </v>
      </c>
      <c r="O78" s="31" t="str">
        <f t="shared" si="410"/>
        <v>N/A</v>
      </c>
      <c r="P78" s="31" t="str">
        <f t="shared" si="410"/>
        <v>N/A</v>
      </c>
      <c r="Q78" s="31" t="str">
        <f t="shared" si="410"/>
        <v>N/A</v>
      </c>
      <c r="R78" s="31" t="str">
        <f t="shared" si="410"/>
        <v>N/A</v>
      </c>
      <c r="S78" s="31">
        <f t="shared" si="410"/>
        <v>50</v>
      </c>
      <c r="T78" s="31">
        <f t="shared" si="410"/>
        <v>14</v>
      </c>
      <c r="U78" s="31" t="str">
        <f t="shared" si="410"/>
        <v>-</v>
      </c>
      <c r="V78" s="31" t="str">
        <f t="shared" si="410"/>
        <v>-</v>
      </c>
      <c r="W78" s="31" t="str">
        <f t="shared" si="410"/>
        <v>-</v>
      </c>
      <c r="X78" s="31" t="str">
        <f t="shared" si="410"/>
        <v>-</v>
      </c>
      <c r="Y78" s="31" t="str">
        <f t="shared" si="410"/>
        <v>-</v>
      </c>
      <c r="Z78" s="31" t="str">
        <f t="shared" si="410"/>
        <v>-</v>
      </c>
      <c r="AA78" s="31" t="str">
        <f t="shared" si="410"/>
        <v>-</v>
      </c>
      <c r="AB78" s="31" t="str">
        <f t="shared" si="410"/>
        <v>-</v>
      </c>
      <c r="AC78" s="31" t="str">
        <f t="shared" si="410"/>
        <v>-</v>
      </c>
      <c r="AD78" s="31" t="str">
        <f t="shared" si="410"/>
        <v>-</v>
      </c>
      <c r="AE78" s="31" t="str">
        <f t="shared" si="410"/>
        <v>-</v>
      </c>
      <c r="AF78" s="31" t="str">
        <f t="shared" si="410"/>
        <v>-</v>
      </c>
      <c r="AG78" s="31" t="str">
        <f t="shared" si="410"/>
        <v>-</v>
      </c>
      <c r="AH78" s="31" t="str">
        <f t="shared" ref="AH78:AQ84" si="411">AH77</f>
        <v>-</v>
      </c>
      <c r="AI78" s="31" t="str">
        <f t="shared" si="411"/>
        <v>-</v>
      </c>
      <c r="AJ78" s="31" t="str">
        <f t="shared" si="411"/>
        <v>-</v>
      </c>
      <c r="AK78" s="31" t="str">
        <f t="shared" si="411"/>
        <v>-</v>
      </c>
      <c r="AL78"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78" s="31" t="str">
        <f t="shared" si="411"/>
        <v>NA</v>
      </c>
      <c r="AN78" s="31" t="str">
        <f t="shared" si="411"/>
        <v xml:space="preserve">%=(Salario promedio anual considerando todas las instalaciones/entidades)*100/salario mínimo. </v>
      </c>
      <c r="AO78" s="31" t="str">
        <f t="shared" si="411"/>
        <v xml:space="preserve">%=(Salario promedio anual considerando todas las entidades a integrar)*100/salario mínimo. </v>
      </c>
      <c r="AP78" s="31" t="str">
        <f t="shared" si="411"/>
        <v xml:space="preserve">%=(Salario promedio anual considerando mancomunidad+municipios que lo integran)*100/salario mínimo. </v>
      </c>
      <c r="AQ78" s="31" t="str">
        <f t="shared" si="411"/>
        <v>Componentes</v>
      </c>
      <c r="AR78" s="31"/>
      <c r="AS78" s="31"/>
      <c r="AT78" s="41" t="str">
        <f>AT77</f>
        <v>X</v>
      </c>
      <c r="AU78" s="41" t="str">
        <f t="shared" ref="AU78:BA78" si="412">AU77</f>
        <v>X</v>
      </c>
      <c r="AV78" s="41" t="str">
        <f t="shared" si="412"/>
        <v>X</v>
      </c>
      <c r="AW78" s="41" t="str">
        <f t="shared" si="412"/>
        <v>X</v>
      </c>
      <c r="AX78" s="41" t="str">
        <f t="shared" si="412"/>
        <v>X</v>
      </c>
      <c r="AY78" s="41" t="str">
        <f t="shared" si="412"/>
        <v>X</v>
      </c>
      <c r="AZ78" s="41" t="str">
        <f t="shared" si="412"/>
        <v>X</v>
      </c>
      <c r="BA78" s="41" t="str">
        <f t="shared" si="412"/>
        <v>X</v>
      </c>
      <c r="BB78" s="646" t="str">
        <f>BB77</f>
        <v>≥200%</v>
      </c>
      <c r="BC78" s="646" t="str">
        <f t="shared" ref="BC78:BG78" si="413">BC77</f>
        <v>Propuesto en base a: Ruffin, J. (2013). "Do lixo à cidadania: guia para a formação de cooperativas de catadores de materiais recicláveis", organizado por Julio Ruffin Pinhel; ilustrado por Luciano Irrthum. – São Paulo: Peirópolis. ISBN 978-85-7596-318-0</v>
      </c>
      <c r="BD78" s="648" t="str">
        <f t="shared" si="413"/>
        <v>&lt;200 a ≥100%</v>
      </c>
      <c r="BE78" s="648" t="str">
        <f t="shared" si="413"/>
        <v>Propuesto en base a: Ruffin, J. (2013). "Do lixo à cidadania: guia para a formação de cooperativas de catadores de materiais recicláveis", organizado por Julio Ruffin Pinhel; ilustrado por Luciano Irrthum. – São Paulo: Peirópolis. ISBN 978-85-7596-318-0</v>
      </c>
      <c r="BF78" s="650" t="str">
        <f t="shared" si="413"/>
        <v>&lt;100%</v>
      </c>
      <c r="BG78" s="650" t="str">
        <f t="shared" si="413"/>
        <v>Propuesto en base a: Ruffin, J. (2013). "Do lixo à cidadania: guia para a formação de cooperativas de catadores de materiais recicláveis", organizado por Julio Ruffin Pinhel; ilustrado por Luciano Irrthum. – São Paulo: Peirópolis. ISBN 978-85-7596-318-0</v>
      </c>
      <c r="BH78" s="136" t="str">
        <f>BH77</f>
        <v>Máx</v>
      </c>
      <c r="BI78" s="485">
        <f>'G-8'!MR108</f>
        <v>2.544</v>
      </c>
      <c r="BJ78" s="485">
        <f>'G-8'!MT108</f>
        <v>1.9979500000000001</v>
      </c>
      <c r="BK78" s="485">
        <f>'G-8'!MS108</f>
        <v>1.3496999999999999</v>
      </c>
      <c r="BL78" s="41">
        <f>BL77</f>
        <v>0</v>
      </c>
      <c r="BM78" s="41">
        <f t="shared" ref="BM78:DA83" si="414">BM77</f>
        <v>0</v>
      </c>
      <c r="BN78" s="41">
        <f t="shared" si="414"/>
        <v>0</v>
      </c>
      <c r="BO78" s="41">
        <f t="shared" si="414"/>
        <v>0</v>
      </c>
      <c r="BP78" s="41">
        <f t="shared" si="414"/>
        <v>0</v>
      </c>
      <c r="BQ78" s="41">
        <f t="shared" si="414"/>
        <v>0</v>
      </c>
      <c r="BR78" s="41">
        <f t="shared" si="414"/>
        <v>0</v>
      </c>
      <c r="BS78" s="41">
        <f t="shared" si="414"/>
        <v>0</v>
      </c>
      <c r="BT78" s="41">
        <f t="shared" si="414"/>
        <v>0</v>
      </c>
      <c r="BU78" s="41">
        <f t="shared" si="414"/>
        <v>0</v>
      </c>
      <c r="BV78" s="41">
        <f t="shared" si="414"/>
        <v>0</v>
      </c>
      <c r="BW78" s="41">
        <f t="shared" si="414"/>
        <v>0</v>
      </c>
      <c r="BX78" s="41">
        <f t="shared" si="414"/>
        <v>0</v>
      </c>
      <c r="BY78" s="41">
        <f t="shared" si="414"/>
        <v>0</v>
      </c>
      <c r="BZ78" s="41">
        <f t="shared" si="414"/>
        <v>0</v>
      </c>
      <c r="CA78" s="41">
        <f t="shared" si="414"/>
        <v>0</v>
      </c>
      <c r="CB78" s="41">
        <f t="shared" si="414"/>
        <v>0</v>
      </c>
      <c r="CC78" s="41">
        <f t="shared" si="414"/>
        <v>0</v>
      </c>
      <c r="CD78" s="41">
        <f t="shared" si="414"/>
        <v>0</v>
      </c>
      <c r="CE78" s="41">
        <f t="shared" si="414"/>
        <v>0</v>
      </c>
      <c r="CF78" s="41">
        <f t="shared" si="414"/>
        <v>0</v>
      </c>
      <c r="CG78" s="41" t="str">
        <f t="shared" si="414"/>
        <v>No</v>
      </c>
      <c r="CH78" s="41">
        <f t="shared" si="414"/>
        <v>0</v>
      </c>
      <c r="CI78" s="41">
        <f t="shared" si="414"/>
        <v>0</v>
      </c>
      <c r="CJ78" s="41">
        <f t="shared" si="414"/>
        <v>0</v>
      </c>
      <c r="CK78" s="41">
        <f t="shared" si="414"/>
        <v>0</v>
      </c>
      <c r="CL78" s="41">
        <f t="shared" si="414"/>
        <v>0</v>
      </c>
      <c r="CM78" s="41">
        <f t="shared" si="414"/>
        <v>0</v>
      </c>
      <c r="CN78" s="41">
        <f t="shared" si="414"/>
        <v>0</v>
      </c>
      <c r="CO78" s="41">
        <f t="shared" si="414"/>
        <v>0</v>
      </c>
      <c r="CP78" s="41">
        <f t="shared" si="414"/>
        <v>0</v>
      </c>
      <c r="CQ78" s="41">
        <f t="shared" si="414"/>
        <v>0</v>
      </c>
      <c r="CR78" s="41">
        <f t="shared" si="414"/>
        <v>0</v>
      </c>
      <c r="CS78" s="41">
        <f t="shared" si="414"/>
        <v>0</v>
      </c>
      <c r="CT78" s="41">
        <f t="shared" si="414"/>
        <v>0</v>
      </c>
      <c r="CU78" s="41">
        <f t="shared" si="414"/>
        <v>0</v>
      </c>
      <c r="CV78" s="41">
        <f t="shared" si="414"/>
        <v>0</v>
      </c>
      <c r="CW78" s="41">
        <f t="shared" si="414"/>
        <v>0</v>
      </c>
      <c r="CX78" s="41">
        <f t="shared" si="414"/>
        <v>0</v>
      </c>
      <c r="CY78" s="41">
        <f t="shared" si="414"/>
        <v>0</v>
      </c>
      <c r="CZ78" s="41">
        <f t="shared" si="414"/>
        <v>0</v>
      </c>
      <c r="DA78" s="41">
        <f t="shared" si="414"/>
        <v>0</v>
      </c>
      <c r="DB78" s="26"/>
      <c r="DC78" s="26"/>
      <c r="DD78" s="26"/>
      <c r="DE78" s="26"/>
      <c r="DF78" s="26" t="s">
        <v>89</v>
      </c>
      <c r="DG78" s="26"/>
      <c r="DH78" s="26">
        <f t="shared" si="341"/>
        <v>1</v>
      </c>
      <c r="DI78" s="26" t="str">
        <f t="shared" si="342"/>
        <v>Avanzado</v>
      </c>
      <c r="DJ78" s="19"/>
      <c r="EG78" s="19"/>
      <c r="EH78" s="19"/>
      <c r="EI78" s="19"/>
      <c r="EJ78" s="19"/>
      <c r="EK78" s="19"/>
      <c r="EL78" s="19"/>
      <c r="EM78" s="19"/>
      <c r="EN78" s="19"/>
      <c r="EO78" s="19"/>
      <c r="EP78" s="19"/>
    </row>
    <row r="79" spans="1:146" s="20" customFormat="1" ht="15" customHeight="1">
      <c r="A79" s="1"/>
      <c r="B79" s="19"/>
      <c r="C79" s="31" t="str">
        <f t="shared" ref="C79:C84" si="415">C78</f>
        <v>Social</v>
      </c>
      <c r="D79" s="31" t="s">
        <v>2313</v>
      </c>
      <c r="E79" s="31" t="str">
        <f t="shared" ref="E79:E84" si="416">E78</f>
        <v>Desarrollo del personal</v>
      </c>
      <c r="F79" s="31" t="str">
        <f t="shared" si="409"/>
        <v>Salarios y prestaciones</v>
      </c>
      <c r="G79" s="31" t="str">
        <f t="shared" si="409"/>
        <v>Efectividad Gubernamental</v>
      </c>
      <c r="H79" s="31" t="str">
        <f t="shared" si="331"/>
        <v>Avanzado</v>
      </c>
      <c r="I79" s="31" t="str">
        <f t="shared" si="410"/>
        <v>I-36</v>
      </c>
      <c r="J79" s="31" t="str">
        <f t="shared" si="410"/>
        <v>Salario promedio comparado con el salario mínimo</v>
      </c>
      <c r="K79" s="31" t="str">
        <f t="shared" si="410"/>
        <v>%</v>
      </c>
      <c r="L79" s="31" t="str">
        <f t="shared" si="410"/>
        <v>Compara el porcentaje del salario mínimo que corresponde al salario promedio en el componente evaluado, para puestos operativos únicamente.</v>
      </c>
      <c r="M79" s="31" t="str">
        <f t="shared" si="410"/>
        <v>Cuantitativo</v>
      </c>
      <c r="N79" s="31" t="str">
        <f t="shared" si="410"/>
        <v xml:space="preserve">%=Salario promedio anual*100/salario mínimo. Se debe excluir salario de directivos o personal de jerarquías altas y medias, incluir sólo salarios de personal operativo. El salarío mínimo en México por ejemplo, es de 4 USD$/día. </v>
      </c>
      <c r="O79" s="31" t="str">
        <f t="shared" si="410"/>
        <v>N/A</v>
      </c>
      <c r="P79" s="31" t="str">
        <f t="shared" si="410"/>
        <v>N/A</v>
      </c>
      <c r="Q79" s="31" t="str">
        <f t="shared" si="410"/>
        <v>N/A</v>
      </c>
      <c r="R79" s="31" t="str">
        <f t="shared" si="410"/>
        <v>N/A</v>
      </c>
      <c r="S79" s="31">
        <f t="shared" si="410"/>
        <v>50</v>
      </c>
      <c r="T79" s="31">
        <f t="shared" si="410"/>
        <v>14</v>
      </c>
      <c r="U79" s="31" t="str">
        <f t="shared" si="410"/>
        <v>-</v>
      </c>
      <c r="V79" s="31" t="str">
        <f t="shared" si="410"/>
        <v>-</v>
      </c>
      <c r="W79" s="31" t="str">
        <f t="shared" si="410"/>
        <v>-</v>
      </c>
      <c r="X79" s="31" t="str">
        <f t="shared" si="410"/>
        <v>-</v>
      </c>
      <c r="Y79" s="31" t="str">
        <f t="shared" si="410"/>
        <v>-</v>
      </c>
      <c r="Z79" s="31" t="str">
        <f t="shared" si="410"/>
        <v>-</v>
      </c>
      <c r="AA79" s="31" t="str">
        <f t="shared" si="410"/>
        <v>-</v>
      </c>
      <c r="AB79" s="31" t="str">
        <f t="shared" si="410"/>
        <v>-</v>
      </c>
      <c r="AC79" s="31" t="str">
        <f t="shared" si="410"/>
        <v>-</v>
      </c>
      <c r="AD79" s="31" t="str">
        <f t="shared" si="410"/>
        <v>-</v>
      </c>
      <c r="AE79" s="31" t="str">
        <f t="shared" si="410"/>
        <v>-</v>
      </c>
      <c r="AF79" s="31" t="str">
        <f t="shared" si="410"/>
        <v>-</v>
      </c>
      <c r="AG79" s="31" t="str">
        <f t="shared" si="410"/>
        <v>-</v>
      </c>
      <c r="AH79" s="31" t="str">
        <f t="shared" si="411"/>
        <v>-</v>
      </c>
      <c r="AI79" s="31" t="str">
        <f t="shared" si="411"/>
        <v>-</v>
      </c>
      <c r="AJ79" s="31" t="str">
        <f t="shared" si="411"/>
        <v>-</v>
      </c>
      <c r="AK79" s="31" t="str">
        <f t="shared" si="411"/>
        <v>-</v>
      </c>
      <c r="AL79"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79" s="31" t="str">
        <f t="shared" si="411"/>
        <v>NA</v>
      </c>
      <c r="AN79" s="31" t="str">
        <f t="shared" si="411"/>
        <v xml:space="preserve">%=(Salario promedio anual considerando todas las instalaciones/entidades)*100/salario mínimo. </v>
      </c>
      <c r="AO79" s="31" t="str">
        <f t="shared" si="411"/>
        <v xml:space="preserve">%=(Salario promedio anual considerando todas las entidades a integrar)*100/salario mínimo. </v>
      </c>
      <c r="AP79" s="31" t="str">
        <f t="shared" si="411"/>
        <v xml:space="preserve">%=(Salario promedio anual considerando mancomunidad+municipios que lo integran)*100/salario mínimo. </v>
      </c>
      <c r="AQ79" s="31" t="str">
        <f t="shared" si="411"/>
        <v>Componentes</v>
      </c>
      <c r="AR79" s="31"/>
      <c r="AS79" s="31"/>
      <c r="AT79" s="41" t="str">
        <f t="shared" ref="AT79:AT84" si="417">AT78</f>
        <v>X</v>
      </c>
      <c r="AU79" s="41" t="str">
        <f t="shared" ref="AU79:AU84" si="418">AU78</f>
        <v>X</v>
      </c>
      <c r="AV79" s="41" t="str">
        <f t="shared" ref="AV79:AV84" si="419">AV78</f>
        <v>X</v>
      </c>
      <c r="AW79" s="41" t="str">
        <f t="shared" ref="AW79:AW84" si="420">AW78</f>
        <v>X</v>
      </c>
      <c r="AX79" s="41" t="str">
        <f t="shared" ref="AX79:AX84" si="421">AX78</f>
        <v>X</v>
      </c>
      <c r="AY79" s="41" t="str">
        <f t="shared" ref="AY79:AY84" si="422">AY78</f>
        <v>X</v>
      </c>
      <c r="AZ79" s="41" t="str">
        <f t="shared" ref="AZ79:AZ84" si="423">AZ78</f>
        <v>X</v>
      </c>
      <c r="BA79" s="41" t="str">
        <f t="shared" ref="BA79:BA84" si="424">BA78</f>
        <v>X</v>
      </c>
      <c r="BB79" s="646" t="str">
        <f t="shared" ref="BB79:BB84" si="425">BB78</f>
        <v>≥200%</v>
      </c>
      <c r="BC79" s="646" t="str">
        <f t="shared" ref="BC79:BC84" si="426">BC78</f>
        <v>Propuesto en base a: Ruffin, J. (2013). "Do lixo à cidadania: guia para a formação de cooperativas de catadores de materiais recicláveis", organizado por Julio Ruffin Pinhel; ilustrado por Luciano Irrthum. – São Paulo: Peirópolis. ISBN 978-85-7596-318-0</v>
      </c>
      <c r="BD79" s="648" t="str">
        <f t="shared" ref="BD79:BD84" si="427">BD78</f>
        <v>&lt;200 a ≥100%</v>
      </c>
      <c r="BE79" s="648" t="str">
        <f t="shared" ref="BE79:BE84" si="428">BE78</f>
        <v>Propuesto en base a: Ruffin, J. (2013). "Do lixo à cidadania: guia para a formação de cooperativas de catadores de materiais recicláveis", organizado por Julio Ruffin Pinhel; ilustrado por Luciano Irrthum. – São Paulo: Peirópolis. ISBN 978-85-7596-318-0</v>
      </c>
      <c r="BF79" s="650" t="str">
        <f t="shared" ref="BF79:BF84" si="429">BF78</f>
        <v>&lt;100%</v>
      </c>
      <c r="BG79" s="650" t="str">
        <f t="shared" ref="BG79:BG84" si="430">BG78</f>
        <v>Propuesto en base a: Ruffin, J. (2013). "Do lixo à cidadania: guia para a formação de cooperativas de catadores de materiais recicláveis", organizado por Julio Ruffin Pinhel; ilustrado por Luciano Irrthum. – São Paulo: Peirópolis. ISBN 978-85-7596-318-0</v>
      </c>
      <c r="BH79" s="136" t="str">
        <f t="shared" ref="BH79:BH84" si="431">BH78</f>
        <v>Máx</v>
      </c>
      <c r="BI79" s="485">
        <f>'G-8'!MR137</f>
        <v>3.16</v>
      </c>
      <c r="BJ79" s="485">
        <f>'G-8'!MT137</f>
        <v>3.16</v>
      </c>
      <c r="BK79" s="485">
        <f>'G-8'!MS137</f>
        <v>3.16</v>
      </c>
      <c r="BL79" s="41">
        <f t="shared" ref="BL79:BL84" si="432">BL78</f>
        <v>0</v>
      </c>
      <c r="BM79" s="41">
        <f t="shared" si="414"/>
        <v>0</v>
      </c>
      <c r="BN79" s="41">
        <f t="shared" si="414"/>
        <v>0</v>
      </c>
      <c r="BO79" s="41">
        <f t="shared" si="414"/>
        <v>0</v>
      </c>
      <c r="BP79" s="41">
        <f t="shared" si="414"/>
        <v>0</v>
      </c>
      <c r="BQ79" s="41">
        <f t="shared" si="414"/>
        <v>0</v>
      </c>
      <c r="BR79" s="41">
        <f t="shared" si="414"/>
        <v>0</v>
      </c>
      <c r="BS79" s="41">
        <f t="shared" si="414"/>
        <v>0</v>
      </c>
      <c r="BT79" s="41">
        <f t="shared" si="414"/>
        <v>0</v>
      </c>
      <c r="BU79" s="41">
        <f t="shared" si="414"/>
        <v>0</v>
      </c>
      <c r="BV79" s="41">
        <f t="shared" si="414"/>
        <v>0</v>
      </c>
      <c r="BW79" s="41">
        <f t="shared" si="414"/>
        <v>0</v>
      </c>
      <c r="BX79" s="41">
        <f t="shared" si="414"/>
        <v>0</v>
      </c>
      <c r="BY79" s="41">
        <f t="shared" si="414"/>
        <v>0</v>
      </c>
      <c r="BZ79" s="41">
        <f t="shared" si="414"/>
        <v>0</v>
      </c>
      <c r="CA79" s="41">
        <f t="shared" si="414"/>
        <v>0</v>
      </c>
      <c r="CB79" s="41">
        <f t="shared" si="414"/>
        <v>0</v>
      </c>
      <c r="CC79" s="41">
        <f t="shared" si="414"/>
        <v>0</v>
      </c>
      <c r="CD79" s="41">
        <f t="shared" si="414"/>
        <v>0</v>
      </c>
      <c r="CE79" s="41">
        <f t="shared" si="414"/>
        <v>0</v>
      </c>
      <c r="CF79" s="41">
        <f t="shared" si="414"/>
        <v>0</v>
      </c>
      <c r="CG79" s="41" t="str">
        <f t="shared" si="414"/>
        <v>No</v>
      </c>
      <c r="CH79" s="41">
        <f t="shared" si="414"/>
        <v>0</v>
      </c>
      <c r="CI79" s="41">
        <f t="shared" si="414"/>
        <v>0</v>
      </c>
      <c r="CJ79" s="41">
        <f t="shared" si="414"/>
        <v>0</v>
      </c>
      <c r="CK79" s="41">
        <f t="shared" si="414"/>
        <v>0</v>
      </c>
      <c r="CL79" s="41">
        <f t="shared" si="414"/>
        <v>0</v>
      </c>
      <c r="CM79" s="41">
        <f t="shared" si="414"/>
        <v>0</v>
      </c>
      <c r="CN79" s="41">
        <f t="shared" si="414"/>
        <v>0</v>
      </c>
      <c r="CO79" s="41">
        <f t="shared" si="414"/>
        <v>0</v>
      </c>
      <c r="CP79" s="41">
        <f t="shared" si="414"/>
        <v>0</v>
      </c>
      <c r="CQ79" s="41">
        <f t="shared" si="414"/>
        <v>0</v>
      </c>
      <c r="CR79" s="41">
        <f t="shared" si="414"/>
        <v>0</v>
      </c>
      <c r="CS79" s="41">
        <f t="shared" si="414"/>
        <v>0</v>
      </c>
      <c r="CT79" s="41">
        <f t="shared" si="414"/>
        <v>0</v>
      </c>
      <c r="CU79" s="41">
        <f t="shared" si="414"/>
        <v>0</v>
      </c>
      <c r="CV79" s="41">
        <f t="shared" si="414"/>
        <v>0</v>
      </c>
      <c r="CW79" s="41">
        <f t="shared" si="414"/>
        <v>0</v>
      </c>
      <c r="CX79" s="41">
        <f t="shared" si="414"/>
        <v>0</v>
      </c>
      <c r="CY79" s="41">
        <f t="shared" si="414"/>
        <v>0</v>
      </c>
      <c r="CZ79" s="41">
        <f t="shared" si="414"/>
        <v>0</v>
      </c>
      <c r="DA79" s="41">
        <f t="shared" si="414"/>
        <v>0</v>
      </c>
      <c r="DB79" s="26"/>
      <c r="DC79" s="26"/>
      <c r="DD79" s="26"/>
      <c r="DE79" s="26"/>
      <c r="DF79" s="26"/>
      <c r="DG79" s="26"/>
      <c r="DH79" s="26">
        <f t="shared" si="341"/>
        <v>0</v>
      </c>
      <c r="DI79" s="26" t="str">
        <f t="shared" si="342"/>
        <v>Avanzado</v>
      </c>
      <c r="DJ79" s="19"/>
      <c r="EG79" s="19"/>
      <c r="EH79" s="19"/>
      <c r="EI79" s="19"/>
      <c r="EJ79" s="19"/>
      <c r="EK79" s="19"/>
      <c r="EL79" s="19"/>
      <c r="EM79" s="19"/>
      <c r="EN79" s="19"/>
      <c r="EO79" s="19"/>
      <c r="EP79" s="19"/>
    </row>
    <row r="80" spans="1:146" s="20" customFormat="1" ht="15" customHeight="1">
      <c r="A80" s="1"/>
      <c r="B80" s="19"/>
      <c r="C80" s="31" t="str">
        <f t="shared" si="415"/>
        <v>Social</v>
      </c>
      <c r="D80" s="31" t="s">
        <v>5</v>
      </c>
      <c r="E80" s="31" t="str">
        <f t="shared" si="416"/>
        <v>Desarrollo del personal</v>
      </c>
      <c r="F80" s="31" t="str">
        <f t="shared" si="409"/>
        <v>Salarios y prestaciones</v>
      </c>
      <c r="G80" s="31" t="str">
        <f t="shared" si="409"/>
        <v>Efectividad Gubernamental</v>
      </c>
      <c r="H80" s="31" t="str">
        <f t="shared" si="331"/>
        <v>Avanzado</v>
      </c>
      <c r="I80" s="31" t="str">
        <f t="shared" si="410"/>
        <v>I-36</v>
      </c>
      <c r="J80" s="31" t="str">
        <f t="shared" si="410"/>
        <v>Salario promedio comparado con el salario mínimo</v>
      </c>
      <c r="K80" s="31" t="str">
        <f t="shared" si="410"/>
        <v>%</v>
      </c>
      <c r="L80" s="31" t="str">
        <f t="shared" si="410"/>
        <v>Compara el porcentaje del salario mínimo que corresponde al salario promedio en el componente evaluado, para puestos operativos únicamente.</v>
      </c>
      <c r="M80" s="31" t="str">
        <f t="shared" si="410"/>
        <v>Cuantitativo</v>
      </c>
      <c r="N80" s="31" t="str">
        <f t="shared" si="410"/>
        <v xml:space="preserve">%=Salario promedio anual*100/salario mínimo. Se debe excluir salario de directivos o personal de jerarquías altas y medias, incluir sólo salarios de personal operativo. El salarío mínimo en México por ejemplo, es de 4 USD$/día. </v>
      </c>
      <c r="O80" s="31" t="str">
        <f t="shared" si="410"/>
        <v>N/A</v>
      </c>
      <c r="P80" s="31" t="str">
        <f t="shared" si="410"/>
        <v>N/A</v>
      </c>
      <c r="Q80" s="31" t="str">
        <f t="shared" si="410"/>
        <v>N/A</v>
      </c>
      <c r="R80" s="31" t="str">
        <f t="shared" si="410"/>
        <v>N/A</v>
      </c>
      <c r="S80" s="31">
        <f t="shared" si="410"/>
        <v>50</v>
      </c>
      <c r="T80" s="31">
        <f t="shared" si="410"/>
        <v>14</v>
      </c>
      <c r="U80" s="31" t="str">
        <f t="shared" si="410"/>
        <v>-</v>
      </c>
      <c r="V80" s="31" t="str">
        <f t="shared" si="410"/>
        <v>-</v>
      </c>
      <c r="W80" s="31" t="str">
        <f t="shared" si="410"/>
        <v>-</v>
      </c>
      <c r="X80" s="31" t="str">
        <f t="shared" si="410"/>
        <v>-</v>
      </c>
      <c r="Y80" s="31" t="str">
        <f t="shared" si="410"/>
        <v>-</v>
      </c>
      <c r="Z80" s="31" t="str">
        <f t="shared" si="410"/>
        <v>-</v>
      </c>
      <c r="AA80" s="31" t="str">
        <f t="shared" si="410"/>
        <v>-</v>
      </c>
      <c r="AB80" s="31" t="str">
        <f t="shared" si="410"/>
        <v>-</v>
      </c>
      <c r="AC80" s="31" t="str">
        <f t="shared" si="410"/>
        <v>-</v>
      </c>
      <c r="AD80" s="31" t="str">
        <f t="shared" si="410"/>
        <v>-</v>
      </c>
      <c r="AE80" s="31" t="str">
        <f t="shared" si="410"/>
        <v>-</v>
      </c>
      <c r="AF80" s="31" t="str">
        <f t="shared" si="410"/>
        <v>-</v>
      </c>
      <c r="AG80" s="31" t="str">
        <f t="shared" si="410"/>
        <v>-</v>
      </c>
      <c r="AH80" s="31" t="str">
        <f t="shared" si="411"/>
        <v>-</v>
      </c>
      <c r="AI80" s="31" t="str">
        <f t="shared" si="411"/>
        <v>-</v>
      </c>
      <c r="AJ80" s="31" t="str">
        <f t="shared" si="411"/>
        <v>-</v>
      </c>
      <c r="AK80" s="31" t="str">
        <f t="shared" si="411"/>
        <v>-</v>
      </c>
      <c r="AL80"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0" s="31" t="str">
        <f t="shared" si="411"/>
        <v>NA</v>
      </c>
      <c r="AN80" s="31" t="str">
        <f t="shared" si="411"/>
        <v xml:space="preserve">%=(Salario promedio anual considerando todas las instalaciones/entidades)*100/salario mínimo. </v>
      </c>
      <c r="AO80" s="31" t="str">
        <f t="shared" si="411"/>
        <v xml:space="preserve">%=(Salario promedio anual considerando todas las entidades a integrar)*100/salario mínimo. </v>
      </c>
      <c r="AP80" s="31" t="str">
        <f t="shared" si="411"/>
        <v xml:space="preserve">%=(Salario promedio anual considerando mancomunidad+municipios que lo integran)*100/salario mínimo. </v>
      </c>
      <c r="AQ80" s="31" t="str">
        <f t="shared" si="411"/>
        <v>Componentes</v>
      </c>
      <c r="AR80" s="31"/>
      <c r="AS80" s="31"/>
      <c r="AT80" s="41" t="str">
        <f t="shared" si="417"/>
        <v>X</v>
      </c>
      <c r="AU80" s="41" t="str">
        <f t="shared" si="418"/>
        <v>X</v>
      </c>
      <c r="AV80" s="41" t="str">
        <f t="shared" si="419"/>
        <v>X</v>
      </c>
      <c r="AW80" s="41" t="str">
        <f t="shared" si="420"/>
        <v>X</v>
      </c>
      <c r="AX80" s="41" t="str">
        <f t="shared" si="421"/>
        <v>X</v>
      </c>
      <c r="AY80" s="41" t="str">
        <f t="shared" si="422"/>
        <v>X</v>
      </c>
      <c r="AZ80" s="41" t="str">
        <f t="shared" si="423"/>
        <v>X</v>
      </c>
      <c r="BA80" s="41" t="str">
        <f t="shared" si="424"/>
        <v>X</v>
      </c>
      <c r="BB80" s="646" t="str">
        <f t="shared" si="425"/>
        <v>≥200%</v>
      </c>
      <c r="BC80" s="646" t="str">
        <f t="shared" si="426"/>
        <v>Propuesto en base a: Ruffin, J. (2013). "Do lixo à cidadania: guia para a formação de cooperativas de catadores de materiais recicláveis", organizado por Julio Ruffin Pinhel; ilustrado por Luciano Irrthum. – São Paulo: Peirópolis. ISBN 978-85-7596-318-0</v>
      </c>
      <c r="BD80" s="648" t="str">
        <f t="shared" si="427"/>
        <v>&lt;200 a ≥100%</v>
      </c>
      <c r="BE80" s="648" t="str">
        <f t="shared" si="428"/>
        <v>Propuesto en base a: Ruffin, J. (2013). "Do lixo à cidadania: guia para a formação de cooperativas de catadores de materiais recicláveis", organizado por Julio Ruffin Pinhel; ilustrado por Luciano Irrthum. – São Paulo: Peirópolis. ISBN 978-85-7596-318-0</v>
      </c>
      <c r="BF80" s="650" t="str">
        <f t="shared" si="429"/>
        <v>&lt;100%</v>
      </c>
      <c r="BG80" s="650" t="str">
        <f t="shared" si="430"/>
        <v>Propuesto en base a: Ruffin, J. (2013). "Do lixo à cidadania: guia para a formação de cooperativas de catadores de materiais recicláveis", organizado por Julio Ruffin Pinhel; ilustrado por Luciano Irrthum. – São Paulo: Peirópolis. ISBN 978-85-7596-318-0</v>
      </c>
      <c r="BH80" s="136" t="str">
        <f t="shared" si="431"/>
        <v>Máx</v>
      </c>
      <c r="BI80" s="485">
        <f>'G-8'!MR169</f>
        <v>1.536</v>
      </c>
      <c r="BJ80" s="485">
        <f>'G-8'!MT169</f>
        <v>1.536</v>
      </c>
      <c r="BK80" s="485">
        <f>'G-8'!MS169</f>
        <v>1.536</v>
      </c>
      <c r="BL80" s="41">
        <f t="shared" si="432"/>
        <v>0</v>
      </c>
      <c r="BM80" s="41">
        <f t="shared" si="414"/>
        <v>0</v>
      </c>
      <c r="BN80" s="41">
        <f t="shared" si="414"/>
        <v>0</v>
      </c>
      <c r="BO80" s="41">
        <f t="shared" si="414"/>
        <v>0</v>
      </c>
      <c r="BP80" s="41">
        <f t="shared" si="414"/>
        <v>0</v>
      </c>
      <c r="BQ80" s="41">
        <f t="shared" si="414"/>
        <v>0</v>
      </c>
      <c r="BR80" s="41">
        <f t="shared" si="414"/>
        <v>0</v>
      </c>
      <c r="BS80" s="41">
        <f t="shared" si="414"/>
        <v>0</v>
      </c>
      <c r="BT80" s="41">
        <f t="shared" si="414"/>
        <v>0</v>
      </c>
      <c r="BU80" s="41">
        <f t="shared" si="414"/>
        <v>0</v>
      </c>
      <c r="BV80" s="41">
        <f t="shared" si="414"/>
        <v>0</v>
      </c>
      <c r="BW80" s="41">
        <f t="shared" si="414"/>
        <v>0</v>
      </c>
      <c r="BX80" s="41">
        <f t="shared" si="414"/>
        <v>0</v>
      </c>
      <c r="BY80" s="41">
        <f t="shared" si="414"/>
        <v>0</v>
      </c>
      <c r="BZ80" s="41">
        <f t="shared" si="414"/>
        <v>0</v>
      </c>
      <c r="CA80" s="41">
        <f t="shared" si="414"/>
        <v>0</v>
      </c>
      <c r="CB80" s="41">
        <f t="shared" si="414"/>
        <v>0</v>
      </c>
      <c r="CC80" s="41">
        <f t="shared" si="414"/>
        <v>0</v>
      </c>
      <c r="CD80" s="41">
        <f t="shared" si="414"/>
        <v>0</v>
      </c>
      <c r="CE80" s="41">
        <f t="shared" si="414"/>
        <v>0</v>
      </c>
      <c r="CF80" s="41">
        <f t="shared" si="414"/>
        <v>0</v>
      </c>
      <c r="CG80" s="41" t="str">
        <f t="shared" si="414"/>
        <v>No</v>
      </c>
      <c r="CH80" s="41">
        <f t="shared" si="414"/>
        <v>0</v>
      </c>
      <c r="CI80" s="41">
        <f t="shared" si="414"/>
        <v>0</v>
      </c>
      <c r="CJ80" s="41">
        <f t="shared" si="414"/>
        <v>0</v>
      </c>
      <c r="CK80" s="41">
        <f t="shared" si="414"/>
        <v>0</v>
      </c>
      <c r="CL80" s="41">
        <f t="shared" si="414"/>
        <v>0</v>
      </c>
      <c r="CM80" s="41">
        <f t="shared" si="414"/>
        <v>0</v>
      </c>
      <c r="CN80" s="41">
        <f t="shared" si="414"/>
        <v>0</v>
      </c>
      <c r="CO80" s="41">
        <f t="shared" si="414"/>
        <v>0</v>
      </c>
      <c r="CP80" s="41">
        <f t="shared" si="414"/>
        <v>0</v>
      </c>
      <c r="CQ80" s="41">
        <f t="shared" si="414"/>
        <v>0</v>
      </c>
      <c r="CR80" s="41">
        <f t="shared" si="414"/>
        <v>0</v>
      </c>
      <c r="CS80" s="41">
        <f t="shared" si="414"/>
        <v>0</v>
      </c>
      <c r="CT80" s="41">
        <f t="shared" si="414"/>
        <v>0</v>
      </c>
      <c r="CU80" s="41">
        <f t="shared" si="414"/>
        <v>0</v>
      </c>
      <c r="CV80" s="41">
        <f t="shared" si="414"/>
        <v>0</v>
      </c>
      <c r="CW80" s="41">
        <f t="shared" si="414"/>
        <v>0</v>
      </c>
      <c r="CX80" s="41">
        <f t="shared" si="414"/>
        <v>0</v>
      </c>
      <c r="CY80" s="41">
        <f t="shared" si="414"/>
        <v>0</v>
      </c>
      <c r="CZ80" s="41">
        <f t="shared" si="414"/>
        <v>0</v>
      </c>
      <c r="DA80" s="41">
        <f t="shared" si="414"/>
        <v>0</v>
      </c>
      <c r="DB80" s="26"/>
      <c r="DC80" s="26"/>
      <c r="DD80" s="26"/>
      <c r="DE80" s="26"/>
      <c r="DF80" s="26"/>
      <c r="DG80" s="26"/>
      <c r="DH80" s="26">
        <f t="shared" si="341"/>
        <v>0</v>
      </c>
      <c r="DI80" s="26" t="str">
        <f t="shared" si="342"/>
        <v>Avanzado</v>
      </c>
      <c r="DJ80" s="19"/>
      <c r="EG80" s="19"/>
      <c r="EH80" s="19"/>
      <c r="EI80" s="19"/>
      <c r="EJ80" s="19"/>
      <c r="EK80" s="19"/>
      <c r="EL80" s="19"/>
      <c r="EM80" s="19"/>
      <c r="EN80" s="19"/>
      <c r="EO80" s="19"/>
      <c r="EP80" s="19"/>
    </row>
    <row r="81" spans="1:146" s="20" customFormat="1" ht="15" customHeight="1">
      <c r="A81" s="1"/>
      <c r="B81" s="19"/>
      <c r="C81" s="31" t="str">
        <f t="shared" si="415"/>
        <v>Social</v>
      </c>
      <c r="D81" s="31" t="s">
        <v>204</v>
      </c>
      <c r="E81" s="31" t="str">
        <f t="shared" si="416"/>
        <v>Desarrollo del personal</v>
      </c>
      <c r="F81" s="31" t="str">
        <f t="shared" si="409"/>
        <v>Salarios y prestaciones</v>
      </c>
      <c r="G81" s="31" t="str">
        <f t="shared" si="409"/>
        <v>Efectividad Gubernamental</v>
      </c>
      <c r="H81" s="31" t="str">
        <f t="shared" si="331"/>
        <v>Avanzado</v>
      </c>
      <c r="I81" s="31" t="str">
        <f t="shared" si="410"/>
        <v>I-36</v>
      </c>
      <c r="J81" s="31" t="str">
        <f t="shared" si="410"/>
        <v>Salario promedio comparado con el salario mínimo</v>
      </c>
      <c r="K81" s="31" t="str">
        <f t="shared" si="410"/>
        <v>%</v>
      </c>
      <c r="L81" s="31" t="str">
        <f t="shared" si="410"/>
        <v>Compara el porcentaje del salario mínimo que corresponde al salario promedio en el componente evaluado, para puestos operativos únicamente.</v>
      </c>
      <c r="M81" s="31" t="str">
        <f t="shared" si="410"/>
        <v>Cuantitativo</v>
      </c>
      <c r="N81" s="31" t="str">
        <f t="shared" si="410"/>
        <v xml:space="preserve">%=Salario promedio anual*100/salario mínimo. Se debe excluir salario de directivos o personal de jerarquías altas y medias, incluir sólo salarios de personal operativo. El salarío mínimo en México por ejemplo, es de 4 USD$/día. </v>
      </c>
      <c r="O81" s="31" t="str">
        <f t="shared" si="410"/>
        <v>N/A</v>
      </c>
      <c r="P81" s="31" t="str">
        <f t="shared" si="410"/>
        <v>N/A</v>
      </c>
      <c r="Q81" s="31" t="str">
        <f t="shared" si="410"/>
        <v>N/A</v>
      </c>
      <c r="R81" s="31" t="str">
        <f t="shared" si="410"/>
        <v>N/A</v>
      </c>
      <c r="S81" s="31">
        <f t="shared" si="410"/>
        <v>50</v>
      </c>
      <c r="T81" s="31">
        <f t="shared" si="410"/>
        <v>14</v>
      </c>
      <c r="U81" s="31" t="str">
        <f t="shared" si="410"/>
        <v>-</v>
      </c>
      <c r="V81" s="31" t="str">
        <f t="shared" si="410"/>
        <v>-</v>
      </c>
      <c r="W81" s="31" t="str">
        <f t="shared" si="410"/>
        <v>-</v>
      </c>
      <c r="X81" s="31" t="str">
        <f t="shared" si="410"/>
        <v>-</v>
      </c>
      <c r="Y81" s="31" t="str">
        <f t="shared" si="410"/>
        <v>-</v>
      </c>
      <c r="Z81" s="31" t="str">
        <f t="shared" si="410"/>
        <v>-</v>
      </c>
      <c r="AA81" s="31" t="str">
        <f t="shared" si="410"/>
        <v>-</v>
      </c>
      <c r="AB81" s="31" t="str">
        <f t="shared" si="410"/>
        <v>-</v>
      </c>
      <c r="AC81" s="31" t="str">
        <f t="shared" si="410"/>
        <v>-</v>
      </c>
      <c r="AD81" s="31" t="str">
        <f t="shared" si="410"/>
        <v>-</v>
      </c>
      <c r="AE81" s="31" t="str">
        <f t="shared" si="410"/>
        <v>-</v>
      </c>
      <c r="AF81" s="31" t="str">
        <f t="shared" si="410"/>
        <v>-</v>
      </c>
      <c r="AG81" s="31" t="str">
        <f t="shared" si="410"/>
        <v>-</v>
      </c>
      <c r="AH81" s="31" t="str">
        <f t="shared" si="411"/>
        <v>-</v>
      </c>
      <c r="AI81" s="31" t="str">
        <f t="shared" si="411"/>
        <v>-</v>
      </c>
      <c r="AJ81" s="31" t="str">
        <f t="shared" si="411"/>
        <v>-</v>
      </c>
      <c r="AK81" s="31" t="str">
        <f t="shared" si="411"/>
        <v>-</v>
      </c>
      <c r="AL81"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1" s="31" t="str">
        <f t="shared" si="411"/>
        <v>NA</v>
      </c>
      <c r="AN81" s="31" t="str">
        <f t="shared" si="411"/>
        <v xml:space="preserve">%=(Salario promedio anual considerando todas las instalaciones/entidades)*100/salario mínimo. </v>
      </c>
      <c r="AO81" s="31" t="str">
        <f t="shared" si="411"/>
        <v xml:space="preserve">%=(Salario promedio anual considerando todas las entidades a integrar)*100/salario mínimo. </v>
      </c>
      <c r="AP81" s="31" t="str">
        <f t="shared" si="411"/>
        <v xml:space="preserve">%=(Salario promedio anual considerando mancomunidad+municipios que lo integran)*100/salario mínimo. </v>
      </c>
      <c r="AQ81" s="31" t="str">
        <f t="shared" si="411"/>
        <v>Componentes</v>
      </c>
      <c r="AR81" s="31"/>
      <c r="AS81" s="31"/>
      <c r="AT81" s="41" t="str">
        <f t="shared" si="417"/>
        <v>X</v>
      </c>
      <c r="AU81" s="41" t="str">
        <f t="shared" si="418"/>
        <v>X</v>
      </c>
      <c r="AV81" s="41" t="str">
        <f t="shared" si="419"/>
        <v>X</v>
      </c>
      <c r="AW81" s="41" t="str">
        <f t="shared" si="420"/>
        <v>X</v>
      </c>
      <c r="AX81" s="41" t="str">
        <f t="shared" si="421"/>
        <v>X</v>
      </c>
      <c r="AY81" s="41" t="str">
        <f t="shared" si="422"/>
        <v>X</v>
      </c>
      <c r="AZ81" s="41" t="str">
        <f t="shared" si="423"/>
        <v>X</v>
      </c>
      <c r="BA81" s="41" t="str">
        <f t="shared" si="424"/>
        <v>X</v>
      </c>
      <c r="BB81" s="646" t="str">
        <f t="shared" si="425"/>
        <v>≥200%</v>
      </c>
      <c r="BC81" s="646" t="str">
        <f t="shared" si="426"/>
        <v>Propuesto en base a: Ruffin, J. (2013). "Do lixo à cidadania: guia para a formação de cooperativas de catadores de materiais recicláveis", organizado por Julio Ruffin Pinhel; ilustrado por Luciano Irrthum. – São Paulo: Peirópolis. ISBN 978-85-7596-318-0</v>
      </c>
      <c r="BD81" s="648" t="str">
        <f t="shared" si="427"/>
        <v>&lt;200 a ≥100%</v>
      </c>
      <c r="BE81" s="648" t="str">
        <f t="shared" si="428"/>
        <v>Propuesto en base a: Ruffin, J. (2013). "Do lixo à cidadania: guia para a formação de cooperativas de catadores de materiais recicláveis", organizado por Julio Ruffin Pinhel; ilustrado por Luciano Irrthum. – São Paulo: Peirópolis. ISBN 978-85-7596-318-0</v>
      </c>
      <c r="BF81" s="650" t="str">
        <f t="shared" si="429"/>
        <v>&lt;100%</v>
      </c>
      <c r="BG81" s="650" t="str">
        <f t="shared" si="430"/>
        <v>Propuesto en base a: Ruffin, J. (2013). "Do lixo à cidadania: guia para a formação de cooperativas de catadores de materiais recicláveis", organizado por Julio Ruffin Pinhel; ilustrado por Luciano Irrthum. – São Paulo: Peirópolis. ISBN 978-85-7596-318-0</v>
      </c>
      <c r="BH81" s="136" t="str">
        <f t="shared" si="431"/>
        <v>Máx</v>
      </c>
      <c r="BI81" s="485">
        <f>'G-8'!MR199</f>
        <v>6.61</v>
      </c>
      <c r="BJ81" s="485">
        <f>'G-8'!MT199</f>
        <v>3.0812499999999998</v>
      </c>
      <c r="BK81" s="485">
        <f>'G-8'!MS199</f>
        <v>1.03</v>
      </c>
      <c r="BL81" s="41">
        <f t="shared" si="432"/>
        <v>0</v>
      </c>
      <c r="BM81" s="41">
        <f t="shared" si="414"/>
        <v>0</v>
      </c>
      <c r="BN81" s="41">
        <f t="shared" si="414"/>
        <v>0</v>
      </c>
      <c r="BO81" s="41">
        <f t="shared" si="414"/>
        <v>0</v>
      </c>
      <c r="BP81" s="41">
        <f t="shared" si="414"/>
        <v>0</v>
      </c>
      <c r="BQ81" s="41">
        <f t="shared" si="414"/>
        <v>0</v>
      </c>
      <c r="BR81" s="41">
        <f t="shared" si="414"/>
        <v>0</v>
      </c>
      <c r="BS81" s="41">
        <f t="shared" si="414"/>
        <v>0</v>
      </c>
      <c r="BT81" s="41">
        <f t="shared" si="414"/>
        <v>0</v>
      </c>
      <c r="BU81" s="41">
        <f t="shared" si="414"/>
        <v>0</v>
      </c>
      <c r="BV81" s="41">
        <f t="shared" si="414"/>
        <v>0</v>
      </c>
      <c r="BW81" s="41">
        <f t="shared" si="414"/>
        <v>0</v>
      </c>
      <c r="BX81" s="41">
        <f t="shared" si="414"/>
        <v>0</v>
      </c>
      <c r="BY81" s="41">
        <f t="shared" si="414"/>
        <v>0</v>
      </c>
      <c r="BZ81" s="41">
        <f t="shared" si="414"/>
        <v>0</v>
      </c>
      <c r="CA81" s="41">
        <f t="shared" si="414"/>
        <v>0</v>
      </c>
      <c r="CB81" s="41">
        <f t="shared" si="414"/>
        <v>0</v>
      </c>
      <c r="CC81" s="41">
        <f t="shared" si="414"/>
        <v>0</v>
      </c>
      <c r="CD81" s="41">
        <f t="shared" si="414"/>
        <v>0</v>
      </c>
      <c r="CE81" s="41">
        <f t="shared" si="414"/>
        <v>0</v>
      </c>
      <c r="CF81" s="41">
        <f t="shared" si="414"/>
        <v>0</v>
      </c>
      <c r="CG81" s="41" t="str">
        <f t="shared" si="414"/>
        <v>No</v>
      </c>
      <c r="CH81" s="41">
        <f t="shared" si="414"/>
        <v>0</v>
      </c>
      <c r="CI81" s="41">
        <f t="shared" si="414"/>
        <v>0</v>
      </c>
      <c r="CJ81" s="41">
        <f t="shared" si="414"/>
        <v>0</v>
      </c>
      <c r="CK81" s="41">
        <f t="shared" si="414"/>
        <v>0</v>
      </c>
      <c r="CL81" s="41">
        <f t="shared" si="414"/>
        <v>0</v>
      </c>
      <c r="CM81" s="41">
        <f t="shared" si="414"/>
        <v>0</v>
      </c>
      <c r="CN81" s="41">
        <f t="shared" si="414"/>
        <v>0</v>
      </c>
      <c r="CO81" s="41">
        <f t="shared" si="414"/>
        <v>0</v>
      </c>
      <c r="CP81" s="41">
        <f t="shared" si="414"/>
        <v>0</v>
      </c>
      <c r="CQ81" s="41">
        <f t="shared" si="414"/>
        <v>0</v>
      </c>
      <c r="CR81" s="41">
        <f t="shared" si="414"/>
        <v>0</v>
      </c>
      <c r="CS81" s="41">
        <f t="shared" si="414"/>
        <v>0</v>
      </c>
      <c r="CT81" s="41">
        <f t="shared" si="414"/>
        <v>0</v>
      </c>
      <c r="CU81" s="41">
        <f t="shared" si="414"/>
        <v>0</v>
      </c>
      <c r="CV81" s="41">
        <f t="shared" si="414"/>
        <v>0</v>
      </c>
      <c r="CW81" s="41">
        <f t="shared" si="414"/>
        <v>0</v>
      </c>
      <c r="CX81" s="41">
        <f t="shared" si="414"/>
        <v>0</v>
      </c>
      <c r="CY81" s="41">
        <f t="shared" si="414"/>
        <v>0</v>
      </c>
      <c r="CZ81" s="41">
        <f t="shared" si="414"/>
        <v>0</v>
      </c>
      <c r="DA81" s="41">
        <f t="shared" si="414"/>
        <v>0</v>
      </c>
      <c r="DB81" s="26"/>
      <c r="DC81" s="26"/>
      <c r="DD81" s="26"/>
      <c r="DE81" s="26"/>
      <c r="DF81" s="26"/>
      <c r="DG81" s="26"/>
      <c r="DH81" s="26">
        <f t="shared" si="341"/>
        <v>0</v>
      </c>
      <c r="DI81" s="26" t="str">
        <f t="shared" si="342"/>
        <v>Avanzado</v>
      </c>
      <c r="DJ81" s="19"/>
      <c r="EG81" s="19"/>
      <c r="EH81" s="19"/>
      <c r="EI81" s="19"/>
      <c r="EJ81" s="19"/>
      <c r="EK81" s="19"/>
      <c r="EL81" s="19"/>
      <c r="EM81" s="19"/>
      <c r="EN81" s="19"/>
      <c r="EO81" s="19"/>
      <c r="EP81" s="19"/>
    </row>
    <row r="82" spans="1:146" s="20" customFormat="1" ht="15" customHeight="1">
      <c r="A82" s="1"/>
      <c r="B82" s="19"/>
      <c r="C82" s="31" t="str">
        <f t="shared" si="415"/>
        <v>Social</v>
      </c>
      <c r="D82" s="31" t="s">
        <v>162</v>
      </c>
      <c r="E82" s="31" t="str">
        <f t="shared" si="416"/>
        <v>Desarrollo del personal</v>
      </c>
      <c r="F82" s="31" t="str">
        <f t="shared" si="409"/>
        <v>Salarios y prestaciones</v>
      </c>
      <c r="G82" s="31" t="str">
        <f t="shared" si="409"/>
        <v>Efectividad Gubernamental</v>
      </c>
      <c r="H82" s="31" t="str">
        <f t="shared" si="331"/>
        <v>Avanzado</v>
      </c>
      <c r="I82" s="31" t="str">
        <f t="shared" ref="I82:I84" si="433">I81</f>
        <v>I-36</v>
      </c>
      <c r="J82" s="31" t="str">
        <f t="shared" ref="J82:J84" si="434">J81</f>
        <v>Salario promedio comparado con el salario mínimo</v>
      </c>
      <c r="K82" s="31" t="str">
        <f t="shared" ref="K82:K84" si="435">K81</f>
        <v>%</v>
      </c>
      <c r="L82" s="31" t="str">
        <f t="shared" ref="L82:L84" si="436">L81</f>
        <v>Compara el porcentaje del salario mínimo que corresponde al salario promedio en el componente evaluado, para puestos operativos únicamente.</v>
      </c>
      <c r="M82" s="31" t="str">
        <f t="shared" ref="M82:M84" si="437">M81</f>
        <v>Cuantitativo</v>
      </c>
      <c r="N82" s="31" t="str">
        <f t="shared" ref="N82:N84" si="438">N81</f>
        <v xml:space="preserve">%=Salario promedio anual*100/salario mínimo. Se debe excluir salario de directivos o personal de jerarquías altas y medias, incluir sólo salarios de personal operativo. El salarío mínimo en México por ejemplo, es de 4 USD$/día. </v>
      </c>
      <c r="O82" s="31" t="str">
        <f t="shared" ref="O82:O84" si="439">O81</f>
        <v>N/A</v>
      </c>
      <c r="P82" s="31" t="str">
        <f t="shared" ref="P82:P84" si="440">P81</f>
        <v>N/A</v>
      </c>
      <c r="Q82" s="31" t="str">
        <f t="shared" ref="Q82:Q84" si="441">Q81</f>
        <v>N/A</v>
      </c>
      <c r="R82" s="31" t="str">
        <f t="shared" ref="R82:R84" si="442">R81</f>
        <v>N/A</v>
      </c>
      <c r="S82" s="31">
        <f t="shared" ref="S82:S84" si="443">S81</f>
        <v>50</v>
      </c>
      <c r="T82" s="31">
        <f t="shared" ref="T82:T84" si="444">T81</f>
        <v>14</v>
      </c>
      <c r="U82" s="31" t="str">
        <f t="shared" ref="U82:U84" si="445">U81</f>
        <v>-</v>
      </c>
      <c r="V82" s="31" t="str">
        <f t="shared" ref="V82:V84" si="446">V81</f>
        <v>-</v>
      </c>
      <c r="W82" s="31" t="str">
        <f t="shared" ref="W82:W84" si="447">W81</f>
        <v>-</v>
      </c>
      <c r="X82" s="31" t="str">
        <f t="shared" ref="X82:X84" si="448">X81</f>
        <v>-</v>
      </c>
      <c r="Y82" s="31" t="str">
        <f t="shared" ref="Y82:Y84" si="449">Y81</f>
        <v>-</v>
      </c>
      <c r="Z82" s="31" t="str">
        <f t="shared" ref="Z82:Z84" si="450">Z81</f>
        <v>-</v>
      </c>
      <c r="AA82" s="31" t="str">
        <f t="shared" ref="AA82:AA84" si="451">AA81</f>
        <v>-</v>
      </c>
      <c r="AB82" s="31" t="str">
        <f t="shared" ref="AB82:AB84" si="452">AB81</f>
        <v>-</v>
      </c>
      <c r="AC82" s="31" t="str">
        <f t="shared" ref="AC82:AC84" si="453">AC81</f>
        <v>-</v>
      </c>
      <c r="AD82" s="31" t="str">
        <f t="shared" ref="AD82:AD84" si="454">AD81</f>
        <v>-</v>
      </c>
      <c r="AE82" s="31" t="str">
        <f t="shared" ref="AE82:AE84" si="455">AE81</f>
        <v>-</v>
      </c>
      <c r="AF82" s="31" t="str">
        <f t="shared" ref="AF82:AF84" si="456">AF81</f>
        <v>-</v>
      </c>
      <c r="AG82" s="31" t="str">
        <f t="shared" ref="AG82:AG84" si="457">AG81</f>
        <v>-</v>
      </c>
      <c r="AH82" s="31" t="str">
        <f t="shared" si="411"/>
        <v>-</v>
      </c>
      <c r="AI82" s="31" t="str">
        <f t="shared" si="411"/>
        <v>-</v>
      </c>
      <c r="AJ82" s="31" t="str">
        <f t="shared" si="411"/>
        <v>-</v>
      </c>
      <c r="AK82" s="31" t="str">
        <f t="shared" si="411"/>
        <v>-</v>
      </c>
      <c r="AL82"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2" s="31" t="str">
        <f t="shared" si="411"/>
        <v>NA</v>
      </c>
      <c r="AN82" s="31" t="str">
        <f t="shared" si="411"/>
        <v xml:space="preserve">%=(Salario promedio anual considerando todas las instalaciones/entidades)*100/salario mínimo. </v>
      </c>
      <c r="AO82" s="31" t="str">
        <f t="shared" si="411"/>
        <v xml:space="preserve">%=(Salario promedio anual considerando todas las entidades a integrar)*100/salario mínimo. </v>
      </c>
      <c r="AP82" s="31" t="str">
        <f t="shared" si="411"/>
        <v xml:space="preserve">%=(Salario promedio anual considerando mancomunidad+municipios que lo integran)*100/salario mínimo. </v>
      </c>
      <c r="AQ82" s="31" t="str">
        <f t="shared" si="411"/>
        <v>Componentes</v>
      </c>
      <c r="AR82" s="31"/>
      <c r="AS82" s="31"/>
      <c r="AT82" s="41" t="str">
        <f t="shared" si="417"/>
        <v>X</v>
      </c>
      <c r="AU82" s="41" t="str">
        <f t="shared" si="418"/>
        <v>X</v>
      </c>
      <c r="AV82" s="41" t="str">
        <f t="shared" si="419"/>
        <v>X</v>
      </c>
      <c r="AW82" s="41" t="str">
        <f t="shared" si="420"/>
        <v>X</v>
      </c>
      <c r="AX82" s="41" t="str">
        <f t="shared" si="421"/>
        <v>X</v>
      </c>
      <c r="AY82" s="41" t="str">
        <f t="shared" si="422"/>
        <v>X</v>
      </c>
      <c r="AZ82" s="41" t="str">
        <f t="shared" si="423"/>
        <v>X</v>
      </c>
      <c r="BA82" s="41" t="str">
        <f t="shared" si="424"/>
        <v>X</v>
      </c>
      <c r="BB82" s="646" t="str">
        <f t="shared" si="425"/>
        <v>≥200%</v>
      </c>
      <c r="BC82" s="646" t="str">
        <f t="shared" si="426"/>
        <v>Propuesto en base a: Ruffin, J. (2013). "Do lixo à cidadania: guia para a formação de cooperativas de catadores de materiais recicláveis", organizado por Julio Ruffin Pinhel; ilustrado por Luciano Irrthum. – São Paulo: Peirópolis. ISBN 978-85-7596-318-0</v>
      </c>
      <c r="BD82" s="648" t="str">
        <f t="shared" si="427"/>
        <v>&lt;200 a ≥100%</v>
      </c>
      <c r="BE82" s="648" t="str">
        <f t="shared" si="428"/>
        <v>Propuesto en base a: Ruffin, J. (2013). "Do lixo à cidadania: guia para a formação de cooperativas de catadores de materiais recicláveis", organizado por Julio Ruffin Pinhel; ilustrado por Luciano Irrthum. – São Paulo: Peirópolis. ISBN 978-85-7596-318-0</v>
      </c>
      <c r="BF82" s="650" t="str">
        <f t="shared" si="429"/>
        <v>&lt;100%</v>
      </c>
      <c r="BG82" s="650" t="str">
        <f t="shared" si="430"/>
        <v>Propuesto en base a: Ruffin, J. (2013). "Do lixo à cidadania: guia para a formação de cooperativas de catadores de materiais recicláveis", organizado por Julio Ruffin Pinhel; ilustrado por Luciano Irrthum. – São Paulo: Peirópolis. ISBN 978-85-7596-318-0</v>
      </c>
      <c r="BH82" s="136" t="str">
        <f t="shared" si="431"/>
        <v>Máx</v>
      </c>
      <c r="BI82" s="485">
        <f>'G-8'!MR226</f>
        <v>0</v>
      </c>
      <c r="BJ82" s="485" t="e">
        <f>'G-8'!MT226</f>
        <v>#DIV/0!</v>
      </c>
      <c r="BK82" s="485">
        <f>'G-8'!MS226</f>
        <v>0</v>
      </c>
      <c r="BL82" s="41">
        <f t="shared" si="432"/>
        <v>0</v>
      </c>
      <c r="BM82" s="41">
        <f t="shared" si="414"/>
        <v>0</v>
      </c>
      <c r="BN82" s="41">
        <f t="shared" si="414"/>
        <v>0</v>
      </c>
      <c r="BO82" s="41">
        <f t="shared" si="414"/>
        <v>0</v>
      </c>
      <c r="BP82" s="41">
        <f t="shared" si="414"/>
        <v>0</v>
      </c>
      <c r="BQ82" s="41">
        <f t="shared" si="414"/>
        <v>0</v>
      </c>
      <c r="BR82" s="41">
        <f t="shared" si="414"/>
        <v>0</v>
      </c>
      <c r="BS82" s="41">
        <f t="shared" si="414"/>
        <v>0</v>
      </c>
      <c r="BT82" s="41">
        <f t="shared" si="414"/>
        <v>0</v>
      </c>
      <c r="BU82" s="41">
        <f t="shared" si="414"/>
        <v>0</v>
      </c>
      <c r="BV82" s="41">
        <f t="shared" si="414"/>
        <v>0</v>
      </c>
      <c r="BW82" s="41">
        <f t="shared" si="414"/>
        <v>0</v>
      </c>
      <c r="BX82" s="41">
        <f t="shared" si="414"/>
        <v>0</v>
      </c>
      <c r="BY82" s="41">
        <f t="shared" si="414"/>
        <v>0</v>
      </c>
      <c r="BZ82" s="41">
        <f t="shared" si="414"/>
        <v>0</v>
      </c>
      <c r="CA82" s="41">
        <f t="shared" si="414"/>
        <v>0</v>
      </c>
      <c r="CB82" s="41">
        <f t="shared" si="414"/>
        <v>0</v>
      </c>
      <c r="CC82" s="41">
        <f t="shared" si="414"/>
        <v>0</v>
      </c>
      <c r="CD82" s="41">
        <f t="shared" si="414"/>
        <v>0</v>
      </c>
      <c r="CE82" s="41">
        <f t="shared" si="414"/>
        <v>0</v>
      </c>
      <c r="CF82" s="41">
        <f t="shared" si="414"/>
        <v>0</v>
      </c>
      <c r="CG82" s="41" t="str">
        <f t="shared" si="414"/>
        <v>No</v>
      </c>
      <c r="CH82" s="41">
        <f t="shared" si="414"/>
        <v>0</v>
      </c>
      <c r="CI82" s="41">
        <f t="shared" si="414"/>
        <v>0</v>
      </c>
      <c r="CJ82" s="41">
        <f t="shared" si="414"/>
        <v>0</v>
      </c>
      <c r="CK82" s="41">
        <f t="shared" si="414"/>
        <v>0</v>
      </c>
      <c r="CL82" s="41">
        <f t="shared" si="414"/>
        <v>0</v>
      </c>
      <c r="CM82" s="41">
        <f t="shared" si="414"/>
        <v>0</v>
      </c>
      <c r="CN82" s="41">
        <f t="shared" si="414"/>
        <v>0</v>
      </c>
      <c r="CO82" s="41">
        <f t="shared" si="414"/>
        <v>0</v>
      </c>
      <c r="CP82" s="41">
        <f t="shared" si="414"/>
        <v>0</v>
      </c>
      <c r="CQ82" s="41">
        <f t="shared" si="414"/>
        <v>0</v>
      </c>
      <c r="CR82" s="41">
        <f t="shared" si="414"/>
        <v>0</v>
      </c>
      <c r="CS82" s="41">
        <f t="shared" si="414"/>
        <v>0</v>
      </c>
      <c r="CT82" s="41">
        <f t="shared" si="414"/>
        <v>0</v>
      </c>
      <c r="CU82" s="41">
        <f t="shared" si="414"/>
        <v>0</v>
      </c>
      <c r="CV82" s="41">
        <f t="shared" si="414"/>
        <v>0</v>
      </c>
      <c r="CW82" s="41">
        <f t="shared" si="414"/>
        <v>0</v>
      </c>
      <c r="CX82" s="41">
        <f t="shared" si="414"/>
        <v>0</v>
      </c>
      <c r="CY82" s="41">
        <f t="shared" si="414"/>
        <v>0</v>
      </c>
      <c r="CZ82" s="41">
        <f t="shared" si="414"/>
        <v>0</v>
      </c>
      <c r="DA82" s="41">
        <f t="shared" si="414"/>
        <v>0</v>
      </c>
      <c r="DB82" s="26"/>
      <c r="DC82" s="26"/>
      <c r="DD82" s="26"/>
      <c r="DE82" s="26"/>
      <c r="DF82" s="26"/>
      <c r="DG82" s="26"/>
      <c r="DH82" s="26">
        <f t="shared" si="341"/>
        <v>0</v>
      </c>
      <c r="DI82" s="26" t="str">
        <f t="shared" si="342"/>
        <v>Avanzado</v>
      </c>
      <c r="DJ82" s="19"/>
      <c r="EG82" s="19"/>
      <c r="EH82" s="19"/>
      <c r="EI82" s="19"/>
      <c r="EJ82" s="19"/>
      <c r="EK82" s="19"/>
      <c r="EL82" s="19"/>
      <c r="EM82" s="19"/>
      <c r="EN82" s="19"/>
      <c r="EO82" s="19"/>
      <c r="EP82" s="19"/>
    </row>
    <row r="83" spans="1:146" s="20" customFormat="1" ht="15" customHeight="1">
      <c r="A83" s="1"/>
      <c r="B83" s="19"/>
      <c r="C83" s="31" t="str">
        <f t="shared" si="415"/>
        <v>Social</v>
      </c>
      <c r="D83" s="31" t="s">
        <v>214</v>
      </c>
      <c r="E83" s="31" t="str">
        <f t="shared" si="416"/>
        <v>Desarrollo del personal</v>
      </c>
      <c r="F83" s="31" t="str">
        <f t="shared" si="409"/>
        <v>Salarios y prestaciones</v>
      </c>
      <c r="G83" s="31" t="str">
        <f t="shared" si="409"/>
        <v>Efectividad Gubernamental</v>
      </c>
      <c r="H83" s="31" t="str">
        <f t="shared" si="331"/>
        <v>Avanzado</v>
      </c>
      <c r="I83" s="31" t="str">
        <f t="shared" si="433"/>
        <v>I-36</v>
      </c>
      <c r="J83" s="31" t="str">
        <f t="shared" si="434"/>
        <v>Salario promedio comparado con el salario mínimo</v>
      </c>
      <c r="K83" s="31" t="str">
        <f t="shared" si="435"/>
        <v>%</v>
      </c>
      <c r="L83" s="31" t="str">
        <f t="shared" si="436"/>
        <v>Compara el porcentaje del salario mínimo que corresponde al salario promedio en el componente evaluado, para puestos operativos únicamente.</v>
      </c>
      <c r="M83" s="31" t="str">
        <f t="shared" si="437"/>
        <v>Cuantitativo</v>
      </c>
      <c r="N83" s="31" t="str">
        <f t="shared" si="438"/>
        <v xml:space="preserve">%=Salario promedio anual*100/salario mínimo. Se debe excluir salario de directivos o personal de jerarquías altas y medias, incluir sólo salarios de personal operativo. El salarío mínimo en México por ejemplo, es de 4 USD$/día. </v>
      </c>
      <c r="O83" s="31" t="str">
        <f t="shared" si="439"/>
        <v>N/A</v>
      </c>
      <c r="P83" s="31" t="str">
        <f t="shared" si="440"/>
        <v>N/A</v>
      </c>
      <c r="Q83" s="31" t="str">
        <f t="shared" si="441"/>
        <v>N/A</v>
      </c>
      <c r="R83" s="31" t="str">
        <f t="shared" si="442"/>
        <v>N/A</v>
      </c>
      <c r="S83" s="31">
        <f t="shared" si="443"/>
        <v>50</v>
      </c>
      <c r="T83" s="31">
        <f t="shared" si="444"/>
        <v>14</v>
      </c>
      <c r="U83" s="31" t="str">
        <f t="shared" si="445"/>
        <v>-</v>
      </c>
      <c r="V83" s="31" t="str">
        <f t="shared" si="446"/>
        <v>-</v>
      </c>
      <c r="W83" s="31" t="str">
        <f t="shared" si="447"/>
        <v>-</v>
      </c>
      <c r="X83" s="31" t="str">
        <f t="shared" si="448"/>
        <v>-</v>
      </c>
      <c r="Y83" s="31" t="str">
        <f t="shared" si="449"/>
        <v>-</v>
      </c>
      <c r="Z83" s="31" t="str">
        <f t="shared" si="450"/>
        <v>-</v>
      </c>
      <c r="AA83" s="31" t="str">
        <f t="shared" si="451"/>
        <v>-</v>
      </c>
      <c r="AB83" s="31" t="str">
        <f t="shared" si="452"/>
        <v>-</v>
      </c>
      <c r="AC83" s="31" t="str">
        <f t="shared" si="453"/>
        <v>-</v>
      </c>
      <c r="AD83" s="31" t="str">
        <f t="shared" si="454"/>
        <v>-</v>
      </c>
      <c r="AE83" s="31" t="str">
        <f t="shared" si="455"/>
        <v>-</v>
      </c>
      <c r="AF83" s="31" t="str">
        <f t="shared" si="456"/>
        <v>-</v>
      </c>
      <c r="AG83" s="31" t="str">
        <f t="shared" si="457"/>
        <v>-</v>
      </c>
      <c r="AH83" s="31" t="str">
        <f t="shared" si="411"/>
        <v>-</v>
      </c>
      <c r="AI83" s="31" t="str">
        <f t="shared" si="411"/>
        <v>-</v>
      </c>
      <c r="AJ83" s="31" t="str">
        <f t="shared" si="411"/>
        <v>-</v>
      </c>
      <c r="AK83" s="31" t="str">
        <f t="shared" si="411"/>
        <v>-</v>
      </c>
      <c r="AL83"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3" s="31" t="str">
        <f t="shared" si="411"/>
        <v>NA</v>
      </c>
      <c r="AN83" s="31" t="str">
        <f t="shared" si="411"/>
        <v xml:space="preserve">%=(Salario promedio anual considerando todas las instalaciones/entidades)*100/salario mínimo. </v>
      </c>
      <c r="AO83" s="31" t="str">
        <f t="shared" si="411"/>
        <v xml:space="preserve">%=(Salario promedio anual considerando todas las entidades a integrar)*100/salario mínimo. </v>
      </c>
      <c r="AP83" s="31" t="str">
        <f t="shared" si="411"/>
        <v xml:space="preserve">%=(Salario promedio anual considerando mancomunidad+municipios que lo integran)*100/salario mínimo. </v>
      </c>
      <c r="AQ83" s="31" t="str">
        <f t="shared" si="411"/>
        <v>Componentes</v>
      </c>
      <c r="AR83" s="31"/>
      <c r="AS83" s="31"/>
      <c r="AT83" s="41" t="str">
        <f t="shared" si="417"/>
        <v>X</v>
      </c>
      <c r="AU83" s="41" t="str">
        <f t="shared" si="418"/>
        <v>X</v>
      </c>
      <c r="AV83" s="41" t="str">
        <f t="shared" si="419"/>
        <v>X</v>
      </c>
      <c r="AW83" s="41" t="str">
        <f t="shared" si="420"/>
        <v>X</v>
      </c>
      <c r="AX83" s="41" t="str">
        <f t="shared" si="421"/>
        <v>X</v>
      </c>
      <c r="AY83" s="41" t="str">
        <f t="shared" si="422"/>
        <v>X</v>
      </c>
      <c r="AZ83" s="41" t="str">
        <f t="shared" si="423"/>
        <v>X</v>
      </c>
      <c r="BA83" s="41" t="str">
        <f t="shared" si="424"/>
        <v>X</v>
      </c>
      <c r="BB83" s="646" t="str">
        <f t="shared" si="425"/>
        <v>≥200%</v>
      </c>
      <c r="BC83" s="646" t="str">
        <f t="shared" si="426"/>
        <v>Propuesto en base a: Ruffin, J. (2013). "Do lixo à cidadania: guia para a formação de cooperativas de catadores de materiais recicláveis", organizado por Julio Ruffin Pinhel; ilustrado por Luciano Irrthum. – São Paulo: Peirópolis. ISBN 978-85-7596-318-0</v>
      </c>
      <c r="BD83" s="648" t="str">
        <f t="shared" si="427"/>
        <v>&lt;200 a ≥100%</v>
      </c>
      <c r="BE83" s="648" t="str">
        <f t="shared" si="428"/>
        <v>Propuesto en base a: Ruffin, J. (2013). "Do lixo à cidadania: guia para a formação de cooperativas de catadores de materiais recicláveis", organizado por Julio Ruffin Pinhel; ilustrado por Luciano Irrthum. – São Paulo: Peirópolis. ISBN 978-85-7596-318-0</v>
      </c>
      <c r="BF83" s="650" t="str">
        <f t="shared" si="429"/>
        <v>&lt;100%</v>
      </c>
      <c r="BG83" s="650" t="str">
        <f t="shared" si="430"/>
        <v>Propuesto en base a: Ruffin, J. (2013). "Do lixo à cidadania: guia para a formação de cooperativas de catadores de materiais recicláveis", organizado por Julio Ruffin Pinhel; ilustrado por Luciano Irrthum. – São Paulo: Peirópolis. ISBN 978-85-7596-318-0</v>
      </c>
      <c r="BH83" s="136" t="str">
        <f t="shared" si="431"/>
        <v>Máx</v>
      </c>
      <c r="BI83" s="485">
        <f>'G-8'!MR253</f>
        <v>2.83</v>
      </c>
      <c r="BJ83" s="485">
        <f>'G-8'!MT253</f>
        <v>2.83</v>
      </c>
      <c r="BK83" s="485">
        <f>'G-8'!MS253</f>
        <v>2.83</v>
      </c>
      <c r="BL83" s="41">
        <f t="shared" si="432"/>
        <v>0</v>
      </c>
      <c r="BM83" s="41">
        <f t="shared" si="414"/>
        <v>0</v>
      </c>
      <c r="BN83" s="41">
        <f t="shared" si="414"/>
        <v>0</v>
      </c>
      <c r="BO83" s="41">
        <f t="shared" si="414"/>
        <v>0</v>
      </c>
      <c r="BP83" s="41">
        <f t="shared" si="414"/>
        <v>0</v>
      </c>
      <c r="BQ83" s="41">
        <f t="shared" si="414"/>
        <v>0</v>
      </c>
      <c r="BR83" s="41">
        <f t="shared" si="414"/>
        <v>0</v>
      </c>
      <c r="BS83" s="41">
        <f t="shared" si="414"/>
        <v>0</v>
      </c>
      <c r="BT83" s="41">
        <f t="shared" si="414"/>
        <v>0</v>
      </c>
      <c r="BU83" s="41">
        <f t="shared" si="414"/>
        <v>0</v>
      </c>
      <c r="BV83" s="41">
        <f t="shared" si="414"/>
        <v>0</v>
      </c>
      <c r="BW83" s="41">
        <f t="shared" si="414"/>
        <v>0</v>
      </c>
      <c r="BX83" s="41">
        <f t="shared" si="414"/>
        <v>0</v>
      </c>
      <c r="BY83" s="41">
        <f t="shared" si="414"/>
        <v>0</v>
      </c>
      <c r="BZ83" s="41">
        <f t="shared" si="414"/>
        <v>0</v>
      </c>
      <c r="CA83" s="41">
        <f t="shared" si="414"/>
        <v>0</v>
      </c>
      <c r="CB83" s="41">
        <f t="shared" si="414"/>
        <v>0</v>
      </c>
      <c r="CC83" s="41">
        <f t="shared" si="414"/>
        <v>0</v>
      </c>
      <c r="CD83" s="41">
        <f t="shared" si="414"/>
        <v>0</v>
      </c>
      <c r="CE83" s="41">
        <f t="shared" si="414"/>
        <v>0</v>
      </c>
      <c r="CF83" s="41">
        <f t="shared" si="414"/>
        <v>0</v>
      </c>
      <c r="CG83" s="41" t="str">
        <f t="shared" si="414"/>
        <v>No</v>
      </c>
      <c r="CH83" s="41">
        <f t="shared" si="414"/>
        <v>0</v>
      </c>
      <c r="CI83" s="41">
        <f t="shared" si="414"/>
        <v>0</v>
      </c>
      <c r="CJ83" s="41">
        <f t="shared" si="414"/>
        <v>0</v>
      </c>
      <c r="CK83" s="41">
        <f t="shared" si="414"/>
        <v>0</v>
      </c>
      <c r="CL83" s="41">
        <f t="shared" si="414"/>
        <v>0</v>
      </c>
      <c r="CM83" s="41">
        <f t="shared" si="414"/>
        <v>0</v>
      </c>
      <c r="CN83" s="41">
        <f t="shared" si="414"/>
        <v>0</v>
      </c>
      <c r="CO83" s="41">
        <f t="shared" ref="CO83:CO84" si="458">CO82</f>
        <v>0</v>
      </c>
      <c r="CP83" s="41">
        <f t="shared" ref="CP83:CP84" si="459">CP82</f>
        <v>0</v>
      </c>
      <c r="CQ83" s="41">
        <f t="shared" ref="CQ83:CQ84" si="460">CQ82</f>
        <v>0</v>
      </c>
      <c r="CR83" s="41">
        <f t="shared" ref="CR83:CR84" si="461">CR82</f>
        <v>0</v>
      </c>
      <c r="CS83" s="41">
        <f t="shared" ref="CS83:CS84" si="462">CS82</f>
        <v>0</v>
      </c>
      <c r="CT83" s="41">
        <f t="shared" ref="CT83:CT84" si="463">CT82</f>
        <v>0</v>
      </c>
      <c r="CU83" s="41">
        <f t="shared" ref="CU83:CU84" si="464">CU82</f>
        <v>0</v>
      </c>
      <c r="CV83" s="41">
        <f t="shared" ref="CV83:CV84" si="465">CV82</f>
        <v>0</v>
      </c>
      <c r="CW83" s="41">
        <f t="shared" ref="CW83:CW84" si="466">CW82</f>
        <v>0</v>
      </c>
      <c r="CX83" s="41">
        <f t="shared" ref="CX83:CX84" si="467">CX82</f>
        <v>0</v>
      </c>
      <c r="CY83" s="41">
        <f t="shared" ref="CY83:CY84" si="468">CY82</f>
        <v>0</v>
      </c>
      <c r="CZ83" s="41">
        <f t="shared" ref="CZ83:CZ84" si="469">CZ82</f>
        <v>0</v>
      </c>
      <c r="DA83" s="41">
        <f t="shared" ref="DA83:DA84" si="470">DA82</f>
        <v>0</v>
      </c>
      <c r="DB83" s="26"/>
      <c r="DC83" s="26"/>
      <c r="DD83" s="26"/>
      <c r="DE83" s="26"/>
      <c r="DF83" s="26"/>
      <c r="DG83" s="26"/>
      <c r="DH83" s="26">
        <f t="shared" si="341"/>
        <v>0</v>
      </c>
      <c r="DI83" s="26" t="str">
        <f t="shared" si="342"/>
        <v>Avanzado</v>
      </c>
      <c r="DJ83" s="19"/>
      <c r="EG83" s="19"/>
      <c r="EH83" s="19"/>
      <c r="EI83" s="19"/>
      <c r="EJ83" s="19"/>
      <c r="EK83" s="19"/>
      <c r="EL83" s="19"/>
      <c r="EM83" s="19"/>
      <c r="EN83" s="19"/>
      <c r="EO83" s="19"/>
      <c r="EP83" s="19"/>
    </row>
    <row r="84" spans="1:146" s="20" customFormat="1" ht="15" customHeight="1">
      <c r="A84" s="1"/>
      <c r="B84" s="19"/>
      <c r="C84" s="31" t="str">
        <f t="shared" si="415"/>
        <v>Social</v>
      </c>
      <c r="D84" s="31" t="s">
        <v>55</v>
      </c>
      <c r="E84" s="31" t="str">
        <f t="shared" si="416"/>
        <v>Desarrollo del personal</v>
      </c>
      <c r="F84" s="31" t="str">
        <f t="shared" si="409"/>
        <v>Salarios y prestaciones</v>
      </c>
      <c r="G84" s="31" t="str">
        <f t="shared" si="409"/>
        <v>Efectividad Gubernamental</v>
      </c>
      <c r="H84" s="31" t="str">
        <f t="shared" si="331"/>
        <v>Avanzado</v>
      </c>
      <c r="I84" s="31" t="str">
        <f t="shared" si="433"/>
        <v>I-36</v>
      </c>
      <c r="J84" s="31" t="str">
        <f t="shared" si="434"/>
        <v>Salario promedio comparado con el salario mínimo</v>
      </c>
      <c r="K84" s="31" t="str">
        <f t="shared" si="435"/>
        <v>%</v>
      </c>
      <c r="L84" s="31" t="str">
        <f t="shared" si="436"/>
        <v>Compara el porcentaje del salario mínimo que corresponde al salario promedio en el componente evaluado, para puestos operativos únicamente.</v>
      </c>
      <c r="M84" s="31" t="str">
        <f t="shared" si="437"/>
        <v>Cuantitativo</v>
      </c>
      <c r="N84" s="31" t="str">
        <f t="shared" si="438"/>
        <v xml:space="preserve">%=Salario promedio anual*100/salario mínimo. Se debe excluir salario de directivos o personal de jerarquías altas y medias, incluir sólo salarios de personal operativo. El salarío mínimo en México por ejemplo, es de 4 USD$/día. </v>
      </c>
      <c r="O84" s="31" t="str">
        <f t="shared" si="439"/>
        <v>N/A</v>
      </c>
      <c r="P84" s="31" t="str">
        <f t="shared" si="440"/>
        <v>N/A</v>
      </c>
      <c r="Q84" s="31" t="str">
        <f t="shared" si="441"/>
        <v>N/A</v>
      </c>
      <c r="R84" s="31" t="str">
        <f t="shared" si="442"/>
        <v>N/A</v>
      </c>
      <c r="S84" s="31">
        <f t="shared" si="443"/>
        <v>50</v>
      </c>
      <c r="T84" s="31">
        <f t="shared" si="444"/>
        <v>14</v>
      </c>
      <c r="U84" s="31" t="str">
        <f t="shared" si="445"/>
        <v>-</v>
      </c>
      <c r="V84" s="31" t="str">
        <f t="shared" si="446"/>
        <v>-</v>
      </c>
      <c r="W84" s="31" t="str">
        <f t="shared" si="447"/>
        <v>-</v>
      </c>
      <c r="X84" s="31" t="str">
        <f t="shared" si="448"/>
        <v>-</v>
      </c>
      <c r="Y84" s="31" t="str">
        <f t="shared" si="449"/>
        <v>-</v>
      </c>
      <c r="Z84" s="31" t="str">
        <f t="shared" si="450"/>
        <v>-</v>
      </c>
      <c r="AA84" s="31" t="str">
        <f t="shared" si="451"/>
        <v>-</v>
      </c>
      <c r="AB84" s="31" t="str">
        <f t="shared" si="452"/>
        <v>-</v>
      </c>
      <c r="AC84" s="31" t="str">
        <f t="shared" si="453"/>
        <v>-</v>
      </c>
      <c r="AD84" s="31" t="str">
        <f t="shared" si="454"/>
        <v>-</v>
      </c>
      <c r="AE84" s="31" t="str">
        <f t="shared" si="455"/>
        <v>-</v>
      </c>
      <c r="AF84" s="31" t="str">
        <f t="shared" si="456"/>
        <v>-</v>
      </c>
      <c r="AG84" s="31" t="str">
        <f t="shared" si="457"/>
        <v>-</v>
      </c>
      <c r="AH84" s="31" t="str">
        <f t="shared" si="411"/>
        <v>-</v>
      </c>
      <c r="AI84" s="31" t="str">
        <f t="shared" si="411"/>
        <v>-</v>
      </c>
      <c r="AJ84" s="31" t="str">
        <f t="shared" si="411"/>
        <v>-</v>
      </c>
      <c r="AK84" s="31" t="str">
        <f t="shared" si="411"/>
        <v>-</v>
      </c>
      <c r="AL84" s="221" t="str">
        <f t="shared" si="41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4" s="31" t="str">
        <f t="shared" si="411"/>
        <v>NA</v>
      </c>
      <c r="AN84" s="31" t="str">
        <f t="shared" si="411"/>
        <v xml:space="preserve">%=(Salario promedio anual considerando todas las instalaciones/entidades)*100/salario mínimo. </v>
      </c>
      <c r="AO84" s="31" t="str">
        <f t="shared" si="411"/>
        <v xml:space="preserve">%=(Salario promedio anual considerando todas las entidades a integrar)*100/salario mínimo. </v>
      </c>
      <c r="AP84" s="31" t="str">
        <f t="shared" si="411"/>
        <v xml:space="preserve">%=(Salario promedio anual considerando mancomunidad+municipios que lo integran)*100/salario mínimo. </v>
      </c>
      <c r="AQ84" s="31" t="str">
        <f t="shared" si="411"/>
        <v>Componentes</v>
      </c>
      <c r="AR84" s="31"/>
      <c r="AS84" s="31"/>
      <c r="AT84" s="41" t="str">
        <f t="shared" si="417"/>
        <v>X</v>
      </c>
      <c r="AU84" s="41" t="str">
        <f t="shared" si="418"/>
        <v>X</v>
      </c>
      <c r="AV84" s="41" t="str">
        <f t="shared" si="419"/>
        <v>X</v>
      </c>
      <c r="AW84" s="41" t="str">
        <f t="shared" si="420"/>
        <v>X</v>
      </c>
      <c r="AX84" s="41" t="str">
        <f t="shared" si="421"/>
        <v>X</v>
      </c>
      <c r="AY84" s="41" t="str">
        <f t="shared" si="422"/>
        <v>X</v>
      </c>
      <c r="AZ84" s="41" t="str">
        <f t="shared" si="423"/>
        <v>X</v>
      </c>
      <c r="BA84" s="41" t="str">
        <f t="shared" si="424"/>
        <v>X</v>
      </c>
      <c r="BB84" s="646" t="str">
        <f t="shared" si="425"/>
        <v>≥200%</v>
      </c>
      <c r="BC84" s="646" t="str">
        <f t="shared" si="426"/>
        <v>Propuesto en base a: Ruffin, J. (2013). "Do lixo à cidadania: guia para a formação de cooperativas de catadores de materiais recicláveis", organizado por Julio Ruffin Pinhel; ilustrado por Luciano Irrthum. – São Paulo: Peirópolis. ISBN 978-85-7596-318-0</v>
      </c>
      <c r="BD84" s="648" t="str">
        <f t="shared" si="427"/>
        <v>&lt;200 a ≥100%</v>
      </c>
      <c r="BE84" s="648" t="str">
        <f t="shared" si="428"/>
        <v>Propuesto en base a: Ruffin, J. (2013). "Do lixo à cidadania: guia para a formação de cooperativas de catadores de materiais recicláveis", organizado por Julio Ruffin Pinhel; ilustrado por Luciano Irrthum. – São Paulo: Peirópolis. ISBN 978-85-7596-318-0</v>
      </c>
      <c r="BF84" s="650" t="str">
        <f t="shared" si="429"/>
        <v>&lt;100%</v>
      </c>
      <c r="BG84" s="650" t="str">
        <f t="shared" si="430"/>
        <v>Propuesto en base a: Ruffin, J. (2013). "Do lixo à cidadania: guia para a formação de cooperativas de catadores de materiais recicláveis", organizado por Julio Ruffin Pinhel; ilustrado por Luciano Irrthum. – São Paulo: Peirópolis. ISBN 978-85-7596-318-0</v>
      </c>
      <c r="BH84" s="136" t="str">
        <f t="shared" si="431"/>
        <v>Máx</v>
      </c>
      <c r="BI84" s="485">
        <f>'G-8'!MR279</f>
        <v>0</v>
      </c>
      <c r="BJ84" s="485" t="e">
        <f>'G-8'!MT279</f>
        <v>#DIV/0!</v>
      </c>
      <c r="BK84" s="485">
        <f>'G-8'!MS279</f>
        <v>0</v>
      </c>
      <c r="BL84" s="41">
        <f t="shared" si="432"/>
        <v>0</v>
      </c>
      <c r="BM84" s="41">
        <f t="shared" ref="BM84" si="471">BM83</f>
        <v>0</v>
      </c>
      <c r="BN84" s="41">
        <f t="shared" ref="BN84" si="472">BN83</f>
        <v>0</v>
      </c>
      <c r="BO84" s="41">
        <f t="shared" ref="BO84" si="473">BO83</f>
        <v>0</v>
      </c>
      <c r="BP84" s="41">
        <f t="shared" ref="BP84" si="474">BP83</f>
        <v>0</v>
      </c>
      <c r="BQ84" s="41">
        <f t="shared" ref="BQ84" si="475">BQ83</f>
        <v>0</v>
      </c>
      <c r="BR84" s="41">
        <f t="shared" ref="BR84" si="476">BR83</f>
        <v>0</v>
      </c>
      <c r="BS84" s="41">
        <f t="shared" ref="BS84" si="477">BS83</f>
        <v>0</v>
      </c>
      <c r="BT84" s="41">
        <f t="shared" ref="BT84" si="478">BT83</f>
        <v>0</v>
      </c>
      <c r="BU84" s="41">
        <f t="shared" ref="BU84" si="479">BU83</f>
        <v>0</v>
      </c>
      <c r="BV84" s="41">
        <f t="shared" ref="BV84" si="480">BV83</f>
        <v>0</v>
      </c>
      <c r="BW84" s="41">
        <f t="shared" ref="BW84" si="481">BW83</f>
        <v>0</v>
      </c>
      <c r="BX84" s="41">
        <f t="shared" ref="BX84" si="482">BX83</f>
        <v>0</v>
      </c>
      <c r="BY84" s="41">
        <f t="shared" ref="BY84" si="483">BY83</f>
        <v>0</v>
      </c>
      <c r="BZ84" s="41">
        <f t="shared" ref="BZ84" si="484">BZ83</f>
        <v>0</v>
      </c>
      <c r="CA84" s="41">
        <f t="shared" ref="CA84" si="485">CA83</f>
        <v>0</v>
      </c>
      <c r="CB84" s="41">
        <f t="shared" ref="CB84" si="486">CB83</f>
        <v>0</v>
      </c>
      <c r="CC84" s="41">
        <f t="shared" ref="CC84" si="487">CC83</f>
        <v>0</v>
      </c>
      <c r="CD84" s="41">
        <f t="shared" ref="CD84" si="488">CD83</f>
        <v>0</v>
      </c>
      <c r="CE84" s="41">
        <f t="shared" ref="CE84" si="489">CE83</f>
        <v>0</v>
      </c>
      <c r="CF84" s="41">
        <f t="shared" ref="CF84" si="490">CF83</f>
        <v>0</v>
      </c>
      <c r="CG84" s="41" t="str">
        <f t="shared" ref="CG84" si="491">CG83</f>
        <v>No</v>
      </c>
      <c r="CH84" s="41">
        <f t="shared" ref="CH84" si="492">CH83</f>
        <v>0</v>
      </c>
      <c r="CI84" s="41">
        <f t="shared" ref="CI84" si="493">CI83</f>
        <v>0</v>
      </c>
      <c r="CJ84" s="41">
        <f t="shared" ref="CJ84" si="494">CJ83</f>
        <v>0</v>
      </c>
      <c r="CK84" s="41">
        <f t="shared" ref="CK84" si="495">CK83</f>
        <v>0</v>
      </c>
      <c r="CL84" s="41">
        <f t="shared" ref="CL84" si="496">CL83</f>
        <v>0</v>
      </c>
      <c r="CM84" s="41">
        <f t="shared" ref="CM84" si="497">CM83</f>
        <v>0</v>
      </c>
      <c r="CN84" s="41">
        <f t="shared" ref="CN84" si="498">CN83</f>
        <v>0</v>
      </c>
      <c r="CO84" s="41">
        <f t="shared" si="458"/>
        <v>0</v>
      </c>
      <c r="CP84" s="41">
        <f t="shared" si="459"/>
        <v>0</v>
      </c>
      <c r="CQ84" s="41">
        <f t="shared" si="460"/>
        <v>0</v>
      </c>
      <c r="CR84" s="41">
        <f t="shared" si="461"/>
        <v>0</v>
      </c>
      <c r="CS84" s="41">
        <f t="shared" si="462"/>
        <v>0</v>
      </c>
      <c r="CT84" s="41">
        <f t="shared" si="463"/>
        <v>0</v>
      </c>
      <c r="CU84" s="41">
        <f t="shared" si="464"/>
        <v>0</v>
      </c>
      <c r="CV84" s="41">
        <f t="shared" si="465"/>
        <v>0</v>
      </c>
      <c r="CW84" s="41">
        <f t="shared" si="466"/>
        <v>0</v>
      </c>
      <c r="CX84" s="41">
        <f t="shared" si="467"/>
        <v>0</v>
      </c>
      <c r="CY84" s="41">
        <f t="shared" si="468"/>
        <v>0</v>
      </c>
      <c r="CZ84" s="41">
        <f t="shared" si="469"/>
        <v>0</v>
      </c>
      <c r="DA84" s="41">
        <f t="shared" si="470"/>
        <v>0</v>
      </c>
      <c r="DB84" s="26"/>
      <c r="DC84" s="26"/>
      <c r="DD84" s="26"/>
      <c r="DE84" s="26"/>
      <c r="DF84" s="26"/>
      <c r="DG84" s="26"/>
      <c r="DH84" s="26">
        <f t="shared" si="341"/>
        <v>0</v>
      </c>
      <c r="DI84" s="26" t="str">
        <f t="shared" si="342"/>
        <v>Avanzado</v>
      </c>
      <c r="DJ84" s="19"/>
      <c r="EG84" s="19"/>
      <c r="EH84" s="19"/>
      <c r="EI84" s="19"/>
      <c r="EJ84" s="19"/>
      <c r="EK84" s="19"/>
      <c r="EL84" s="19"/>
      <c r="EM84" s="19"/>
      <c r="EN84" s="19"/>
      <c r="EO84" s="19"/>
      <c r="EP84" s="19"/>
    </row>
    <row r="85" spans="1:146" s="20" customFormat="1" ht="15" customHeight="1">
      <c r="A85" s="1"/>
      <c r="B85" s="19"/>
      <c r="C85" s="31" t="s">
        <v>431</v>
      </c>
      <c r="D85" s="31" t="s">
        <v>14</v>
      </c>
      <c r="E85" s="31" t="s">
        <v>1220</v>
      </c>
      <c r="F85" s="31" t="s">
        <v>1221</v>
      </c>
      <c r="G85" s="31" t="s">
        <v>2125</v>
      </c>
      <c r="H85" s="31" t="str">
        <f t="shared" si="331"/>
        <v>Avanzado</v>
      </c>
      <c r="I85" s="41" t="s">
        <v>1174</v>
      </c>
      <c r="J85" s="22" t="s">
        <v>1196</v>
      </c>
      <c r="K85" s="642" t="s">
        <v>6</v>
      </c>
      <c r="L85" s="22" t="s">
        <v>2913</v>
      </c>
      <c r="M85" s="31" t="s">
        <v>98</v>
      </c>
      <c r="N85" s="22" t="s">
        <v>2914</v>
      </c>
      <c r="O85" s="220" t="s">
        <v>22</v>
      </c>
      <c r="P85" s="21" t="s">
        <v>22</v>
      </c>
      <c r="Q85" s="21" t="s">
        <v>22</v>
      </c>
      <c r="R85" s="21" t="s">
        <v>22</v>
      </c>
      <c r="S85" s="26">
        <f>'G-7'!D51</f>
        <v>46</v>
      </c>
      <c r="T85" s="26">
        <f>'G-7'!D52</f>
        <v>47</v>
      </c>
      <c r="U85" s="26" t="s">
        <v>4</v>
      </c>
      <c r="V85" s="41" t="s">
        <v>4</v>
      </c>
      <c r="W85" s="41" t="s">
        <v>4</v>
      </c>
      <c r="X85" s="41" t="s">
        <v>4</v>
      </c>
      <c r="Y85" s="41" t="s">
        <v>4</v>
      </c>
      <c r="Z85" s="41" t="s">
        <v>4</v>
      </c>
      <c r="AA85" s="41" t="s">
        <v>4</v>
      </c>
      <c r="AB85" s="41" t="s">
        <v>4</v>
      </c>
      <c r="AC85" s="41" t="s">
        <v>4</v>
      </c>
      <c r="AD85" s="41" t="s">
        <v>4</v>
      </c>
      <c r="AE85" s="41" t="s">
        <v>4</v>
      </c>
      <c r="AF85" s="41" t="s">
        <v>4</v>
      </c>
      <c r="AG85" s="41" t="s">
        <v>4</v>
      </c>
      <c r="AH85" s="41" t="s">
        <v>4</v>
      </c>
      <c r="AI85" s="41" t="s">
        <v>4</v>
      </c>
      <c r="AJ85" s="41" t="s">
        <v>4</v>
      </c>
      <c r="AK85" s="41" t="s">
        <v>4</v>
      </c>
      <c r="AL85" s="222" t="s">
        <v>1116</v>
      </c>
      <c r="AM85" s="26" t="s">
        <v>1137</v>
      </c>
      <c r="AN85" s="41" t="s">
        <v>1492</v>
      </c>
      <c r="AO85" s="41" t="s">
        <v>1493</v>
      </c>
      <c r="AP85" s="41" t="s">
        <v>1494</v>
      </c>
      <c r="AQ85" s="26" t="s">
        <v>619</v>
      </c>
      <c r="AR85" s="26"/>
      <c r="AS85" s="26"/>
      <c r="AT85" s="26" t="s">
        <v>2851</v>
      </c>
      <c r="AU85" s="26" t="s">
        <v>2851</v>
      </c>
      <c r="AV85" s="26" t="s">
        <v>2851</v>
      </c>
      <c r="AW85" s="26" t="s">
        <v>2851</v>
      </c>
      <c r="AX85" s="26" t="s">
        <v>2851</v>
      </c>
      <c r="AY85" s="26" t="s">
        <v>2851</v>
      </c>
      <c r="AZ85" s="26" t="s">
        <v>2851</v>
      </c>
      <c r="BA85" s="26" t="s">
        <v>2851</v>
      </c>
      <c r="BB85" s="646" t="s">
        <v>2066</v>
      </c>
      <c r="BC85" s="646" t="s">
        <v>450</v>
      </c>
      <c r="BD85" s="648" t="s">
        <v>2090</v>
      </c>
      <c r="BE85" s="648" t="s">
        <v>450</v>
      </c>
      <c r="BF85" s="650" t="s">
        <v>124</v>
      </c>
      <c r="BG85" s="650" t="s">
        <v>450</v>
      </c>
      <c r="BH85" s="136" t="s">
        <v>1011</v>
      </c>
      <c r="BI85" s="485">
        <f>'G-8'!MR44</f>
        <v>1</v>
      </c>
      <c r="BJ85" s="485">
        <f>'G-8'!MT44</f>
        <v>1</v>
      </c>
      <c r="BK85" s="485">
        <f>'G-8'!MS44</f>
        <v>1</v>
      </c>
      <c r="BL85" s="41">
        <f>COUNTA(BM85:BZ85)/2</f>
        <v>0</v>
      </c>
      <c r="BM85" s="41"/>
      <c r="BN85" s="31"/>
      <c r="BO85" s="41"/>
      <c r="BP85" s="31"/>
      <c r="BQ85" s="41"/>
      <c r="BR85" s="31"/>
      <c r="BS85" s="31"/>
      <c r="BT85" s="31"/>
      <c r="BU85" s="31"/>
      <c r="BV85" s="31"/>
      <c r="BW85" s="31"/>
      <c r="BX85" s="31"/>
      <c r="BY85" s="31"/>
      <c r="BZ85" s="31"/>
      <c r="CA85" s="41">
        <f t="shared" si="171"/>
        <v>0</v>
      </c>
      <c r="CB85" s="41"/>
      <c r="CC85" s="41"/>
      <c r="CD85" s="41"/>
      <c r="CE85" s="41"/>
      <c r="CF85" s="41"/>
      <c r="CG85" s="41" t="s">
        <v>88</v>
      </c>
      <c r="CH85" s="41"/>
      <c r="CI85" s="41"/>
      <c r="CJ85" s="41"/>
      <c r="CK85" s="41"/>
      <c r="CL85" s="41">
        <f>COUNTA(CM85:CT85)/2</f>
        <v>0</v>
      </c>
      <c r="CM85" s="41"/>
      <c r="CN85" s="41"/>
      <c r="CO85" s="41"/>
      <c r="CP85" s="41"/>
      <c r="CQ85" s="41"/>
      <c r="CR85" s="41"/>
      <c r="CS85" s="41"/>
      <c r="CT85" s="41"/>
      <c r="CU85" s="41">
        <f t="shared" si="170"/>
        <v>1</v>
      </c>
      <c r="CV85" s="41" t="str">
        <f>I101</f>
        <v>I-39</v>
      </c>
      <c r="CW85" s="31" t="s">
        <v>1495</v>
      </c>
      <c r="CX85" s="31"/>
      <c r="CY85" s="31"/>
      <c r="CZ85" s="31"/>
      <c r="DA85" s="31"/>
      <c r="DB85" s="26"/>
      <c r="DC85" s="26"/>
      <c r="DD85" s="26"/>
      <c r="DE85" s="26"/>
      <c r="DF85" s="26" t="s">
        <v>89</v>
      </c>
      <c r="DG85" s="26" t="s">
        <v>89</v>
      </c>
      <c r="DH85" s="26">
        <f t="shared" si="341"/>
        <v>2</v>
      </c>
      <c r="DI85" s="26" t="str">
        <f t="shared" si="342"/>
        <v>Avanzado</v>
      </c>
      <c r="DJ85" s="19"/>
      <c r="EG85" s="19"/>
      <c r="EH85" s="19"/>
      <c r="EI85" s="19"/>
      <c r="EJ85" s="19"/>
      <c r="EK85" s="19"/>
      <c r="EL85" s="19"/>
      <c r="EM85" s="19"/>
      <c r="EN85" s="19"/>
      <c r="EO85" s="19"/>
      <c r="EP85" s="19"/>
    </row>
    <row r="86" spans="1:146" s="20" customFormat="1" ht="15" customHeight="1">
      <c r="A86" s="1"/>
      <c r="B86" s="19"/>
      <c r="C86" s="31" t="str">
        <f>C85</f>
        <v>Social</v>
      </c>
      <c r="D86" s="31" t="s">
        <v>519</v>
      </c>
      <c r="E86" s="31" t="str">
        <f>E85</f>
        <v>Desarrollo del personal</v>
      </c>
      <c r="F86" s="31" t="str">
        <f t="shared" ref="F86:G92" si="499">F85</f>
        <v>Salarios y prestaciones</v>
      </c>
      <c r="G86" s="31" t="str">
        <f t="shared" si="499"/>
        <v>Efectividad Gubernamental</v>
      </c>
      <c r="H86" s="31" t="str">
        <f t="shared" si="331"/>
        <v>Avanzado</v>
      </c>
      <c r="I86" s="31" t="str">
        <f t="shared" ref="I86:AG89" si="500">I85</f>
        <v>I-37</v>
      </c>
      <c r="J86" s="31" t="str">
        <f t="shared" si="500"/>
        <v>Prestaciones relacionadas con el salario</v>
      </c>
      <c r="K86" s="31" t="str">
        <f t="shared" si="500"/>
        <v>%</v>
      </c>
      <c r="L86" s="31" t="str">
        <f t="shared" si="500"/>
        <v>Evalúa si todos los empleados enel componente evaluado tienen prestaciones relacionadas con el salario como seguro médico, pensión, vacaciones pagadas, entre otros.</v>
      </c>
      <c r="M86" s="31" t="str">
        <f t="shared" si="500"/>
        <v>Cuantitativo</v>
      </c>
      <c r="N86" s="31" t="str">
        <f t="shared" si="500"/>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86" s="31" t="str">
        <f t="shared" si="500"/>
        <v>N/A</v>
      </c>
      <c r="P86" s="31" t="str">
        <f t="shared" si="500"/>
        <v>N/A</v>
      </c>
      <c r="Q86" s="31" t="str">
        <f t="shared" si="500"/>
        <v>N/A</v>
      </c>
      <c r="R86" s="31" t="str">
        <f t="shared" si="500"/>
        <v>N/A</v>
      </c>
      <c r="S86" s="31">
        <f t="shared" si="500"/>
        <v>46</v>
      </c>
      <c r="T86" s="31">
        <f t="shared" si="500"/>
        <v>47</v>
      </c>
      <c r="U86" s="31" t="str">
        <f t="shared" si="500"/>
        <v>-</v>
      </c>
      <c r="V86" s="31" t="str">
        <f t="shared" si="500"/>
        <v>-</v>
      </c>
      <c r="W86" s="31" t="str">
        <f t="shared" si="500"/>
        <v>-</v>
      </c>
      <c r="X86" s="31" t="str">
        <f t="shared" si="500"/>
        <v>-</v>
      </c>
      <c r="Y86" s="31" t="str">
        <f t="shared" si="500"/>
        <v>-</v>
      </c>
      <c r="Z86" s="31" t="str">
        <f t="shared" si="500"/>
        <v>-</v>
      </c>
      <c r="AA86" s="31" t="str">
        <f t="shared" si="500"/>
        <v>-</v>
      </c>
      <c r="AB86" s="31" t="str">
        <f t="shared" si="500"/>
        <v>-</v>
      </c>
      <c r="AC86" s="31" t="str">
        <f t="shared" si="500"/>
        <v>-</v>
      </c>
      <c r="AD86" s="31" t="str">
        <f t="shared" si="500"/>
        <v>-</v>
      </c>
      <c r="AE86" s="31" t="str">
        <f t="shared" si="500"/>
        <v>-</v>
      </c>
      <c r="AF86" s="31" t="str">
        <f t="shared" si="500"/>
        <v>-</v>
      </c>
      <c r="AG86" s="31" t="str">
        <f t="shared" si="500"/>
        <v>-</v>
      </c>
      <c r="AH86" s="31" t="str">
        <f t="shared" ref="AH86:AQ92" si="501">AH85</f>
        <v>-</v>
      </c>
      <c r="AI86" s="31" t="str">
        <f t="shared" si="501"/>
        <v>-</v>
      </c>
      <c r="AJ86" s="31" t="str">
        <f t="shared" si="501"/>
        <v>-</v>
      </c>
      <c r="AK86" s="31" t="str">
        <f t="shared" si="501"/>
        <v>-</v>
      </c>
      <c r="AL86"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6" s="31" t="str">
        <f t="shared" si="501"/>
        <v>NA</v>
      </c>
      <c r="AN86" s="31" t="str">
        <f t="shared" si="501"/>
        <v>% de empleados con prestaciones relacionadas con el salario= ∑(Número de empleados de base de las instalaciones/entidades que tienen todas las prestaciones relacionadas con el salario )/∑(Número total de empleados base de las instalaciones/entidades)</v>
      </c>
      <c r="AO86" s="31" t="str">
        <f t="shared" si="501"/>
        <v>% de empleados con prestaciones relacionadas con el salario= ∑(Número de empleados de base de las entidades a integrar que tienen todas las prestaciones relacionadas con el salario )/∑(Número total de empleados base de las entidades a integrar)</v>
      </c>
      <c r="AP86"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86" s="31" t="str">
        <f t="shared" si="501"/>
        <v>Componentes</v>
      </c>
      <c r="AR86" s="31"/>
      <c r="AS86" s="31"/>
      <c r="AT86" s="41" t="str">
        <f>AT85</f>
        <v>X</v>
      </c>
      <c r="AU86" s="41" t="str">
        <f t="shared" ref="AU86:BA86" si="502">AU85</f>
        <v>X</v>
      </c>
      <c r="AV86" s="41" t="str">
        <f t="shared" si="502"/>
        <v>X</v>
      </c>
      <c r="AW86" s="41" t="str">
        <f t="shared" si="502"/>
        <v>X</v>
      </c>
      <c r="AX86" s="41" t="str">
        <f t="shared" si="502"/>
        <v>X</v>
      </c>
      <c r="AY86" s="41" t="str">
        <f t="shared" si="502"/>
        <v>X</v>
      </c>
      <c r="AZ86" s="41" t="str">
        <f t="shared" si="502"/>
        <v>X</v>
      </c>
      <c r="BA86" s="41" t="str">
        <f t="shared" si="502"/>
        <v>X</v>
      </c>
      <c r="BB86" s="646" t="str">
        <f>BB85</f>
        <v>≥90%</v>
      </c>
      <c r="BC86" s="646" t="str">
        <f t="shared" ref="BC86:BG86" si="503">BC85</f>
        <v>Propuesto</v>
      </c>
      <c r="BD86" s="648" t="str">
        <f t="shared" si="503"/>
        <v>&lt;90 a ≥80%</v>
      </c>
      <c r="BE86" s="648" t="str">
        <f t="shared" si="503"/>
        <v>Propuesto</v>
      </c>
      <c r="BF86" s="650" t="str">
        <f t="shared" si="503"/>
        <v>&lt;80%</v>
      </c>
      <c r="BG86" s="650" t="str">
        <f t="shared" si="503"/>
        <v>Propuesto</v>
      </c>
      <c r="BH86" s="136" t="str">
        <f>BH85</f>
        <v>Máx</v>
      </c>
      <c r="BI86" s="485">
        <f>'G-8'!MR109</f>
        <v>1</v>
      </c>
      <c r="BJ86" s="485">
        <f>'G-8'!MT109</f>
        <v>0.91500000000000004</v>
      </c>
      <c r="BK86" s="485">
        <f>'G-8'!MS109</f>
        <v>0.83</v>
      </c>
      <c r="BL86" s="41">
        <f>BL85</f>
        <v>0</v>
      </c>
      <c r="BM86" s="41">
        <f t="shared" ref="BM86:DA91" si="504">BM85</f>
        <v>0</v>
      </c>
      <c r="BN86" s="41">
        <f t="shared" si="504"/>
        <v>0</v>
      </c>
      <c r="BO86" s="41">
        <f t="shared" si="504"/>
        <v>0</v>
      </c>
      <c r="BP86" s="41">
        <f t="shared" si="504"/>
        <v>0</v>
      </c>
      <c r="BQ86" s="41">
        <f t="shared" si="504"/>
        <v>0</v>
      </c>
      <c r="BR86" s="41">
        <f t="shared" si="504"/>
        <v>0</v>
      </c>
      <c r="BS86" s="41">
        <f t="shared" si="504"/>
        <v>0</v>
      </c>
      <c r="BT86" s="41">
        <f t="shared" si="504"/>
        <v>0</v>
      </c>
      <c r="BU86" s="41">
        <f t="shared" si="504"/>
        <v>0</v>
      </c>
      <c r="BV86" s="41">
        <f t="shared" si="504"/>
        <v>0</v>
      </c>
      <c r="BW86" s="41">
        <f t="shared" si="504"/>
        <v>0</v>
      </c>
      <c r="BX86" s="41">
        <f t="shared" si="504"/>
        <v>0</v>
      </c>
      <c r="BY86" s="41">
        <f t="shared" si="504"/>
        <v>0</v>
      </c>
      <c r="BZ86" s="41">
        <f t="shared" si="504"/>
        <v>0</v>
      </c>
      <c r="CA86" s="41">
        <f t="shared" si="504"/>
        <v>0</v>
      </c>
      <c r="CB86" s="41">
        <f t="shared" si="504"/>
        <v>0</v>
      </c>
      <c r="CC86" s="41">
        <f t="shared" si="504"/>
        <v>0</v>
      </c>
      <c r="CD86" s="41">
        <f t="shared" si="504"/>
        <v>0</v>
      </c>
      <c r="CE86" s="41">
        <f t="shared" si="504"/>
        <v>0</v>
      </c>
      <c r="CF86" s="41">
        <f t="shared" si="504"/>
        <v>0</v>
      </c>
      <c r="CG86" s="41" t="str">
        <f t="shared" si="504"/>
        <v>No</v>
      </c>
      <c r="CH86" s="41">
        <f t="shared" si="504"/>
        <v>0</v>
      </c>
      <c r="CI86" s="41">
        <f t="shared" si="504"/>
        <v>0</v>
      </c>
      <c r="CJ86" s="41">
        <f t="shared" si="504"/>
        <v>0</v>
      </c>
      <c r="CK86" s="41">
        <f t="shared" si="504"/>
        <v>0</v>
      </c>
      <c r="CL86" s="41">
        <f t="shared" si="504"/>
        <v>0</v>
      </c>
      <c r="CM86" s="41">
        <f t="shared" si="504"/>
        <v>0</v>
      </c>
      <c r="CN86" s="41">
        <f t="shared" si="504"/>
        <v>0</v>
      </c>
      <c r="CO86" s="41">
        <f t="shared" si="504"/>
        <v>0</v>
      </c>
      <c r="CP86" s="41">
        <f t="shared" si="504"/>
        <v>0</v>
      </c>
      <c r="CQ86" s="41">
        <f t="shared" si="504"/>
        <v>0</v>
      </c>
      <c r="CR86" s="41">
        <f t="shared" si="504"/>
        <v>0</v>
      </c>
      <c r="CS86" s="41">
        <f t="shared" si="504"/>
        <v>0</v>
      </c>
      <c r="CT86" s="41">
        <f t="shared" si="504"/>
        <v>0</v>
      </c>
      <c r="CU86" s="41">
        <f t="shared" si="504"/>
        <v>1</v>
      </c>
      <c r="CV86" s="41" t="str">
        <f t="shared" si="504"/>
        <v>I-39</v>
      </c>
      <c r="CW86" s="41" t="str">
        <f t="shared" si="504"/>
        <v>Es muy probable que exista una relación inversa con el número de trabajadores informales, mientras la proporción de uno de los indicadores aumente, el otro deberá disminuir. Se pueden comparar ambos indicadores para poder llegar a las conclusiones correctas.</v>
      </c>
      <c r="CX86" s="41">
        <f t="shared" si="504"/>
        <v>0</v>
      </c>
      <c r="CY86" s="41">
        <f t="shared" si="504"/>
        <v>0</v>
      </c>
      <c r="CZ86" s="41">
        <f t="shared" si="504"/>
        <v>0</v>
      </c>
      <c r="DA86" s="41">
        <f t="shared" si="504"/>
        <v>0</v>
      </c>
      <c r="DB86" s="26"/>
      <c r="DC86" s="26"/>
      <c r="DD86" s="26"/>
      <c r="DE86" s="26"/>
      <c r="DF86" s="26" t="s">
        <v>89</v>
      </c>
      <c r="DG86" s="26" t="s">
        <v>89</v>
      </c>
      <c r="DH86" s="26">
        <f t="shared" si="341"/>
        <v>2</v>
      </c>
      <c r="DI86" s="26" t="str">
        <f t="shared" si="342"/>
        <v>Avanzado</v>
      </c>
      <c r="DJ86" s="19"/>
      <c r="EG86" s="19"/>
      <c r="EH86" s="19"/>
      <c r="EI86" s="19"/>
      <c r="EJ86" s="19"/>
      <c r="EK86" s="19"/>
      <c r="EL86" s="19"/>
      <c r="EM86" s="19"/>
      <c r="EN86" s="19"/>
      <c r="EO86" s="19"/>
      <c r="EP86" s="19"/>
    </row>
    <row r="87" spans="1:146" s="20" customFormat="1" ht="15" customHeight="1">
      <c r="A87" s="1"/>
      <c r="B87" s="19"/>
      <c r="C87" s="31" t="str">
        <f t="shared" ref="C87:C92" si="505">C86</f>
        <v>Social</v>
      </c>
      <c r="D87" s="31" t="s">
        <v>2313</v>
      </c>
      <c r="E87" s="31" t="str">
        <f t="shared" ref="E87:E92" si="506">E86</f>
        <v>Desarrollo del personal</v>
      </c>
      <c r="F87" s="31" t="str">
        <f t="shared" si="499"/>
        <v>Salarios y prestaciones</v>
      </c>
      <c r="G87" s="31" t="str">
        <f t="shared" si="499"/>
        <v>Efectividad Gubernamental</v>
      </c>
      <c r="H87" s="31" t="str">
        <f t="shared" si="331"/>
        <v>Avanzado</v>
      </c>
      <c r="I87" s="31" t="str">
        <f t="shared" si="500"/>
        <v>I-37</v>
      </c>
      <c r="J87" s="31" t="str">
        <f t="shared" si="500"/>
        <v>Prestaciones relacionadas con el salario</v>
      </c>
      <c r="K87" s="31" t="str">
        <f t="shared" si="500"/>
        <v>%</v>
      </c>
      <c r="L87" s="31" t="str">
        <f t="shared" si="500"/>
        <v>Evalúa si todos los empleados enel componente evaluado tienen prestaciones relacionadas con el salario como seguro médico, pensión, vacaciones pagadas, entre otros.</v>
      </c>
      <c r="M87" s="31" t="str">
        <f t="shared" si="500"/>
        <v>Cuantitativo</v>
      </c>
      <c r="N87" s="31" t="str">
        <f t="shared" si="500"/>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87" s="31" t="str">
        <f t="shared" si="500"/>
        <v>N/A</v>
      </c>
      <c r="P87" s="31" t="str">
        <f t="shared" si="500"/>
        <v>N/A</v>
      </c>
      <c r="Q87" s="31" t="str">
        <f t="shared" si="500"/>
        <v>N/A</v>
      </c>
      <c r="R87" s="31" t="str">
        <f t="shared" si="500"/>
        <v>N/A</v>
      </c>
      <c r="S87" s="31">
        <f t="shared" si="500"/>
        <v>46</v>
      </c>
      <c r="T87" s="31">
        <f t="shared" si="500"/>
        <v>47</v>
      </c>
      <c r="U87" s="31" t="str">
        <f t="shared" si="500"/>
        <v>-</v>
      </c>
      <c r="V87" s="31" t="str">
        <f t="shared" si="500"/>
        <v>-</v>
      </c>
      <c r="W87" s="31" t="str">
        <f t="shared" si="500"/>
        <v>-</v>
      </c>
      <c r="X87" s="31" t="str">
        <f t="shared" si="500"/>
        <v>-</v>
      </c>
      <c r="Y87" s="31" t="str">
        <f t="shared" si="500"/>
        <v>-</v>
      </c>
      <c r="Z87" s="31" t="str">
        <f t="shared" si="500"/>
        <v>-</v>
      </c>
      <c r="AA87" s="31" t="str">
        <f t="shared" si="500"/>
        <v>-</v>
      </c>
      <c r="AB87" s="31" t="str">
        <f t="shared" si="500"/>
        <v>-</v>
      </c>
      <c r="AC87" s="31" t="str">
        <f t="shared" si="500"/>
        <v>-</v>
      </c>
      <c r="AD87" s="31" t="str">
        <f t="shared" si="500"/>
        <v>-</v>
      </c>
      <c r="AE87" s="31" t="str">
        <f t="shared" si="500"/>
        <v>-</v>
      </c>
      <c r="AF87" s="31" t="str">
        <f t="shared" si="500"/>
        <v>-</v>
      </c>
      <c r="AG87" s="31" t="str">
        <f t="shared" si="500"/>
        <v>-</v>
      </c>
      <c r="AH87" s="31" t="str">
        <f t="shared" si="501"/>
        <v>-</v>
      </c>
      <c r="AI87" s="31" t="str">
        <f t="shared" si="501"/>
        <v>-</v>
      </c>
      <c r="AJ87" s="31" t="str">
        <f t="shared" si="501"/>
        <v>-</v>
      </c>
      <c r="AK87" s="31" t="str">
        <f t="shared" si="501"/>
        <v>-</v>
      </c>
      <c r="AL87"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7" s="31" t="str">
        <f t="shared" si="501"/>
        <v>NA</v>
      </c>
      <c r="AN87" s="31" t="str">
        <f t="shared" si="501"/>
        <v>% de empleados con prestaciones relacionadas con el salario= ∑(Número de empleados de base de las instalaciones/entidades que tienen todas las prestaciones relacionadas con el salario )/∑(Número total de empleados base de las instalaciones/entidades)</v>
      </c>
      <c r="AO87" s="31" t="str">
        <f t="shared" si="501"/>
        <v>% de empleados con prestaciones relacionadas con el salario= ∑(Número de empleados de base de las entidades a integrar que tienen todas las prestaciones relacionadas con el salario )/∑(Número total de empleados base de las entidades a integrar)</v>
      </c>
      <c r="AP87"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87" s="31" t="str">
        <f t="shared" si="501"/>
        <v>Componentes</v>
      </c>
      <c r="AR87" s="31"/>
      <c r="AS87" s="31"/>
      <c r="AT87" s="41" t="str">
        <f t="shared" ref="AT87:AT92" si="507">AT86</f>
        <v>X</v>
      </c>
      <c r="AU87" s="41" t="str">
        <f t="shared" ref="AU87:AU92" si="508">AU86</f>
        <v>X</v>
      </c>
      <c r="AV87" s="41" t="str">
        <f t="shared" ref="AV87:AV92" si="509">AV86</f>
        <v>X</v>
      </c>
      <c r="AW87" s="41" t="str">
        <f t="shared" ref="AW87:AW92" si="510">AW86</f>
        <v>X</v>
      </c>
      <c r="AX87" s="41" t="str">
        <f t="shared" ref="AX87:AX92" si="511">AX86</f>
        <v>X</v>
      </c>
      <c r="AY87" s="41" t="str">
        <f t="shared" ref="AY87:AY92" si="512">AY86</f>
        <v>X</v>
      </c>
      <c r="AZ87" s="41" t="str">
        <f t="shared" ref="AZ87:AZ92" si="513">AZ86</f>
        <v>X</v>
      </c>
      <c r="BA87" s="41" t="str">
        <f t="shared" ref="BA87:BA92" si="514">BA86</f>
        <v>X</v>
      </c>
      <c r="BB87" s="646" t="str">
        <f t="shared" ref="BB87:BB92" si="515">BB86</f>
        <v>≥90%</v>
      </c>
      <c r="BC87" s="646" t="str">
        <f t="shared" ref="BC87:BC92" si="516">BC86</f>
        <v>Propuesto</v>
      </c>
      <c r="BD87" s="648" t="str">
        <f t="shared" ref="BD87:BD92" si="517">BD86</f>
        <v>&lt;90 a ≥80%</v>
      </c>
      <c r="BE87" s="648" t="str">
        <f t="shared" ref="BE87:BE92" si="518">BE86</f>
        <v>Propuesto</v>
      </c>
      <c r="BF87" s="650" t="str">
        <f t="shared" ref="BF87:BF92" si="519">BF86</f>
        <v>&lt;80%</v>
      </c>
      <c r="BG87" s="650" t="str">
        <f t="shared" ref="BG87:BG92" si="520">BG86</f>
        <v>Propuesto</v>
      </c>
      <c r="BH87" s="136" t="str">
        <f t="shared" ref="BH87:BH92" si="521">BH86</f>
        <v>Máx</v>
      </c>
      <c r="BI87" s="485">
        <f>'G-8'!MR138</f>
        <v>1</v>
      </c>
      <c r="BJ87" s="485">
        <f>'G-8'!MT138</f>
        <v>1</v>
      </c>
      <c r="BK87" s="485">
        <f>'G-8'!MS138</f>
        <v>1</v>
      </c>
      <c r="BL87" s="41">
        <f t="shared" ref="BL87:BL92" si="522">BL86</f>
        <v>0</v>
      </c>
      <c r="BM87" s="41">
        <f t="shared" si="504"/>
        <v>0</v>
      </c>
      <c r="BN87" s="41">
        <f t="shared" si="504"/>
        <v>0</v>
      </c>
      <c r="BO87" s="41">
        <f t="shared" si="504"/>
        <v>0</v>
      </c>
      <c r="BP87" s="41">
        <f t="shared" si="504"/>
        <v>0</v>
      </c>
      <c r="BQ87" s="41">
        <f t="shared" si="504"/>
        <v>0</v>
      </c>
      <c r="BR87" s="41">
        <f t="shared" si="504"/>
        <v>0</v>
      </c>
      <c r="BS87" s="41">
        <f t="shared" si="504"/>
        <v>0</v>
      </c>
      <c r="BT87" s="41">
        <f t="shared" si="504"/>
        <v>0</v>
      </c>
      <c r="BU87" s="41">
        <f t="shared" si="504"/>
        <v>0</v>
      </c>
      <c r="BV87" s="41">
        <f t="shared" si="504"/>
        <v>0</v>
      </c>
      <c r="BW87" s="41">
        <f t="shared" si="504"/>
        <v>0</v>
      </c>
      <c r="BX87" s="41">
        <f t="shared" si="504"/>
        <v>0</v>
      </c>
      <c r="BY87" s="41">
        <f t="shared" si="504"/>
        <v>0</v>
      </c>
      <c r="BZ87" s="41">
        <f t="shared" si="504"/>
        <v>0</v>
      </c>
      <c r="CA87" s="41">
        <f t="shared" si="504"/>
        <v>0</v>
      </c>
      <c r="CB87" s="41">
        <f t="shared" si="504"/>
        <v>0</v>
      </c>
      <c r="CC87" s="41">
        <f t="shared" si="504"/>
        <v>0</v>
      </c>
      <c r="CD87" s="41">
        <f t="shared" si="504"/>
        <v>0</v>
      </c>
      <c r="CE87" s="41">
        <f t="shared" si="504"/>
        <v>0</v>
      </c>
      <c r="CF87" s="41">
        <f t="shared" si="504"/>
        <v>0</v>
      </c>
      <c r="CG87" s="41" t="str">
        <f t="shared" si="504"/>
        <v>No</v>
      </c>
      <c r="CH87" s="41">
        <f t="shared" si="504"/>
        <v>0</v>
      </c>
      <c r="CI87" s="41">
        <f t="shared" si="504"/>
        <v>0</v>
      </c>
      <c r="CJ87" s="41">
        <f t="shared" si="504"/>
        <v>0</v>
      </c>
      <c r="CK87" s="41">
        <f t="shared" si="504"/>
        <v>0</v>
      </c>
      <c r="CL87" s="41">
        <f t="shared" si="504"/>
        <v>0</v>
      </c>
      <c r="CM87" s="41">
        <f t="shared" si="504"/>
        <v>0</v>
      </c>
      <c r="CN87" s="41">
        <f t="shared" si="504"/>
        <v>0</v>
      </c>
      <c r="CO87" s="41">
        <f t="shared" si="504"/>
        <v>0</v>
      </c>
      <c r="CP87" s="41">
        <f t="shared" si="504"/>
        <v>0</v>
      </c>
      <c r="CQ87" s="41">
        <f t="shared" si="504"/>
        <v>0</v>
      </c>
      <c r="CR87" s="41">
        <f t="shared" si="504"/>
        <v>0</v>
      </c>
      <c r="CS87" s="41">
        <f t="shared" si="504"/>
        <v>0</v>
      </c>
      <c r="CT87" s="41">
        <f t="shared" si="504"/>
        <v>0</v>
      </c>
      <c r="CU87" s="41">
        <f t="shared" si="504"/>
        <v>1</v>
      </c>
      <c r="CV87" s="41" t="str">
        <f t="shared" si="504"/>
        <v>I-39</v>
      </c>
      <c r="CW87" s="41" t="str">
        <f t="shared" si="504"/>
        <v>Es muy probable que exista una relación inversa con el número de trabajadores informales, mientras la proporción de uno de los indicadores aumente, el otro deberá disminuir. Se pueden comparar ambos indicadores para poder llegar a las conclusiones correctas.</v>
      </c>
      <c r="CX87" s="41">
        <f t="shared" si="504"/>
        <v>0</v>
      </c>
      <c r="CY87" s="41">
        <f t="shared" si="504"/>
        <v>0</v>
      </c>
      <c r="CZ87" s="41">
        <f t="shared" si="504"/>
        <v>0</v>
      </c>
      <c r="DA87" s="41">
        <f t="shared" si="504"/>
        <v>0</v>
      </c>
      <c r="DB87" s="26"/>
      <c r="DC87" s="26"/>
      <c r="DD87" s="26"/>
      <c r="DE87" s="26"/>
      <c r="DF87" s="26"/>
      <c r="DG87" s="26"/>
      <c r="DH87" s="26">
        <f t="shared" si="341"/>
        <v>0</v>
      </c>
      <c r="DI87" s="26" t="str">
        <f t="shared" si="342"/>
        <v>Avanzado</v>
      </c>
      <c r="DJ87" s="19"/>
      <c r="EG87" s="19"/>
      <c r="EH87" s="19"/>
      <c r="EI87" s="19"/>
      <c r="EJ87" s="19"/>
      <c r="EK87" s="19"/>
      <c r="EL87" s="19"/>
      <c r="EM87" s="19"/>
      <c r="EN87" s="19"/>
      <c r="EO87" s="19"/>
      <c r="EP87" s="19"/>
    </row>
    <row r="88" spans="1:146" s="20" customFormat="1" ht="15" customHeight="1">
      <c r="A88" s="1"/>
      <c r="B88" s="19"/>
      <c r="C88" s="31" t="str">
        <f t="shared" si="505"/>
        <v>Social</v>
      </c>
      <c r="D88" s="31" t="s">
        <v>5</v>
      </c>
      <c r="E88" s="31" t="str">
        <f t="shared" si="506"/>
        <v>Desarrollo del personal</v>
      </c>
      <c r="F88" s="31" t="str">
        <f t="shared" si="499"/>
        <v>Salarios y prestaciones</v>
      </c>
      <c r="G88" s="31" t="str">
        <f t="shared" si="499"/>
        <v>Efectividad Gubernamental</v>
      </c>
      <c r="H88" s="31" t="str">
        <f t="shared" si="331"/>
        <v>Avanzado</v>
      </c>
      <c r="I88" s="31" t="str">
        <f t="shared" si="500"/>
        <v>I-37</v>
      </c>
      <c r="J88" s="31" t="str">
        <f t="shared" si="500"/>
        <v>Prestaciones relacionadas con el salario</v>
      </c>
      <c r="K88" s="31" t="str">
        <f t="shared" si="500"/>
        <v>%</v>
      </c>
      <c r="L88" s="31" t="str">
        <f t="shared" si="500"/>
        <v>Evalúa si todos los empleados enel componente evaluado tienen prestaciones relacionadas con el salario como seguro médico, pensión, vacaciones pagadas, entre otros.</v>
      </c>
      <c r="M88" s="31" t="str">
        <f t="shared" si="500"/>
        <v>Cuantitativo</v>
      </c>
      <c r="N88" s="31" t="str">
        <f t="shared" si="500"/>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88" s="31" t="str">
        <f t="shared" si="500"/>
        <v>N/A</v>
      </c>
      <c r="P88" s="31" t="str">
        <f t="shared" si="500"/>
        <v>N/A</v>
      </c>
      <c r="Q88" s="31" t="str">
        <f t="shared" si="500"/>
        <v>N/A</v>
      </c>
      <c r="R88" s="31" t="str">
        <f t="shared" si="500"/>
        <v>N/A</v>
      </c>
      <c r="S88" s="31">
        <f t="shared" si="500"/>
        <v>46</v>
      </c>
      <c r="T88" s="31">
        <f t="shared" si="500"/>
        <v>47</v>
      </c>
      <c r="U88" s="31" t="str">
        <f t="shared" si="500"/>
        <v>-</v>
      </c>
      <c r="V88" s="31" t="str">
        <f t="shared" si="500"/>
        <v>-</v>
      </c>
      <c r="W88" s="31" t="str">
        <f t="shared" si="500"/>
        <v>-</v>
      </c>
      <c r="X88" s="31" t="str">
        <f t="shared" si="500"/>
        <v>-</v>
      </c>
      <c r="Y88" s="31" t="str">
        <f t="shared" si="500"/>
        <v>-</v>
      </c>
      <c r="Z88" s="31" t="str">
        <f t="shared" si="500"/>
        <v>-</v>
      </c>
      <c r="AA88" s="31" t="str">
        <f t="shared" si="500"/>
        <v>-</v>
      </c>
      <c r="AB88" s="31" t="str">
        <f t="shared" si="500"/>
        <v>-</v>
      </c>
      <c r="AC88" s="31" t="str">
        <f t="shared" si="500"/>
        <v>-</v>
      </c>
      <c r="AD88" s="31" t="str">
        <f t="shared" si="500"/>
        <v>-</v>
      </c>
      <c r="AE88" s="31" t="str">
        <f t="shared" si="500"/>
        <v>-</v>
      </c>
      <c r="AF88" s="31" t="str">
        <f t="shared" si="500"/>
        <v>-</v>
      </c>
      <c r="AG88" s="31" t="str">
        <f t="shared" si="500"/>
        <v>-</v>
      </c>
      <c r="AH88" s="31" t="str">
        <f t="shared" si="501"/>
        <v>-</v>
      </c>
      <c r="AI88" s="31" t="str">
        <f t="shared" si="501"/>
        <v>-</v>
      </c>
      <c r="AJ88" s="31" t="str">
        <f t="shared" si="501"/>
        <v>-</v>
      </c>
      <c r="AK88" s="31" t="str">
        <f t="shared" si="501"/>
        <v>-</v>
      </c>
      <c r="AL88"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8" s="31" t="str">
        <f t="shared" si="501"/>
        <v>NA</v>
      </c>
      <c r="AN88" s="31" t="str">
        <f t="shared" si="501"/>
        <v>% de empleados con prestaciones relacionadas con el salario= ∑(Número de empleados de base de las instalaciones/entidades que tienen todas las prestaciones relacionadas con el salario )/∑(Número total de empleados base de las instalaciones/entidades)</v>
      </c>
      <c r="AO88" s="31" t="str">
        <f t="shared" si="501"/>
        <v>% de empleados con prestaciones relacionadas con el salario= ∑(Número de empleados de base de las entidades a integrar que tienen todas las prestaciones relacionadas con el salario )/∑(Número total de empleados base de las entidades a integrar)</v>
      </c>
      <c r="AP88"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88" s="31" t="str">
        <f t="shared" si="501"/>
        <v>Componentes</v>
      </c>
      <c r="AR88" s="31"/>
      <c r="AS88" s="31"/>
      <c r="AT88" s="41" t="str">
        <f t="shared" si="507"/>
        <v>X</v>
      </c>
      <c r="AU88" s="41" t="str">
        <f t="shared" si="508"/>
        <v>X</v>
      </c>
      <c r="AV88" s="41" t="str">
        <f t="shared" si="509"/>
        <v>X</v>
      </c>
      <c r="AW88" s="41" t="str">
        <f t="shared" si="510"/>
        <v>X</v>
      </c>
      <c r="AX88" s="41" t="str">
        <f t="shared" si="511"/>
        <v>X</v>
      </c>
      <c r="AY88" s="41" t="str">
        <f t="shared" si="512"/>
        <v>X</v>
      </c>
      <c r="AZ88" s="41" t="str">
        <f t="shared" si="513"/>
        <v>X</v>
      </c>
      <c r="BA88" s="41" t="str">
        <f t="shared" si="514"/>
        <v>X</v>
      </c>
      <c r="BB88" s="646" t="str">
        <f t="shared" si="515"/>
        <v>≥90%</v>
      </c>
      <c r="BC88" s="646" t="str">
        <f t="shared" si="516"/>
        <v>Propuesto</v>
      </c>
      <c r="BD88" s="648" t="str">
        <f t="shared" si="517"/>
        <v>&lt;90 a ≥80%</v>
      </c>
      <c r="BE88" s="648" t="str">
        <f t="shared" si="518"/>
        <v>Propuesto</v>
      </c>
      <c r="BF88" s="650" t="str">
        <f t="shared" si="519"/>
        <v>&lt;80%</v>
      </c>
      <c r="BG88" s="650" t="str">
        <f t="shared" si="520"/>
        <v>Propuesto</v>
      </c>
      <c r="BH88" s="136" t="str">
        <f t="shared" si="521"/>
        <v>Máx</v>
      </c>
      <c r="BI88" s="485">
        <f>'G-8'!MR170</f>
        <v>0</v>
      </c>
      <c r="BJ88" s="485" t="e">
        <f>'G-8'!MT170</f>
        <v>#DIV/0!</v>
      </c>
      <c r="BK88" s="485">
        <f>'G-8'!MS170</f>
        <v>0</v>
      </c>
      <c r="BL88" s="41">
        <f t="shared" si="522"/>
        <v>0</v>
      </c>
      <c r="BM88" s="41">
        <f t="shared" si="504"/>
        <v>0</v>
      </c>
      <c r="BN88" s="41">
        <f t="shared" si="504"/>
        <v>0</v>
      </c>
      <c r="BO88" s="41">
        <f t="shared" si="504"/>
        <v>0</v>
      </c>
      <c r="BP88" s="41">
        <f t="shared" si="504"/>
        <v>0</v>
      </c>
      <c r="BQ88" s="41">
        <f t="shared" si="504"/>
        <v>0</v>
      </c>
      <c r="BR88" s="41">
        <f t="shared" si="504"/>
        <v>0</v>
      </c>
      <c r="BS88" s="41">
        <f t="shared" si="504"/>
        <v>0</v>
      </c>
      <c r="BT88" s="41">
        <f t="shared" si="504"/>
        <v>0</v>
      </c>
      <c r="BU88" s="41">
        <f t="shared" si="504"/>
        <v>0</v>
      </c>
      <c r="BV88" s="41">
        <f t="shared" si="504"/>
        <v>0</v>
      </c>
      <c r="BW88" s="41">
        <f t="shared" si="504"/>
        <v>0</v>
      </c>
      <c r="BX88" s="41">
        <f t="shared" si="504"/>
        <v>0</v>
      </c>
      <c r="BY88" s="41">
        <f t="shared" si="504"/>
        <v>0</v>
      </c>
      <c r="BZ88" s="41">
        <f t="shared" si="504"/>
        <v>0</v>
      </c>
      <c r="CA88" s="41">
        <f t="shared" si="504"/>
        <v>0</v>
      </c>
      <c r="CB88" s="41">
        <f t="shared" si="504"/>
        <v>0</v>
      </c>
      <c r="CC88" s="41">
        <f t="shared" si="504"/>
        <v>0</v>
      </c>
      <c r="CD88" s="41">
        <f t="shared" si="504"/>
        <v>0</v>
      </c>
      <c r="CE88" s="41">
        <f t="shared" si="504"/>
        <v>0</v>
      </c>
      <c r="CF88" s="41">
        <f t="shared" si="504"/>
        <v>0</v>
      </c>
      <c r="CG88" s="41" t="str">
        <f t="shared" si="504"/>
        <v>No</v>
      </c>
      <c r="CH88" s="41">
        <f t="shared" si="504"/>
        <v>0</v>
      </c>
      <c r="CI88" s="41">
        <f t="shared" si="504"/>
        <v>0</v>
      </c>
      <c r="CJ88" s="41">
        <f t="shared" si="504"/>
        <v>0</v>
      </c>
      <c r="CK88" s="41">
        <f t="shared" si="504"/>
        <v>0</v>
      </c>
      <c r="CL88" s="41">
        <f t="shared" si="504"/>
        <v>0</v>
      </c>
      <c r="CM88" s="41">
        <f t="shared" si="504"/>
        <v>0</v>
      </c>
      <c r="CN88" s="41">
        <f t="shared" si="504"/>
        <v>0</v>
      </c>
      <c r="CO88" s="41">
        <f t="shared" si="504"/>
        <v>0</v>
      </c>
      <c r="CP88" s="41">
        <f t="shared" si="504"/>
        <v>0</v>
      </c>
      <c r="CQ88" s="41">
        <f t="shared" si="504"/>
        <v>0</v>
      </c>
      <c r="CR88" s="41">
        <f t="shared" si="504"/>
        <v>0</v>
      </c>
      <c r="CS88" s="41">
        <f t="shared" si="504"/>
        <v>0</v>
      </c>
      <c r="CT88" s="41">
        <f t="shared" si="504"/>
        <v>0</v>
      </c>
      <c r="CU88" s="41">
        <f t="shared" si="504"/>
        <v>1</v>
      </c>
      <c r="CV88" s="41" t="str">
        <f t="shared" si="504"/>
        <v>I-39</v>
      </c>
      <c r="CW88" s="41" t="str">
        <f t="shared" si="504"/>
        <v>Es muy probable que exista una relación inversa con el número de trabajadores informales, mientras la proporción de uno de los indicadores aumente, el otro deberá disminuir. Se pueden comparar ambos indicadores para poder llegar a las conclusiones correctas.</v>
      </c>
      <c r="CX88" s="41">
        <f t="shared" si="504"/>
        <v>0</v>
      </c>
      <c r="CY88" s="41">
        <f t="shared" si="504"/>
        <v>0</v>
      </c>
      <c r="CZ88" s="41">
        <f t="shared" si="504"/>
        <v>0</v>
      </c>
      <c r="DA88" s="41">
        <f t="shared" si="504"/>
        <v>0</v>
      </c>
      <c r="DB88" s="26"/>
      <c r="DC88" s="26"/>
      <c r="DD88" s="26"/>
      <c r="DE88" s="26"/>
      <c r="DF88" s="26"/>
      <c r="DG88" s="26"/>
      <c r="DH88" s="26">
        <f t="shared" si="341"/>
        <v>0</v>
      </c>
      <c r="DI88" s="26" t="str">
        <f t="shared" si="342"/>
        <v>Avanzado</v>
      </c>
      <c r="DJ88" s="19"/>
      <c r="EG88" s="19"/>
      <c r="EH88" s="19"/>
      <c r="EI88" s="19"/>
      <c r="EJ88" s="19"/>
      <c r="EK88" s="19"/>
      <c r="EL88" s="19"/>
      <c r="EM88" s="19"/>
      <c r="EN88" s="19"/>
      <c r="EO88" s="19"/>
      <c r="EP88" s="19"/>
    </row>
    <row r="89" spans="1:146" s="20" customFormat="1" ht="15" customHeight="1">
      <c r="A89" s="1"/>
      <c r="B89" s="19"/>
      <c r="C89" s="31" t="str">
        <f t="shared" si="505"/>
        <v>Social</v>
      </c>
      <c r="D89" s="31" t="s">
        <v>204</v>
      </c>
      <c r="E89" s="31" t="str">
        <f t="shared" si="506"/>
        <v>Desarrollo del personal</v>
      </c>
      <c r="F89" s="31" t="str">
        <f t="shared" si="499"/>
        <v>Salarios y prestaciones</v>
      </c>
      <c r="G89" s="31" t="str">
        <f t="shared" si="499"/>
        <v>Efectividad Gubernamental</v>
      </c>
      <c r="H89" s="31" t="str">
        <f t="shared" si="331"/>
        <v>Avanzado</v>
      </c>
      <c r="I89" s="31" t="str">
        <f t="shared" si="500"/>
        <v>I-37</v>
      </c>
      <c r="J89" s="31" t="str">
        <f t="shared" si="500"/>
        <v>Prestaciones relacionadas con el salario</v>
      </c>
      <c r="K89" s="31" t="str">
        <f t="shared" si="500"/>
        <v>%</v>
      </c>
      <c r="L89" s="31" t="str">
        <f t="shared" si="500"/>
        <v>Evalúa si todos los empleados enel componente evaluado tienen prestaciones relacionadas con el salario como seguro médico, pensión, vacaciones pagadas, entre otros.</v>
      </c>
      <c r="M89" s="31" t="str">
        <f t="shared" si="500"/>
        <v>Cuantitativo</v>
      </c>
      <c r="N89" s="31" t="str">
        <f t="shared" si="500"/>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89" s="31" t="str">
        <f t="shared" si="500"/>
        <v>N/A</v>
      </c>
      <c r="P89" s="31" t="str">
        <f t="shared" si="500"/>
        <v>N/A</v>
      </c>
      <c r="Q89" s="31" t="str">
        <f t="shared" si="500"/>
        <v>N/A</v>
      </c>
      <c r="R89" s="31" t="str">
        <f t="shared" si="500"/>
        <v>N/A</v>
      </c>
      <c r="S89" s="31">
        <f t="shared" si="500"/>
        <v>46</v>
      </c>
      <c r="T89" s="31">
        <f t="shared" si="500"/>
        <v>47</v>
      </c>
      <c r="U89" s="31" t="str">
        <f t="shared" si="500"/>
        <v>-</v>
      </c>
      <c r="V89" s="31" t="str">
        <f t="shared" si="500"/>
        <v>-</v>
      </c>
      <c r="W89" s="31" t="str">
        <f t="shared" si="500"/>
        <v>-</v>
      </c>
      <c r="X89" s="31" t="str">
        <f t="shared" si="500"/>
        <v>-</v>
      </c>
      <c r="Y89" s="31" t="str">
        <f t="shared" si="500"/>
        <v>-</v>
      </c>
      <c r="Z89" s="31" t="str">
        <f t="shared" si="500"/>
        <v>-</v>
      </c>
      <c r="AA89" s="31" t="str">
        <f t="shared" si="500"/>
        <v>-</v>
      </c>
      <c r="AB89" s="31" t="str">
        <f t="shared" si="500"/>
        <v>-</v>
      </c>
      <c r="AC89" s="31" t="str">
        <f t="shared" si="500"/>
        <v>-</v>
      </c>
      <c r="AD89" s="31" t="str">
        <f t="shared" si="500"/>
        <v>-</v>
      </c>
      <c r="AE89" s="31" t="str">
        <f t="shared" si="500"/>
        <v>-</v>
      </c>
      <c r="AF89" s="31" t="str">
        <f t="shared" si="500"/>
        <v>-</v>
      </c>
      <c r="AG89" s="31" t="str">
        <f t="shared" si="500"/>
        <v>-</v>
      </c>
      <c r="AH89" s="31" t="str">
        <f t="shared" si="501"/>
        <v>-</v>
      </c>
      <c r="AI89" s="31" t="str">
        <f t="shared" si="501"/>
        <v>-</v>
      </c>
      <c r="AJ89" s="31" t="str">
        <f t="shared" si="501"/>
        <v>-</v>
      </c>
      <c r="AK89" s="31" t="str">
        <f t="shared" si="501"/>
        <v>-</v>
      </c>
      <c r="AL89"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89" s="31" t="str">
        <f t="shared" si="501"/>
        <v>NA</v>
      </c>
      <c r="AN89" s="31" t="str">
        <f t="shared" si="501"/>
        <v>% de empleados con prestaciones relacionadas con el salario= ∑(Número de empleados de base de las instalaciones/entidades que tienen todas las prestaciones relacionadas con el salario )/∑(Número total de empleados base de las instalaciones/entidades)</v>
      </c>
      <c r="AO89" s="31" t="str">
        <f t="shared" si="501"/>
        <v>% de empleados con prestaciones relacionadas con el salario= ∑(Número de empleados de base de las entidades a integrar que tienen todas las prestaciones relacionadas con el salario )/∑(Número total de empleados base de las entidades a integrar)</v>
      </c>
      <c r="AP89"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89" s="31" t="str">
        <f t="shared" si="501"/>
        <v>Componentes</v>
      </c>
      <c r="AR89" s="31"/>
      <c r="AS89" s="31"/>
      <c r="AT89" s="41" t="str">
        <f t="shared" si="507"/>
        <v>X</v>
      </c>
      <c r="AU89" s="41" t="str">
        <f t="shared" si="508"/>
        <v>X</v>
      </c>
      <c r="AV89" s="41" t="str">
        <f t="shared" si="509"/>
        <v>X</v>
      </c>
      <c r="AW89" s="41" t="str">
        <f t="shared" si="510"/>
        <v>X</v>
      </c>
      <c r="AX89" s="41" t="str">
        <f t="shared" si="511"/>
        <v>X</v>
      </c>
      <c r="AY89" s="41" t="str">
        <f t="shared" si="512"/>
        <v>X</v>
      </c>
      <c r="AZ89" s="41" t="str">
        <f t="shared" si="513"/>
        <v>X</v>
      </c>
      <c r="BA89" s="41" t="str">
        <f t="shared" si="514"/>
        <v>X</v>
      </c>
      <c r="BB89" s="646" t="str">
        <f t="shared" si="515"/>
        <v>≥90%</v>
      </c>
      <c r="BC89" s="646" t="str">
        <f t="shared" si="516"/>
        <v>Propuesto</v>
      </c>
      <c r="BD89" s="648" t="str">
        <f t="shared" si="517"/>
        <v>&lt;90 a ≥80%</v>
      </c>
      <c r="BE89" s="648" t="str">
        <f t="shared" si="518"/>
        <v>Propuesto</v>
      </c>
      <c r="BF89" s="650" t="str">
        <f t="shared" si="519"/>
        <v>&lt;80%</v>
      </c>
      <c r="BG89" s="650" t="str">
        <f t="shared" si="520"/>
        <v>Propuesto</v>
      </c>
      <c r="BH89" s="136" t="str">
        <f t="shared" si="521"/>
        <v>Máx</v>
      </c>
      <c r="BI89" s="485">
        <f>'G-8'!MR200</f>
        <v>1</v>
      </c>
      <c r="BJ89" s="485">
        <f>'G-8'!MT200</f>
        <v>1</v>
      </c>
      <c r="BK89" s="485">
        <f>'G-8'!MS200</f>
        <v>1</v>
      </c>
      <c r="BL89" s="41">
        <f t="shared" si="522"/>
        <v>0</v>
      </c>
      <c r="BM89" s="41">
        <f t="shared" si="504"/>
        <v>0</v>
      </c>
      <c r="BN89" s="41">
        <f t="shared" si="504"/>
        <v>0</v>
      </c>
      <c r="BO89" s="41">
        <f t="shared" si="504"/>
        <v>0</v>
      </c>
      <c r="BP89" s="41">
        <f t="shared" si="504"/>
        <v>0</v>
      </c>
      <c r="BQ89" s="41">
        <f t="shared" si="504"/>
        <v>0</v>
      </c>
      <c r="BR89" s="41">
        <f t="shared" si="504"/>
        <v>0</v>
      </c>
      <c r="BS89" s="41">
        <f t="shared" si="504"/>
        <v>0</v>
      </c>
      <c r="BT89" s="41">
        <f t="shared" si="504"/>
        <v>0</v>
      </c>
      <c r="BU89" s="41">
        <f t="shared" si="504"/>
        <v>0</v>
      </c>
      <c r="BV89" s="41">
        <f t="shared" si="504"/>
        <v>0</v>
      </c>
      <c r="BW89" s="41">
        <f t="shared" si="504"/>
        <v>0</v>
      </c>
      <c r="BX89" s="41">
        <f t="shared" si="504"/>
        <v>0</v>
      </c>
      <c r="BY89" s="41">
        <f t="shared" si="504"/>
        <v>0</v>
      </c>
      <c r="BZ89" s="41">
        <f t="shared" si="504"/>
        <v>0</v>
      </c>
      <c r="CA89" s="41">
        <f t="shared" si="504"/>
        <v>0</v>
      </c>
      <c r="CB89" s="41">
        <f t="shared" si="504"/>
        <v>0</v>
      </c>
      <c r="CC89" s="41">
        <f t="shared" si="504"/>
        <v>0</v>
      </c>
      <c r="CD89" s="41">
        <f t="shared" si="504"/>
        <v>0</v>
      </c>
      <c r="CE89" s="41">
        <f t="shared" si="504"/>
        <v>0</v>
      </c>
      <c r="CF89" s="41">
        <f t="shared" si="504"/>
        <v>0</v>
      </c>
      <c r="CG89" s="41" t="str">
        <f t="shared" si="504"/>
        <v>No</v>
      </c>
      <c r="CH89" s="41">
        <f t="shared" si="504"/>
        <v>0</v>
      </c>
      <c r="CI89" s="41">
        <f t="shared" si="504"/>
        <v>0</v>
      </c>
      <c r="CJ89" s="41">
        <f t="shared" si="504"/>
        <v>0</v>
      </c>
      <c r="CK89" s="41">
        <f t="shared" si="504"/>
        <v>0</v>
      </c>
      <c r="CL89" s="41">
        <f t="shared" si="504"/>
        <v>0</v>
      </c>
      <c r="CM89" s="41">
        <f t="shared" si="504"/>
        <v>0</v>
      </c>
      <c r="CN89" s="41">
        <f t="shared" si="504"/>
        <v>0</v>
      </c>
      <c r="CO89" s="41">
        <f t="shared" si="504"/>
        <v>0</v>
      </c>
      <c r="CP89" s="41">
        <f t="shared" si="504"/>
        <v>0</v>
      </c>
      <c r="CQ89" s="41">
        <f t="shared" si="504"/>
        <v>0</v>
      </c>
      <c r="CR89" s="41">
        <f t="shared" si="504"/>
        <v>0</v>
      </c>
      <c r="CS89" s="41">
        <f t="shared" si="504"/>
        <v>0</v>
      </c>
      <c r="CT89" s="41">
        <f t="shared" si="504"/>
        <v>0</v>
      </c>
      <c r="CU89" s="41">
        <f t="shared" si="504"/>
        <v>1</v>
      </c>
      <c r="CV89" s="41" t="str">
        <f t="shared" si="504"/>
        <v>I-39</v>
      </c>
      <c r="CW89" s="41" t="str">
        <f t="shared" si="504"/>
        <v>Es muy probable que exista una relación inversa con el número de trabajadores informales, mientras la proporción de uno de los indicadores aumente, el otro deberá disminuir. Se pueden comparar ambos indicadores para poder llegar a las conclusiones correctas.</v>
      </c>
      <c r="CX89" s="41">
        <f t="shared" si="504"/>
        <v>0</v>
      </c>
      <c r="CY89" s="41">
        <f t="shared" si="504"/>
        <v>0</v>
      </c>
      <c r="CZ89" s="41">
        <f t="shared" si="504"/>
        <v>0</v>
      </c>
      <c r="DA89" s="41">
        <f t="shared" si="504"/>
        <v>0</v>
      </c>
      <c r="DB89" s="26"/>
      <c r="DC89" s="26"/>
      <c r="DD89" s="26"/>
      <c r="DE89" s="26"/>
      <c r="DF89" s="26"/>
      <c r="DG89" s="26" t="s">
        <v>89</v>
      </c>
      <c r="DH89" s="26">
        <f t="shared" si="341"/>
        <v>1</v>
      </c>
      <c r="DI89" s="26" t="str">
        <f t="shared" si="342"/>
        <v>Avanzado</v>
      </c>
      <c r="DJ89" s="19"/>
      <c r="EG89" s="19"/>
      <c r="EH89" s="19"/>
      <c r="EI89" s="19"/>
      <c r="EJ89" s="19"/>
      <c r="EK89" s="19"/>
      <c r="EL89" s="19"/>
      <c r="EM89" s="19"/>
      <c r="EN89" s="19"/>
      <c r="EO89" s="19"/>
      <c r="EP89" s="19"/>
    </row>
    <row r="90" spans="1:146" s="20" customFormat="1" ht="15" customHeight="1">
      <c r="A90" s="1"/>
      <c r="B90" s="19"/>
      <c r="C90" s="31" t="str">
        <f t="shared" si="505"/>
        <v>Social</v>
      </c>
      <c r="D90" s="31" t="s">
        <v>162</v>
      </c>
      <c r="E90" s="31" t="str">
        <f t="shared" si="506"/>
        <v>Desarrollo del personal</v>
      </c>
      <c r="F90" s="31" t="str">
        <f t="shared" si="499"/>
        <v>Salarios y prestaciones</v>
      </c>
      <c r="G90" s="31" t="str">
        <f t="shared" si="499"/>
        <v>Efectividad Gubernamental</v>
      </c>
      <c r="H90" s="31" t="str">
        <f t="shared" si="331"/>
        <v>Avanzado</v>
      </c>
      <c r="I90" s="31" t="str">
        <f t="shared" ref="I90:I92" si="523">I89</f>
        <v>I-37</v>
      </c>
      <c r="J90" s="31" t="str">
        <f t="shared" ref="J90:J92" si="524">J89</f>
        <v>Prestaciones relacionadas con el salario</v>
      </c>
      <c r="K90" s="31" t="str">
        <f t="shared" ref="K90:K92" si="525">K89</f>
        <v>%</v>
      </c>
      <c r="L90" s="31" t="str">
        <f t="shared" ref="L90:L92" si="526">L89</f>
        <v>Evalúa si todos los empleados enel componente evaluado tienen prestaciones relacionadas con el salario como seguro médico, pensión, vacaciones pagadas, entre otros.</v>
      </c>
      <c r="M90" s="31" t="str">
        <f t="shared" ref="M90:M92" si="527">M89</f>
        <v>Cuantitativo</v>
      </c>
      <c r="N90" s="31" t="str">
        <f t="shared" ref="N90:N92" si="528">N89</f>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90" s="31" t="str">
        <f t="shared" ref="O90:O92" si="529">O89</f>
        <v>N/A</v>
      </c>
      <c r="P90" s="31" t="str">
        <f t="shared" ref="P90:P92" si="530">P89</f>
        <v>N/A</v>
      </c>
      <c r="Q90" s="31" t="str">
        <f t="shared" ref="Q90:Q92" si="531">Q89</f>
        <v>N/A</v>
      </c>
      <c r="R90" s="31" t="str">
        <f t="shared" ref="R90:R92" si="532">R89</f>
        <v>N/A</v>
      </c>
      <c r="S90" s="31">
        <f t="shared" ref="S90:S92" si="533">S89</f>
        <v>46</v>
      </c>
      <c r="T90" s="31">
        <f t="shared" ref="T90:T92" si="534">T89</f>
        <v>47</v>
      </c>
      <c r="U90" s="31" t="str">
        <f t="shared" ref="U90:U92" si="535">U89</f>
        <v>-</v>
      </c>
      <c r="V90" s="31" t="str">
        <f t="shared" ref="V90:V92" si="536">V89</f>
        <v>-</v>
      </c>
      <c r="W90" s="31" t="str">
        <f t="shared" ref="W90:W92" si="537">W89</f>
        <v>-</v>
      </c>
      <c r="X90" s="31" t="str">
        <f t="shared" ref="X90:X92" si="538">X89</f>
        <v>-</v>
      </c>
      <c r="Y90" s="31" t="str">
        <f t="shared" ref="Y90:Y92" si="539">Y89</f>
        <v>-</v>
      </c>
      <c r="Z90" s="31" t="str">
        <f t="shared" ref="Z90:Z92" si="540">Z89</f>
        <v>-</v>
      </c>
      <c r="AA90" s="31" t="str">
        <f t="shared" ref="AA90:AA92" si="541">AA89</f>
        <v>-</v>
      </c>
      <c r="AB90" s="31" t="str">
        <f t="shared" ref="AB90:AB92" si="542">AB89</f>
        <v>-</v>
      </c>
      <c r="AC90" s="31" t="str">
        <f t="shared" ref="AC90:AC92" si="543">AC89</f>
        <v>-</v>
      </c>
      <c r="AD90" s="31" t="str">
        <f t="shared" ref="AD90:AD92" si="544">AD89</f>
        <v>-</v>
      </c>
      <c r="AE90" s="31" t="str">
        <f t="shared" ref="AE90:AE92" si="545">AE89</f>
        <v>-</v>
      </c>
      <c r="AF90" s="31" t="str">
        <f t="shared" ref="AF90:AF92" si="546">AF89</f>
        <v>-</v>
      </c>
      <c r="AG90" s="31" t="str">
        <f t="shared" ref="AG90:AG92" si="547">AG89</f>
        <v>-</v>
      </c>
      <c r="AH90" s="31" t="str">
        <f t="shared" si="501"/>
        <v>-</v>
      </c>
      <c r="AI90" s="31" t="str">
        <f t="shared" si="501"/>
        <v>-</v>
      </c>
      <c r="AJ90" s="31" t="str">
        <f t="shared" si="501"/>
        <v>-</v>
      </c>
      <c r="AK90" s="31" t="str">
        <f t="shared" si="501"/>
        <v>-</v>
      </c>
      <c r="AL90"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0" s="31" t="str">
        <f t="shared" si="501"/>
        <v>NA</v>
      </c>
      <c r="AN90" s="31" t="str">
        <f t="shared" si="501"/>
        <v>% de empleados con prestaciones relacionadas con el salario= ∑(Número de empleados de base de las instalaciones/entidades que tienen todas las prestaciones relacionadas con el salario )/∑(Número total de empleados base de las instalaciones/entidades)</v>
      </c>
      <c r="AO90" s="31" t="str">
        <f t="shared" si="501"/>
        <v>% de empleados con prestaciones relacionadas con el salario= ∑(Número de empleados de base de las entidades a integrar que tienen todas las prestaciones relacionadas con el salario )/∑(Número total de empleados base de las entidades a integrar)</v>
      </c>
      <c r="AP90"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90" s="31" t="str">
        <f t="shared" si="501"/>
        <v>Componentes</v>
      </c>
      <c r="AR90" s="31"/>
      <c r="AS90" s="31"/>
      <c r="AT90" s="41" t="str">
        <f t="shared" si="507"/>
        <v>X</v>
      </c>
      <c r="AU90" s="41" t="str">
        <f t="shared" si="508"/>
        <v>X</v>
      </c>
      <c r="AV90" s="41" t="str">
        <f t="shared" si="509"/>
        <v>X</v>
      </c>
      <c r="AW90" s="41" t="str">
        <f t="shared" si="510"/>
        <v>X</v>
      </c>
      <c r="AX90" s="41" t="str">
        <f t="shared" si="511"/>
        <v>X</v>
      </c>
      <c r="AY90" s="41" t="str">
        <f t="shared" si="512"/>
        <v>X</v>
      </c>
      <c r="AZ90" s="41" t="str">
        <f t="shared" si="513"/>
        <v>X</v>
      </c>
      <c r="BA90" s="41" t="str">
        <f t="shared" si="514"/>
        <v>X</v>
      </c>
      <c r="BB90" s="646" t="str">
        <f t="shared" si="515"/>
        <v>≥90%</v>
      </c>
      <c r="BC90" s="646" t="str">
        <f t="shared" si="516"/>
        <v>Propuesto</v>
      </c>
      <c r="BD90" s="648" t="str">
        <f t="shared" si="517"/>
        <v>&lt;90 a ≥80%</v>
      </c>
      <c r="BE90" s="648" t="str">
        <f t="shared" si="518"/>
        <v>Propuesto</v>
      </c>
      <c r="BF90" s="650" t="str">
        <f t="shared" si="519"/>
        <v>&lt;80%</v>
      </c>
      <c r="BG90" s="650" t="str">
        <f t="shared" si="520"/>
        <v>Propuesto</v>
      </c>
      <c r="BH90" s="136" t="str">
        <f t="shared" si="521"/>
        <v>Máx</v>
      </c>
      <c r="BI90" s="485">
        <f>'G-8'!MR227</f>
        <v>0</v>
      </c>
      <c r="BJ90" s="485" t="e">
        <f>'G-8'!MT227</f>
        <v>#DIV/0!</v>
      </c>
      <c r="BK90" s="485">
        <f>'G-8'!MS227</f>
        <v>0</v>
      </c>
      <c r="BL90" s="41">
        <f t="shared" si="522"/>
        <v>0</v>
      </c>
      <c r="BM90" s="41">
        <f t="shared" si="504"/>
        <v>0</v>
      </c>
      <c r="BN90" s="41">
        <f t="shared" si="504"/>
        <v>0</v>
      </c>
      <c r="BO90" s="41">
        <f t="shared" si="504"/>
        <v>0</v>
      </c>
      <c r="BP90" s="41">
        <f t="shared" si="504"/>
        <v>0</v>
      </c>
      <c r="BQ90" s="41">
        <f t="shared" si="504"/>
        <v>0</v>
      </c>
      <c r="BR90" s="41">
        <f t="shared" si="504"/>
        <v>0</v>
      </c>
      <c r="BS90" s="41">
        <f t="shared" si="504"/>
        <v>0</v>
      </c>
      <c r="BT90" s="41">
        <f t="shared" si="504"/>
        <v>0</v>
      </c>
      <c r="BU90" s="41">
        <f t="shared" si="504"/>
        <v>0</v>
      </c>
      <c r="BV90" s="41">
        <f t="shared" si="504"/>
        <v>0</v>
      </c>
      <c r="BW90" s="41">
        <f t="shared" si="504"/>
        <v>0</v>
      </c>
      <c r="BX90" s="41">
        <f t="shared" si="504"/>
        <v>0</v>
      </c>
      <c r="BY90" s="41">
        <f t="shared" si="504"/>
        <v>0</v>
      </c>
      <c r="BZ90" s="41">
        <f t="shared" si="504"/>
        <v>0</v>
      </c>
      <c r="CA90" s="41">
        <f t="shared" si="504"/>
        <v>0</v>
      </c>
      <c r="CB90" s="41">
        <f t="shared" si="504"/>
        <v>0</v>
      </c>
      <c r="CC90" s="41">
        <f t="shared" si="504"/>
        <v>0</v>
      </c>
      <c r="CD90" s="41">
        <f t="shared" si="504"/>
        <v>0</v>
      </c>
      <c r="CE90" s="41">
        <f t="shared" si="504"/>
        <v>0</v>
      </c>
      <c r="CF90" s="41">
        <f t="shared" si="504"/>
        <v>0</v>
      </c>
      <c r="CG90" s="41" t="str">
        <f t="shared" si="504"/>
        <v>No</v>
      </c>
      <c r="CH90" s="41">
        <f t="shared" si="504"/>
        <v>0</v>
      </c>
      <c r="CI90" s="41">
        <f t="shared" si="504"/>
        <v>0</v>
      </c>
      <c r="CJ90" s="41">
        <f t="shared" si="504"/>
        <v>0</v>
      </c>
      <c r="CK90" s="41">
        <f t="shared" si="504"/>
        <v>0</v>
      </c>
      <c r="CL90" s="41">
        <f t="shared" si="504"/>
        <v>0</v>
      </c>
      <c r="CM90" s="41">
        <f t="shared" si="504"/>
        <v>0</v>
      </c>
      <c r="CN90" s="41">
        <f t="shared" si="504"/>
        <v>0</v>
      </c>
      <c r="CO90" s="41">
        <f t="shared" si="504"/>
        <v>0</v>
      </c>
      <c r="CP90" s="41">
        <f t="shared" si="504"/>
        <v>0</v>
      </c>
      <c r="CQ90" s="41">
        <f t="shared" si="504"/>
        <v>0</v>
      </c>
      <c r="CR90" s="41">
        <f t="shared" si="504"/>
        <v>0</v>
      </c>
      <c r="CS90" s="41">
        <f t="shared" si="504"/>
        <v>0</v>
      </c>
      <c r="CT90" s="41">
        <f t="shared" si="504"/>
        <v>0</v>
      </c>
      <c r="CU90" s="41">
        <f t="shared" si="504"/>
        <v>1</v>
      </c>
      <c r="CV90" s="41" t="str">
        <f t="shared" si="504"/>
        <v>I-39</v>
      </c>
      <c r="CW90" s="41" t="str">
        <f t="shared" si="504"/>
        <v>Es muy probable que exista una relación inversa con el número de trabajadores informales, mientras la proporción de uno de los indicadores aumente, el otro deberá disminuir. Se pueden comparar ambos indicadores para poder llegar a las conclusiones correctas.</v>
      </c>
      <c r="CX90" s="41">
        <f t="shared" si="504"/>
        <v>0</v>
      </c>
      <c r="CY90" s="41">
        <f t="shared" si="504"/>
        <v>0</v>
      </c>
      <c r="CZ90" s="41">
        <f t="shared" si="504"/>
        <v>0</v>
      </c>
      <c r="DA90" s="41">
        <f t="shared" si="504"/>
        <v>0</v>
      </c>
      <c r="DB90" s="26"/>
      <c r="DC90" s="26"/>
      <c r="DD90" s="26"/>
      <c r="DE90" s="26"/>
      <c r="DF90" s="26"/>
      <c r="DG90" s="26"/>
      <c r="DH90" s="26">
        <f t="shared" si="341"/>
        <v>0</v>
      </c>
      <c r="DI90" s="26" t="str">
        <f t="shared" si="342"/>
        <v>Avanzado</v>
      </c>
      <c r="DJ90" s="19"/>
      <c r="EG90" s="19"/>
      <c r="EH90" s="19"/>
      <c r="EI90" s="19"/>
      <c r="EJ90" s="19"/>
      <c r="EK90" s="19"/>
      <c r="EL90" s="19"/>
      <c r="EM90" s="19"/>
      <c r="EN90" s="19"/>
      <c r="EO90" s="19"/>
      <c r="EP90" s="19"/>
    </row>
    <row r="91" spans="1:146" s="20" customFormat="1" ht="15" customHeight="1">
      <c r="A91" s="1"/>
      <c r="B91" s="19"/>
      <c r="C91" s="31" t="str">
        <f t="shared" si="505"/>
        <v>Social</v>
      </c>
      <c r="D91" s="31" t="s">
        <v>214</v>
      </c>
      <c r="E91" s="31" t="str">
        <f t="shared" si="506"/>
        <v>Desarrollo del personal</v>
      </c>
      <c r="F91" s="31" t="str">
        <f t="shared" si="499"/>
        <v>Salarios y prestaciones</v>
      </c>
      <c r="G91" s="31" t="str">
        <f t="shared" si="499"/>
        <v>Efectividad Gubernamental</v>
      </c>
      <c r="H91" s="31" t="str">
        <f t="shared" si="331"/>
        <v>Avanzado</v>
      </c>
      <c r="I91" s="31" t="str">
        <f t="shared" si="523"/>
        <v>I-37</v>
      </c>
      <c r="J91" s="31" t="str">
        <f t="shared" si="524"/>
        <v>Prestaciones relacionadas con el salario</v>
      </c>
      <c r="K91" s="31" t="str">
        <f t="shared" si="525"/>
        <v>%</v>
      </c>
      <c r="L91" s="31" t="str">
        <f t="shared" si="526"/>
        <v>Evalúa si todos los empleados enel componente evaluado tienen prestaciones relacionadas con el salario como seguro médico, pensión, vacaciones pagadas, entre otros.</v>
      </c>
      <c r="M91" s="31" t="str">
        <f t="shared" si="527"/>
        <v>Cuantitativo</v>
      </c>
      <c r="N91" s="31" t="str">
        <f t="shared" si="528"/>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91" s="31" t="str">
        <f t="shared" si="529"/>
        <v>N/A</v>
      </c>
      <c r="P91" s="31" t="str">
        <f t="shared" si="530"/>
        <v>N/A</v>
      </c>
      <c r="Q91" s="31" t="str">
        <f t="shared" si="531"/>
        <v>N/A</v>
      </c>
      <c r="R91" s="31" t="str">
        <f t="shared" si="532"/>
        <v>N/A</v>
      </c>
      <c r="S91" s="31">
        <f t="shared" si="533"/>
        <v>46</v>
      </c>
      <c r="T91" s="31">
        <f t="shared" si="534"/>
        <v>47</v>
      </c>
      <c r="U91" s="31" t="str">
        <f t="shared" si="535"/>
        <v>-</v>
      </c>
      <c r="V91" s="31" t="str">
        <f t="shared" si="536"/>
        <v>-</v>
      </c>
      <c r="W91" s="31" t="str">
        <f t="shared" si="537"/>
        <v>-</v>
      </c>
      <c r="X91" s="31" t="str">
        <f t="shared" si="538"/>
        <v>-</v>
      </c>
      <c r="Y91" s="31" t="str">
        <f t="shared" si="539"/>
        <v>-</v>
      </c>
      <c r="Z91" s="31" t="str">
        <f t="shared" si="540"/>
        <v>-</v>
      </c>
      <c r="AA91" s="31" t="str">
        <f t="shared" si="541"/>
        <v>-</v>
      </c>
      <c r="AB91" s="31" t="str">
        <f t="shared" si="542"/>
        <v>-</v>
      </c>
      <c r="AC91" s="31" t="str">
        <f t="shared" si="543"/>
        <v>-</v>
      </c>
      <c r="AD91" s="31" t="str">
        <f t="shared" si="544"/>
        <v>-</v>
      </c>
      <c r="AE91" s="31" t="str">
        <f t="shared" si="545"/>
        <v>-</v>
      </c>
      <c r="AF91" s="31" t="str">
        <f t="shared" si="546"/>
        <v>-</v>
      </c>
      <c r="AG91" s="31" t="str">
        <f t="shared" si="547"/>
        <v>-</v>
      </c>
      <c r="AH91" s="31" t="str">
        <f t="shared" si="501"/>
        <v>-</v>
      </c>
      <c r="AI91" s="31" t="str">
        <f t="shared" si="501"/>
        <v>-</v>
      </c>
      <c r="AJ91" s="31" t="str">
        <f t="shared" si="501"/>
        <v>-</v>
      </c>
      <c r="AK91" s="31" t="str">
        <f t="shared" si="501"/>
        <v>-</v>
      </c>
      <c r="AL91"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1" s="31" t="str">
        <f t="shared" si="501"/>
        <v>NA</v>
      </c>
      <c r="AN91" s="31" t="str">
        <f t="shared" si="501"/>
        <v>% de empleados con prestaciones relacionadas con el salario= ∑(Número de empleados de base de las instalaciones/entidades que tienen todas las prestaciones relacionadas con el salario )/∑(Número total de empleados base de las instalaciones/entidades)</v>
      </c>
      <c r="AO91" s="31" t="str">
        <f t="shared" si="501"/>
        <v>% de empleados con prestaciones relacionadas con el salario= ∑(Número de empleados de base de las entidades a integrar que tienen todas las prestaciones relacionadas con el salario )/∑(Número total de empleados base de las entidades a integrar)</v>
      </c>
      <c r="AP91"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91" s="31" t="str">
        <f t="shared" si="501"/>
        <v>Componentes</v>
      </c>
      <c r="AR91" s="31"/>
      <c r="AS91" s="31"/>
      <c r="AT91" s="41" t="str">
        <f t="shared" si="507"/>
        <v>X</v>
      </c>
      <c r="AU91" s="41" t="str">
        <f t="shared" si="508"/>
        <v>X</v>
      </c>
      <c r="AV91" s="41" t="str">
        <f t="shared" si="509"/>
        <v>X</v>
      </c>
      <c r="AW91" s="41" t="str">
        <f t="shared" si="510"/>
        <v>X</v>
      </c>
      <c r="AX91" s="41" t="str">
        <f t="shared" si="511"/>
        <v>X</v>
      </c>
      <c r="AY91" s="41" t="str">
        <f t="shared" si="512"/>
        <v>X</v>
      </c>
      <c r="AZ91" s="41" t="str">
        <f t="shared" si="513"/>
        <v>X</v>
      </c>
      <c r="BA91" s="41" t="str">
        <f t="shared" si="514"/>
        <v>X</v>
      </c>
      <c r="BB91" s="646" t="str">
        <f t="shared" si="515"/>
        <v>≥90%</v>
      </c>
      <c r="BC91" s="646" t="str">
        <f t="shared" si="516"/>
        <v>Propuesto</v>
      </c>
      <c r="BD91" s="648" t="str">
        <f t="shared" si="517"/>
        <v>&lt;90 a ≥80%</v>
      </c>
      <c r="BE91" s="648" t="str">
        <f t="shared" si="518"/>
        <v>Propuesto</v>
      </c>
      <c r="BF91" s="650" t="str">
        <f t="shared" si="519"/>
        <v>&lt;80%</v>
      </c>
      <c r="BG91" s="650" t="str">
        <f t="shared" si="520"/>
        <v>Propuesto</v>
      </c>
      <c r="BH91" s="136" t="str">
        <f t="shared" si="521"/>
        <v>Máx</v>
      </c>
      <c r="BI91" s="485">
        <f>'G-8'!MR254</f>
        <v>1</v>
      </c>
      <c r="BJ91" s="485">
        <f>'G-8'!MT254</f>
        <v>1</v>
      </c>
      <c r="BK91" s="485">
        <f>'G-8'!MS254</f>
        <v>1</v>
      </c>
      <c r="BL91" s="41">
        <f t="shared" si="522"/>
        <v>0</v>
      </c>
      <c r="BM91" s="41">
        <f t="shared" si="504"/>
        <v>0</v>
      </c>
      <c r="BN91" s="41">
        <f t="shared" si="504"/>
        <v>0</v>
      </c>
      <c r="BO91" s="41">
        <f t="shared" si="504"/>
        <v>0</v>
      </c>
      <c r="BP91" s="41">
        <f t="shared" si="504"/>
        <v>0</v>
      </c>
      <c r="BQ91" s="41">
        <f t="shared" si="504"/>
        <v>0</v>
      </c>
      <c r="BR91" s="41">
        <f t="shared" si="504"/>
        <v>0</v>
      </c>
      <c r="BS91" s="41">
        <f t="shared" si="504"/>
        <v>0</v>
      </c>
      <c r="BT91" s="41">
        <f t="shared" si="504"/>
        <v>0</v>
      </c>
      <c r="BU91" s="41">
        <f t="shared" si="504"/>
        <v>0</v>
      </c>
      <c r="BV91" s="41">
        <f t="shared" si="504"/>
        <v>0</v>
      </c>
      <c r="BW91" s="41">
        <f t="shared" si="504"/>
        <v>0</v>
      </c>
      <c r="BX91" s="41">
        <f t="shared" si="504"/>
        <v>0</v>
      </c>
      <c r="BY91" s="41">
        <f t="shared" si="504"/>
        <v>0</v>
      </c>
      <c r="BZ91" s="41">
        <f t="shared" si="504"/>
        <v>0</v>
      </c>
      <c r="CA91" s="41">
        <f t="shared" si="504"/>
        <v>0</v>
      </c>
      <c r="CB91" s="41">
        <f t="shared" si="504"/>
        <v>0</v>
      </c>
      <c r="CC91" s="41">
        <f t="shared" si="504"/>
        <v>0</v>
      </c>
      <c r="CD91" s="41">
        <f t="shared" si="504"/>
        <v>0</v>
      </c>
      <c r="CE91" s="41">
        <f t="shared" si="504"/>
        <v>0</v>
      </c>
      <c r="CF91" s="41">
        <f t="shared" si="504"/>
        <v>0</v>
      </c>
      <c r="CG91" s="41" t="str">
        <f t="shared" si="504"/>
        <v>No</v>
      </c>
      <c r="CH91" s="41">
        <f t="shared" si="504"/>
        <v>0</v>
      </c>
      <c r="CI91" s="41">
        <f t="shared" si="504"/>
        <v>0</v>
      </c>
      <c r="CJ91" s="41">
        <f t="shared" si="504"/>
        <v>0</v>
      </c>
      <c r="CK91" s="41">
        <f t="shared" si="504"/>
        <v>0</v>
      </c>
      <c r="CL91" s="41">
        <f t="shared" si="504"/>
        <v>0</v>
      </c>
      <c r="CM91" s="41">
        <f t="shared" si="504"/>
        <v>0</v>
      </c>
      <c r="CN91" s="41">
        <f t="shared" si="504"/>
        <v>0</v>
      </c>
      <c r="CO91" s="41">
        <f t="shared" ref="CO91:CO92" si="548">CO90</f>
        <v>0</v>
      </c>
      <c r="CP91" s="41">
        <f t="shared" ref="CP91:CP92" si="549">CP90</f>
        <v>0</v>
      </c>
      <c r="CQ91" s="41">
        <f t="shared" ref="CQ91:CQ92" si="550">CQ90</f>
        <v>0</v>
      </c>
      <c r="CR91" s="41">
        <f t="shared" ref="CR91:CR92" si="551">CR90</f>
        <v>0</v>
      </c>
      <c r="CS91" s="41">
        <f t="shared" ref="CS91:CS92" si="552">CS90</f>
        <v>0</v>
      </c>
      <c r="CT91" s="41">
        <f t="shared" ref="CT91:CT92" si="553">CT90</f>
        <v>0</v>
      </c>
      <c r="CU91" s="41">
        <f t="shared" ref="CU91:CU92" si="554">CU90</f>
        <v>1</v>
      </c>
      <c r="CV91" s="41" t="str">
        <f t="shared" ref="CV91:CV92" si="555">CV90</f>
        <v>I-39</v>
      </c>
      <c r="CW91" s="41" t="str">
        <f t="shared" ref="CW91:CW92" si="556">CW90</f>
        <v>Es muy probable que exista una relación inversa con el número de trabajadores informales, mientras la proporción de uno de los indicadores aumente, el otro deberá disminuir. Se pueden comparar ambos indicadores para poder llegar a las conclusiones correctas.</v>
      </c>
      <c r="CX91" s="41">
        <f t="shared" ref="CX91:CX92" si="557">CX90</f>
        <v>0</v>
      </c>
      <c r="CY91" s="41">
        <f t="shared" ref="CY91:CY92" si="558">CY90</f>
        <v>0</v>
      </c>
      <c r="CZ91" s="41">
        <f t="shared" ref="CZ91:CZ92" si="559">CZ90</f>
        <v>0</v>
      </c>
      <c r="DA91" s="41">
        <f t="shared" ref="DA91:DA92" si="560">DA90</f>
        <v>0</v>
      </c>
      <c r="DB91" s="26"/>
      <c r="DC91" s="26"/>
      <c r="DD91" s="26"/>
      <c r="DE91" s="26"/>
      <c r="DF91" s="26"/>
      <c r="DG91" s="26" t="s">
        <v>89</v>
      </c>
      <c r="DH91" s="26">
        <f t="shared" si="341"/>
        <v>1</v>
      </c>
      <c r="DI91" s="26" t="str">
        <f t="shared" si="342"/>
        <v>Avanzado</v>
      </c>
      <c r="DJ91" s="19"/>
      <c r="EG91" s="19"/>
      <c r="EH91" s="19"/>
      <c r="EI91" s="19"/>
      <c r="EJ91" s="19"/>
      <c r="EK91" s="19"/>
      <c r="EL91" s="19"/>
      <c r="EM91" s="19"/>
      <c r="EN91" s="19"/>
      <c r="EO91" s="19"/>
      <c r="EP91" s="19"/>
    </row>
    <row r="92" spans="1:146" s="20" customFormat="1" ht="15" customHeight="1">
      <c r="A92" s="1"/>
      <c r="B92" s="19"/>
      <c r="C92" s="31" t="str">
        <f t="shared" si="505"/>
        <v>Social</v>
      </c>
      <c r="D92" s="31" t="s">
        <v>55</v>
      </c>
      <c r="E92" s="31" t="str">
        <f t="shared" si="506"/>
        <v>Desarrollo del personal</v>
      </c>
      <c r="F92" s="31" t="str">
        <f t="shared" si="499"/>
        <v>Salarios y prestaciones</v>
      </c>
      <c r="G92" s="31" t="str">
        <f t="shared" si="499"/>
        <v>Efectividad Gubernamental</v>
      </c>
      <c r="H92" s="31" t="str">
        <f t="shared" si="331"/>
        <v>Avanzado</v>
      </c>
      <c r="I92" s="31" t="str">
        <f t="shared" si="523"/>
        <v>I-37</v>
      </c>
      <c r="J92" s="31" t="str">
        <f t="shared" si="524"/>
        <v>Prestaciones relacionadas con el salario</v>
      </c>
      <c r="K92" s="31" t="str">
        <f t="shared" si="525"/>
        <v>%</v>
      </c>
      <c r="L92" s="31" t="str">
        <f t="shared" si="526"/>
        <v>Evalúa si todos los empleados enel componente evaluado tienen prestaciones relacionadas con el salario como seguro médico, pensión, vacaciones pagadas, entre otros.</v>
      </c>
      <c r="M92" s="31" t="str">
        <f t="shared" si="527"/>
        <v>Cuantitativo</v>
      </c>
      <c r="N92" s="31" t="str">
        <f t="shared" si="528"/>
        <v xml:space="preserve">% de empleados con prestaciones relacionadas con el salario= Número de empleados de base (o contrato fijo)  que tienen todas las prestaciones relacionadas con el salario como: seguro médico, pensión, vacaciones pagadas, con sistema de incentivos, etc./Número total de empleados base (o con contrato fijo). Se debe excluir personal contratados de manera temporal o por honorarios. </v>
      </c>
      <c r="O92" s="31" t="str">
        <f t="shared" si="529"/>
        <v>N/A</v>
      </c>
      <c r="P92" s="31" t="str">
        <f t="shared" si="530"/>
        <v>N/A</v>
      </c>
      <c r="Q92" s="31" t="str">
        <f t="shared" si="531"/>
        <v>N/A</v>
      </c>
      <c r="R92" s="31" t="str">
        <f t="shared" si="532"/>
        <v>N/A</v>
      </c>
      <c r="S92" s="31">
        <f t="shared" si="533"/>
        <v>46</v>
      </c>
      <c r="T92" s="31">
        <f t="shared" si="534"/>
        <v>47</v>
      </c>
      <c r="U92" s="31" t="str">
        <f t="shared" si="535"/>
        <v>-</v>
      </c>
      <c r="V92" s="31" t="str">
        <f t="shared" si="536"/>
        <v>-</v>
      </c>
      <c r="W92" s="31" t="str">
        <f t="shared" si="537"/>
        <v>-</v>
      </c>
      <c r="X92" s="31" t="str">
        <f t="shared" si="538"/>
        <v>-</v>
      </c>
      <c r="Y92" s="31" t="str">
        <f t="shared" si="539"/>
        <v>-</v>
      </c>
      <c r="Z92" s="31" t="str">
        <f t="shared" si="540"/>
        <v>-</v>
      </c>
      <c r="AA92" s="31" t="str">
        <f t="shared" si="541"/>
        <v>-</v>
      </c>
      <c r="AB92" s="31" t="str">
        <f t="shared" si="542"/>
        <v>-</v>
      </c>
      <c r="AC92" s="31" t="str">
        <f t="shared" si="543"/>
        <v>-</v>
      </c>
      <c r="AD92" s="31" t="str">
        <f t="shared" si="544"/>
        <v>-</v>
      </c>
      <c r="AE92" s="31" t="str">
        <f t="shared" si="545"/>
        <v>-</v>
      </c>
      <c r="AF92" s="31" t="str">
        <f t="shared" si="546"/>
        <v>-</v>
      </c>
      <c r="AG92" s="31" t="str">
        <f t="shared" si="547"/>
        <v>-</v>
      </c>
      <c r="AH92" s="31" t="str">
        <f t="shared" si="501"/>
        <v>-</v>
      </c>
      <c r="AI92" s="31" t="str">
        <f t="shared" si="501"/>
        <v>-</v>
      </c>
      <c r="AJ92" s="31" t="str">
        <f t="shared" si="501"/>
        <v>-</v>
      </c>
      <c r="AK92" s="31" t="str">
        <f t="shared" si="501"/>
        <v>-</v>
      </c>
      <c r="AL92" s="221" t="str">
        <f t="shared" si="501"/>
        <v>En ocasiones, la subcontratación o la cantidad de personal temporal/por honorarios, puede alterar la interpretación de este indicador, por ejemplo, la proporción de personal fijo puede ser muy pequeña y reflejar un % alto en prestaciones.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2" s="31" t="str">
        <f t="shared" si="501"/>
        <v>NA</v>
      </c>
      <c r="AN92" s="31" t="str">
        <f t="shared" si="501"/>
        <v>% de empleados con prestaciones relacionadas con el salario= ∑(Número de empleados de base de las instalaciones/entidades que tienen todas las prestaciones relacionadas con el salario )/∑(Número total de empleados base de las instalaciones/entidades)</v>
      </c>
      <c r="AO92" s="31" t="str">
        <f t="shared" si="501"/>
        <v>% de empleados con prestaciones relacionadas con el salario= ∑(Número de empleados de base de las entidades a integrar que tienen todas las prestaciones relacionadas con el salario )/∑(Número total de empleados base de las entidades a integrar)</v>
      </c>
      <c r="AP92" s="31" t="str">
        <f t="shared" si="501"/>
        <v>% de empleados con prestaciones relacionadas con el salario= ∑(Número de empleados de base de mancomunidad+municipios que lo integran que tienen todas las prestaciones relacionadas con el salario )/∑(Número total de empleados base de mancomunidad+municipios que lo integran)</v>
      </c>
      <c r="AQ92" s="31" t="str">
        <f t="shared" si="501"/>
        <v>Componentes</v>
      </c>
      <c r="AR92" s="31"/>
      <c r="AS92" s="31"/>
      <c r="AT92" s="41" t="str">
        <f t="shared" si="507"/>
        <v>X</v>
      </c>
      <c r="AU92" s="41" t="str">
        <f t="shared" si="508"/>
        <v>X</v>
      </c>
      <c r="AV92" s="41" t="str">
        <f t="shared" si="509"/>
        <v>X</v>
      </c>
      <c r="AW92" s="41" t="str">
        <f t="shared" si="510"/>
        <v>X</v>
      </c>
      <c r="AX92" s="41" t="str">
        <f t="shared" si="511"/>
        <v>X</v>
      </c>
      <c r="AY92" s="41" t="str">
        <f t="shared" si="512"/>
        <v>X</v>
      </c>
      <c r="AZ92" s="41" t="str">
        <f t="shared" si="513"/>
        <v>X</v>
      </c>
      <c r="BA92" s="41" t="str">
        <f t="shared" si="514"/>
        <v>X</v>
      </c>
      <c r="BB92" s="646" t="str">
        <f t="shared" si="515"/>
        <v>≥90%</v>
      </c>
      <c r="BC92" s="646" t="str">
        <f t="shared" si="516"/>
        <v>Propuesto</v>
      </c>
      <c r="BD92" s="648" t="str">
        <f t="shared" si="517"/>
        <v>&lt;90 a ≥80%</v>
      </c>
      <c r="BE92" s="648" t="str">
        <f t="shared" si="518"/>
        <v>Propuesto</v>
      </c>
      <c r="BF92" s="650" t="str">
        <f t="shared" si="519"/>
        <v>&lt;80%</v>
      </c>
      <c r="BG92" s="650" t="str">
        <f t="shared" si="520"/>
        <v>Propuesto</v>
      </c>
      <c r="BH92" s="136" t="str">
        <f t="shared" si="521"/>
        <v>Máx</v>
      </c>
      <c r="BI92" s="485">
        <f>'G-8'!MR280</f>
        <v>0</v>
      </c>
      <c r="BJ92" s="485" t="e">
        <f>'G-8'!MT280</f>
        <v>#DIV/0!</v>
      </c>
      <c r="BK92" s="485">
        <f>'G-8'!MS280</f>
        <v>0</v>
      </c>
      <c r="BL92" s="41">
        <f t="shared" si="522"/>
        <v>0</v>
      </c>
      <c r="BM92" s="41">
        <f t="shared" ref="BM92" si="561">BM91</f>
        <v>0</v>
      </c>
      <c r="BN92" s="41">
        <f t="shared" ref="BN92" si="562">BN91</f>
        <v>0</v>
      </c>
      <c r="BO92" s="41">
        <f t="shared" ref="BO92" si="563">BO91</f>
        <v>0</v>
      </c>
      <c r="BP92" s="41">
        <f t="shared" ref="BP92" si="564">BP91</f>
        <v>0</v>
      </c>
      <c r="BQ92" s="41">
        <f t="shared" ref="BQ92" si="565">BQ91</f>
        <v>0</v>
      </c>
      <c r="BR92" s="41">
        <f t="shared" ref="BR92" si="566">BR91</f>
        <v>0</v>
      </c>
      <c r="BS92" s="41">
        <f t="shared" ref="BS92" si="567">BS91</f>
        <v>0</v>
      </c>
      <c r="BT92" s="41">
        <f t="shared" ref="BT92" si="568">BT91</f>
        <v>0</v>
      </c>
      <c r="BU92" s="41">
        <f t="shared" ref="BU92" si="569">BU91</f>
        <v>0</v>
      </c>
      <c r="BV92" s="41">
        <f t="shared" ref="BV92" si="570">BV91</f>
        <v>0</v>
      </c>
      <c r="BW92" s="41">
        <f t="shared" ref="BW92" si="571">BW91</f>
        <v>0</v>
      </c>
      <c r="BX92" s="41">
        <f t="shared" ref="BX92" si="572">BX91</f>
        <v>0</v>
      </c>
      <c r="BY92" s="41">
        <f t="shared" ref="BY92" si="573">BY91</f>
        <v>0</v>
      </c>
      <c r="BZ92" s="41">
        <f t="shared" ref="BZ92" si="574">BZ91</f>
        <v>0</v>
      </c>
      <c r="CA92" s="41">
        <f t="shared" ref="CA92" si="575">CA91</f>
        <v>0</v>
      </c>
      <c r="CB92" s="41">
        <f t="shared" ref="CB92" si="576">CB91</f>
        <v>0</v>
      </c>
      <c r="CC92" s="41">
        <f t="shared" ref="CC92" si="577">CC91</f>
        <v>0</v>
      </c>
      <c r="CD92" s="41">
        <f t="shared" ref="CD92" si="578">CD91</f>
        <v>0</v>
      </c>
      <c r="CE92" s="41">
        <f t="shared" ref="CE92" si="579">CE91</f>
        <v>0</v>
      </c>
      <c r="CF92" s="41">
        <f t="shared" ref="CF92" si="580">CF91</f>
        <v>0</v>
      </c>
      <c r="CG92" s="41" t="str">
        <f t="shared" ref="CG92" si="581">CG91</f>
        <v>No</v>
      </c>
      <c r="CH92" s="41">
        <f t="shared" ref="CH92" si="582">CH91</f>
        <v>0</v>
      </c>
      <c r="CI92" s="41">
        <f t="shared" ref="CI92" si="583">CI91</f>
        <v>0</v>
      </c>
      <c r="CJ92" s="41">
        <f t="shared" ref="CJ92" si="584">CJ91</f>
        <v>0</v>
      </c>
      <c r="CK92" s="41">
        <f t="shared" ref="CK92" si="585">CK91</f>
        <v>0</v>
      </c>
      <c r="CL92" s="41">
        <f t="shared" ref="CL92" si="586">CL91</f>
        <v>0</v>
      </c>
      <c r="CM92" s="41">
        <f t="shared" ref="CM92" si="587">CM91</f>
        <v>0</v>
      </c>
      <c r="CN92" s="41">
        <f t="shared" ref="CN92" si="588">CN91</f>
        <v>0</v>
      </c>
      <c r="CO92" s="41">
        <f t="shared" si="548"/>
        <v>0</v>
      </c>
      <c r="CP92" s="41">
        <f t="shared" si="549"/>
        <v>0</v>
      </c>
      <c r="CQ92" s="41">
        <f t="shared" si="550"/>
        <v>0</v>
      </c>
      <c r="CR92" s="41">
        <f t="shared" si="551"/>
        <v>0</v>
      </c>
      <c r="CS92" s="41">
        <f t="shared" si="552"/>
        <v>0</v>
      </c>
      <c r="CT92" s="41">
        <f t="shared" si="553"/>
        <v>0</v>
      </c>
      <c r="CU92" s="41">
        <f t="shared" si="554"/>
        <v>1</v>
      </c>
      <c r="CV92" s="41" t="str">
        <f t="shared" si="555"/>
        <v>I-39</v>
      </c>
      <c r="CW92" s="41" t="str">
        <f t="shared" si="556"/>
        <v>Es muy probable que exista una relación inversa con el número de trabajadores informales, mientras la proporción de uno de los indicadores aumente, el otro deberá disminuir. Se pueden comparar ambos indicadores para poder llegar a las conclusiones correctas.</v>
      </c>
      <c r="CX92" s="41">
        <f t="shared" si="557"/>
        <v>0</v>
      </c>
      <c r="CY92" s="41">
        <f t="shared" si="558"/>
        <v>0</v>
      </c>
      <c r="CZ92" s="41">
        <f t="shared" si="559"/>
        <v>0</v>
      </c>
      <c r="DA92" s="41">
        <f t="shared" si="560"/>
        <v>0</v>
      </c>
      <c r="DB92" s="26"/>
      <c r="DC92" s="26"/>
      <c r="DD92" s="26"/>
      <c r="DE92" s="26"/>
      <c r="DF92" s="26"/>
      <c r="DG92" s="26"/>
      <c r="DH92" s="26">
        <f t="shared" si="341"/>
        <v>0</v>
      </c>
      <c r="DI92" s="26" t="str">
        <f t="shared" si="342"/>
        <v>Avanzado</v>
      </c>
      <c r="DJ92" s="19"/>
      <c r="EG92" s="19"/>
      <c r="EH92" s="19"/>
      <c r="EI92" s="19"/>
      <c r="EJ92" s="19"/>
      <c r="EK92" s="19"/>
      <c r="EL92" s="19"/>
      <c r="EM92" s="19"/>
      <c r="EN92" s="19"/>
      <c r="EO92" s="19"/>
      <c r="EP92" s="19"/>
    </row>
    <row r="93" spans="1:146" s="20" customFormat="1" ht="15" customHeight="1">
      <c r="A93" s="1"/>
      <c r="B93" s="19"/>
      <c r="C93" s="31" t="s">
        <v>431</v>
      </c>
      <c r="D93" s="31" t="s">
        <v>14</v>
      </c>
      <c r="E93" s="31" t="s">
        <v>1220</v>
      </c>
      <c r="F93" s="31" t="s">
        <v>2165</v>
      </c>
      <c r="G93" s="31" t="s">
        <v>2125</v>
      </c>
      <c r="H93" s="31" t="str">
        <f t="shared" si="331"/>
        <v>Avanzado</v>
      </c>
      <c r="I93" s="41" t="s">
        <v>1175</v>
      </c>
      <c r="J93" s="22" t="s">
        <v>2963</v>
      </c>
      <c r="K93" s="642" t="s">
        <v>63</v>
      </c>
      <c r="L93" s="22" t="s">
        <v>2900</v>
      </c>
      <c r="M93" s="31" t="s">
        <v>97</v>
      </c>
      <c r="N93" s="22" t="s">
        <v>1114</v>
      </c>
      <c r="O93" s="220" t="s">
        <v>22</v>
      </c>
      <c r="P93" s="21" t="s">
        <v>22</v>
      </c>
      <c r="Q93" s="21" t="s">
        <v>22</v>
      </c>
      <c r="R93" s="21" t="s">
        <v>22</v>
      </c>
      <c r="S93" s="26">
        <f>'G-7'!D115</f>
        <v>111</v>
      </c>
      <c r="T93" s="26">
        <f>'G-7'!D136</f>
        <v>132</v>
      </c>
      <c r="U93" s="26">
        <f>'G-7'!D137</f>
        <v>133</v>
      </c>
      <c r="V93" s="41">
        <f>'G-7'!D138</f>
        <v>134</v>
      </c>
      <c r="W93" s="41" t="s">
        <v>4</v>
      </c>
      <c r="X93" s="41" t="s">
        <v>4</v>
      </c>
      <c r="Y93" s="41" t="s">
        <v>4</v>
      </c>
      <c r="Z93" s="41" t="s">
        <v>4</v>
      </c>
      <c r="AA93" s="41" t="s">
        <v>4</v>
      </c>
      <c r="AB93" s="41" t="s">
        <v>4</v>
      </c>
      <c r="AC93" s="41" t="s">
        <v>4</v>
      </c>
      <c r="AD93" s="41" t="s">
        <v>4</v>
      </c>
      <c r="AE93" s="41" t="s">
        <v>4</v>
      </c>
      <c r="AF93" s="41" t="s">
        <v>4</v>
      </c>
      <c r="AG93" s="41" t="s">
        <v>4</v>
      </c>
      <c r="AH93" s="41" t="s">
        <v>4</v>
      </c>
      <c r="AI93" s="41" t="s">
        <v>4</v>
      </c>
      <c r="AJ93" s="41" t="s">
        <v>4</v>
      </c>
      <c r="AK93" s="41" t="s">
        <v>4</v>
      </c>
      <c r="AL93" s="222" t="s">
        <v>1115</v>
      </c>
      <c r="AM93" s="26" t="s">
        <v>1137</v>
      </c>
      <c r="AN93" s="41" t="s">
        <v>1386</v>
      </c>
      <c r="AO93" s="31" t="s">
        <v>1229</v>
      </c>
      <c r="AP93" s="31" t="s">
        <v>1229</v>
      </c>
      <c r="AQ93" s="26" t="s">
        <v>619</v>
      </c>
      <c r="AR93" s="26"/>
      <c r="AS93" s="26"/>
      <c r="AT93" s="26" t="s">
        <v>2851</v>
      </c>
      <c r="AU93" s="26" t="s">
        <v>2851</v>
      </c>
      <c r="AV93" s="26" t="s">
        <v>2851</v>
      </c>
      <c r="AW93" s="26" t="s">
        <v>2851</v>
      </c>
      <c r="AX93" s="26" t="s">
        <v>2851</v>
      </c>
      <c r="AY93" s="26" t="s">
        <v>2851</v>
      </c>
      <c r="AZ93" s="26" t="s">
        <v>2851</v>
      </c>
      <c r="BA93" s="26" t="s">
        <v>2851</v>
      </c>
      <c r="BB93" s="23" t="s">
        <v>89</v>
      </c>
      <c r="BC93" s="23" t="s">
        <v>450</v>
      </c>
      <c r="BD93" s="30" t="s">
        <v>493</v>
      </c>
      <c r="BE93" s="24" t="s">
        <v>450</v>
      </c>
      <c r="BF93" s="25" t="s">
        <v>88</v>
      </c>
      <c r="BG93" s="25" t="s">
        <v>450</v>
      </c>
      <c r="BH93" s="136" t="s">
        <v>89</v>
      </c>
      <c r="BI93" s="481">
        <f>'G-8'!MX45</f>
        <v>0</v>
      </c>
      <c r="BJ93" s="481">
        <f>'G-8'!MY45</f>
        <v>7</v>
      </c>
      <c r="BK93" s="481">
        <f>'G-8'!NA45</f>
        <v>0</v>
      </c>
      <c r="BL93" s="41">
        <f>COUNTA(BM93:BZ93)/2</f>
        <v>0</v>
      </c>
      <c r="BM93" s="41"/>
      <c r="BN93" s="31"/>
      <c r="BO93" s="41"/>
      <c r="BP93" s="31"/>
      <c r="BQ93" s="41"/>
      <c r="BR93" s="31"/>
      <c r="BS93" s="31"/>
      <c r="BT93" s="31"/>
      <c r="BU93" s="31"/>
      <c r="BV93" s="31"/>
      <c r="BW93" s="31"/>
      <c r="BX93" s="31"/>
      <c r="BY93" s="31"/>
      <c r="BZ93" s="31"/>
      <c r="CA93" s="41">
        <f t="shared" si="171"/>
        <v>0</v>
      </c>
      <c r="CB93" s="41"/>
      <c r="CC93" s="41"/>
      <c r="CD93" s="41"/>
      <c r="CE93" s="41"/>
      <c r="CF93" s="41"/>
      <c r="CG93" s="41" t="s">
        <v>88</v>
      </c>
      <c r="CH93" s="41"/>
      <c r="CI93" s="41"/>
      <c r="CJ93" s="41"/>
      <c r="CK93" s="41"/>
      <c r="CL93" s="41">
        <f>COUNTA(CM93:CT93)/2</f>
        <v>0</v>
      </c>
      <c r="CM93" s="41"/>
      <c r="CN93" s="41"/>
      <c r="CO93" s="41"/>
      <c r="CP93" s="41"/>
      <c r="CQ93" s="41"/>
      <c r="CR93" s="41"/>
      <c r="CS93" s="41"/>
      <c r="CT93" s="41"/>
      <c r="CU93" s="41">
        <f t="shared" si="170"/>
        <v>0</v>
      </c>
      <c r="CV93" s="41"/>
      <c r="CW93" s="31"/>
      <c r="CX93" s="31"/>
      <c r="CY93" s="31"/>
      <c r="CZ93" s="31"/>
      <c r="DA93" s="31"/>
      <c r="DB93" s="26"/>
      <c r="DC93" s="26"/>
      <c r="DD93" s="26"/>
      <c r="DE93" s="26" t="s">
        <v>89</v>
      </c>
      <c r="DF93" s="26"/>
      <c r="DG93" s="26" t="s">
        <v>89</v>
      </c>
      <c r="DH93" s="26">
        <f t="shared" si="341"/>
        <v>2</v>
      </c>
      <c r="DI93" s="26" t="str">
        <f t="shared" si="342"/>
        <v>Avanzado</v>
      </c>
      <c r="DJ93" s="19"/>
      <c r="EG93" s="19"/>
      <c r="EH93" s="19"/>
      <c r="EI93" s="19"/>
      <c r="EJ93" s="19"/>
      <c r="EK93" s="19"/>
      <c r="EL93" s="19"/>
      <c r="EM93" s="19"/>
      <c r="EN93" s="19"/>
      <c r="EO93" s="19"/>
      <c r="EP93" s="19"/>
    </row>
    <row r="94" spans="1:146" s="20" customFormat="1" ht="15" customHeight="1">
      <c r="A94" s="1"/>
      <c r="B94" s="19"/>
      <c r="C94" s="31" t="str">
        <f>C93</f>
        <v>Social</v>
      </c>
      <c r="D94" s="31" t="s">
        <v>519</v>
      </c>
      <c r="E94" s="31" t="str">
        <f>E93</f>
        <v>Desarrollo del personal</v>
      </c>
      <c r="F94" s="31" t="str">
        <f t="shared" ref="F94:G100" si="589">F93</f>
        <v>Formación, capacitación y experiencia</v>
      </c>
      <c r="G94" s="31" t="str">
        <f t="shared" si="589"/>
        <v>Efectividad Gubernamental</v>
      </c>
      <c r="H94" s="31" t="str">
        <f t="shared" si="331"/>
        <v>Avanzado</v>
      </c>
      <c r="I94" s="31" t="str">
        <f t="shared" ref="I94:AG97" si="590">I93</f>
        <v>I-38</v>
      </c>
      <c r="J94" s="31" t="str">
        <f t="shared" si="590"/>
        <v>Estrategias de capacitación y formación</v>
      </c>
      <c r="K94" s="31" t="str">
        <f t="shared" si="590"/>
        <v>Si/Parcialmente/No</v>
      </c>
      <c r="L94" s="31" t="str">
        <f t="shared" si="590"/>
        <v>Evalúa si están en funcionamiento programas de capacitación continua y formación profesional para los empleados contratados</v>
      </c>
      <c r="M94" s="31" t="str">
        <f t="shared" si="590"/>
        <v>Cualitativo</v>
      </c>
      <c r="N94" s="31" t="str">
        <f t="shared" si="590"/>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4" s="31" t="str">
        <f t="shared" si="590"/>
        <v>N/A</v>
      </c>
      <c r="P94" s="31" t="str">
        <f t="shared" si="590"/>
        <v>N/A</v>
      </c>
      <c r="Q94" s="31" t="str">
        <f t="shared" si="590"/>
        <v>N/A</v>
      </c>
      <c r="R94" s="31" t="str">
        <f t="shared" si="590"/>
        <v>N/A</v>
      </c>
      <c r="S94" s="31">
        <f t="shared" si="590"/>
        <v>111</v>
      </c>
      <c r="T94" s="31">
        <f t="shared" si="590"/>
        <v>132</v>
      </c>
      <c r="U94" s="31">
        <f t="shared" si="590"/>
        <v>133</v>
      </c>
      <c r="V94" s="31">
        <f t="shared" si="590"/>
        <v>134</v>
      </c>
      <c r="W94" s="31" t="str">
        <f t="shared" si="590"/>
        <v>-</v>
      </c>
      <c r="X94" s="31" t="str">
        <f t="shared" si="590"/>
        <v>-</v>
      </c>
      <c r="Y94" s="31" t="str">
        <f t="shared" si="590"/>
        <v>-</v>
      </c>
      <c r="Z94" s="31" t="str">
        <f t="shared" si="590"/>
        <v>-</v>
      </c>
      <c r="AA94" s="31" t="str">
        <f t="shared" si="590"/>
        <v>-</v>
      </c>
      <c r="AB94" s="31" t="str">
        <f t="shared" si="590"/>
        <v>-</v>
      </c>
      <c r="AC94" s="31" t="str">
        <f t="shared" si="590"/>
        <v>-</v>
      </c>
      <c r="AD94" s="31" t="str">
        <f t="shared" si="590"/>
        <v>-</v>
      </c>
      <c r="AE94" s="31" t="str">
        <f t="shared" si="590"/>
        <v>-</v>
      </c>
      <c r="AF94" s="31" t="str">
        <f t="shared" si="590"/>
        <v>-</v>
      </c>
      <c r="AG94" s="31" t="str">
        <f t="shared" si="590"/>
        <v>-</v>
      </c>
      <c r="AH94" s="31" t="str">
        <f t="shared" ref="AH94:AL100" si="591">AH93</f>
        <v>-</v>
      </c>
      <c r="AI94" s="31" t="str">
        <f t="shared" si="591"/>
        <v>-</v>
      </c>
      <c r="AJ94" s="31" t="str">
        <f t="shared" si="591"/>
        <v>-</v>
      </c>
      <c r="AK94" s="31" t="str">
        <f t="shared" si="591"/>
        <v>-</v>
      </c>
      <c r="AL94"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4" s="31" t="str">
        <f t="shared" ref="AM94:AM100" si="592">AM93</f>
        <v>NA</v>
      </c>
      <c r="AN94" s="31" t="str">
        <f t="shared" ref="AN94:AN100" si="593">AN93</f>
        <v>Para cada instalación/entidad se debe evaluar individualmente el indicador (si es necesario) y luego reportar el peor valor seleccionado.</v>
      </c>
      <c r="AO94" s="31" t="str">
        <f t="shared" ref="AO94:AO100" si="594">AO93</f>
        <v>Para cada nivel geográfico evaluado individualmente se puede reportar el cumplimiento que les corresponde: Si/Parcialmente/No. Cuando se reportan la integración de diversos entes: % para cada respuesta (Si/Parcialmente/No)</v>
      </c>
      <c r="AP94" s="31" t="str">
        <f t="shared" ref="AP94:AP100" si="595">AP93</f>
        <v>Para cada nivel geográfico evaluado individualmente se puede reportar el cumplimiento que les corresponde: Si/Parcialmente/No. Cuando se reportan la integración de diversos entes: % para cada respuesta (Si/Parcialmente/No)</v>
      </c>
      <c r="AQ94" s="31" t="str">
        <f t="shared" ref="AQ94:AQ100" si="596">AQ93</f>
        <v>Componentes</v>
      </c>
      <c r="AR94" s="31"/>
      <c r="AS94" s="31"/>
      <c r="AT94" s="41" t="str">
        <f>AT93</f>
        <v>X</v>
      </c>
      <c r="AU94" s="41" t="str">
        <f t="shared" ref="AU94:BA94" si="597">AU93</f>
        <v>X</v>
      </c>
      <c r="AV94" s="41" t="str">
        <f t="shared" si="597"/>
        <v>X</v>
      </c>
      <c r="AW94" s="41" t="str">
        <f t="shared" si="597"/>
        <v>X</v>
      </c>
      <c r="AX94" s="41" t="str">
        <f t="shared" si="597"/>
        <v>X</v>
      </c>
      <c r="AY94" s="41" t="str">
        <f t="shared" si="597"/>
        <v>X</v>
      </c>
      <c r="AZ94" s="41" t="str">
        <f t="shared" si="597"/>
        <v>X</v>
      </c>
      <c r="BA94" s="41" t="str">
        <f t="shared" si="597"/>
        <v>X</v>
      </c>
      <c r="BB94" s="23" t="str">
        <f>BB93</f>
        <v>Si</v>
      </c>
      <c r="BC94" s="23" t="str">
        <f t="shared" ref="BC94:BG94" si="598">BC93</f>
        <v>Propuesto</v>
      </c>
      <c r="BD94" s="30" t="str">
        <f t="shared" si="598"/>
        <v>Parcialmente</v>
      </c>
      <c r="BE94" s="24" t="str">
        <f t="shared" si="598"/>
        <v>Propuesto</v>
      </c>
      <c r="BF94" s="25" t="str">
        <f t="shared" si="598"/>
        <v>No</v>
      </c>
      <c r="BG94" s="25" t="str">
        <f t="shared" si="598"/>
        <v>Propuesto</v>
      </c>
      <c r="BH94" s="136" t="str">
        <f>BH93</f>
        <v>Si</v>
      </c>
      <c r="BI94" s="481">
        <f>'G-8'!MX110</f>
        <v>2</v>
      </c>
      <c r="BJ94" s="481">
        <f>'G-8'!MY110</f>
        <v>0</v>
      </c>
      <c r="BK94" s="481">
        <f>'G-8'!NA110</f>
        <v>0</v>
      </c>
      <c r="BL94" s="41">
        <f>BL93</f>
        <v>0</v>
      </c>
      <c r="BM94" s="41">
        <f t="shared" ref="BM94:DA99" si="599">BM93</f>
        <v>0</v>
      </c>
      <c r="BN94" s="41">
        <f t="shared" si="599"/>
        <v>0</v>
      </c>
      <c r="BO94" s="41">
        <f t="shared" si="599"/>
        <v>0</v>
      </c>
      <c r="BP94" s="41">
        <f t="shared" si="599"/>
        <v>0</v>
      </c>
      <c r="BQ94" s="41">
        <f t="shared" si="599"/>
        <v>0</v>
      </c>
      <c r="BR94" s="41">
        <f t="shared" si="599"/>
        <v>0</v>
      </c>
      <c r="BS94" s="41">
        <f t="shared" si="599"/>
        <v>0</v>
      </c>
      <c r="BT94" s="41">
        <f t="shared" si="599"/>
        <v>0</v>
      </c>
      <c r="BU94" s="41">
        <f t="shared" si="599"/>
        <v>0</v>
      </c>
      <c r="BV94" s="41">
        <f t="shared" si="599"/>
        <v>0</v>
      </c>
      <c r="BW94" s="41">
        <f t="shared" si="599"/>
        <v>0</v>
      </c>
      <c r="BX94" s="41">
        <f t="shared" si="599"/>
        <v>0</v>
      </c>
      <c r="BY94" s="41">
        <f t="shared" si="599"/>
        <v>0</v>
      </c>
      <c r="BZ94" s="41">
        <f t="shared" si="599"/>
        <v>0</v>
      </c>
      <c r="CA94" s="41">
        <f t="shared" si="599"/>
        <v>0</v>
      </c>
      <c r="CB94" s="41">
        <f t="shared" si="599"/>
        <v>0</v>
      </c>
      <c r="CC94" s="41">
        <f t="shared" si="599"/>
        <v>0</v>
      </c>
      <c r="CD94" s="41">
        <f t="shared" si="599"/>
        <v>0</v>
      </c>
      <c r="CE94" s="41">
        <f t="shared" si="599"/>
        <v>0</v>
      </c>
      <c r="CF94" s="41">
        <f t="shared" si="599"/>
        <v>0</v>
      </c>
      <c r="CG94" s="41" t="str">
        <f t="shared" si="599"/>
        <v>No</v>
      </c>
      <c r="CH94" s="41">
        <f t="shared" si="599"/>
        <v>0</v>
      </c>
      <c r="CI94" s="41">
        <f t="shared" si="599"/>
        <v>0</v>
      </c>
      <c r="CJ94" s="41">
        <f t="shared" si="599"/>
        <v>0</v>
      </c>
      <c r="CK94" s="41">
        <f t="shared" si="599"/>
        <v>0</v>
      </c>
      <c r="CL94" s="41">
        <f t="shared" si="599"/>
        <v>0</v>
      </c>
      <c r="CM94" s="41">
        <f t="shared" si="599"/>
        <v>0</v>
      </c>
      <c r="CN94" s="41">
        <f t="shared" si="599"/>
        <v>0</v>
      </c>
      <c r="CO94" s="41">
        <f t="shared" si="599"/>
        <v>0</v>
      </c>
      <c r="CP94" s="41">
        <f t="shared" si="599"/>
        <v>0</v>
      </c>
      <c r="CQ94" s="41">
        <f t="shared" si="599"/>
        <v>0</v>
      </c>
      <c r="CR94" s="41">
        <f t="shared" si="599"/>
        <v>0</v>
      </c>
      <c r="CS94" s="41">
        <f t="shared" si="599"/>
        <v>0</v>
      </c>
      <c r="CT94" s="41">
        <f t="shared" si="599"/>
        <v>0</v>
      </c>
      <c r="CU94" s="41">
        <f t="shared" si="599"/>
        <v>0</v>
      </c>
      <c r="CV94" s="41">
        <f t="shared" si="599"/>
        <v>0</v>
      </c>
      <c r="CW94" s="41">
        <f t="shared" si="599"/>
        <v>0</v>
      </c>
      <c r="CX94" s="41">
        <f t="shared" si="599"/>
        <v>0</v>
      </c>
      <c r="CY94" s="41">
        <f t="shared" si="599"/>
        <v>0</v>
      </c>
      <c r="CZ94" s="41">
        <f t="shared" si="599"/>
        <v>0</v>
      </c>
      <c r="DA94" s="41">
        <f t="shared" si="599"/>
        <v>0</v>
      </c>
      <c r="DB94" s="26"/>
      <c r="DC94" s="26"/>
      <c r="DD94" s="26"/>
      <c r="DE94" s="26" t="s">
        <v>89</v>
      </c>
      <c r="DF94" s="26"/>
      <c r="DG94" s="26" t="s">
        <v>89</v>
      </c>
      <c r="DH94" s="26">
        <f t="shared" si="341"/>
        <v>2</v>
      </c>
      <c r="DI94" s="26" t="str">
        <f t="shared" si="342"/>
        <v>Avanzado</v>
      </c>
      <c r="DJ94" s="19"/>
      <c r="EG94" s="19"/>
      <c r="EH94" s="19"/>
      <c r="EI94" s="19"/>
      <c r="EJ94" s="19"/>
      <c r="EK94" s="19"/>
      <c r="EL94" s="19"/>
      <c r="EM94" s="19"/>
      <c r="EN94" s="19"/>
      <c r="EO94" s="19"/>
      <c r="EP94" s="19"/>
    </row>
    <row r="95" spans="1:146" s="20" customFormat="1" ht="15" customHeight="1">
      <c r="A95" s="1"/>
      <c r="B95" s="19"/>
      <c r="C95" s="31" t="str">
        <f t="shared" ref="C95:C100" si="600">C94</f>
        <v>Social</v>
      </c>
      <c r="D95" s="31" t="s">
        <v>2313</v>
      </c>
      <c r="E95" s="31" t="str">
        <f t="shared" ref="E95:E100" si="601">E94</f>
        <v>Desarrollo del personal</v>
      </c>
      <c r="F95" s="31" t="str">
        <f t="shared" si="589"/>
        <v>Formación, capacitación y experiencia</v>
      </c>
      <c r="G95" s="31" t="str">
        <f t="shared" si="589"/>
        <v>Efectividad Gubernamental</v>
      </c>
      <c r="H95" s="31" t="str">
        <f t="shared" si="331"/>
        <v>Avanzado</v>
      </c>
      <c r="I95" s="31" t="str">
        <f t="shared" si="590"/>
        <v>I-38</v>
      </c>
      <c r="J95" s="31" t="str">
        <f t="shared" si="590"/>
        <v>Estrategias de capacitación y formación</v>
      </c>
      <c r="K95" s="31" t="str">
        <f t="shared" si="590"/>
        <v>Si/Parcialmente/No</v>
      </c>
      <c r="L95" s="31" t="str">
        <f t="shared" si="590"/>
        <v>Evalúa si están en funcionamiento programas de capacitación continua y formación profesional para los empleados contratados</v>
      </c>
      <c r="M95" s="31" t="str">
        <f t="shared" si="590"/>
        <v>Cualitativo</v>
      </c>
      <c r="N95" s="31" t="str">
        <f t="shared" si="590"/>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5" s="31" t="str">
        <f t="shared" si="590"/>
        <v>N/A</v>
      </c>
      <c r="P95" s="31" t="str">
        <f t="shared" si="590"/>
        <v>N/A</v>
      </c>
      <c r="Q95" s="31" t="str">
        <f t="shared" si="590"/>
        <v>N/A</v>
      </c>
      <c r="R95" s="31" t="str">
        <f t="shared" si="590"/>
        <v>N/A</v>
      </c>
      <c r="S95" s="31">
        <f t="shared" si="590"/>
        <v>111</v>
      </c>
      <c r="T95" s="31">
        <f t="shared" si="590"/>
        <v>132</v>
      </c>
      <c r="U95" s="31">
        <f t="shared" si="590"/>
        <v>133</v>
      </c>
      <c r="V95" s="31">
        <f t="shared" si="590"/>
        <v>134</v>
      </c>
      <c r="W95" s="31" t="str">
        <f t="shared" si="590"/>
        <v>-</v>
      </c>
      <c r="X95" s="31" t="str">
        <f t="shared" si="590"/>
        <v>-</v>
      </c>
      <c r="Y95" s="31" t="str">
        <f t="shared" si="590"/>
        <v>-</v>
      </c>
      <c r="Z95" s="31" t="str">
        <f t="shared" si="590"/>
        <v>-</v>
      </c>
      <c r="AA95" s="31" t="str">
        <f t="shared" si="590"/>
        <v>-</v>
      </c>
      <c r="AB95" s="31" t="str">
        <f t="shared" si="590"/>
        <v>-</v>
      </c>
      <c r="AC95" s="31" t="str">
        <f t="shared" si="590"/>
        <v>-</v>
      </c>
      <c r="AD95" s="31" t="str">
        <f t="shared" si="590"/>
        <v>-</v>
      </c>
      <c r="AE95" s="31" t="str">
        <f t="shared" si="590"/>
        <v>-</v>
      </c>
      <c r="AF95" s="31" t="str">
        <f t="shared" si="590"/>
        <v>-</v>
      </c>
      <c r="AG95" s="31" t="str">
        <f t="shared" si="590"/>
        <v>-</v>
      </c>
      <c r="AH95" s="31" t="str">
        <f t="shared" si="591"/>
        <v>-</v>
      </c>
      <c r="AI95" s="31" t="str">
        <f t="shared" si="591"/>
        <v>-</v>
      </c>
      <c r="AJ95" s="31" t="str">
        <f t="shared" si="591"/>
        <v>-</v>
      </c>
      <c r="AK95" s="31" t="str">
        <f t="shared" si="591"/>
        <v>-</v>
      </c>
      <c r="AL95"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5" s="31" t="str">
        <f t="shared" si="592"/>
        <v>NA</v>
      </c>
      <c r="AN95" s="31" t="str">
        <f t="shared" si="593"/>
        <v>Para cada instalación/entidad se debe evaluar individualmente el indicador (si es necesario) y luego reportar el peor valor seleccionado.</v>
      </c>
      <c r="AO95" s="31" t="str">
        <f t="shared" si="594"/>
        <v>Para cada nivel geográfico evaluado individualmente se puede reportar el cumplimiento que les corresponde: Si/Parcialmente/No. Cuando se reportan la integración de diversos entes: % para cada respuesta (Si/Parcialmente/No)</v>
      </c>
      <c r="AP95" s="31" t="str">
        <f t="shared" si="595"/>
        <v>Para cada nivel geográfico evaluado individualmente se puede reportar el cumplimiento que les corresponde: Si/Parcialmente/No. Cuando se reportan la integración de diversos entes: % para cada respuesta (Si/Parcialmente/No)</v>
      </c>
      <c r="AQ95" s="31" t="str">
        <f t="shared" si="596"/>
        <v>Componentes</v>
      </c>
      <c r="AR95" s="31"/>
      <c r="AS95" s="31"/>
      <c r="AT95" s="41" t="str">
        <f t="shared" ref="AT95:AT100" si="602">AT94</f>
        <v>X</v>
      </c>
      <c r="AU95" s="41" t="str">
        <f t="shared" ref="AU95:AU100" si="603">AU94</f>
        <v>X</v>
      </c>
      <c r="AV95" s="41" t="str">
        <f t="shared" ref="AV95:AV100" si="604">AV94</f>
        <v>X</v>
      </c>
      <c r="AW95" s="41" t="str">
        <f t="shared" ref="AW95:AW100" si="605">AW94</f>
        <v>X</v>
      </c>
      <c r="AX95" s="41" t="str">
        <f t="shared" ref="AX95:AX100" si="606">AX94</f>
        <v>X</v>
      </c>
      <c r="AY95" s="41" t="str">
        <f t="shared" ref="AY95:AY100" si="607">AY94</f>
        <v>X</v>
      </c>
      <c r="AZ95" s="41" t="str">
        <f t="shared" ref="AZ95:AZ100" si="608">AZ94</f>
        <v>X</v>
      </c>
      <c r="BA95" s="41" t="str">
        <f t="shared" ref="BA95:BA100" si="609">BA94</f>
        <v>X</v>
      </c>
      <c r="BB95" s="23" t="str">
        <f t="shared" ref="BB95:BB100" si="610">BB94</f>
        <v>Si</v>
      </c>
      <c r="BC95" s="23" t="str">
        <f t="shared" ref="BC95:BC100" si="611">BC94</f>
        <v>Propuesto</v>
      </c>
      <c r="BD95" s="30" t="str">
        <f t="shared" ref="BD95:BD100" si="612">BD94</f>
        <v>Parcialmente</v>
      </c>
      <c r="BE95" s="24" t="str">
        <f t="shared" ref="BE95:BE100" si="613">BE94</f>
        <v>Propuesto</v>
      </c>
      <c r="BF95" s="25" t="str">
        <f t="shared" ref="BF95:BF100" si="614">BF94</f>
        <v>No</v>
      </c>
      <c r="BG95" s="25" t="str">
        <f t="shared" ref="BG95:BG100" si="615">BG94</f>
        <v>Propuesto</v>
      </c>
      <c r="BH95" s="136" t="str">
        <f t="shared" ref="BH95:BH100" si="616">BH94</f>
        <v>Si</v>
      </c>
      <c r="BI95" s="481">
        <f>'G-8'!MX139</f>
        <v>2</v>
      </c>
      <c r="BJ95" s="481">
        <f>'G-8'!MY139</f>
        <v>0</v>
      </c>
      <c r="BK95" s="481">
        <f>'G-8'!NA139</f>
        <v>0</v>
      </c>
      <c r="BL95" s="41">
        <f t="shared" ref="BL95:BL100" si="617">BL94</f>
        <v>0</v>
      </c>
      <c r="BM95" s="41">
        <f t="shared" si="599"/>
        <v>0</v>
      </c>
      <c r="BN95" s="41">
        <f t="shared" si="599"/>
        <v>0</v>
      </c>
      <c r="BO95" s="41">
        <f t="shared" si="599"/>
        <v>0</v>
      </c>
      <c r="BP95" s="41">
        <f t="shared" si="599"/>
        <v>0</v>
      </c>
      <c r="BQ95" s="41">
        <f t="shared" si="599"/>
        <v>0</v>
      </c>
      <c r="BR95" s="41">
        <f t="shared" si="599"/>
        <v>0</v>
      </c>
      <c r="BS95" s="41">
        <f t="shared" si="599"/>
        <v>0</v>
      </c>
      <c r="BT95" s="41">
        <f t="shared" si="599"/>
        <v>0</v>
      </c>
      <c r="BU95" s="41">
        <f t="shared" si="599"/>
        <v>0</v>
      </c>
      <c r="BV95" s="41">
        <f t="shared" si="599"/>
        <v>0</v>
      </c>
      <c r="BW95" s="41">
        <f t="shared" si="599"/>
        <v>0</v>
      </c>
      <c r="BX95" s="41">
        <f t="shared" si="599"/>
        <v>0</v>
      </c>
      <c r="BY95" s="41">
        <f t="shared" si="599"/>
        <v>0</v>
      </c>
      <c r="BZ95" s="41">
        <f t="shared" si="599"/>
        <v>0</v>
      </c>
      <c r="CA95" s="41">
        <f t="shared" si="599"/>
        <v>0</v>
      </c>
      <c r="CB95" s="41">
        <f t="shared" si="599"/>
        <v>0</v>
      </c>
      <c r="CC95" s="41">
        <f t="shared" si="599"/>
        <v>0</v>
      </c>
      <c r="CD95" s="41">
        <f t="shared" si="599"/>
        <v>0</v>
      </c>
      <c r="CE95" s="41">
        <f t="shared" si="599"/>
        <v>0</v>
      </c>
      <c r="CF95" s="41">
        <f t="shared" si="599"/>
        <v>0</v>
      </c>
      <c r="CG95" s="41" t="str">
        <f t="shared" si="599"/>
        <v>No</v>
      </c>
      <c r="CH95" s="41">
        <f t="shared" si="599"/>
        <v>0</v>
      </c>
      <c r="CI95" s="41">
        <f t="shared" si="599"/>
        <v>0</v>
      </c>
      <c r="CJ95" s="41">
        <f t="shared" si="599"/>
        <v>0</v>
      </c>
      <c r="CK95" s="41">
        <f t="shared" si="599"/>
        <v>0</v>
      </c>
      <c r="CL95" s="41">
        <f t="shared" si="599"/>
        <v>0</v>
      </c>
      <c r="CM95" s="41">
        <f t="shared" si="599"/>
        <v>0</v>
      </c>
      <c r="CN95" s="41">
        <f t="shared" si="599"/>
        <v>0</v>
      </c>
      <c r="CO95" s="41">
        <f t="shared" si="599"/>
        <v>0</v>
      </c>
      <c r="CP95" s="41">
        <f t="shared" si="599"/>
        <v>0</v>
      </c>
      <c r="CQ95" s="41">
        <f t="shared" si="599"/>
        <v>0</v>
      </c>
      <c r="CR95" s="41">
        <f t="shared" si="599"/>
        <v>0</v>
      </c>
      <c r="CS95" s="41">
        <f t="shared" si="599"/>
        <v>0</v>
      </c>
      <c r="CT95" s="41">
        <f t="shared" si="599"/>
        <v>0</v>
      </c>
      <c r="CU95" s="41">
        <f t="shared" si="599"/>
        <v>0</v>
      </c>
      <c r="CV95" s="41">
        <f t="shared" si="599"/>
        <v>0</v>
      </c>
      <c r="CW95" s="41">
        <f t="shared" si="599"/>
        <v>0</v>
      </c>
      <c r="CX95" s="41">
        <f t="shared" si="599"/>
        <v>0</v>
      </c>
      <c r="CY95" s="41">
        <f t="shared" si="599"/>
        <v>0</v>
      </c>
      <c r="CZ95" s="41">
        <f t="shared" si="599"/>
        <v>0</v>
      </c>
      <c r="DA95" s="41">
        <f t="shared" si="599"/>
        <v>0</v>
      </c>
      <c r="DB95" s="26"/>
      <c r="DC95" s="26"/>
      <c r="DD95" s="26"/>
      <c r="DE95" s="26" t="s">
        <v>89</v>
      </c>
      <c r="DF95" s="26"/>
      <c r="DG95" s="26"/>
      <c r="DH95" s="26">
        <f t="shared" si="341"/>
        <v>1</v>
      </c>
      <c r="DI95" s="26" t="str">
        <f t="shared" si="342"/>
        <v>Avanzado</v>
      </c>
      <c r="DJ95" s="19"/>
      <c r="EG95" s="19"/>
      <c r="EH95" s="19"/>
      <c r="EI95" s="19"/>
      <c r="EJ95" s="19"/>
      <c r="EK95" s="19"/>
      <c r="EL95" s="19"/>
      <c r="EM95" s="19"/>
      <c r="EN95" s="19"/>
      <c r="EO95" s="19"/>
      <c r="EP95" s="19"/>
    </row>
    <row r="96" spans="1:146" s="20" customFormat="1" ht="15" customHeight="1">
      <c r="A96" s="1"/>
      <c r="B96" s="19"/>
      <c r="C96" s="31" t="str">
        <f t="shared" si="600"/>
        <v>Social</v>
      </c>
      <c r="D96" s="31" t="s">
        <v>5</v>
      </c>
      <c r="E96" s="31" t="str">
        <f t="shared" si="601"/>
        <v>Desarrollo del personal</v>
      </c>
      <c r="F96" s="31" t="str">
        <f t="shared" si="589"/>
        <v>Formación, capacitación y experiencia</v>
      </c>
      <c r="G96" s="31" t="str">
        <f t="shared" si="589"/>
        <v>Efectividad Gubernamental</v>
      </c>
      <c r="H96" s="31" t="str">
        <f t="shared" si="331"/>
        <v>Avanzado</v>
      </c>
      <c r="I96" s="31" t="str">
        <f t="shared" si="590"/>
        <v>I-38</v>
      </c>
      <c r="J96" s="31" t="str">
        <f t="shared" si="590"/>
        <v>Estrategias de capacitación y formación</v>
      </c>
      <c r="K96" s="31" t="str">
        <f t="shared" si="590"/>
        <v>Si/Parcialmente/No</v>
      </c>
      <c r="L96" s="31" t="str">
        <f t="shared" si="590"/>
        <v>Evalúa si están en funcionamiento programas de capacitación continua y formación profesional para los empleados contratados</v>
      </c>
      <c r="M96" s="31" t="str">
        <f t="shared" si="590"/>
        <v>Cualitativo</v>
      </c>
      <c r="N96" s="31" t="str">
        <f t="shared" si="590"/>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6" s="31" t="str">
        <f t="shared" si="590"/>
        <v>N/A</v>
      </c>
      <c r="P96" s="31" t="str">
        <f t="shared" si="590"/>
        <v>N/A</v>
      </c>
      <c r="Q96" s="31" t="str">
        <f t="shared" si="590"/>
        <v>N/A</v>
      </c>
      <c r="R96" s="31" t="str">
        <f t="shared" si="590"/>
        <v>N/A</v>
      </c>
      <c r="S96" s="31">
        <f t="shared" si="590"/>
        <v>111</v>
      </c>
      <c r="T96" s="31">
        <f t="shared" si="590"/>
        <v>132</v>
      </c>
      <c r="U96" s="31">
        <f t="shared" si="590"/>
        <v>133</v>
      </c>
      <c r="V96" s="31">
        <f t="shared" si="590"/>
        <v>134</v>
      </c>
      <c r="W96" s="31" t="str">
        <f t="shared" si="590"/>
        <v>-</v>
      </c>
      <c r="X96" s="31" t="str">
        <f t="shared" si="590"/>
        <v>-</v>
      </c>
      <c r="Y96" s="31" t="str">
        <f t="shared" si="590"/>
        <v>-</v>
      </c>
      <c r="Z96" s="31" t="str">
        <f t="shared" si="590"/>
        <v>-</v>
      </c>
      <c r="AA96" s="31" t="str">
        <f t="shared" si="590"/>
        <v>-</v>
      </c>
      <c r="AB96" s="31" t="str">
        <f t="shared" si="590"/>
        <v>-</v>
      </c>
      <c r="AC96" s="31" t="str">
        <f t="shared" si="590"/>
        <v>-</v>
      </c>
      <c r="AD96" s="31" t="str">
        <f t="shared" si="590"/>
        <v>-</v>
      </c>
      <c r="AE96" s="31" t="str">
        <f t="shared" si="590"/>
        <v>-</v>
      </c>
      <c r="AF96" s="31" t="str">
        <f t="shared" si="590"/>
        <v>-</v>
      </c>
      <c r="AG96" s="31" t="str">
        <f t="shared" si="590"/>
        <v>-</v>
      </c>
      <c r="AH96" s="31" t="str">
        <f t="shared" si="591"/>
        <v>-</v>
      </c>
      <c r="AI96" s="31" t="str">
        <f t="shared" si="591"/>
        <v>-</v>
      </c>
      <c r="AJ96" s="31" t="str">
        <f t="shared" si="591"/>
        <v>-</v>
      </c>
      <c r="AK96" s="31" t="str">
        <f t="shared" si="591"/>
        <v>-</v>
      </c>
      <c r="AL96"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6" s="31" t="str">
        <f t="shared" si="592"/>
        <v>NA</v>
      </c>
      <c r="AN96" s="31" t="str">
        <f t="shared" si="593"/>
        <v>Para cada instalación/entidad se debe evaluar individualmente el indicador (si es necesario) y luego reportar el peor valor seleccionado.</v>
      </c>
      <c r="AO96" s="31" t="str">
        <f t="shared" si="594"/>
        <v>Para cada nivel geográfico evaluado individualmente se puede reportar el cumplimiento que les corresponde: Si/Parcialmente/No. Cuando se reportan la integración de diversos entes: % para cada respuesta (Si/Parcialmente/No)</v>
      </c>
      <c r="AP96" s="31" t="str">
        <f t="shared" si="595"/>
        <v>Para cada nivel geográfico evaluado individualmente se puede reportar el cumplimiento que les corresponde: Si/Parcialmente/No. Cuando se reportan la integración de diversos entes: % para cada respuesta (Si/Parcialmente/No)</v>
      </c>
      <c r="AQ96" s="31" t="str">
        <f t="shared" si="596"/>
        <v>Componentes</v>
      </c>
      <c r="AR96" s="31"/>
      <c r="AS96" s="31"/>
      <c r="AT96" s="41" t="str">
        <f t="shared" si="602"/>
        <v>X</v>
      </c>
      <c r="AU96" s="41" t="str">
        <f t="shared" si="603"/>
        <v>X</v>
      </c>
      <c r="AV96" s="41" t="str">
        <f t="shared" si="604"/>
        <v>X</v>
      </c>
      <c r="AW96" s="41" t="str">
        <f t="shared" si="605"/>
        <v>X</v>
      </c>
      <c r="AX96" s="41" t="str">
        <f t="shared" si="606"/>
        <v>X</v>
      </c>
      <c r="AY96" s="41" t="str">
        <f t="shared" si="607"/>
        <v>X</v>
      </c>
      <c r="AZ96" s="41" t="str">
        <f t="shared" si="608"/>
        <v>X</v>
      </c>
      <c r="BA96" s="41" t="str">
        <f t="shared" si="609"/>
        <v>X</v>
      </c>
      <c r="BB96" s="23" t="str">
        <f t="shared" si="610"/>
        <v>Si</v>
      </c>
      <c r="BC96" s="23" t="str">
        <f t="shared" si="611"/>
        <v>Propuesto</v>
      </c>
      <c r="BD96" s="30" t="str">
        <f t="shared" si="612"/>
        <v>Parcialmente</v>
      </c>
      <c r="BE96" s="24" t="str">
        <f t="shared" si="613"/>
        <v>Propuesto</v>
      </c>
      <c r="BF96" s="25" t="str">
        <f t="shared" si="614"/>
        <v>No</v>
      </c>
      <c r="BG96" s="25" t="str">
        <f t="shared" si="615"/>
        <v>Propuesto</v>
      </c>
      <c r="BH96" s="136" t="str">
        <f t="shared" si="616"/>
        <v>Si</v>
      </c>
      <c r="BI96" s="481">
        <f>'G-8'!MX171</f>
        <v>0</v>
      </c>
      <c r="BJ96" s="481">
        <f>'G-8'!MY171</f>
        <v>0</v>
      </c>
      <c r="BK96" s="481">
        <f>'G-8'!NA171</f>
        <v>0</v>
      </c>
      <c r="BL96" s="41">
        <f t="shared" si="617"/>
        <v>0</v>
      </c>
      <c r="BM96" s="41">
        <f t="shared" si="599"/>
        <v>0</v>
      </c>
      <c r="BN96" s="41">
        <f t="shared" si="599"/>
        <v>0</v>
      </c>
      <c r="BO96" s="41">
        <f t="shared" si="599"/>
        <v>0</v>
      </c>
      <c r="BP96" s="41">
        <f t="shared" si="599"/>
        <v>0</v>
      </c>
      <c r="BQ96" s="41">
        <f t="shared" si="599"/>
        <v>0</v>
      </c>
      <c r="BR96" s="41">
        <f t="shared" si="599"/>
        <v>0</v>
      </c>
      <c r="BS96" s="41">
        <f t="shared" si="599"/>
        <v>0</v>
      </c>
      <c r="BT96" s="41">
        <f t="shared" si="599"/>
        <v>0</v>
      </c>
      <c r="BU96" s="41">
        <f t="shared" si="599"/>
        <v>0</v>
      </c>
      <c r="BV96" s="41">
        <f t="shared" si="599"/>
        <v>0</v>
      </c>
      <c r="BW96" s="41">
        <f t="shared" si="599"/>
        <v>0</v>
      </c>
      <c r="BX96" s="41">
        <f t="shared" si="599"/>
        <v>0</v>
      </c>
      <c r="BY96" s="41">
        <f t="shared" si="599"/>
        <v>0</v>
      </c>
      <c r="BZ96" s="41">
        <f t="shared" si="599"/>
        <v>0</v>
      </c>
      <c r="CA96" s="41">
        <f t="shared" si="599"/>
        <v>0</v>
      </c>
      <c r="CB96" s="41">
        <f t="shared" si="599"/>
        <v>0</v>
      </c>
      <c r="CC96" s="41">
        <f t="shared" si="599"/>
        <v>0</v>
      </c>
      <c r="CD96" s="41">
        <f t="shared" si="599"/>
        <v>0</v>
      </c>
      <c r="CE96" s="41">
        <f t="shared" si="599"/>
        <v>0</v>
      </c>
      <c r="CF96" s="41">
        <f t="shared" si="599"/>
        <v>0</v>
      </c>
      <c r="CG96" s="41" t="str">
        <f t="shared" si="599"/>
        <v>No</v>
      </c>
      <c r="CH96" s="41">
        <f t="shared" si="599"/>
        <v>0</v>
      </c>
      <c r="CI96" s="41">
        <f t="shared" si="599"/>
        <v>0</v>
      </c>
      <c r="CJ96" s="41">
        <f t="shared" si="599"/>
        <v>0</v>
      </c>
      <c r="CK96" s="41">
        <f t="shared" si="599"/>
        <v>0</v>
      </c>
      <c r="CL96" s="41">
        <f t="shared" si="599"/>
        <v>0</v>
      </c>
      <c r="CM96" s="41">
        <f t="shared" si="599"/>
        <v>0</v>
      </c>
      <c r="CN96" s="41">
        <f t="shared" si="599"/>
        <v>0</v>
      </c>
      <c r="CO96" s="41">
        <f t="shared" si="599"/>
        <v>0</v>
      </c>
      <c r="CP96" s="41">
        <f t="shared" si="599"/>
        <v>0</v>
      </c>
      <c r="CQ96" s="41">
        <f t="shared" si="599"/>
        <v>0</v>
      </c>
      <c r="CR96" s="41">
        <f t="shared" si="599"/>
        <v>0</v>
      </c>
      <c r="CS96" s="41">
        <f t="shared" si="599"/>
        <v>0</v>
      </c>
      <c r="CT96" s="41">
        <f t="shared" si="599"/>
        <v>0</v>
      </c>
      <c r="CU96" s="41">
        <f t="shared" si="599"/>
        <v>0</v>
      </c>
      <c r="CV96" s="41">
        <f t="shared" si="599"/>
        <v>0</v>
      </c>
      <c r="CW96" s="41">
        <f t="shared" si="599"/>
        <v>0</v>
      </c>
      <c r="CX96" s="41">
        <f t="shared" si="599"/>
        <v>0</v>
      </c>
      <c r="CY96" s="41">
        <f t="shared" si="599"/>
        <v>0</v>
      </c>
      <c r="CZ96" s="41">
        <f t="shared" si="599"/>
        <v>0</v>
      </c>
      <c r="DA96" s="41">
        <f t="shared" si="599"/>
        <v>0</v>
      </c>
      <c r="DB96" s="26"/>
      <c r="DC96" s="26"/>
      <c r="DD96" s="26"/>
      <c r="DE96" s="26" t="s">
        <v>89</v>
      </c>
      <c r="DF96" s="26"/>
      <c r="DG96" s="26"/>
      <c r="DH96" s="26">
        <f t="shared" si="341"/>
        <v>1</v>
      </c>
      <c r="DI96" s="26" t="str">
        <f t="shared" si="342"/>
        <v>Avanzado</v>
      </c>
      <c r="DJ96" s="19"/>
      <c r="EG96" s="19"/>
      <c r="EH96" s="19"/>
      <c r="EI96" s="19"/>
      <c r="EJ96" s="19"/>
      <c r="EK96" s="19"/>
      <c r="EL96" s="19"/>
      <c r="EM96" s="19"/>
      <c r="EN96" s="19"/>
      <c r="EO96" s="19"/>
      <c r="EP96" s="19"/>
    </row>
    <row r="97" spans="1:146" s="20" customFormat="1" ht="15" customHeight="1">
      <c r="A97" s="1"/>
      <c r="B97" s="19"/>
      <c r="C97" s="31" t="str">
        <f t="shared" si="600"/>
        <v>Social</v>
      </c>
      <c r="D97" s="31" t="s">
        <v>204</v>
      </c>
      <c r="E97" s="31" t="str">
        <f t="shared" si="601"/>
        <v>Desarrollo del personal</v>
      </c>
      <c r="F97" s="31" t="str">
        <f t="shared" si="589"/>
        <v>Formación, capacitación y experiencia</v>
      </c>
      <c r="G97" s="31" t="str">
        <f t="shared" si="589"/>
        <v>Efectividad Gubernamental</v>
      </c>
      <c r="H97" s="31" t="str">
        <f t="shared" si="331"/>
        <v>Avanzado</v>
      </c>
      <c r="I97" s="31" t="str">
        <f t="shared" si="590"/>
        <v>I-38</v>
      </c>
      <c r="J97" s="31" t="str">
        <f t="shared" si="590"/>
        <v>Estrategias de capacitación y formación</v>
      </c>
      <c r="K97" s="31" t="str">
        <f t="shared" si="590"/>
        <v>Si/Parcialmente/No</v>
      </c>
      <c r="L97" s="31" t="str">
        <f t="shared" si="590"/>
        <v>Evalúa si están en funcionamiento programas de capacitación continua y formación profesional para los empleados contratados</v>
      </c>
      <c r="M97" s="31" t="str">
        <f t="shared" si="590"/>
        <v>Cualitativo</v>
      </c>
      <c r="N97" s="31" t="str">
        <f t="shared" si="590"/>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7" s="31" t="str">
        <f t="shared" si="590"/>
        <v>N/A</v>
      </c>
      <c r="P97" s="31" t="str">
        <f t="shared" si="590"/>
        <v>N/A</v>
      </c>
      <c r="Q97" s="31" t="str">
        <f t="shared" si="590"/>
        <v>N/A</v>
      </c>
      <c r="R97" s="31" t="str">
        <f t="shared" si="590"/>
        <v>N/A</v>
      </c>
      <c r="S97" s="31">
        <f t="shared" si="590"/>
        <v>111</v>
      </c>
      <c r="T97" s="31">
        <f t="shared" si="590"/>
        <v>132</v>
      </c>
      <c r="U97" s="31">
        <f t="shared" si="590"/>
        <v>133</v>
      </c>
      <c r="V97" s="31">
        <f t="shared" si="590"/>
        <v>134</v>
      </c>
      <c r="W97" s="31" t="str">
        <f t="shared" si="590"/>
        <v>-</v>
      </c>
      <c r="X97" s="31" t="str">
        <f t="shared" si="590"/>
        <v>-</v>
      </c>
      <c r="Y97" s="31" t="str">
        <f t="shared" si="590"/>
        <v>-</v>
      </c>
      <c r="Z97" s="31" t="str">
        <f t="shared" si="590"/>
        <v>-</v>
      </c>
      <c r="AA97" s="31" t="str">
        <f t="shared" si="590"/>
        <v>-</v>
      </c>
      <c r="AB97" s="31" t="str">
        <f t="shared" si="590"/>
        <v>-</v>
      </c>
      <c r="AC97" s="31" t="str">
        <f t="shared" si="590"/>
        <v>-</v>
      </c>
      <c r="AD97" s="31" t="str">
        <f t="shared" si="590"/>
        <v>-</v>
      </c>
      <c r="AE97" s="31" t="str">
        <f t="shared" si="590"/>
        <v>-</v>
      </c>
      <c r="AF97" s="31" t="str">
        <f t="shared" si="590"/>
        <v>-</v>
      </c>
      <c r="AG97" s="31" t="str">
        <f t="shared" si="590"/>
        <v>-</v>
      </c>
      <c r="AH97" s="31" t="str">
        <f t="shared" si="591"/>
        <v>-</v>
      </c>
      <c r="AI97" s="31" t="str">
        <f t="shared" si="591"/>
        <v>-</v>
      </c>
      <c r="AJ97" s="31" t="str">
        <f t="shared" si="591"/>
        <v>-</v>
      </c>
      <c r="AK97" s="31" t="str">
        <f t="shared" si="591"/>
        <v>-</v>
      </c>
      <c r="AL97"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7" s="31" t="str">
        <f t="shared" si="592"/>
        <v>NA</v>
      </c>
      <c r="AN97" s="31" t="str">
        <f t="shared" si="593"/>
        <v>Para cada instalación/entidad se debe evaluar individualmente el indicador (si es necesario) y luego reportar el peor valor seleccionado.</v>
      </c>
      <c r="AO97" s="31" t="str">
        <f t="shared" si="594"/>
        <v>Para cada nivel geográfico evaluado individualmente se puede reportar el cumplimiento que les corresponde: Si/Parcialmente/No. Cuando se reportan la integración de diversos entes: % para cada respuesta (Si/Parcialmente/No)</v>
      </c>
      <c r="AP97" s="31" t="str">
        <f t="shared" si="595"/>
        <v>Para cada nivel geográfico evaluado individualmente se puede reportar el cumplimiento que les corresponde: Si/Parcialmente/No. Cuando se reportan la integración de diversos entes: % para cada respuesta (Si/Parcialmente/No)</v>
      </c>
      <c r="AQ97" s="31" t="str">
        <f t="shared" si="596"/>
        <v>Componentes</v>
      </c>
      <c r="AR97" s="31"/>
      <c r="AS97" s="31"/>
      <c r="AT97" s="41" t="str">
        <f t="shared" si="602"/>
        <v>X</v>
      </c>
      <c r="AU97" s="41" t="str">
        <f t="shared" si="603"/>
        <v>X</v>
      </c>
      <c r="AV97" s="41" t="str">
        <f t="shared" si="604"/>
        <v>X</v>
      </c>
      <c r="AW97" s="41" t="str">
        <f t="shared" si="605"/>
        <v>X</v>
      </c>
      <c r="AX97" s="41" t="str">
        <f t="shared" si="606"/>
        <v>X</v>
      </c>
      <c r="AY97" s="41" t="str">
        <f t="shared" si="607"/>
        <v>X</v>
      </c>
      <c r="AZ97" s="41" t="str">
        <f t="shared" si="608"/>
        <v>X</v>
      </c>
      <c r="BA97" s="41" t="str">
        <f t="shared" si="609"/>
        <v>X</v>
      </c>
      <c r="BB97" s="23" t="str">
        <f t="shared" si="610"/>
        <v>Si</v>
      </c>
      <c r="BC97" s="23" t="str">
        <f t="shared" si="611"/>
        <v>Propuesto</v>
      </c>
      <c r="BD97" s="30" t="str">
        <f t="shared" si="612"/>
        <v>Parcialmente</v>
      </c>
      <c r="BE97" s="24" t="str">
        <f t="shared" si="613"/>
        <v>Propuesto</v>
      </c>
      <c r="BF97" s="25" t="str">
        <f t="shared" si="614"/>
        <v>No</v>
      </c>
      <c r="BG97" s="25" t="str">
        <f t="shared" si="615"/>
        <v>Propuesto</v>
      </c>
      <c r="BH97" s="136" t="str">
        <f t="shared" si="616"/>
        <v>Si</v>
      </c>
      <c r="BI97" s="481">
        <f>'G-8'!MX201</f>
        <v>3</v>
      </c>
      <c r="BJ97" s="481">
        <f>'G-8'!MY201</f>
        <v>1</v>
      </c>
      <c r="BK97" s="481">
        <f>'G-8'!NA201</f>
        <v>0</v>
      </c>
      <c r="BL97" s="41">
        <f t="shared" si="617"/>
        <v>0</v>
      </c>
      <c r="BM97" s="41">
        <f t="shared" si="599"/>
        <v>0</v>
      </c>
      <c r="BN97" s="41">
        <f t="shared" si="599"/>
        <v>0</v>
      </c>
      <c r="BO97" s="41">
        <f t="shared" si="599"/>
        <v>0</v>
      </c>
      <c r="BP97" s="41">
        <f t="shared" si="599"/>
        <v>0</v>
      </c>
      <c r="BQ97" s="41">
        <f t="shared" si="599"/>
        <v>0</v>
      </c>
      <c r="BR97" s="41">
        <f t="shared" si="599"/>
        <v>0</v>
      </c>
      <c r="BS97" s="41">
        <f t="shared" si="599"/>
        <v>0</v>
      </c>
      <c r="BT97" s="41">
        <f t="shared" si="599"/>
        <v>0</v>
      </c>
      <c r="BU97" s="41">
        <f t="shared" si="599"/>
        <v>0</v>
      </c>
      <c r="BV97" s="41">
        <f t="shared" si="599"/>
        <v>0</v>
      </c>
      <c r="BW97" s="41">
        <f t="shared" si="599"/>
        <v>0</v>
      </c>
      <c r="BX97" s="41">
        <f t="shared" si="599"/>
        <v>0</v>
      </c>
      <c r="BY97" s="41">
        <f t="shared" si="599"/>
        <v>0</v>
      </c>
      <c r="BZ97" s="41">
        <f t="shared" si="599"/>
        <v>0</v>
      </c>
      <c r="CA97" s="41">
        <f t="shared" si="599"/>
        <v>0</v>
      </c>
      <c r="CB97" s="41">
        <f t="shared" si="599"/>
        <v>0</v>
      </c>
      <c r="CC97" s="41">
        <f t="shared" si="599"/>
        <v>0</v>
      </c>
      <c r="CD97" s="41">
        <f t="shared" si="599"/>
        <v>0</v>
      </c>
      <c r="CE97" s="41">
        <f t="shared" si="599"/>
        <v>0</v>
      </c>
      <c r="CF97" s="41">
        <f t="shared" si="599"/>
        <v>0</v>
      </c>
      <c r="CG97" s="41" t="str">
        <f t="shared" si="599"/>
        <v>No</v>
      </c>
      <c r="CH97" s="41">
        <f t="shared" si="599"/>
        <v>0</v>
      </c>
      <c r="CI97" s="41">
        <f t="shared" si="599"/>
        <v>0</v>
      </c>
      <c r="CJ97" s="41">
        <f t="shared" si="599"/>
        <v>0</v>
      </c>
      <c r="CK97" s="41">
        <f t="shared" si="599"/>
        <v>0</v>
      </c>
      <c r="CL97" s="41">
        <f t="shared" si="599"/>
        <v>0</v>
      </c>
      <c r="CM97" s="41">
        <f t="shared" si="599"/>
        <v>0</v>
      </c>
      <c r="CN97" s="41">
        <f t="shared" si="599"/>
        <v>0</v>
      </c>
      <c r="CO97" s="41">
        <f t="shared" si="599"/>
        <v>0</v>
      </c>
      <c r="CP97" s="41">
        <f t="shared" si="599"/>
        <v>0</v>
      </c>
      <c r="CQ97" s="41">
        <f t="shared" si="599"/>
        <v>0</v>
      </c>
      <c r="CR97" s="41">
        <f t="shared" si="599"/>
        <v>0</v>
      </c>
      <c r="CS97" s="41">
        <f t="shared" si="599"/>
        <v>0</v>
      </c>
      <c r="CT97" s="41">
        <f t="shared" si="599"/>
        <v>0</v>
      </c>
      <c r="CU97" s="41">
        <f t="shared" si="599"/>
        <v>0</v>
      </c>
      <c r="CV97" s="41">
        <f t="shared" si="599"/>
        <v>0</v>
      </c>
      <c r="CW97" s="41">
        <f t="shared" si="599"/>
        <v>0</v>
      </c>
      <c r="CX97" s="41">
        <f t="shared" si="599"/>
        <v>0</v>
      </c>
      <c r="CY97" s="41">
        <f t="shared" si="599"/>
        <v>0</v>
      </c>
      <c r="CZ97" s="41">
        <f t="shared" si="599"/>
        <v>0</v>
      </c>
      <c r="DA97" s="41">
        <f t="shared" si="599"/>
        <v>0</v>
      </c>
      <c r="DB97" s="26"/>
      <c r="DC97" s="26"/>
      <c r="DD97" s="26"/>
      <c r="DE97" s="26" t="s">
        <v>89</v>
      </c>
      <c r="DF97" s="26"/>
      <c r="DG97" s="26" t="s">
        <v>89</v>
      </c>
      <c r="DH97" s="26">
        <f t="shared" si="341"/>
        <v>2</v>
      </c>
      <c r="DI97" s="26" t="str">
        <f t="shared" si="342"/>
        <v>Avanzado</v>
      </c>
      <c r="DJ97" s="19"/>
      <c r="EG97" s="19"/>
      <c r="EH97" s="19"/>
      <c r="EI97" s="19"/>
      <c r="EJ97" s="19"/>
      <c r="EK97" s="19"/>
      <c r="EL97" s="19"/>
      <c r="EM97" s="19"/>
      <c r="EN97" s="19"/>
      <c r="EO97" s="19"/>
      <c r="EP97" s="19"/>
    </row>
    <row r="98" spans="1:146" s="20" customFormat="1" ht="15" customHeight="1">
      <c r="A98" s="1"/>
      <c r="B98" s="19"/>
      <c r="C98" s="31" t="str">
        <f t="shared" si="600"/>
        <v>Social</v>
      </c>
      <c r="D98" s="31" t="s">
        <v>162</v>
      </c>
      <c r="E98" s="31" t="str">
        <f t="shared" si="601"/>
        <v>Desarrollo del personal</v>
      </c>
      <c r="F98" s="31" t="str">
        <f t="shared" si="589"/>
        <v>Formación, capacitación y experiencia</v>
      </c>
      <c r="G98" s="31" t="str">
        <f t="shared" si="589"/>
        <v>Efectividad Gubernamental</v>
      </c>
      <c r="H98" s="31" t="str">
        <f t="shared" si="331"/>
        <v>Avanzado</v>
      </c>
      <c r="I98" s="31" t="str">
        <f t="shared" ref="I98:I100" si="618">I97</f>
        <v>I-38</v>
      </c>
      <c r="J98" s="31" t="str">
        <f t="shared" ref="J98:J100" si="619">J97</f>
        <v>Estrategias de capacitación y formación</v>
      </c>
      <c r="K98" s="31" t="str">
        <f t="shared" ref="K98:K100" si="620">K97</f>
        <v>Si/Parcialmente/No</v>
      </c>
      <c r="L98" s="31" t="str">
        <f t="shared" ref="L98:L100" si="621">L97</f>
        <v>Evalúa si están en funcionamiento programas de capacitación continua y formación profesional para los empleados contratados</v>
      </c>
      <c r="M98" s="31" t="str">
        <f t="shared" ref="M98:M100" si="622">M97</f>
        <v>Cualitativo</v>
      </c>
      <c r="N98" s="31" t="str">
        <f t="shared" ref="N98:N100" si="623">N97</f>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8" s="31" t="str">
        <f t="shared" ref="O98:O100" si="624">O97</f>
        <v>N/A</v>
      </c>
      <c r="P98" s="31" t="str">
        <f t="shared" ref="P98:P100" si="625">P97</f>
        <v>N/A</v>
      </c>
      <c r="Q98" s="31" t="str">
        <f t="shared" ref="Q98:Q100" si="626">Q97</f>
        <v>N/A</v>
      </c>
      <c r="R98" s="31" t="str">
        <f t="shared" ref="R98:R100" si="627">R97</f>
        <v>N/A</v>
      </c>
      <c r="S98" s="31">
        <f t="shared" ref="S98:S100" si="628">S97</f>
        <v>111</v>
      </c>
      <c r="T98" s="31">
        <f t="shared" ref="T98:T100" si="629">T97</f>
        <v>132</v>
      </c>
      <c r="U98" s="31">
        <f t="shared" ref="U98:U100" si="630">U97</f>
        <v>133</v>
      </c>
      <c r="V98" s="31">
        <f t="shared" ref="V98:V100" si="631">V97</f>
        <v>134</v>
      </c>
      <c r="W98" s="31" t="str">
        <f t="shared" ref="W98:W100" si="632">W97</f>
        <v>-</v>
      </c>
      <c r="X98" s="31" t="str">
        <f t="shared" ref="X98:X100" si="633">X97</f>
        <v>-</v>
      </c>
      <c r="Y98" s="31" t="str">
        <f t="shared" ref="Y98:Y100" si="634">Y97</f>
        <v>-</v>
      </c>
      <c r="Z98" s="31" t="str">
        <f t="shared" ref="Z98:Z100" si="635">Z97</f>
        <v>-</v>
      </c>
      <c r="AA98" s="31" t="str">
        <f t="shared" ref="AA98:AA100" si="636">AA97</f>
        <v>-</v>
      </c>
      <c r="AB98" s="31" t="str">
        <f t="shared" ref="AB98:AB100" si="637">AB97</f>
        <v>-</v>
      </c>
      <c r="AC98" s="31" t="str">
        <f t="shared" ref="AC98:AC100" si="638">AC97</f>
        <v>-</v>
      </c>
      <c r="AD98" s="31" t="str">
        <f t="shared" ref="AD98:AD100" si="639">AD97</f>
        <v>-</v>
      </c>
      <c r="AE98" s="31" t="str">
        <f t="shared" ref="AE98:AE100" si="640">AE97</f>
        <v>-</v>
      </c>
      <c r="AF98" s="31" t="str">
        <f t="shared" ref="AF98:AF100" si="641">AF97</f>
        <v>-</v>
      </c>
      <c r="AG98" s="31" t="str">
        <f t="shared" ref="AG98:AG100" si="642">AG97</f>
        <v>-</v>
      </c>
      <c r="AH98" s="31" t="str">
        <f t="shared" si="591"/>
        <v>-</v>
      </c>
      <c r="AI98" s="31" t="str">
        <f t="shared" si="591"/>
        <v>-</v>
      </c>
      <c r="AJ98" s="31" t="str">
        <f t="shared" si="591"/>
        <v>-</v>
      </c>
      <c r="AK98" s="31" t="str">
        <f t="shared" si="591"/>
        <v>-</v>
      </c>
      <c r="AL98"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8" s="31" t="str">
        <f t="shared" si="592"/>
        <v>NA</v>
      </c>
      <c r="AN98" s="31" t="str">
        <f t="shared" si="593"/>
        <v>Para cada instalación/entidad se debe evaluar individualmente el indicador (si es necesario) y luego reportar el peor valor seleccionado.</v>
      </c>
      <c r="AO98" s="31" t="str">
        <f t="shared" si="594"/>
        <v>Para cada nivel geográfico evaluado individualmente se puede reportar el cumplimiento que les corresponde: Si/Parcialmente/No. Cuando se reportan la integración de diversos entes: % para cada respuesta (Si/Parcialmente/No)</v>
      </c>
      <c r="AP98" s="31" t="str">
        <f t="shared" si="595"/>
        <v>Para cada nivel geográfico evaluado individualmente se puede reportar el cumplimiento que les corresponde: Si/Parcialmente/No. Cuando se reportan la integración de diversos entes: % para cada respuesta (Si/Parcialmente/No)</v>
      </c>
      <c r="AQ98" s="31" t="str">
        <f t="shared" si="596"/>
        <v>Componentes</v>
      </c>
      <c r="AR98" s="31"/>
      <c r="AS98" s="31"/>
      <c r="AT98" s="41" t="str">
        <f t="shared" si="602"/>
        <v>X</v>
      </c>
      <c r="AU98" s="41" t="str">
        <f t="shared" si="603"/>
        <v>X</v>
      </c>
      <c r="AV98" s="41" t="str">
        <f t="shared" si="604"/>
        <v>X</v>
      </c>
      <c r="AW98" s="41" t="str">
        <f t="shared" si="605"/>
        <v>X</v>
      </c>
      <c r="AX98" s="41" t="str">
        <f t="shared" si="606"/>
        <v>X</v>
      </c>
      <c r="AY98" s="41" t="str">
        <f t="shared" si="607"/>
        <v>X</v>
      </c>
      <c r="AZ98" s="41" t="str">
        <f t="shared" si="608"/>
        <v>X</v>
      </c>
      <c r="BA98" s="41" t="str">
        <f t="shared" si="609"/>
        <v>X</v>
      </c>
      <c r="BB98" s="23" t="str">
        <f t="shared" si="610"/>
        <v>Si</v>
      </c>
      <c r="BC98" s="23" t="str">
        <f t="shared" si="611"/>
        <v>Propuesto</v>
      </c>
      <c r="BD98" s="30" t="str">
        <f t="shared" si="612"/>
        <v>Parcialmente</v>
      </c>
      <c r="BE98" s="24" t="str">
        <f t="shared" si="613"/>
        <v>Propuesto</v>
      </c>
      <c r="BF98" s="25" t="str">
        <f t="shared" si="614"/>
        <v>No</v>
      </c>
      <c r="BG98" s="25" t="str">
        <f t="shared" si="615"/>
        <v>Propuesto</v>
      </c>
      <c r="BH98" s="136" t="str">
        <f t="shared" si="616"/>
        <v>Si</v>
      </c>
      <c r="BI98" s="481">
        <f>'G-8'!MX228</f>
        <v>0</v>
      </c>
      <c r="BJ98" s="481">
        <f>'G-8'!MY228</f>
        <v>0</v>
      </c>
      <c r="BK98" s="481">
        <f>'G-8'!NA228</f>
        <v>0</v>
      </c>
      <c r="BL98" s="41">
        <f t="shared" si="617"/>
        <v>0</v>
      </c>
      <c r="BM98" s="41">
        <f t="shared" si="599"/>
        <v>0</v>
      </c>
      <c r="BN98" s="41">
        <f t="shared" si="599"/>
        <v>0</v>
      </c>
      <c r="BO98" s="41">
        <f t="shared" si="599"/>
        <v>0</v>
      </c>
      <c r="BP98" s="41">
        <f t="shared" si="599"/>
        <v>0</v>
      </c>
      <c r="BQ98" s="41">
        <f t="shared" si="599"/>
        <v>0</v>
      </c>
      <c r="BR98" s="41">
        <f t="shared" si="599"/>
        <v>0</v>
      </c>
      <c r="BS98" s="41">
        <f t="shared" si="599"/>
        <v>0</v>
      </c>
      <c r="BT98" s="41">
        <f t="shared" si="599"/>
        <v>0</v>
      </c>
      <c r="BU98" s="41">
        <f t="shared" si="599"/>
        <v>0</v>
      </c>
      <c r="BV98" s="41">
        <f t="shared" si="599"/>
        <v>0</v>
      </c>
      <c r="BW98" s="41">
        <f t="shared" si="599"/>
        <v>0</v>
      </c>
      <c r="BX98" s="41">
        <f t="shared" si="599"/>
        <v>0</v>
      </c>
      <c r="BY98" s="41">
        <f t="shared" si="599"/>
        <v>0</v>
      </c>
      <c r="BZ98" s="41">
        <f t="shared" si="599"/>
        <v>0</v>
      </c>
      <c r="CA98" s="41">
        <f t="shared" si="599"/>
        <v>0</v>
      </c>
      <c r="CB98" s="41">
        <f t="shared" si="599"/>
        <v>0</v>
      </c>
      <c r="CC98" s="41">
        <f t="shared" si="599"/>
        <v>0</v>
      </c>
      <c r="CD98" s="41">
        <f t="shared" si="599"/>
        <v>0</v>
      </c>
      <c r="CE98" s="41">
        <f t="shared" si="599"/>
        <v>0</v>
      </c>
      <c r="CF98" s="41">
        <f t="shared" si="599"/>
        <v>0</v>
      </c>
      <c r="CG98" s="41" t="str">
        <f t="shared" si="599"/>
        <v>No</v>
      </c>
      <c r="CH98" s="41">
        <f t="shared" si="599"/>
        <v>0</v>
      </c>
      <c r="CI98" s="41">
        <f t="shared" si="599"/>
        <v>0</v>
      </c>
      <c r="CJ98" s="41">
        <f t="shared" si="599"/>
        <v>0</v>
      </c>
      <c r="CK98" s="41">
        <f t="shared" si="599"/>
        <v>0</v>
      </c>
      <c r="CL98" s="41">
        <f t="shared" si="599"/>
        <v>0</v>
      </c>
      <c r="CM98" s="41">
        <f t="shared" si="599"/>
        <v>0</v>
      </c>
      <c r="CN98" s="41">
        <f t="shared" si="599"/>
        <v>0</v>
      </c>
      <c r="CO98" s="41">
        <f t="shared" si="599"/>
        <v>0</v>
      </c>
      <c r="CP98" s="41">
        <f t="shared" si="599"/>
        <v>0</v>
      </c>
      <c r="CQ98" s="41">
        <f t="shared" si="599"/>
        <v>0</v>
      </c>
      <c r="CR98" s="41">
        <f t="shared" si="599"/>
        <v>0</v>
      </c>
      <c r="CS98" s="41">
        <f t="shared" si="599"/>
        <v>0</v>
      </c>
      <c r="CT98" s="41">
        <f t="shared" si="599"/>
        <v>0</v>
      </c>
      <c r="CU98" s="41">
        <f t="shared" si="599"/>
        <v>0</v>
      </c>
      <c r="CV98" s="41">
        <f t="shared" si="599"/>
        <v>0</v>
      </c>
      <c r="CW98" s="41">
        <f t="shared" si="599"/>
        <v>0</v>
      </c>
      <c r="CX98" s="41">
        <f t="shared" si="599"/>
        <v>0</v>
      </c>
      <c r="CY98" s="41">
        <f t="shared" si="599"/>
        <v>0</v>
      </c>
      <c r="CZ98" s="41">
        <f t="shared" si="599"/>
        <v>0</v>
      </c>
      <c r="DA98" s="41">
        <f t="shared" si="599"/>
        <v>0</v>
      </c>
      <c r="DB98" s="26"/>
      <c r="DC98" s="26"/>
      <c r="DD98" s="26"/>
      <c r="DE98" s="26" t="s">
        <v>89</v>
      </c>
      <c r="DF98" s="26"/>
      <c r="DG98" s="26"/>
      <c r="DH98" s="26">
        <f t="shared" si="341"/>
        <v>1</v>
      </c>
      <c r="DI98" s="26" t="str">
        <f t="shared" si="342"/>
        <v>Avanzado</v>
      </c>
      <c r="DJ98" s="19"/>
      <c r="EG98" s="19"/>
      <c r="EH98" s="19"/>
      <c r="EI98" s="19"/>
      <c r="EJ98" s="19"/>
      <c r="EK98" s="19"/>
      <c r="EL98" s="19"/>
      <c r="EM98" s="19"/>
      <c r="EN98" s="19"/>
      <c r="EO98" s="19"/>
      <c r="EP98" s="19"/>
    </row>
    <row r="99" spans="1:146" s="20" customFormat="1" ht="15" customHeight="1">
      <c r="A99" s="1"/>
      <c r="B99" s="19"/>
      <c r="C99" s="31" t="str">
        <f t="shared" si="600"/>
        <v>Social</v>
      </c>
      <c r="D99" s="31" t="s">
        <v>214</v>
      </c>
      <c r="E99" s="31" t="str">
        <f t="shared" si="601"/>
        <v>Desarrollo del personal</v>
      </c>
      <c r="F99" s="31" t="str">
        <f t="shared" si="589"/>
        <v>Formación, capacitación y experiencia</v>
      </c>
      <c r="G99" s="31" t="str">
        <f t="shared" si="589"/>
        <v>Efectividad Gubernamental</v>
      </c>
      <c r="H99" s="31" t="str">
        <f t="shared" si="331"/>
        <v>Avanzado</v>
      </c>
      <c r="I99" s="31" t="str">
        <f t="shared" si="618"/>
        <v>I-38</v>
      </c>
      <c r="J99" s="31" t="str">
        <f t="shared" si="619"/>
        <v>Estrategias de capacitación y formación</v>
      </c>
      <c r="K99" s="31" t="str">
        <f t="shared" si="620"/>
        <v>Si/Parcialmente/No</v>
      </c>
      <c r="L99" s="31" t="str">
        <f t="shared" si="621"/>
        <v>Evalúa si están en funcionamiento programas de capacitación continua y formación profesional para los empleados contratados</v>
      </c>
      <c r="M99" s="31" t="str">
        <f t="shared" si="622"/>
        <v>Cualitativo</v>
      </c>
      <c r="N99" s="31" t="str">
        <f t="shared" si="623"/>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99" s="31" t="str">
        <f t="shared" si="624"/>
        <v>N/A</v>
      </c>
      <c r="P99" s="31" t="str">
        <f t="shared" si="625"/>
        <v>N/A</v>
      </c>
      <c r="Q99" s="31" t="str">
        <f t="shared" si="626"/>
        <v>N/A</v>
      </c>
      <c r="R99" s="31" t="str">
        <f t="shared" si="627"/>
        <v>N/A</v>
      </c>
      <c r="S99" s="31">
        <f t="shared" si="628"/>
        <v>111</v>
      </c>
      <c r="T99" s="31">
        <f t="shared" si="629"/>
        <v>132</v>
      </c>
      <c r="U99" s="31">
        <f t="shared" si="630"/>
        <v>133</v>
      </c>
      <c r="V99" s="31">
        <f t="shared" si="631"/>
        <v>134</v>
      </c>
      <c r="W99" s="31" t="str">
        <f t="shared" si="632"/>
        <v>-</v>
      </c>
      <c r="X99" s="31" t="str">
        <f t="shared" si="633"/>
        <v>-</v>
      </c>
      <c r="Y99" s="31" t="str">
        <f t="shared" si="634"/>
        <v>-</v>
      </c>
      <c r="Z99" s="31" t="str">
        <f t="shared" si="635"/>
        <v>-</v>
      </c>
      <c r="AA99" s="31" t="str">
        <f t="shared" si="636"/>
        <v>-</v>
      </c>
      <c r="AB99" s="31" t="str">
        <f t="shared" si="637"/>
        <v>-</v>
      </c>
      <c r="AC99" s="31" t="str">
        <f t="shared" si="638"/>
        <v>-</v>
      </c>
      <c r="AD99" s="31" t="str">
        <f t="shared" si="639"/>
        <v>-</v>
      </c>
      <c r="AE99" s="31" t="str">
        <f t="shared" si="640"/>
        <v>-</v>
      </c>
      <c r="AF99" s="31" t="str">
        <f t="shared" si="641"/>
        <v>-</v>
      </c>
      <c r="AG99" s="31" t="str">
        <f t="shared" si="642"/>
        <v>-</v>
      </c>
      <c r="AH99" s="31" t="str">
        <f t="shared" si="591"/>
        <v>-</v>
      </c>
      <c r="AI99" s="31" t="str">
        <f t="shared" si="591"/>
        <v>-</v>
      </c>
      <c r="AJ99" s="31" t="str">
        <f t="shared" si="591"/>
        <v>-</v>
      </c>
      <c r="AK99" s="31" t="str">
        <f t="shared" si="591"/>
        <v>-</v>
      </c>
      <c r="AL99"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99" s="31" t="str">
        <f t="shared" si="592"/>
        <v>NA</v>
      </c>
      <c r="AN99" s="31" t="str">
        <f t="shared" si="593"/>
        <v>Para cada instalación/entidad se debe evaluar individualmente el indicador (si es necesario) y luego reportar el peor valor seleccionado.</v>
      </c>
      <c r="AO99" s="31" t="str">
        <f t="shared" si="594"/>
        <v>Para cada nivel geográfico evaluado individualmente se puede reportar el cumplimiento que les corresponde: Si/Parcialmente/No. Cuando se reportan la integración de diversos entes: % para cada respuesta (Si/Parcialmente/No)</v>
      </c>
      <c r="AP99" s="31" t="str">
        <f t="shared" si="595"/>
        <v>Para cada nivel geográfico evaluado individualmente se puede reportar el cumplimiento que les corresponde: Si/Parcialmente/No. Cuando se reportan la integración de diversos entes: % para cada respuesta (Si/Parcialmente/No)</v>
      </c>
      <c r="AQ99" s="31" t="str">
        <f t="shared" si="596"/>
        <v>Componentes</v>
      </c>
      <c r="AR99" s="31"/>
      <c r="AS99" s="31"/>
      <c r="AT99" s="41" t="str">
        <f t="shared" si="602"/>
        <v>X</v>
      </c>
      <c r="AU99" s="41" t="str">
        <f t="shared" si="603"/>
        <v>X</v>
      </c>
      <c r="AV99" s="41" t="str">
        <f t="shared" si="604"/>
        <v>X</v>
      </c>
      <c r="AW99" s="41" t="str">
        <f t="shared" si="605"/>
        <v>X</v>
      </c>
      <c r="AX99" s="41" t="str">
        <f t="shared" si="606"/>
        <v>X</v>
      </c>
      <c r="AY99" s="41" t="str">
        <f t="shared" si="607"/>
        <v>X</v>
      </c>
      <c r="AZ99" s="41" t="str">
        <f t="shared" si="608"/>
        <v>X</v>
      </c>
      <c r="BA99" s="41" t="str">
        <f t="shared" si="609"/>
        <v>X</v>
      </c>
      <c r="BB99" s="23" t="str">
        <f t="shared" si="610"/>
        <v>Si</v>
      </c>
      <c r="BC99" s="23" t="str">
        <f t="shared" si="611"/>
        <v>Propuesto</v>
      </c>
      <c r="BD99" s="30" t="str">
        <f t="shared" si="612"/>
        <v>Parcialmente</v>
      </c>
      <c r="BE99" s="24" t="str">
        <f t="shared" si="613"/>
        <v>Propuesto</v>
      </c>
      <c r="BF99" s="25" t="str">
        <f t="shared" si="614"/>
        <v>No</v>
      </c>
      <c r="BG99" s="25" t="str">
        <f t="shared" si="615"/>
        <v>Propuesto</v>
      </c>
      <c r="BH99" s="136" t="str">
        <f t="shared" si="616"/>
        <v>Si</v>
      </c>
      <c r="BI99" s="481">
        <f>'G-8'!MX255</f>
        <v>0</v>
      </c>
      <c r="BJ99" s="481">
        <f>'G-8'!MY255</f>
        <v>0</v>
      </c>
      <c r="BK99" s="481">
        <f>'G-8'!NA255</f>
        <v>2</v>
      </c>
      <c r="BL99" s="41">
        <f t="shared" si="617"/>
        <v>0</v>
      </c>
      <c r="BM99" s="41">
        <f t="shared" si="599"/>
        <v>0</v>
      </c>
      <c r="BN99" s="41">
        <f t="shared" si="599"/>
        <v>0</v>
      </c>
      <c r="BO99" s="41">
        <f t="shared" si="599"/>
        <v>0</v>
      </c>
      <c r="BP99" s="41">
        <f t="shared" si="599"/>
        <v>0</v>
      </c>
      <c r="BQ99" s="41">
        <f t="shared" si="599"/>
        <v>0</v>
      </c>
      <c r="BR99" s="41">
        <f t="shared" si="599"/>
        <v>0</v>
      </c>
      <c r="BS99" s="41">
        <f t="shared" si="599"/>
        <v>0</v>
      </c>
      <c r="BT99" s="41">
        <f t="shared" si="599"/>
        <v>0</v>
      </c>
      <c r="BU99" s="41">
        <f t="shared" si="599"/>
        <v>0</v>
      </c>
      <c r="BV99" s="41">
        <f t="shared" si="599"/>
        <v>0</v>
      </c>
      <c r="BW99" s="41">
        <f t="shared" si="599"/>
        <v>0</v>
      </c>
      <c r="BX99" s="41">
        <f t="shared" si="599"/>
        <v>0</v>
      </c>
      <c r="BY99" s="41">
        <f t="shared" si="599"/>
        <v>0</v>
      </c>
      <c r="BZ99" s="41">
        <f t="shared" si="599"/>
        <v>0</v>
      </c>
      <c r="CA99" s="41">
        <f t="shared" si="599"/>
        <v>0</v>
      </c>
      <c r="CB99" s="41">
        <f t="shared" si="599"/>
        <v>0</v>
      </c>
      <c r="CC99" s="41">
        <f t="shared" si="599"/>
        <v>0</v>
      </c>
      <c r="CD99" s="41">
        <f t="shared" si="599"/>
        <v>0</v>
      </c>
      <c r="CE99" s="41">
        <f t="shared" si="599"/>
        <v>0</v>
      </c>
      <c r="CF99" s="41">
        <f t="shared" si="599"/>
        <v>0</v>
      </c>
      <c r="CG99" s="41" t="str">
        <f t="shared" si="599"/>
        <v>No</v>
      </c>
      <c r="CH99" s="41">
        <f t="shared" si="599"/>
        <v>0</v>
      </c>
      <c r="CI99" s="41">
        <f t="shared" si="599"/>
        <v>0</v>
      </c>
      <c r="CJ99" s="41">
        <f t="shared" si="599"/>
        <v>0</v>
      </c>
      <c r="CK99" s="41">
        <f t="shared" si="599"/>
        <v>0</v>
      </c>
      <c r="CL99" s="41">
        <f t="shared" si="599"/>
        <v>0</v>
      </c>
      <c r="CM99" s="41">
        <f t="shared" si="599"/>
        <v>0</v>
      </c>
      <c r="CN99" s="41">
        <f t="shared" si="599"/>
        <v>0</v>
      </c>
      <c r="CO99" s="41">
        <f t="shared" ref="CO99:CO100" si="643">CO98</f>
        <v>0</v>
      </c>
      <c r="CP99" s="41">
        <f t="shared" ref="CP99:CP100" si="644">CP98</f>
        <v>0</v>
      </c>
      <c r="CQ99" s="41">
        <f t="shared" ref="CQ99:CQ100" si="645">CQ98</f>
        <v>0</v>
      </c>
      <c r="CR99" s="41">
        <f t="shared" ref="CR99:CR100" si="646">CR98</f>
        <v>0</v>
      </c>
      <c r="CS99" s="41">
        <f t="shared" ref="CS99:CS100" si="647">CS98</f>
        <v>0</v>
      </c>
      <c r="CT99" s="41">
        <f t="shared" ref="CT99:CT100" si="648">CT98</f>
        <v>0</v>
      </c>
      <c r="CU99" s="41">
        <f t="shared" ref="CU99:CU100" si="649">CU98</f>
        <v>0</v>
      </c>
      <c r="CV99" s="41">
        <f t="shared" ref="CV99:CV100" si="650">CV98</f>
        <v>0</v>
      </c>
      <c r="CW99" s="41">
        <f t="shared" ref="CW99:CW100" si="651">CW98</f>
        <v>0</v>
      </c>
      <c r="CX99" s="41">
        <f t="shared" ref="CX99:CX100" si="652">CX98</f>
        <v>0</v>
      </c>
      <c r="CY99" s="41">
        <f t="shared" ref="CY99:CY100" si="653">CY98</f>
        <v>0</v>
      </c>
      <c r="CZ99" s="41">
        <f t="shared" ref="CZ99:CZ100" si="654">CZ98</f>
        <v>0</v>
      </c>
      <c r="DA99" s="41">
        <f t="shared" ref="DA99:DA100" si="655">DA98</f>
        <v>0</v>
      </c>
      <c r="DB99" s="26"/>
      <c r="DC99" s="26"/>
      <c r="DD99" s="26"/>
      <c r="DE99" s="26" t="s">
        <v>89</v>
      </c>
      <c r="DF99" s="26"/>
      <c r="DG99" s="26" t="s">
        <v>89</v>
      </c>
      <c r="DH99" s="26">
        <f t="shared" si="341"/>
        <v>2</v>
      </c>
      <c r="DI99" s="26" t="str">
        <f t="shared" si="342"/>
        <v>Avanzado</v>
      </c>
      <c r="DJ99" s="19"/>
      <c r="EG99" s="19"/>
      <c r="EH99" s="19"/>
      <c r="EI99" s="19"/>
      <c r="EJ99" s="19"/>
      <c r="EK99" s="19"/>
      <c r="EL99" s="19"/>
      <c r="EM99" s="19"/>
      <c r="EN99" s="19"/>
      <c r="EO99" s="19"/>
      <c r="EP99" s="19"/>
    </row>
    <row r="100" spans="1:146" s="20" customFormat="1" ht="15" customHeight="1">
      <c r="A100" s="1"/>
      <c r="B100" s="19"/>
      <c r="C100" s="31" t="str">
        <f t="shared" si="600"/>
        <v>Social</v>
      </c>
      <c r="D100" s="31" t="s">
        <v>55</v>
      </c>
      <c r="E100" s="31" t="str">
        <f t="shared" si="601"/>
        <v>Desarrollo del personal</v>
      </c>
      <c r="F100" s="31" t="str">
        <f t="shared" si="589"/>
        <v>Formación, capacitación y experiencia</v>
      </c>
      <c r="G100" s="31" t="str">
        <f t="shared" si="589"/>
        <v>Efectividad Gubernamental</v>
      </c>
      <c r="H100" s="31" t="str">
        <f t="shared" si="331"/>
        <v>Avanzado</v>
      </c>
      <c r="I100" s="31" t="str">
        <f t="shared" si="618"/>
        <v>I-38</v>
      </c>
      <c r="J100" s="31" t="str">
        <f t="shared" si="619"/>
        <v>Estrategias de capacitación y formación</v>
      </c>
      <c r="K100" s="31" t="str">
        <f t="shared" si="620"/>
        <v>Si/Parcialmente/No</v>
      </c>
      <c r="L100" s="31" t="str">
        <f t="shared" si="621"/>
        <v>Evalúa si están en funcionamiento programas de capacitación continua y formación profesional para los empleados contratados</v>
      </c>
      <c r="M100" s="31" t="str">
        <f t="shared" si="622"/>
        <v>Cualitativo</v>
      </c>
      <c r="N100" s="31" t="str">
        <f t="shared" si="623"/>
        <v>¿Están en funcionamiento programas de capacitación continua y formación profesional para todo el personal base (contrato fijo)?. Seleccionar uno o varios, según corresponda: a) CAPACITACIÓN CONTINUA: Programas permanentes de capacitación, no eventos aislados (de diversos tipos: obligatorios y opcionales, en campo y teóricos) necesarios para mejorar el desempeño del puesto. b) FORMACIÓN PROFESIONAL: apoyos para la profesionalización de los empleados (mejorar el nivel de educación -como leer y escribir- o aumentar el grado académico de acuerdo al puesto a desempeñar). c) PARTICIPACIÓN en eventos organizados por entidades externas como foros, congresos, talleres, exposiciones, fomentar redes de trabajo e información, entre otros. Por cada opción seleccionada se agrega un punto, SI: 3 a 2, PARCIALMENTE: 1, NO: 0.</v>
      </c>
      <c r="O100" s="31" t="str">
        <f t="shared" si="624"/>
        <v>N/A</v>
      </c>
      <c r="P100" s="31" t="str">
        <f t="shared" si="625"/>
        <v>N/A</v>
      </c>
      <c r="Q100" s="31" t="str">
        <f t="shared" si="626"/>
        <v>N/A</v>
      </c>
      <c r="R100" s="31" t="str">
        <f t="shared" si="627"/>
        <v>N/A</v>
      </c>
      <c r="S100" s="31">
        <f t="shared" si="628"/>
        <v>111</v>
      </c>
      <c r="T100" s="31">
        <f t="shared" si="629"/>
        <v>132</v>
      </c>
      <c r="U100" s="31">
        <f t="shared" si="630"/>
        <v>133</v>
      </c>
      <c r="V100" s="31">
        <f t="shared" si="631"/>
        <v>134</v>
      </c>
      <c r="W100" s="31" t="str">
        <f t="shared" si="632"/>
        <v>-</v>
      </c>
      <c r="X100" s="31" t="str">
        <f t="shared" si="633"/>
        <v>-</v>
      </c>
      <c r="Y100" s="31" t="str">
        <f t="shared" si="634"/>
        <v>-</v>
      </c>
      <c r="Z100" s="31" t="str">
        <f t="shared" si="635"/>
        <v>-</v>
      </c>
      <c r="AA100" s="31" t="str">
        <f t="shared" si="636"/>
        <v>-</v>
      </c>
      <c r="AB100" s="31" t="str">
        <f t="shared" si="637"/>
        <v>-</v>
      </c>
      <c r="AC100" s="31" t="str">
        <f t="shared" si="638"/>
        <v>-</v>
      </c>
      <c r="AD100" s="31" t="str">
        <f t="shared" si="639"/>
        <v>-</v>
      </c>
      <c r="AE100" s="31" t="str">
        <f t="shared" si="640"/>
        <v>-</v>
      </c>
      <c r="AF100" s="31" t="str">
        <f t="shared" si="641"/>
        <v>-</v>
      </c>
      <c r="AG100" s="31" t="str">
        <f t="shared" si="642"/>
        <v>-</v>
      </c>
      <c r="AH100" s="31" t="str">
        <f t="shared" si="591"/>
        <v>-</v>
      </c>
      <c r="AI100" s="31" t="str">
        <f t="shared" si="591"/>
        <v>-</v>
      </c>
      <c r="AJ100" s="31" t="str">
        <f t="shared" si="591"/>
        <v>-</v>
      </c>
      <c r="AK100" s="31" t="str">
        <f t="shared" si="591"/>
        <v>-</v>
      </c>
      <c r="AL100" s="221" t="str">
        <f t="shared" si="591"/>
        <v>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00" s="31" t="str">
        <f t="shared" si="592"/>
        <v>NA</v>
      </c>
      <c r="AN100" s="31" t="str">
        <f t="shared" si="593"/>
        <v>Para cada instalación/entidad se debe evaluar individualmente el indicador (si es necesario) y luego reportar el peor valor seleccionado.</v>
      </c>
      <c r="AO100" s="31" t="str">
        <f t="shared" si="594"/>
        <v>Para cada nivel geográfico evaluado individualmente se puede reportar el cumplimiento que les corresponde: Si/Parcialmente/No. Cuando se reportan la integración de diversos entes: % para cada respuesta (Si/Parcialmente/No)</v>
      </c>
      <c r="AP100" s="31" t="str">
        <f t="shared" si="595"/>
        <v>Para cada nivel geográfico evaluado individualmente se puede reportar el cumplimiento que les corresponde: Si/Parcialmente/No. Cuando se reportan la integración de diversos entes: % para cada respuesta (Si/Parcialmente/No)</v>
      </c>
      <c r="AQ100" s="31" t="str">
        <f t="shared" si="596"/>
        <v>Componentes</v>
      </c>
      <c r="AR100" s="31"/>
      <c r="AS100" s="31"/>
      <c r="AT100" s="41" t="str">
        <f t="shared" si="602"/>
        <v>X</v>
      </c>
      <c r="AU100" s="41" t="str">
        <f t="shared" si="603"/>
        <v>X</v>
      </c>
      <c r="AV100" s="41" t="str">
        <f t="shared" si="604"/>
        <v>X</v>
      </c>
      <c r="AW100" s="41" t="str">
        <f t="shared" si="605"/>
        <v>X</v>
      </c>
      <c r="AX100" s="41" t="str">
        <f t="shared" si="606"/>
        <v>X</v>
      </c>
      <c r="AY100" s="41" t="str">
        <f t="shared" si="607"/>
        <v>X</v>
      </c>
      <c r="AZ100" s="41" t="str">
        <f t="shared" si="608"/>
        <v>X</v>
      </c>
      <c r="BA100" s="41" t="str">
        <f t="shared" si="609"/>
        <v>X</v>
      </c>
      <c r="BB100" s="23" t="str">
        <f t="shared" si="610"/>
        <v>Si</v>
      </c>
      <c r="BC100" s="23" t="str">
        <f t="shared" si="611"/>
        <v>Propuesto</v>
      </c>
      <c r="BD100" s="30" t="str">
        <f t="shared" si="612"/>
        <v>Parcialmente</v>
      </c>
      <c r="BE100" s="24" t="str">
        <f t="shared" si="613"/>
        <v>Propuesto</v>
      </c>
      <c r="BF100" s="25" t="str">
        <f t="shared" si="614"/>
        <v>No</v>
      </c>
      <c r="BG100" s="25" t="str">
        <f t="shared" si="615"/>
        <v>Propuesto</v>
      </c>
      <c r="BH100" s="136" t="str">
        <f t="shared" si="616"/>
        <v>Si</v>
      </c>
      <c r="BI100" s="481">
        <f>'G-8'!MX281</f>
        <v>0</v>
      </c>
      <c r="BJ100" s="481">
        <f>'G-8'!MY281</f>
        <v>0</v>
      </c>
      <c r="BK100" s="481">
        <f>'G-8'!NA281</f>
        <v>0</v>
      </c>
      <c r="BL100" s="41">
        <f t="shared" si="617"/>
        <v>0</v>
      </c>
      <c r="BM100" s="41">
        <f t="shared" ref="BM100" si="656">BM99</f>
        <v>0</v>
      </c>
      <c r="BN100" s="41">
        <f t="shared" ref="BN100" si="657">BN99</f>
        <v>0</v>
      </c>
      <c r="BO100" s="41">
        <f t="shared" ref="BO100" si="658">BO99</f>
        <v>0</v>
      </c>
      <c r="BP100" s="41">
        <f t="shared" ref="BP100" si="659">BP99</f>
        <v>0</v>
      </c>
      <c r="BQ100" s="41">
        <f t="shared" ref="BQ100" si="660">BQ99</f>
        <v>0</v>
      </c>
      <c r="BR100" s="41">
        <f t="shared" ref="BR100" si="661">BR99</f>
        <v>0</v>
      </c>
      <c r="BS100" s="41">
        <f t="shared" ref="BS100" si="662">BS99</f>
        <v>0</v>
      </c>
      <c r="BT100" s="41">
        <f t="shared" ref="BT100" si="663">BT99</f>
        <v>0</v>
      </c>
      <c r="BU100" s="41">
        <f t="shared" ref="BU100" si="664">BU99</f>
        <v>0</v>
      </c>
      <c r="BV100" s="41">
        <f t="shared" ref="BV100" si="665">BV99</f>
        <v>0</v>
      </c>
      <c r="BW100" s="41">
        <f t="shared" ref="BW100" si="666">BW99</f>
        <v>0</v>
      </c>
      <c r="BX100" s="41">
        <f t="shared" ref="BX100" si="667">BX99</f>
        <v>0</v>
      </c>
      <c r="BY100" s="41">
        <f t="shared" ref="BY100" si="668">BY99</f>
        <v>0</v>
      </c>
      <c r="BZ100" s="41">
        <f t="shared" ref="BZ100" si="669">BZ99</f>
        <v>0</v>
      </c>
      <c r="CA100" s="41">
        <f t="shared" ref="CA100" si="670">CA99</f>
        <v>0</v>
      </c>
      <c r="CB100" s="41">
        <f t="shared" ref="CB100" si="671">CB99</f>
        <v>0</v>
      </c>
      <c r="CC100" s="41">
        <f t="shared" ref="CC100" si="672">CC99</f>
        <v>0</v>
      </c>
      <c r="CD100" s="41">
        <f t="shared" ref="CD100" si="673">CD99</f>
        <v>0</v>
      </c>
      <c r="CE100" s="41">
        <f t="shared" ref="CE100" si="674">CE99</f>
        <v>0</v>
      </c>
      <c r="CF100" s="41">
        <f t="shared" ref="CF100" si="675">CF99</f>
        <v>0</v>
      </c>
      <c r="CG100" s="41" t="str">
        <f t="shared" ref="CG100" si="676">CG99</f>
        <v>No</v>
      </c>
      <c r="CH100" s="41">
        <f t="shared" ref="CH100" si="677">CH99</f>
        <v>0</v>
      </c>
      <c r="CI100" s="41">
        <f t="shared" ref="CI100" si="678">CI99</f>
        <v>0</v>
      </c>
      <c r="CJ100" s="41">
        <f t="shared" ref="CJ100" si="679">CJ99</f>
        <v>0</v>
      </c>
      <c r="CK100" s="41">
        <f t="shared" ref="CK100" si="680">CK99</f>
        <v>0</v>
      </c>
      <c r="CL100" s="41">
        <f t="shared" ref="CL100" si="681">CL99</f>
        <v>0</v>
      </c>
      <c r="CM100" s="41">
        <f t="shared" ref="CM100" si="682">CM99</f>
        <v>0</v>
      </c>
      <c r="CN100" s="41">
        <f t="shared" ref="CN100" si="683">CN99</f>
        <v>0</v>
      </c>
      <c r="CO100" s="41">
        <f t="shared" si="643"/>
        <v>0</v>
      </c>
      <c r="CP100" s="41">
        <f t="shared" si="644"/>
        <v>0</v>
      </c>
      <c r="CQ100" s="41">
        <f t="shared" si="645"/>
        <v>0</v>
      </c>
      <c r="CR100" s="41">
        <f t="shared" si="646"/>
        <v>0</v>
      </c>
      <c r="CS100" s="41">
        <f t="shared" si="647"/>
        <v>0</v>
      </c>
      <c r="CT100" s="41">
        <f t="shared" si="648"/>
        <v>0</v>
      </c>
      <c r="CU100" s="41">
        <f t="shared" si="649"/>
        <v>0</v>
      </c>
      <c r="CV100" s="41">
        <f t="shared" si="650"/>
        <v>0</v>
      </c>
      <c r="CW100" s="41">
        <f t="shared" si="651"/>
        <v>0</v>
      </c>
      <c r="CX100" s="41">
        <f t="shared" si="652"/>
        <v>0</v>
      </c>
      <c r="CY100" s="41">
        <f t="shared" si="653"/>
        <v>0</v>
      </c>
      <c r="CZ100" s="41">
        <f t="shared" si="654"/>
        <v>0</v>
      </c>
      <c r="DA100" s="41">
        <f t="shared" si="655"/>
        <v>0</v>
      </c>
      <c r="DB100" s="26"/>
      <c r="DC100" s="26"/>
      <c r="DD100" s="26"/>
      <c r="DE100" s="26" t="s">
        <v>89</v>
      </c>
      <c r="DF100" s="26"/>
      <c r="DG100" s="26"/>
      <c r="DH100" s="26">
        <f t="shared" si="341"/>
        <v>1</v>
      </c>
      <c r="DI100" s="26" t="str">
        <f t="shared" si="342"/>
        <v>Avanzado</v>
      </c>
      <c r="DJ100" s="19"/>
      <c r="EG100" s="19"/>
      <c r="EH100" s="19"/>
      <c r="EI100" s="19"/>
      <c r="EJ100" s="19"/>
      <c r="EK100" s="19"/>
      <c r="EL100" s="19"/>
      <c r="EM100" s="19"/>
      <c r="EN100" s="19"/>
      <c r="EO100" s="19"/>
      <c r="EP100" s="19"/>
    </row>
    <row r="101" spans="1:146" s="20" customFormat="1" ht="15" customHeight="1">
      <c r="A101" s="1"/>
      <c r="B101" s="19"/>
      <c r="C101" s="31" t="s">
        <v>431</v>
      </c>
      <c r="D101" s="31" t="s">
        <v>14</v>
      </c>
      <c r="E101" s="31" t="s">
        <v>1220</v>
      </c>
      <c r="F101" s="31" t="s">
        <v>102</v>
      </c>
      <c r="G101" s="31" t="s">
        <v>2126</v>
      </c>
      <c r="H101" s="31" t="str">
        <f t="shared" si="331"/>
        <v>Avanzado</v>
      </c>
      <c r="I101" s="41" t="s">
        <v>1176</v>
      </c>
      <c r="J101" s="22" t="s">
        <v>2964</v>
      </c>
      <c r="K101" s="642" t="s">
        <v>6</v>
      </c>
      <c r="L101" s="22" t="s">
        <v>2906</v>
      </c>
      <c r="M101" s="31" t="s">
        <v>98</v>
      </c>
      <c r="N101" s="31" t="s">
        <v>2907</v>
      </c>
      <c r="O101" s="220" t="s">
        <v>22</v>
      </c>
      <c r="P101" s="21" t="s">
        <v>22</v>
      </c>
      <c r="Q101" s="21" t="s">
        <v>22</v>
      </c>
      <c r="R101" s="21" t="s">
        <v>22</v>
      </c>
      <c r="S101" s="26">
        <f>'G-7'!D53</f>
        <v>48</v>
      </c>
      <c r="T101" s="26">
        <f>'G-7'!D50</f>
        <v>45</v>
      </c>
      <c r="U101" s="26" t="s">
        <v>4</v>
      </c>
      <c r="V101" s="26" t="s">
        <v>4</v>
      </c>
      <c r="W101" s="26" t="s">
        <v>4</v>
      </c>
      <c r="X101" s="41" t="s">
        <v>4</v>
      </c>
      <c r="Y101" s="41" t="s">
        <v>4</v>
      </c>
      <c r="Z101" s="41" t="s">
        <v>4</v>
      </c>
      <c r="AA101" s="41" t="s">
        <v>4</v>
      </c>
      <c r="AB101" s="41" t="s">
        <v>4</v>
      </c>
      <c r="AC101" s="41" t="s">
        <v>4</v>
      </c>
      <c r="AD101" s="41" t="s">
        <v>4</v>
      </c>
      <c r="AE101" s="41" t="s">
        <v>4</v>
      </c>
      <c r="AF101" s="41" t="s">
        <v>4</v>
      </c>
      <c r="AG101" s="41" t="s">
        <v>4</v>
      </c>
      <c r="AH101" s="41" t="s">
        <v>4</v>
      </c>
      <c r="AI101" s="41" t="s">
        <v>4</v>
      </c>
      <c r="AJ101" s="41" t="s">
        <v>4</v>
      </c>
      <c r="AK101" s="41" t="s">
        <v>4</v>
      </c>
      <c r="AL101" s="221" t="s">
        <v>1500</v>
      </c>
      <c r="AM101" s="26" t="s">
        <v>1137</v>
      </c>
      <c r="AN101" s="41" t="s">
        <v>1501</v>
      </c>
      <c r="AO101" s="31" t="s">
        <v>1502</v>
      </c>
      <c r="AP101" s="31" t="s">
        <v>1503</v>
      </c>
      <c r="AQ101" s="26" t="s">
        <v>619</v>
      </c>
      <c r="AR101" s="26"/>
      <c r="AS101" s="26"/>
      <c r="AT101" s="26" t="s">
        <v>2851</v>
      </c>
      <c r="AU101" s="26" t="s">
        <v>2851</v>
      </c>
      <c r="AV101" s="26" t="s">
        <v>2851</v>
      </c>
      <c r="AW101" s="26" t="s">
        <v>2851</v>
      </c>
      <c r="AX101" s="26" t="s">
        <v>2851</v>
      </c>
      <c r="AY101" s="26" t="s">
        <v>2851</v>
      </c>
      <c r="AZ101" s="26" t="s">
        <v>2851</v>
      </c>
      <c r="BA101" s="26" t="s">
        <v>2851</v>
      </c>
      <c r="BB101" s="645" t="s">
        <v>2113</v>
      </c>
      <c r="BC101" s="646" t="s">
        <v>2114</v>
      </c>
      <c r="BD101" s="647" t="s">
        <v>2112</v>
      </c>
      <c r="BE101" s="648" t="s">
        <v>2114</v>
      </c>
      <c r="BF101" s="649" t="s">
        <v>1036</v>
      </c>
      <c r="BG101" s="650" t="s">
        <v>3202</v>
      </c>
      <c r="BH101" s="488" t="s">
        <v>971</v>
      </c>
      <c r="BI101" s="485">
        <f>'G-8'!MR46</f>
        <v>0.90910000000000002</v>
      </c>
      <c r="BJ101" s="485">
        <f>'G-8'!MT46</f>
        <v>0.35066666666666668</v>
      </c>
      <c r="BK101" s="485">
        <f>'G-8'!MS46</f>
        <v>0</v>
      </c>
      <c r="BL101" s="41">
        <f>COUNTA(BM101:BZ101)/2</f>
        <v>0</v>
      </c>
      <c r="BM101" s="41"/>
      <c r="BN101" s="31"/>
      <c r="BO101" s="41"/>
      <c r="BP101" s="31"/>
      <c r="BQ101" s="41"/>
      <c r="BR101" s="31"/>
      <c r="BS101" s="31"/>
      <c r="BT101" s="31"/>
      <c r="BU101" s="31"/>
      <c r="BV101" s="31"/>
      <c r="BW101" s="31"/>
      <c r="BX101" s="31"/>
      <c r="BY101" s="31"/>
      <c r="BZ101" s="31"/>
      <c r="CA101" s="41">
        <f t="shared" si="171"/>
        <v>0</v>
      </c>
      <c r="CB101" s="41"/>
      <c r="CC101" s="41"/>
      <c r="CD101" s="41"/>
      <c r="CE101" s="41"/>
      <c r="CF101" s="41"/>
      <c r="CG101" s="41" t="s">
        <v>88</v>
      </c>
      <c r="CH101" s="41"/>
      <c r="CI101" s="41"/>
      <c r="CJ101" s="41"/>
      <c r="CK101" s="41"/>
      <c r="CL101" s="41">
        <f>COUNTA(CM101:CT101)/2</f>
        <v>0</v>
      </c>
      <c r="CM101" s="41"/>
      <c r="CN101" s="41"/>
      <c r="CO101" s="41"/>
      <c r="CP101" s="41"/>
      <c r="CQ101" s="41"/>
      <c r="CR101" s="41"/>
      <c r="CS101" s="41"/>
      <c r="CT101" s="41"/>
      <c r="CU101" s="41">
        <f t="shared" si="170"/>
        <v>1</v>
      </c>
      <c r="CV101" s="41" t="str">
        <f>I85</f>
        <v>I-37</v>
      </c>
      <c r="CW101" s="31" t="s">
        <v>1495</v>
      </c>
      <c r="CX101" s="31"/>
      <c r="CY101" s="31"/>
      <c r="CZ101" s="31"/>
      <c r="DA101" s="31"/>
      <c r="DB101" s="26"/>
      <c r="DC101" s="26"/>
      <c r="DD101" s="26"/>
      <c r="DE101" s="26"/>
      <c r="DF101" s="26" t="s">
        <v>89</v>
      </c>
      <c r="DG101" s="26"/>
      <c r="DH101" s="26">
        <f t="shared" si="341"/>
        <v>1</v>
      </c>
      <c r="DI101" s="26" t="str">
        <f t="shared" si="342"/>
        <v>Avanzado</v>
      </c>
      <c r="DJ101" s="19"/>
      <c r="EG101" s="19"/>
      <c r="EH101" s="19"/>
      <c r="EI101" s="19"/>
      <c r="EJ101" s="19"/>
      <c r="EK101" s="19"/>
      <c r="EL101" s="19"/>
      <c r="EM101" s="19"/>
      <c r="EN101" s="19"/>
      <c r="EO101" s="19"/>
      <c r="EP101" s="19"/>
    </row>
    <row r="102" spans="1:146" s="20" customFormat="1" ht="15" customHeight="1">
      <c r="A102" s="1"/>
      <c r="B102" s="19"/>
      <c r="C102" s="31" t="str">
        <f>C101</f>
        <v>Social</v>
      </c>
      <c r="D102" s="31" t="s">
        <v>519</v>
      </c>
      <c r="E102" s="31" t="str">
        <f>E101</f>
        <v>Desarrollo del personal</v>
      </c>
      <c r="F102" s="31" t="str">
        <f t="shared" ref="F102:G108" si="684">F101</f>
        <v>Personal informal</v>
      </c>
      <c r="G102" s="31" t="str">
        <f t="shared" si="684"/>
        <v>Creación de Redes</v>
      </c>
      <c r="H102" s="31" t="str">
        <f t="shared" si="331"/>
        <v>Avanzado</v>
      </c>
      <c r="I102" s="31" t="str">
        <f t="shared" ref="I102:J108" si="685">I101</f>
        <v>I-39</v>
      </c>
      <c r="J102" s="31" t="str">
        <f t="shared" si="685"/>
        <v>Proporción de personal informal</v>
      </c>
      <c r="K102" s="642" t="str">
        <f>K101</f>
        <v>%</v>
      </c>
      <c r="L102" s="642" t="str">
        <f t="shared" ref="L102:M108" si="686">L101</f>
        <v>Evalúa el porcentaje de personal informal existente, respecto al total de personal ocupado en esa actividad.</v>
      </c>
      <c r="M102" s="642" t="str">
        <f t="shared" si="686"/>
        <v>Cuantitativo</v>
      </c>
      <c r="N102" s="642" t="str">
        <f t="shared" ref="N102:N108" si="687">N101</f>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2" s="642" t="str">
        <f t="shared" ref="O102:O108" si="688">O101</f>
        <v>N/A</v>
      </c>
      <c r="P102" s="642" t="str">
        <f t="shared" ref="P102:P108" si="689">P101</f>
        <v>N/A</v>
      </c>
      <c r="Q102" s="642" t="str">
        <f t="shared" ref="Q102:Q108" si="690">Q101</f>
        <v>N/A</v>
      </c>
      <c r="R102" s="642" t="str">
        <f t="shared" ref="R102:R108" si="691">R101</f>
        <v>N/A</v>
      </c>
      <c r="S102" s="642">
        <f t="shared" ref="S102:S108" si="692">S101</f>
        <v>48</v>
      </c>
      <c r="T102" s="642">
        <f t="shared" ref="T102:T108" si="693">T101</f>
        <v>45</v>
      </c>
      <c r="U102" s="642" t="str">
        <f t="shared" ref="U102:U108" si="694">U101</f>
        <v>-</v>
      </c>
      <c r="V102" s="642" t="str">
        <f t="shared" ref="V102:V108" si="695">V101</f>
        <v>-</v>
      </c>
      <c r="W102" s="642" t="str">
        <f t="shared" ref="W102:W108" si="696">W101</f>
        <v>-</v>
      </c>
      <c r="X102" s="642" t="str">
        <f t="shared" ref="X102:X108" si="697">X101</f>
        <v>-</v>
      </c>
      <c r="Y102" s="642" t="str">
        <f t="shared" ref="Y102:Y108" si="698">Y101</f>
        <v>-</v>
      </c>
      <c r="Z102" s="642" t="str">
        <f t="shared" ref="Z102:Z108" si="699">Z101</f>
        <v>-</v>
      </c>
      <c r="AA102" s="642" t="str">
        <f t="shared" ref="AA102:AA108" si="700">AA101</f>
        <v>-</v>
      </c>
      <c r="AB102" s="642" t="str">
        <f t="shared" ref="AB102:AB108" si="701">AB101</f>
        <v>-</v>
      </c>
      <c r="AC102" s="642" t="str">
        <f t="shared" ref="AC102:AC108" si="702">AC101</f>
        <v>-</v>
      </c>
      <c r="AD102" s="642" t="str">
        <f t="shared" ref="AD102:AD108" si="703">AD101</f>
        <v>-</v>
      </c>
      <c r="AE102" s="642" t="str">
        <f t="shared" ref="AE102:AE108" si="704">AE101</f>
        <v>-</v>
      </c>
      <c r="AF102" s="642" t="str">
        <f t="shared" ref="AF102:AF108" si="705">AF101</f>
        <v>-</v>
      </c>
      <c r="AG102" s="642" t="str">
        <f t="shared" ref="AG102:AG108" si="706">AG101</f>
        <v>-</v>
      </c>
      <c r="AH102" s="642" t="str">
        <f t="shared" ref="AH102:AH108" si="707">AH101</f>
        <v>-</v>
      </c>
      <c r="AI102" s="642" t="str">
        <f t="shared" ref="AI102:AI108" si="708">AI101</f>
        <v>-</v>
      </c>
      <c r="AJ102" s="642" t="str">
        <f t="shared" ref="AJ102:AJ108" si="709">AJ101</f>
        <v>-</v>
      </c>
      <c r="AK102" s="642" t="str">
        <f t="shared" ref="AK102:AK108" si="710">AK101</f>
        <v>-</v>
      </c>
      <c r="AL102" s="690" t="str">
        <f t="shared" ref="AL102:AL108" si="711">AL101</f>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2" s="642" t="str">
        <f t="shared" ref="AM102:AM108" si="712">AM101</f>
        <v>NA</v>
      </c>
      <c r="AN102" s="642" t="str">
        <f t="shared" ref="AN102:AN108" si="713">AN101</f>
        <v>Utilizar el método de cálculo del indicador.</v>
      </c>
      <c r="AO102" s="642" t="str">
        <f t="shared" ref="AO102:AO108" si="714">AO101</f>
        <v xml:space="preserve">%=∑(Número total de personal informal de todas las entidades a integrar) X 100/∑(Número total de personal informal de todas las entidades a integrar+Número total de personal formal de todas las entidades a integrar). </v>
      </c>
      <c r="AP102" s="642" t="str">
        <f t="shared" ref="AP102:AP108" si="715">AP101</f>
        <v>%=∑(Número total de personal informal de mancomunidad+municipios que lo integran)X 100/∑[(Número total de personal informal de mancomunidad+municipios que lo integran)+(Número total de personal formal mancomunidad+municipios que lo integran)]</v>
      </c>
      <c r="AQ102" s="642" t="str">
        <f t="shared" ref="AQ102:AQ108" si="716">AQ101</f>
        <v>Componentes</v>
      </c>
      <c r="AR102" s="642"/>
      <c r="AS102" s="642"/>
      <c r="AT102" s="41" t="str">
        <f>AT101</f>
        <v>X</v>
      </c>
      <c r="AU102" s="41" t="str">
        <f t="shared" ref="AU102:BA102" si="717">AU101</f>
        <v>X</v>
      </c>
      <c r="AV102" s="41" t="str">
        <f t="shared" si="717"/>
        <v>X</v>
      </c>
      <c r="AW102" s="41" t="str">
        <f t="shared" si="717"/>
        <v>X</v>
      </c>
      <c r="AX102" s="41" t="str">
        <f t="shared" si="717"/>
        <v>X</v>
      </c>
      <c r="AY102" s="41" t="str">
        <f t="shared" si="717"/>
        <v>X</v>
      </c>
      <c r="AZ102" s="41" t="str">
        <f t="shared" si="717"/>
        <v>X</v>
      </c>
      <c r="BA102" s="41" t="str">
        <f t="shared" si="717"/>
        <v>X</v>
      </c>
      <c r="BB102" s="645" t="str">
        <f>BB101</f>
        <v>≤10%</v>
      </c>
      <c r="BC102" s="646" t="str">
        <f t="shared" ref="BC102:BG102" si="718">BC101</f>
        <v>Propuesto en base a: Tello-Espinoza, P., Martínez-Arce, E., Daza, D., Soulier-Faure, M., &amp; Terraza, H. (2010). Informe de la evaluación regional del manejo de Residuos Sólidos Urbanos en America Latina y el Caribe, 2010.</v>
      </c>
      <c r="BD102" s="647" t="str">
        <f t="shared" si="718"/>
        <v>&gt;10 a ≤35%</v>
      </c>
      <c r="BE102" s="648" t="str">
        <f t="shared" si="718"/>
        <v>Propuesto en base a: Tello-Espinoza, P., Martínez-Arce, E., Daza, D., Soulier-Faure, M., &amp; Terraza, H. (2010). Informe de la evaluación regional del manejo de Residuos Sólidos Urbanos en America Latina y el Caribe, 2010.</v>
      </c>
      <c r="BF102" s="649" t="str">
        <f t="shared" si="718"/>
        <v>&gt;35%</v>
      </c>
      <c r="BG102" s="650" t="str">
        <f t="shared" si="718"/>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2" s="488" t="str">
        <f>BH101</f>
        <v>Min</v>
      </c>
      <c r="BI102" s="485">
        <f>'G-8'!MR111</f>
        <v>0.72</v>
      </c>
      <c r="BJ102" s="485">
        <f>'G-8'!MT111</f>
        <v>0.40465268774777818</v>
      </c>
      <c r="BK102" s="485">
        <f>'G-8'!MS111</f>
        <v>0.02</v>
      </c>
      <c r="BL102" s="41">
        <f>BL101</f>
        <v>0</v>
      </c>
      <c r="BM102" s="41">
        <f t="shared" ref="BM102:CT108" si="719">BM101</f>
        <v>0</v>
      </c>
      <c r="BN102" s="41">
        <f t="shared" si="719"/>
        <v>0</v>
      </c>
      <c r="BO102" s="41">
        <f t="shared" si="719"/>
        <v>0</v>
      </c>
      <c r="BP102" s="41">
        <f t="shared" si="719"/>
        <v>0</v>
      </c>
      <c r="BQ102" s="41">
        <f t="shared" si="719"/>
        <v>0</v>
      </c>
      <c r="BR102" s="41">
        <f t="shared" si="719"/>
        <v>0</v>
      </c>
      <c r="BS102" s="41">
        <f t="shared" si="719"/>
        <v>0</v>
      </c>
      <c r="BT102" s="41">
        <f t="shared" si="719"/>
        <v>0</v>
      </c>
      <c r="BU102" s="41">
        <f t="shared" si="719"/>
        <v>0</v>
      </c>
      <c r="BV102" s="41">
        <f t="shared" si="719"/>
        <v>0</v>
      </c>
      <c r="BW102" s="41">
        <f t="shared" si="719"/>
        <v>0</v>
      </c>
      <c r="BX102" s="41">
        <f t="shared" si="719"/>
        <v>0</v>
      </c>
      <c r="BY102" s="41">
        <f t="shared" si="719"/>
        <v>0</v>
      </c>
      <c r="BZ102" s="41">
        <f t="shared" si="719"/>
        <v>0</v>
      </c>
      <c r="CA102" s="41">
        <f t="shared" si="719"/>
        <v>0</v>
      </c>
      <c r="CB102" s="41">
        <f t="shared" si="719"/>
        <v>0</v>
      </c>
      <c r="CC102" s="41">
        <f t="shared" si="719"/>
        <v>0</v>
      </c>
      <c r="CD102" s="41">
        <f t="shared" si="719"/>
        <v>0</v>
      </c>
      <c r="CE102" s="41">
        <f t="shared" si="719"/>
        <v>0</v>
      </c>
      <c r="CF102" s="41">
        <f t="shared" si="719"/>
        <v>0</v>
      </c>
      <c r="CG102" s="41" t="str">
        <f t="shared" si="719"/>
        <v>No</v>
      </c>
      <c r="CH102" s="41">
        <f t="shared" si="719"/>
        <v>0</v>
      </c>
      <c r="CI102" s="41">
        <f t="shared" si="719"/>
        <v>0</v>
      </c>
      <c r="CJ102" s="41">
        <f t="shared" si="719"/>
        <v>0</v>
      </c>
      <c r="CK102" s="41">
        <f t="shared" si="719"/>
        <v>0</v>
      </c>
      <c r="CL102" s="41">
        <f t="shared" si="719"/>
        <v>0</v>
      </c>
      <c r="CM102" s="41">
        <f t="shared" si="719"/>
        <v>0</v>
      </c>
      <c r="CN102" s="41">
        <f t="shared" si="719"/>
        <v>0</v>
      </c>
      <c r="CO102" s="41">
        <f t="shared" si="719"/>
        <v>0</v>
      </c>
      <c r="CP102" s="41">
        <f t="shared" si="719"/>
        <v>0</v>
      </c>
      <c r="CQ102" s="41">
        <f t="shared" si="719"/>
        <v>0</v>
      </c>
      <c r="CR102" s="41">
        <f t="shared" si="719"/>
        <v>0</v>
      </c>
      <c r="CS102" s="41">
        <f t="shared" si="719"/>
        <v>0</v>
      </c>
      <c r="CT102" s="41">
        <f t="shared" si="719"/>
        <v>0</v>
      </c>
      <c r="CU102" s="41">
        <f t="shared" ref="CU102:DA108" si="720">CU101</f>
        <v>1</v>
      </c>
      <c r="CV102" s="41" t="str">
        <f t="shared" si="720"/>
        <v>I-37</v>
      </c>
      <c r="CW102"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2" s="41">
        <f t="shared" si="720"/>
        <v>0</v>
      </c>
      <c r="CY102" s="41">
        <f t="shared" si="720"/>
        <v>0</v>
      </c>
      <c r="CZ102" s="41">
        <f t="shared" si="720"/>
        <v>0</v>
      </c>
      <c r="DA102" s="41">
        <f t="shared" si="720"/>
        <v>0</v>
      </c>
      <c r="DB102" s="26"/>
      <c r="DC102" s="26"/>
      <c r="DD102" s="26"/>
      <c r="DE102" s="26"/>
      <c r="DF102" s="26" t="s">
        <v>89</v>
      </c>
      <c r="DG102" s="26" t="s">
        <v>89</v>
      </c>
      <c r="DH102" s="26">
        <f t="shared" si="341"/>
        <v>2</v>
      </c>
      <c r="DI102" s="26" t="str">
        <f t="shared" si="342"/>
        <v>Avanzado</v>
      </c>
      <c r="DJ102" s="19"/>
      <c r="EG102" s="19"/>
      <c r="EH102" s="19"/>
      <c r="EI102" s="19"/>
      <c r="EJ102" s="19"/>
      <c r="EK102" s="19"/>
      <c r="EL102" s="19"/>
      <c r="EM102" s="19"/>
      <c r="EN102" s="19"/>
      <c r="EO102" s="19"/>
      <c r="EP102" s="19"/>
    </row>
    <row r="103" spans="1:146" s="20" customFormat="1" ht="15" customHeight="1">
      <c r="A103" s="1"/>
      <c r="B103" s="19"/>
      <c r="C103" s="31" t="str">
        <f t="shared" ref="C103:C108" si="721">C102</f>
        <v>Social</v>
      </c>
      <c r="D103" s="31" t="s">
        <v>2313</v>
      </c>
      <c r="E103" s="31" t="str">
        <f t="shared" ref="E103:E108" si="722">E102</f>
        <v>Desarrollo del personal</v>
      </c>
      <c r="F103" s="31" t="str">
        <f t="shared" si="684"/>
        <v>Personal informal</v>
      </c>
      <c r="G103" s="31" t="str">
        <f t="shared" si="684"/>
        <v>Creación de Redes</v>
      </c>
      <c r="H103" s="31" t="str">
        <f t="shared" si="331"/>
        <v>Avanzado</v>
      </c>
      <c r="I103" s="31" t="str">
        <f t="shared" si="685"/>
        <v>I-39</v>
      </c>
      <c r="J103" s="31" t="str">
        <f t="shared" si="685"/>
        <v>Proporción de personal informal</v>
      </c>
      <c r="K103" s="642" t="str">
        <f t="shared" ref="K103:K108" si="723">K102</f>
        <v>%</v>
      </c>
      <c r="L103" s="642" t="str">
        <f t="shared" si="686"/>
        <v>Evalúa el porcentaje de personal informal existente, respecto al total de personal ocupado en esa actividad.</v>
      </c>
      <c r="M103" s="642" t="str">
        <f t="shared" si="686"/>
        <v>Cuantitativo</v>
      </c>
      <c r="N103"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3" s="642" t="str">
        <f t="shared" si="688"/>
        <v>N/A</v>
      </c>
      <c r="P103" s="642" t="str">
        <f t="shared" si="689"/>
        <v>N/A</v>
      </c>
      <c r="Q103" s="642" t="str">
        <f t="shared" si="690"/>
        <v>N/A</v>
      </c>
      <c r="R103" s="642" t="str">
        <f t="shared" si="691"/>
        <v>N/A</v>
      </c>
      <c r="S103" s="642">
        <f t="shared" si="692"/>
        <v>48</v>
      </c>
      <c r="T103" s="642">
        <f t="shared" si="693"/>
        <v>45</v>
      </c>
      <c r="U103" s="642" t="str">
        <f t="shared" si="694"/>
        <v>-</v>
      </c>
      <c r="V103" s="642" t="str">
        <f t="shared" si="695"/>
        <v>-</v>
      </c>
      <c r="W103" s="642" t="str">
        <f t="shared" si="696"/>
        <v>-</v>
      </c>
      <c r="X103" s="642" t="str">
        <f t="shared" si="697"/>
        <v>-</v>
      </c>
      <c r="Y103" s="642" t="str">
        <f t="shared" si="698"/>
        <v>-</v>
      </c>
      <c r="Z103" s="642" t="str">
        <f t="shared" si="699"/>
        <v>-</v>
      </c>
      <c r="AA103" s="642" t="str">
        <f t="shared" si="700"/>
        <v>-</v>
      </c>
      <c r="AB103" s="642" t="str">
        <f t="shared" si="701"/>
        <v>-</v>
      </c>
      <c r="AC103" s="642" t="str">
        <f t="shared" si="702"/>
        <v>-</v>
      </c>
      <c r="AD103" s="642" t="str">
        <f t="shared" si="703"/>
        <v>-</v>
      </c>
      <c r="AE103" s="642" t="str">
        <f t="shared" si="704"/>
        <v>-</v>
      </c>
      <c r="AF103" s="642" t="str">
        <f t="shared" si="705"/>
        <v>-</v>
      </c>
      <c r="AG103" s="642" t="str">
        <f t="shared" si="706"/>
        <v>-</v>
      </c>
      <c r="AH103" s="642" t="str">
        <f t="shared" si="707"/>
        <v>-</v>
      </c>
      <c r="AI103" s="642" t="str">
        <f t="shared" si="708"/>
        <v>-</v>
      </c>
      <c r="AJ103" s="642" t="str">
        <f t="shared" si="709"/>
        <v>-</v>
      </c>
      <c r="AK103" s="642" t="str">
        <f t="shared" si="710"/>
        <v>-</v>
      </c>
      <c r="AL103"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3" s="642" t="str">
        <f t="shared" si="712"/>
        <v>NA</v>
      </c>
      <c r="AN103" s="642" t="str">
        <f t="shared" si="713"/>
        <v>Utilizar el método de cálculo del indicador.</v>
      </c>
      <c r="AO103" s="642" t="str">
        <f t="shared" si="714"/>
        <v xml:space="preserve">%=∑(Número total de personal informal de todas las entidades a integrar) X 100/∑(Número total de personal informal de todas las entidades a integrar+Número total de personal formal de todas las entidades a integrar). </v>
      </c>
      <c r="AP103" s="642" t="str">
        <f t="shared" si="715"/>
        <v>%=∑(Número total de personal informal de mancomunidad+municipios que lo integran)X 100/∑[(Número total de personal informal de mancomunidad+municipios que lo integran)+(Número total de personal formal mancomunidad+municipios que lo integran)]</v>
      </c>
      <c r="AQ103" s="642" t="str">
        <f t="shared" si="716"/>
        <v>Componentes</v>
      </c>
      <c r="AR103" s="642"/>
      <c r="AS103" s="642"/>
      <c r="AT103" s="41" t="str">
        <f t="shared" ref="AT103:AT108" si="724">AT102</f>
        <v>X</v>
      </c>
      <c r="AU103" s="41" t="str">
        <f t="shared" ref="AU103:AU108" si="725">AU102</f>
        <v>X</v>
      </c>
      <c r="AV103" s="41" t="str">
        <f t="shared" ref="AV103:AV108" si="726">AV102</f>
        <v>X</v>
      </c>
      <c r="AW103" s="41" t="str">
        <f t="shared" ref="AW103:AW108" si="727">AW102</f>
        <v>X</v>
      </c>
      <c r="AX103" s="41" t="str">
        <f t="shared" ref="AX103:AX108" si="728">AX102</f>
        <v>X</v>
      </c>
      <c r="AY103" s="41" t="str">
        <f t="shared" ref="AY103:AY108" si="729">AY102</f>
        <v>X</v>
      </c>
      <c r="AZ103" s="41" t="str">
        <f t="shared" ref="AZ103:AZ108" si="730">AZ102</f>
        <v>X</v>
      </c>
      <c r="BA103" s="41" t="str">
        <f t="shared" ref="BA103:BA108" si="731">BA102</f>
        <v>X</v>
      </c>
      <c r="BB103" s="645" t="str">
        <f t="shared" ref="BB103:BB108" si="732">BB102</f>
        <v>≤10%</v>
      </c>
      <c r="BC103" s="646" t="str">
        <f t="shared" ref="BC103:BC108" si="733">BC102</f>
        <v>Propuesto en base a: Tello-Espinoza, P., Martínez-Arce, E., Daza, D., Soulier-Faure, M., &amp; Terraza, H. (2010). Informe de la evaluación regional del manejo de Residuos Sólidos Urbanos en America Latina y el Caribe, 2010.</v>
      </c>
      <c r="BD103" s="647" t="str">
        <f t="shared" ref="BD103:BD108" si="734">BD102</f>
        <v>&gt;10 a ≤35%</v>
      </c>
      <c r="BE103" s="648" t="str">
        <f t="shared" ref="BE103:BE108" si="735">BE102</f>
        <v>Propuesto en base a: Tello-Espinoza, P., Martínez-Arce, E., Daza, D., Soulier-Faure, M., &amp; Terraza, H. (2010). Informe de la evaluación regional del manejo de Residuos Sólidos Urbanos en America Latina y el Caribe, 2010.</v>
      </c>
      <c r="BF103" s="649" t="str">
        <f t="shared" ref="BF103:BF108" si="736">BF102</f>
        <v>&gt;35%</v>
      </c>
      <c r="BG103" s="650" t="str">
        <f t="shared" ref="BG103:BG108" si="737">BG102</f>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3" s="488" t="str">
        <f t="shared" ref="BH103:BH108" si="738">BH102</f>
        <v>Min</v>
      </c>
      <c r="BI103" s="485">
        <f>'G-8'!MR140</f>
        <v>0</v>
      </c>
      <c r="BJ103" s="485" t="e">
        <f>'G-8'!MT140</f>
        <v>#DIV/0!</v>
      </c>
      <c r="BK103" s="485">
        <f>'G-8'!MS140</f>
        <v>0</v>
      </c>
      <c r="BL103" s="41">
        <f t="shared" ref="BL103:BL108" si="739">BL102</f>
        <v>0</v>
      </c>
      <c r="BM103" s="41">
        <f t="shared" si="719"/>
        <v>0</v>
      </c>
      <c r="BN103" s="41">
        <f t="shared" si="719"/>
        <v>0</v>
      </c>
      <c r="BO103" s="41">
        <f t="shared" si="719"/>
        <v>0</v>
      </c>
      <c r="BP103" s="41">
        <f t="shared" si="719"/>
        <v>0</v>
      </c>
      <c r="BQ103" s="41">
        <f t="shared" si="719"/>
        <v>0</v>
      </c>
      <c r="BR103" s="41">
        <f t="shared" si="719"/>
        <v>0</v>
      </c>
      <c r="BS103" s="41">
        <f t="shared" si="719"/>
        <v>0</v>
      </c>
      <c r="BT103" s="41">
        <f t="shared" si="719"/>
        <v>0</v>
      </c>
      <c r="BU103" s="41">
        <f t="shared" si="719"/>
        <v>0</v>
      </c>
      <c r="BV103" s="41">
        <f t="shared" si="719"/>
        <v>0</v>
      </c>
      <c r="BW103" s="41">
        <f t="shared" si="719"/>
        <v>0</v>
      </c>
      <c r="BX103" s="41">
        <f t="shared" si="719"/>
        <v>0</v>
      </c>
      <c r="BY103" s="41">
        <f t="shared" si="719"/>
        <v>0</v>
      </c>
      <c r="BZ103" s="41">
        <f t="shared" si="719"/>
        <v>0</v>
      </c>
      <c r="CA103" s="41">
        <f t="shared" si="719"/>
        <v>0</v>
      </c>
      <c r="CB103" s="41">
        <f t="shared" si="719"/>
        <v>0</v>
      </c>
      <c r="CC103" s="41">
        <f t="shared" si="719"/>
        <v>0</v>
      </c>
      <c r="CD103" s="41">
        <f t="shared" si="719"/>
        <v>0</v>
      </c>
      <c r="CE103" s="41">
        <f t="shared" si="719"/>
        <v>0</v>
      </c>
      <c r="CF103" s="41">
        <f t="shared" si="719"/>
        <v>0</v>
      </c>
      <c r="CG103" s="41" t="str">
        <f t="shared" si="719"/>
        <v>No</v>
      </c>
      <c r="CH103" s="41">
        <f t="shared" si="719"/>
        <v>0</v>
      </c>
      <c r="CI103" s="41">
        <f t="shared" si="719"/>
        <v>0</v>
      </c>
      <c r="CJ103" s="41">
        <f t="shared" si="719"/>
        <v>0</v>
      </c>
      <c r="CK103" s="41">
        <f t="shared" si="719"/>
        <v>0</v>
      </c>
      <c r="CL103" s="41">
        <f t="shared" si="719"/>
        <v>0</v>
      </c>
      <c r="CM103" s="41">
        <f t="shared" si="719"/>
        <v>0</v>
      </c>
      <c r="CN103" s="41">
        <f t="shared" si="719"/>
        <v>0</v>
      </c>
      <c r="CO103" s="41">
        <f t="shared" si="719"/>
        <v>0</v>
      </c>
      <c r="CP103" s="41">
        <f t="shared" si="719"/>
        <v>0</v>
      </c>
      <c r="CQ103" s="41">
        <f t="shared" si="719"/>
        <v>0</v>
      </c>
      <c r="CR103" s="41">
        <f t="shared" si="719"/>
        <v>0</v>
      </c>
      <c r="CS103" s="41">
        <f t="shared" si="719"/>
        <v>0</v>
      </c>
      <c r="CT103" s="41">
        <f t="shared" si="719"/>
        <v>0</v>
      </c>
      <c r="CU103" s="41">
        <f t="shared" si="720"/>
        <v>1</v>
      </c>
      <c r="CV103" s="41" t="str">
        <f t="shared" si="720"/>
        <v>I-37</v>
      </c>
      <c r="CW103"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3" s="41">
        <f t="shared" si="720"/>
        <v>0</v>
      </c>
      <c r="CY103" s="41">
        <f t="shared" si="720"/>
        <v>0</v>
      </c>
      <c r="CZ103" s="41">
        <f t="shared" si="720"/>
        <v>0</v>
      </c>
      <c r="DA103" s="41">
        <f t="shared" si="720"/>
        <v>0</v>
      </c>
      <c r="DB103" s="26"/>
      <c r="DC103" s="26"/>
      <c r="DD103" s="26"/>
      <c r="DE103" s="26"/>
      <c r="DF103" s="26"/>
      <c r="DG103" s="26"/>
      <c r="DH103" s="26">
        <f t="shared" si="341"/>
        <v>0</v>
      </c>
      <c r="DI103" s="26" t="str">
        <f t="shared" si="342"/>
        <v>Avanzado</v>
      </c>
      <c r="DJ103" s="19"/>
      <c r="EG103" s="19"/>
      <c r="EH103" s="19"/>
      <c r="EI103" s="19"/>
      <c r="EJ103" s="19"/>
      <c r="EK103" s="19"/>
      <c r="EL103" s="19"/>
      <c r="EM103" s="19"/>
      <c r="EN103" s="19"/>
      <c r="EO103" s="19"/>
      <c r="EP103" s="19"/>
    </row>
    <row r="104" spans="1:146" s="20" customFormat="1" ht="15" customHeight="1">
      <c r="A104" s="1"/>
      <c r="B104" s="19"/>
      <c r="C104" s="31" t="str">
        <f t="shared" si="721"/>
        <v>Social</v>
      </c>
      <c r="D104" s="31" t="s">
        <v>5</v>
      </c>
      <c r="E104" s="31" t="str">
        <f t="shared" si="722"/>
        <v>Desarrollo del personal</v>
      </c>
      <c r="F104" s="31" t="str">
        <f t="shared" si="684"/>
        <v>Personal informal</v>
      </c>
      <c r="G104" s="31" t="str">
        <f t="shared" si="684"/>
        <v>Creación de Redes</v>
      </c>
      <c r="H104" s="31" t="str">
        <f t="shared" si="331"/>
        <v>Avanzado</v>
      </c>
      <c r="I104" s="31" t="str">
        <f t="shared" si="685"/>
        <v>I-39</v>
      </c>
      <c r="J104" s="31" t="str">
        <f t="shared" si="685"/>
        <v>Proporción de personal informal</v>
      </c>
      <c r="K104" s="642" t="str">
        <f t="shared" si="723"/>
        <v>%</v>
      </c>
      <c r="L104" s="642" t="str">
        <f t="shared" si="686"/>
        <v>Evalúa el porcentaje de personal informal existente, respecto al total de personal ocupado en esa actividad.</v>
      </c>
      <c r="M104" s="642" t="str">
        <f t="shared" si="686"/>
        <v>Cuantitativo</v>
      </c>
      <c r="N104"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4" s="642" t="str">
        <f t="shared" si="688"/>
        <v>N/A</v>
      </c>
      <c r="P104" s="642" t="str">
        <f t="shared" si="689"/>
        <v>N/A</v>
      </c>
      <c r="Q104" s="642" t="str">
        <f t="shared" si="690"/>
        <v>N/A</v>
      </c>
      <c r="R104" s="642" t="str">
        <f t="shared" si="691"/>
        <v>N/A</v>
      </c>
      <c r="S104" s="642">
        <f t="shared" si="692"/>
        <v>48</v>
      </c>
      <c r="T104" s="642">
        <f t="shared" si="693"/>
        <v>45</v>
      </c>
      <c r="U104" s="642" t="str">
        <f t="shared" si="694"/>
        <v>-</v>
      </c>
      <c r="V104" s="642" t="str">
        <f t="shared" si="695"/>
        <v>-</v>
      </c>
      <c r="W104" s="642" t="str">
        <f t="shared" si="696"/>
        <v>-</v>
      </c>
      <c r="X104" s="642" t="str">
        <f t="shared" si="697"/>
        <v>-</v>
      </c>
      <c r="Y104" s="642" t="str">
        <f t="shared" si="698"/>
        <v>-</v>
      </c>
      <c r="Z104" s="642" t="str">
        <f t="shared" si="699"/>
        <v>-</v>
      </c>
      <c r="AA104" s="642" t="str">
        <f t="shared" si="700"/>
        <v>-</v>
      </c>
      <c r="AB104" s="642" t="str">
        <f t="shared" si="701"/>
        <v>-</v>
      </c>
      <c r="AC104" s="642" t="str">
        <f t="shared" si="702"/>
        <v>-</v>
      </c>
      <c r="AD104" s="642" t="str">
        <f t="shared" si="703"/>
        <v>-</v>
      </c>
      <c r="AE104" s="642" t="str">
        <f t="shared" si="704"/>
        <v>-</v>
      </c>
      <c r="AF104" s="642" t="str">
        <f t="shared" si="705"/>
        <v>-</v>
      </c>
      <c r="AG104" s="642" t="str">
        <f t="shared" si="706"/>
        <v>-</v>
      </c>
      <c r="AH104" s="642" t="str">
        <f t="shared" si="707"/>
        <v>-</v>
      </c>
      <c r="AI104" s="642" t="str">
        <f t="shared" si="708"/>
        <v>-</v>
      </c>
      <c r="AJ104" s="642" t="str">
        <f t="shared" si="709"/>
        <v>-</v>
      </c>
      <c r="AK104" s="642" t="str">
        <f t="shared" si="710"/>
        <v>-</v>
      </c>
      <c r="AL104"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4" s="642" t="str">
        <f t="shared" si="712"/>
        <v>NA</v>
      </c>
      <c r="AN104" s="642" t="str">
        <f t="shared" si="713"/>
        <v>Utilizar el método de cálculo del indicador.</v>
      </c>
      <c r="AO104" s="642" t="str">
        <f t="shared" si="714"/>
        <v xml:space="preserve">%=∑(Número total de personal informal de todas las entidades a integrar) X 100/∑(Número total de personal informal de todas las entidades a integrar+Número total de personal formal de todas las entidades a integrar). </v>
      </c>
      <c r="AP104" s="642" t="str">
        <f t="shared" si="715"/>
        <v>%=∑(Número total de personal informal de mancomunidad+municipios que lo integran)X 100/∑[(Número total de personal informal de mancomunidad+municipios que lo integran)+(Número total de personal formal mancomunidad+municipios que lo integran)]</v>
      </c>
      <c r="AQ104" s="642" t="str">
        <f t="shared" si="716"/>
        <v>Componentes</v>
      </c>
      <c r="AR104" s="642"/>
      <c r="AS104" s="642"/>
      <c r="AT104" s="41" t="str">
        <f t="shared" si="724"/>
        <v>X</v>
      </c>
      <c r="AU104" s="41" t="str">
        <f t="shared" si="725"/>
        <v>X</v>
      </c>
      <c r="AV104" s="41" t="str">
        <f t="shared" si="726"/>
        <v>X</v>
      </c>
      <c r="AW104" s="41" t="str">
        <f t="shared" si="727"/>
        <v>X</v>
      </c>
      <c r="AX104" s="41" t="str">
        <f t="shared" si="728"/>
        <v>X</v>
      </c>
      <c r="AY104" s="41" t="str">
        <f t="shared" si="729"/>
        <v>X</v>
      </c>
      <c r="AZ104" s="41" t="str">
        <f t="shared" si="730"/>
        <v>X</v>
      </c>
      <c r="BA104" s="41" t="str">
        <f t="shared" si="731"/>
        <v>X</v>
      </c>
      <c r="BB104" s="645" t="str">
        <f t="shared" si="732"/>
        <v>≤10%</v>
      </c>
      <c r="BC104" s="646" t="str">
        <f t="shared" si="733"/>
        <v>Propuesto en base a: Tello-Espinoza, P., Martínez-Arce, E., Daza, D., Soulier-Faure, M., &amp; Terraza, H. (2010). Informe de la evaluación regional del manejo de Residuos Sólidos Urbanos en America Latina y el Caribe, 2010.</v>
      </c>
      <c r="BD104" s="647" t="str">
        <f t="shared" si="734"/>
        <v>&gt;10 a ≤35%</v>
      </c>
      <c r="BE104" s="648" t="str">
        <f t="shared" si="735"/>
        <v>Propuesto en base a: Tello-Espinoza, P., Martínez-Arce, E., Daza, D., Soulier-Faure, M., &amp; Terraza, H. (2010). Informe de la evaluación regional del manejo de Residuos Sólidos Urbanos en America Latina y el Caribe, 2010.</v>
      </c>
      <c r="BF104" s="649" t="str">
        <f t="shared" si="736"/>
        <v>&gt;35%</v>
      </c>
      <c r="BG104" s="650" t="str">
        <f t="shared" si="737"/>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4" s="488" t="str">
        <f t="shared" si="738"/>
        <v>Min</v>
      </c>
      <c r="BI104" s="485">
        <f>'G-8'!MR172</f>
        <v>1</v>
      </c>
      <c r="BJ104" s="485">
        <f>'G-8'!MT172</f>
        <v>0.71599999999999997</v>
      </c>
      <c r="BK104" s="485">
        <f>'G-8'!MS172</f>
        <v>0.13</v>
      </c>
      <c r="BL104" s="41">
        <f t="shared" si="739"/>
        <v>0</v>
      </c>
      <c r="BM104" s="41">
        <f t="shared" si="719"/>
        <v>0</v>
      </c>
      <c r="BN104" s="41">
        <f t="shared" si="719"/>
        <v>0</v>
      </c>
      <c r="BO104" s="41">
        <f t="shared" si="719"/>
        <v>0</v>
      </c>
      <c r="BP104" s="41">
        <f t="shared" si="719"/>
        <v>0</v>
      </c>
      <c r="BQ104" s="41">
        <f t="shared" si="719"/>
        <v>0</v>
      </c>
      <c r="BR104" s="41">
        <f t="shared" si="719"/>
        <v>0</v>
      </c>
      <c r="BS104" s="41">
        <f t="shared" si="719"/>
        <v>0</v>
      </c>
      <c r="BT104" s="41">
        <f t="shared" si="719"/>
        <v>0</v>
      </c>
      <c r="BU104" s="41">
        <f t="shared" si="719"/>
        <v>0</v>
      </c>
      <c r="BV104" s="41">
        <f t="shared" si="719"/>
        <v>0</v>
      </c>
      <c r="BW104" s="41">
        <f t="shared" si="719"/>
        <v>0</v>
      </c>
      <c r="BX104" s="41">
        <f t="shared" si="719"/>
        <v>0</v>
      </c>
      <c r="BY104" s="41">
        <f t="shared" si="719"/>
        <v>0</v>
      </c>
      <c r="BZ104" s="41">
        <f t="shared" si="719"/>
        <v>0</v>
      </c>
      <c r="CA104" s="41">
        <f t="shared" si="719"/>
        <v>0</v>
      </c>
      <c r="CB104" s="41">
        <f t="shared" si="719"/>
        <v>0</v>
      </c>
      <c r="CC104" s="41">
        <f t="shared" si="719"/>
        <v>0</v>
      </c>
      <c r="CD104" s="41">
        <f t="shared" si="719"/>
        <v>0</v>
      </c>
      <c r="CE104" s="41">
        <f t="shared" si="719"/>
        <v>0</v>
      </c>
      <c r="CF104" s="41">
        <f t="shared" si="719"/>
        <v>0</v>
      </c>
      <c r="CG104" s="41" t="str">
        <f t="shared" si="719"/>
        <v>No</v>
      </c>
      <c r="CH104" s="41">
        <f t="shared" si="719"/>
        <v>0</v>
      </c>
      <c r="CI104" s="41">
        <f t="shared" si="719"/>
        <v>0</v>
      </c>
      <c r="CJ104" s="41">
        <f t="shared" si="719"/>
        <v>0</v>
      </c>
      <c r="CK104" s="41">
        <f t="shared" si="719"/>
        <v>0</v>
      </c>
      <c r="CL104" s="41">
        <f t="shared" si="719"/>
        <v>0</v>
      </c>
      <c r="CM104" s="41">
        <f t="shared" si="719"/>
        <v>0</v>
      </c>
      <c r="CN104" s="41">
        <f t="shared" si="719"/>
        <v>0</v>
      </c>
      <c r="CO104" s="41">
        <f t="shared" si="719"/>
        <v>0</v>
      </c>
      <c r="CP104" s="41">
        <f t="shared" si="719"/>
        <v>0</v>
      </c>
      <c r="CQ104" s="41">
        <f t="shared" si="719"/>
        <v>0</v>
      </c>
      <c r="CR104" s="41">
        <f t="shared" si="719"/>
        <v>0</v>
      </c>
      <c r="CS104" s="41">
        <f t="shared" si="719"/>
        <v>0</v>
      </c>
      <c r="CT104" s="41">
        <f t="shared" si="719"/>
        <v>0</v>
      </c>
      <c r="CU104" s="41">
        <f t="shared" si="720"/>
        <v>1</v>
      </c>
      <c r="CV104" s="41" t="str">
        <f t="shared" si="720"/>
        <v>I-37</v>
      </c>
      <c r="CW104"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4" s="41">
        <f t="shared" si="720"/>
        <v>0</v>
      </c>
      <c r="CY104" s="41">
        <f t="shared" si="720"/>
        <v>0</v>
      </c>
      <c r="CZ104" s="41">
        <f t="shared" si="720"/>
        <v>0</v>
      </c>
      <c r="DA104" s="41">
        <f t="shared" si="720"/>
        <v>0</v>
      </c>
      <c r="DB104" s="26"/>
      <c r="DC104" s="26"/>
      <c r="DD104" s="26"/>
      <c r="DE104" s="26"/>
      <c r="DF104" s="26"/>
      <c r="DG104" s="26"/>
      <c r="DH104" s="26">
        <f t="shared" si="341"/>
        <v>0</v>
      </c>
      <c r="DI104" s="26" t="str">
        <f t="shared" si="342"/>
        <v>Avanzado</v>
      </c>
      <c r="DJ104" s="19"/>
      <c r="EG104" s="19"/>
      <c r="EH104" s="19"/>
      <c r="EI104" s="19"/>
      <c r="EJ104" s="19"/>
      <c r="EK104" s="19"/>
      <c r="EL104" s="19"/>
      <c r="EM104" s="19"/>
      <c r="EN104" s="19"/>
      <c r="EO104" s="19"/>
      <c r="EP104" s="19"/>
    </row>
    <row r="105" spans="1:146" s="20" customFormat="1" ht="15" customHeight="1">
      <c r="A105" s="1"/>
      <c r="B105" s="19"/>
      <c r="C105" s="31" t="str">
        <f t="shared" si="721"/>
        <v>Social</v>
      </c>
      <c r="D105" s="31" t="s">
        <v>204</v>
      </c>
      <c r="E105" s="31" t="str">
        <f t="shared" si="722"/>
        <v>Desarrollo del personal</v>
      </c>
      <c r="F105" s="31" t="str">
        <f t="shared" si="684"/>
        <v>Personal informal</v>
      </c>
      <c r="G105" s="31" t="str">
        <f t="shared" si="684"/>
        <v>Creación de Redes</v>
      </c>
      <c r="H105" s="31" t="str">
        <f t="shared" si="331"/>
        <v>Avanzado</v>
      </c>
      <c r="I105" s="31" t="str">
        <f t="shared" si="685"/>
        <v>I-39</v>
      </c>
      <c r="J105" s="31" t="str">
        <f t="shared" si="685"/>
        <v>Proporción de personal informal</v>
      </c>
      <c r="K105" s="642" t="str">
        <f t="shared" si="723"/>
        <v>%</v>
      </c>
      <c r="L105" s="642" t="str">
        <f t="shared" si="686"/>
        <v>Evalúa el porcentaje de personal informal existente, respecto al total de personal ocupado en esa actividad.</v>
      </c>
      <c r="M105" s="642" t="str">
        <f t="shared" si="686"/>
        <v>Cuantitativo</v>
      </c>
      <c r="N105"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5" s="642" t="str">
        <f t="shared" si="688"/>
        <v>N/A</v>
      </c>
      <c r="P105" s="642" t="str">
        <f t="shared" si="689"/>
        <v>N/A</v>
      </c>
      <c r="Q105" s="642" t="str">
        <f t="shared" si="690"/>
        <v>N/A</v>
      </c>
      <c r="R105" s="642" t="str">
        <f t="shared" si="691"/>
        <v>N/A</v>
      </c>
      <c r="S105" s="642">
        <f t="shared" si="692"/>
        <v>48</v>
      </c>
      <c r="T105" s="642">
        <f t="shared" si="693"/>
        <v>45</v>
      </c>
      <c r="U105" s="642" t="str">
        <f t="shared" si="694"/>
        <v>-</v>
      </c>
      <c r="V105" s="642" t="str">
        <f t="shared" si="695"/>
        <v>-</v>
      </c>
      <c r="W105" s="642" t="str">
        <f t="shared" si="696"/>
        <v>-</v>
      </c>
      <c r="X105" s="642" t="str">
        <f t="shared" si="697"/>
        <v>-</v>
      </c>
      <c r="Y105" s="642" t="str">
        <f t="shared" si="698"/>
        <v>-</v>
      </c>
      <c r="Z105" s="642" t="str">
        <f t="shared" si="699"/>
        <v>-</v>
      </c>
      <c r="AA105" s="642" t="str">
        <f t="shared" si="700"/>
        <v>-</v>
      </c>
      <c r="AB105" s="642" t="str">
        <f t="shared" si="701"/>
        <v>-</v>
      </c>
      <c r="AC105" s="642" t="str">
        <f t="shared" si="702"/>
        <v>-</v>
      </c>
      <c r="AD105" s="642" t="str">
        <f t="shared" si="703"/>
        <v>-</v>
      </c>
      <c r="AE105" s="642" t="str">
        <f t="shared" si="704"/>
        <v>-</v>
      </c>
      <c r="AF105" s="642" t="str">
        <f t="shared" si="705"/>
        <v>-</v>
      </c>
      <c r="AG105" s="642" t="str">
        <f t="shared" si="706"/>
        <v>-</v>
      </c>
      <c r="AH105" s="642" t="str">
        <f t="shared" si="707"/>
        <v>-</v>
      </c>
      <c r="AI105" s="642" t="str">
        <f t="shared" si="708"/>
        <v>-</v>
      </c>
      <c r="AJ105" s="642" t="str">
        <f t="shared" si="709"/>
        <v>-</v>
      </c>
      <c r="AK105" s="642" t="str">
        <f t="shared" si="710"/>
        <v>-</v>
      </c>
      <c r="AL105"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5" s="642" t="str">
        <f t="shared" si="712"/>
        <v>NA</v>
      </c>
      <c r="AN105" s="642" t="str">
        <f t="shared" si="713"/>
        <v>Utilizar el método de cálculo del indicador.</v>
      </c>
      <c r="AO105" s="642" t="str">
        <f t="shared" si="714"/>
        <v xml:space="preserve">%=∑(Número total de personal informal de todas las entidades a integrar) X 100/∑(Número total de personal informal de todas las entidades a integrar+Número total de personal formal de todas las entidades a integrar). </v>
      </c>
      <c r="AP105" s="642" t="str">
        <f t="shared" si="715"/>
        <v>%=∑(Número total de personal informal de mancomunidad+municipios que lo integran)X 100/∑[(Número total de personal informal de mancomunidad+municipios que lo integran)+(Número total de personal formal mancomunidad+municipios que lo integran)]</v>
      </c>
      <c r="AQ105" s="642" t="str">
        <f t="shared" si="716"/>
        <v>Componentes</v>
      </c>
      <c r="AR105" s="642"/>
      <c r="AS105" s="642"/>
      <c r="AT105" s="41" t="str">
        <f t="shared" si="724"/>
        <v>X</v>
      </c>
      <c r="AU105" s="41" t="str">
        <f t="shared" si="725"/>
        <v>X</v>
      </c>
      <c r="AV105" s="41" t="str">
        <f t="shared" si="726"/>
        <v>X</v>
      </c>
      <c r="AW105" s="41" t="str">
        <f t="shared" si="727"/>
        <v>X</v>
      </c>
      <c r="AX105" s="41" t="str">
        <f t="shared" si="728"/>
        <v>X</v>
      </c>
      <c r="AY105" s="41" t="str">
        <f t="shared" si="729"/>
        <v>X</v>
      </c>
      <c r="AZ105" s="41" t="str">
        <f t="shared" si="730"/>
        <v>X</v>
      </c>
      <c r="BA105" s="41" t="str">
        <f t="shared" si="731"/>
        <v>X</v>
      </c>
      <c r="BB105" s="645" t="str">
        <f t="shared" si="732"/>
        <v>≤10%</v>
      </c>
      <c r="BC105" s="646" t="str">
        <f t="shared" si="733"/>
        <v>Propuesto en base a: Tello-Espinoza, P., Martínez-Arce, E., Daza, D., Soulier-Faure, M., &amp; Terraza, H. (2010). Informe de la evaluación regional del manejo de Residuos Sólidos Urbanos en America Latina y el Caribe, 2010.</v>
      </c>
      <c r="BD105" s="647" t="str">
        <f t="shared" si="734"/>
        <v>&gt;10 a ≤35%</v>
      </c>
      <c r="BE105" s="648" t="str">
        <f t="shared" si="735"/>
        <v>Propuesto en base a: Tello-Espinoza, P., Martínez-Arce, E., Daza, D., Soulier-Faure, M., &amp; Terraza, H. (2010). Informe de la evaluación regional del manejo de Residuos Sólidos Urbanos en America Latina y el Caribe, 2010.</v>
      </c>
      <c r="BF105" s="649" t="str">
        <f t="shared" si="736"/>
        <v>&gt;35%</v>
      </c>
      <c r="BG105" s="650" t="str">
        <f t="shared" si="737"/>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5" s="488" t="str">
        <f t="shared" si="738"/>
        <v>Min</v>
      </c>
      <c r="BI105" s="485">
        <f>'G-8'!MR202</f>
        <v>0.81</v>
      </c>
      <c r="BJ105" s="485">
        <f>'G-8'!MT202</f>
        <v>0.58000000000000007</v>
      </c>
      <c r="BK105" s="485">
        <f>'G-8'!MS202</f>
        <v>0.35</v>
      </c>
      <c r="BL105" s="41">
        <f t="shared" si="739"/>
        <v>0</v>
      </c>
      <c r="BM105" s="41">
        <f t="shared" si="719"/>
        <v>0</v>
      </c>
      <c r="BN105" s="41">
        <f t="shared" si="719"/>
        <v>0</v>
      </c>
      <c r="BO105" s="41">
        <f t="shared" si="719"/>
        <v>0</v>
      </c>
      <c r="BP105" s="41">
        <f t="shared" si="719"/>
        <v>0</v>
      </c>
      <c r="BQ105" s="41">
        <f t="shared" si="719"/>
        <v>0</v>
      </c>
      <c r="BR105" s="41">
        <f t="shared" si="719"/>
        <v>0</v>
      </c>
      <c r="BS105" s="41">
        <f t="shared" si="719"/>
        <v>0</v>
      </c>
      <c r="BT105" s="41">
        <f t="shared" si="719"/>
        <v>0</v>
      </c>
      <c r="BU105" s="41">
        <f t="shared" si="719"/>
        <v>0</v>
      </c>
      <c r="BV105" s="41">
        <f t="shared" si="719"/>
        <v>0</v>
      </c>
      <c r="BW105" s="41">
        <f t="shared" si="719"/>
        <v>0</v>
      </c>
      <c r="BX105" s="41">
        <f t="shared" si="719"/>
        <v>0</v>
      </c>
      <c r="BY105" s="41">
        <f t="shared" si="719"/>
        <v>0</v>
      </c>
      <c r="BZ105" s="41">
        <f t="shared" si="719"/>
        <v>0</v>
      </c>
      <c r="CA105" s="41">
        <f t="shared" si="719"/>
        <v>0</v>
      </c>
      <c r="CB105" s="41">
        <f t="shared" si="719"/>
        <v>0</v>
      </c>
      <c r="CC105" s="41">
        <f t="shared" si="719"/>
        <v>0</v>
      </c>
      <c r="CD105" s="41">
        <f t="shared" si="719"/>
        <v>0</v>
      </c>
      <c r="CE105" s="41">
        <f t="shared" si="719"/>
        <v>0</v>
      </c>
      <c r="CF105" s="41">
        <f t="shared" si="719"/>
        <v>0</v>
      </c>
      <c r="CG105" s="41" t="str">
        <f t="shared" si="719"/>
        <v>No</v>
      </c>
      <c r="CH105" s="41">
        <f t="shared" si="719"/>
        <v>0</v>
      </c>
      <c r="CI105" s="41">
        <f t="shared" si="719"/>
        <v>0</v>
      </c>
      <c r="CJ105" s="41">
        <f t="shared" si="719"/>
        <v>0</v>
      </c>
      <c r="CK105" s="41">
        <f t="shared" si="719"/>
        <v>0</v>
      </c>
      <c r="CL105" s="41">
        <f t="shared" si="719"/>
        <v>0</v>
      </c>
      <c r="CM105" s="41">
        <f t="shared" si="719"/>
        <v>0</v>
      </c>
      <c r="CN105" s="41">
        <f t="shared" si="719"/>
        <v>0</v>
      </c>
      <c r="CO105" s="41">
        <f t="shared" si="719"/>
        <v>0</v>
      </c>
      <c r="CP105" s="41">
        <f t="shared" si="719"/>
        <v>0</v>
      </c>
      <c r="CQ105" s="41">
        <f t="shared" si="719"/>
        <v>0</v>
      </c>
      <c r="CR105" s="41">
        <f t="shared" si="719"/>
        <v>0</v>
      </c>
      <c r="CS105" s="41">
        <f t="shared" si="719"/>
        <v>0</v>
      </c>
      <c r="CT105" s="41">
        <f t="shared" si="719"/>
        <v>0</v>
      </c>
      <c r="CU105" s="41">
        <f t="shared" si="720"/>
        <v>1</v>
      </c>
      <c r="CV105" s="41" t="str">
        <f t="shared" si="720"/>
        <v>I-37</v>
      </c>
      <c r="CW105"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5" s="41">
        <f t="shared" si="720"/>
        <v>0</v>
      </c>
      <c r="CY105" s="41">
        <f t="shared" si="720"/>
        <v>0</v>
      </c>
      <c r="CZ105" s="41">
        <f t="shared" si="720"/>
        <v>0</v>
      </c>
      <c r="DA105" s="41">
        <f t="shared" si="720"/>
        <v>0</v>
      </c>
      <c r="DB105" s="26"/>
      <c r="DC105" s="26"/>
      <c r="DD105" s="26"/>
      <c r="DE105" s="26"/>
      <c r="DF105" s="26"/>
      <c r="DG105" s="26" t="s">
        <v>89</v>
      </c>
      <c r="DH105" s="26">
        <f t="shared" si="341"/>
        <v>1</v>
      </c>
      <c r="DI105" s="26" t="str">
        <f t="shared" si="342"/>
        <v>Avanzado</v>
      </c>
      <c r="DJ105" s="19"/>
      <c r="EG105" s="19"/>
      <c r="EH105" s="19"/>
      <c r="EI105" s="19"/>
      <c r="EJ105" s="19"/>
      <c r="EK105" s="19"/>
      <c r="EL105" s="19"/>
      <c r="EM105" s="19"/>
      <c r="EN105" s="19"/>
      <c r="EO105" s="19"/>
      <c r="EP105" s="19"/>
    </row>
    <row r="106" spans="1:146" s="20" customFormat="1" ht="15" customHeight="1">
      <c r="A106" s="1"/>
      <c r="B106" s="19"/>
      <c r="C106" s="31" t="str">
        <f t="shared" si="721"/>
        <v>Social</v>
      </c>
      <c r="D106" s="31" t="s">
        <v>162</v>
      </c>
      <c r="E106" s="31" t="str">
        <f t="shared" si="722"/>
        <v>Desarrollo del personal</v>
      </c>
      <c r="F106" s="31" t="str">
        <f t="shared" si="684"/>
        <v>Personal informal</v>
      </c>
      <c r="G106" s="31" t="str">
        <f t="shared" si="684"/>
        <v>Creación de Redes</v>
      </c>
      <c r="H106" s="31" t="str">
        <f t="shared" si="331"/>
        <v>Avanzado</v>
      </c>
      <c r="I106" s="31" t="str">
        <f t="shared" si="685"/>
        <v>I-39</v>
      </c>
      <c r="J106" s="31" t="str">
        <f t="shared" si="685"/>
        <v>Proporción de personal informal</v>
      </c>
      <c r="K106" s="642" t="str">
        <f t="shared" si="723"/>
        <v>%</v>
      </c>
      <c r="L106" s="642" t="str">
        <f t="shared" si="686"/>
        <v>Evalúa el porcentaje de personal informal existente, respecto al total de personal ocupado en esa actividad.</v>
      </c>
      <c r="M106" s="642" t="str">
        <f t="shared" si="686"/>
        <v>Cuantitativo</v>
      </c>
      <c r="N106"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6" s="642" t="str">
        <f t="shared" si="688"/>
        <v>N/A</v>
      </c>
      <c r="P106" s="642" t="str">
        <f t="shared" si="689"/>
        <v>N/A</v>
      </c>
      <c r="Q106" s="642" t="str">
        <f t="shared" si="690"/>
        <v>N/A</v>
      </c>
      <c r="R106" s="642" t="str">
        <f t="shared" si="691"/>
        <v>N/A</v>
      </c>
      <c r="S106" s="642">
        <f t="shared" si="692"/>
        <v>48</v>
      </c>
      <c r="T106" s="642">
        <f t="shared" si="693"/>
        <v>45</v>
      </c>
      <c r="U106" s="642" t="str">
        <f t="shared" si="694"/>
        <v>-</v>
      </c>
      <c r="V106" s="642" t="str">
        <f t="shared" si="695"/>
        <v>-</v>
      </c>
      <c r="W106" s="642" t="str">
        <f t="shared" si="696"/>
        <v>-</v>
      </c>
      <c r="X106" s="642" t="str">
        <f t="shared" si="697"/>
        <v>-</v>
      </c>
      <c r="Y106" s="642" t="str">
        <f t="shared" si="698"/>
        <v>-</v>
      </c>
      <c r="Z106" s="642" t="str">
        <f t="shared" si="699"/>
        <v>-</v>
      </c>
      <c r="AA106" s="642" t="str">
        <f t="shared" si="700"/>
        <v>-</v>
      </c>
      <c r="AB106" s="642" t="str">
        <f t="shared" si="701"/>
        <v>-</v>
      </c>
      <c r="AC106" s="642" t="str">
        <f t="shared" si="702"/>
        <v>-</v>
      </c>
      <c r="AD106" s="642" t="str">
        <f t="shared" si="703"/>
        <v>-</v>
      </c>
      <c r="AE106" s="642" t="str">
        <f t="shared" si="704"/>
        <v>-</v>
      </c>
      <c r="AF106" s="642" t="str">
        <f t="shared" si="705"/>
        <v>-</v>
      </c>
      <c r="AG106" s="642" t="str">
        <f t="shared" si="706"/>
        <v>-</v>
      </c>
      <c r="AH106" s="642" t="str">
        <f t="shared" si="707"/>
        <v>-</v>
      </c>
      <c r="AI106" s="642" t="str">
        <f t="shared" si="708"/>
        <v>-</v>
      </c>
      <c r="AJ106" s="642" t="str">
        <f t="shared" si="709"/>
        <v>-</v>
      </c>
      <c r="AK106" s="642" t="str">
        <f t="shared" si="710"/>
        <v>-</v>
      </c>
      <c r="AL106"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6" s="642" t="str">
        <f t="shared" si="712"/>
        <v>NA</v>
      </c>
      <c r="AN106" s="642" t="str">
        <f t="shared" si="713"/>
        <v>Utilizar el método de cálculo del indicador.</v>
      </c>
      <c r="AO106" s="642" t="str">
        <f t="shared" si="714"/>
        <v xml:space="preserve">%=∑(Número total de personal informal de todas las entidades a integrar) X 100/∑(Número total de personal informal de todas las entidades a integrar+Número total de personal formal de todas las entidades a integrar). </v>
      </c>
      <c r="AP106" s="642" t="str">
        <f t="shared" si="715"/>
        <v>%=∑(Número total de personal informal de mancomunidad+municipios que lo integran)X 100/∑[(Número total de personal informal de mancomunidad+municipios que lo integran)+(Número total de personal formal mancomunidad+municipios que lo integran)]</v>
      </c>
      <c r="AQ106" s="642" t="str">
        <f t="shared" si="716"/>
        <v>Componentes</v>
      </c>
      <c r="AR106" s="642"/>
      <c r="AS106" s="642"/>
      <c r="AT106" s="41" t="str">
        <f t="shared" si="724"/>
        <v>X</v>
      </c>
      <c r="AU106" s="41" t="str">
        <f t="shared" si="725"/>
        <v>X</v>
      </c>
      <c r="AV106" s="41" t="str">
        <f t="shared" si="726"/>
        <v>X</v>
      </c>
      <c r="AW106" s="41" t="str">
        <f t="shared" si="727"/>
        <v>X</v>
      </c>
      <c r="AX106" s="41" t="str">
        <f t="shared" si="728"/>
        <v>X</v>
      </c>
      <c r="AY106" s="41" t="str">
        <f t="shared" si="729"/>
        <v>X</v>
      </c>
      <c r="AZ106" s="41" t="str">
        <f t="shared" si="730"/>
        <v>X</v>
      </c>
      <c r="BA106" s="41" t="str">
        <f t="shared" si="731"/>
        <v>X</v>
      </c>
      <c r="BB106" s="645" t="str">
        <f t="shared" si="732"/>
        <v>≤10%</v>
      </c>
      <c r="BC106" s="646" t="str">
        <f t="shared" si="733"/>
        <v>Propuesto en base a: Tello-Espinoza, P., Martínez-Arce, E., Daza, D., Soulier-Faure, M., &amp; Terraza, H. (2010). Informe de la evaluación regional del manejo de Residuos Sólidos Urbanos en America Latina y el Caribe, 2010.</v>
      </c>
      <c r="BD106" s="647" t="str">
        <f t="shared" si="734"/>
        <v>&gt;10 a ≤35%</v>
      </c>
      <c r="BE106" s="648" t="str">
        <f t="shared" si="735"/>
        <v>Propuesto en base a: Tello-Espinoza, P., Martínez-Arce, E., Daza, D., Soulier-Faure, M., &amp; Terraza, H. (2010). Informe de la evaluación regional del manejo de Residuos Sólidos Urbanos en America Latina y el Caribe, 2010.</v>
      </c>
      <c r="BF106" s="649" t="str">
        <f t="shared" si="736"/>
        <v>&gt;35%</v>
      </c>
      <c r="BG106" s="650" t="str">
        <f t="shared" si="737"/>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6" s="488" t="str">
        <f t="shared" si="738"/>
        <v>Min</v>
      </c>
      <c r="BI106" s="485">
        <f>'G-8'!MR229</f>
        <v>0.83</v>
      </c>
      <c r="BJ106" s="485">
        <f>'G-8'!MT229</f>
        <v>0.48333333333333334</v>
      </c>
      <c r="BK106" s="485">
        <f>'G-8'!MS229</f>
        <v>7.0000000000000007E-2</v>
      </c>
      <c r="BL106" s="41">
        <f t="shared" si="739"/>
        <v>0</v>
      </c>
      <c r="BM106" s="41">
        <f t="shared" si="719"/>
        <v>0</v>
      </c>
      <c r="BN106" s="41">
        <f t="shared" si="719"/>
        <v>0</v>
      </c>
      <c r="BO106" s="41">
        <f t="shared" si="719"/>
        <v>0</v>
      </c>
      <c r="BP106" s="41">
        <f t="shared" si="719"/>
        <v>0</v>
      </c>
      <c r="BQ106" s="41">
        <f t="shared" si="719"/>
        <v>0</v>
      </c>
      <c r="BR106" s="41">
        <f t="shared" si="719"/>
        <v>0</v>
      </c>
      <c r="BS106" s="41">
        <f t="shared" si="719"/>
        <v>0</v>
      </c>
      <c r="BT106" s="41">
        <f t="shared" si="719"/>
        <v>0</v>
      </c>
      <c r="BU106" s="41">
        <f t="shared" si="719"/>
        <v>0</v>
      </c>
      <c r="BV106" s="41">
        <f t="shared" si="719"/>
        <v>0</v>
      </c>
      <c r="BW106" s="41">
        <f t="shared" si="719"/>
        <v>0</v>
      </c>
      <c r="BX106" s="41">
        <f t="shared" si="719"/>
        <v>0</v>
      </c>
      <c r="BY106" s="41">
        <f t="shared" si="719"/>
        <v>0</v>
      </c>
      <c r="BZ106" s="41">
        <f t="shared" si="719"/>
        <v>0</v>
      </c>
      <c r="CA106" s="41">
        <f t="shared" si="719"/>
        <v>0</v>
      </c>
      <c r="CB106" s="41">
        <f t="shared" si="719"/>
        <v>0</v>
      </c>
      <c r="CC106" s="41">
        <f t="shared" si="719"/>
        <v>0</v>
      </c>
      <c r="CD106" s="41">
        <f t="shared" si="719"/>
        <v>0</v>
      </c>
      <c r="CE106" s="41">
        <f t="shared" si="719"/>
        <v>0</v>
      </c>
      <c r="CF106" s="41">
        <f t="shared" si="719"/>
        <v>0</v>
      </c>
      <c r="CG106" s="41" t="str">
        <f t="shared" si="719"/>
        <v>No</v>
      </c>
      <c r="CH106" s="41">
        <f t="shared" si="719"/>
        <v>0</v>
      </c>
      <c r="CI106" s="41">
        <f t="shared" si="719"/>
        <v>0</v>
      </c>
      <c r="CJ106" s="41">
        <f t="shared" si="719"/>
        <v>0</v>
      </c>
      <c r="CK106" s="41">
        <f t="shared" si="719"/>
        <v>0</v>
      </c>
      <c r="CL106" s="41">
        <f t="shared" si="719"/>
        <v>0</v>
      </c>
      <c r="CM106" s="41">
        <f t="shared" si="719"/>
        <v>0</v>
      </c>
      <c r="CN106" s="41">
        <f t="shared" si="719"/>
        <v>0</v>
      </c>
      <c r="CO106" s="41">
        <f t="shared" si="719"/>
        <v>0</v>
      </c>
      <c r="CP106" s="41">
        <f t="shared" si="719"/>
        <v>0</v>
      </c>
      <c r="CQ106" s="41">
        <f t="shared" si="719"/>
        <v>0</v>
      </c>
      <c r="CR106" s="41">
        <f t="shared" si="719"/>
        <v>0</v>
      </c>
      <c r="CS106" s="41">
        <f t="shared" si="719"/>
        <v>0</v>
      </c>
      <c r="CT106" s="41">
        <f t="shared" si="719"/>
        <v>0</v>
      </c>
      <c r="CU106" s="41">
        <f t="shared" si="720"/>
        <v>1</v>
      </c>
      <c r="CV106" s="41" t="str">
        <f t="shared" si="720"/>
        <v>I-37</v>
      </c>
      <c r="CW106"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6" s="41">
        <f t="shared" si="720"/>
        <v>0</v>
      </c>
      <c r="CY106" s="41">
        <f t="shared" si="720"/>
        <v>0</v>
      </c>
      <c r="CZ106" s="41">
        <f t="shared" si="720"/>
        <v>0</v>
      </c>
      <c r="DA106" s="41">
        <f t="shared" si="720"/>
        <v>0</v>
      </c>
      <c r="DB106" s="26"/>
      <c r="DC106" s="26"/>
      <c r="DD106" s="26"/>
      <c r="DE106" s="26"/>
      <c r="DF106" s="26"/>
      <c r="DG106" s="26"/>
      <c r="DH106" s="26">
        <f t="shared" si="341"/>
        <v>0</v>
      </c>
      <c r="DI106" s="26" t="str">
        <f t="shared" si="342"/>
        <v>Avanzado</v>
      </c>
      <c r="DJ106" s="19"/>
      <c r="EG106" s="19"/>
      <c r="EH106" s="19"/>
      <c r="EI106" s="19"/>
      <c r="EJ106" s="19"/>
      <c r="EK106" s="19"/>
      <c r="EL106" s="19"/>
      <c r="EM106" s="19"/>
      <c r="EN106" s="19"/>
      <c r="EO106" s="19"/>
      <c r="EP106" s="19"/>
    </row>
    <row r="107" spans="1:146" s="20" customFormat="1" ht="15" customHeight="1">
      <c r="A107" s="1"/>
      <c r="B107" s="19"/>
      <c r="C107" s="31" t="str">
        <f t="shared" si="721"/>
        <v>Social</v>
      </c>
      <c r="D107" s="31" t="s">
        <v>214</v>
      </c>
      <c r="E107" s="31" t="str">
        <f t="shared" si="722"/>
        <v>Desarrollo del personal</v>
      </c>
      <c r="F107" s="31" t="str">
        <f t="shared" si="684"/>
        <v>Personal informal</v>
      </c>
      <c r="G107" s="31" t="str">
        <f t="shared" si="684"/>
        <v>Creación de Redes</v>
      </c>
      <c r="H107" s="31" t="str">
        <f t="shared" si="331"/>
        <v>Avanzado</v>
      </c>
      <c r="I107" s="31" t="str">
        <f t="shared" si="685"/>
        <v>I-39</v>
      </c>
      <c r="J107" s="31" t="str">
        <f t="shared" si="685"/>
        <v>Proporción de personal informal</v>
      </c>
      <c r="K107" s="642" t="str">
        <f t="shared" si="723"/>
        <v>%</v>
      </c>
      <c r="L107" s="642" t="str">
        <f t="shared" si="686"/>
        <v>Evalúa el porcentaje de personal informal existente, respecto al total de personal ocupado en esa actividad.</v>
      </c>
      <c r="M107" s="642" t="str">
        <f t="shared" si="686"/>
        <v>Cuantitativo</v>
      </c>
      <c r="N107"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7" s="642" t="str">
        <f t="shared" si="688"/>
        <v>N/A</v>
      </c>
      <c r="P107" s="642" t="str">
        <f t="shared" si="689"/>
        <v>N/A</v>
      </c>
      <c r="Q107" s="642" t="str">
        <f t="shared" si="690"/>
        <v>N/A</v>
      </c>
      <c r="R107" s="642" t="str">
        <f t="shared" si="691"/>
        <v>N/A</v>
      </c>
      <c r="S107" s="642">
        <f t="shared" si="692"/>
        <v>48</v>
      </c>
      <c r="T107" s="642">
        <f t="shared" si="693"/>
        <v>45</v>
      </c>
      <c r="U107" s="642" t="str">
        <f t="shared" si="694"/>
        <v>-</v>
      </c>
      <c r="V107" s="642" t="str">
        <f t="shared" si="695"/>
        <v>-</v>
      </c>
      <c r="W107" s="642" t="str">
        <f t="shared" si="696"/>
        <v>-</v>
      </c>
      <c r="X107" s="642" t="str">
        <f t="shared" si="697"/>
        <v>-</v>
      </c>
      <c r="Y107" s="642" t="str">
        <f t="shared" si="698"/>
        <v>-</v>
      </c>
      <c r="Z107" s="642" t="str">
        <f t="shared" si="699"/>
        <v>-</v>
      </c>
      <c r="AA107" s="642" t="str">
        <f t="shared" si="700"/>
        <v>-</v>
      </c>
      <c r="AB107" s="642" t="str">
        <f t="shared" si="701"/>
        <v>-</v>
      </c>
      <c r="AC107" s="642" t="str">
        <f t="shared" si="702"/>
        <v>-</v>
      </c>
      <c r="AD107" s="642" t="str">
        <f t="shared" si="703"/>
        <v>-</v>
      </c>
      <c r="AE107" s="642" t="str">
        <f t="shared" si="704"/>
        <v>-</v>
      </c>
      <c r="AF107" s="642" t="str">
        <f t="shared" si="705"/>
        <v>-</v>
      </c>
      <c r="AG107" s="642" t="str">
        <f t="shared" si="706"/>
        <v>-</v>
      </c>
      <c r="AH107" s="642" t="str">
        <f t="shared" si="707"/>
        <v>-</v>
      </c>
      <c r="AI107" s="642" t="str">
        <f t="shared" si="708"/>
        <v>-</v>
      </c>
      <c r="AJ107" s="642" t="str">
        <f t="shared" si="709"/>
        <v>-</v>
      </c>
      <c r="AK107" s="642" t="str">
        <f t="shared" si="710"/>
        <v>-</v>
      </c>
      <c r="AL107"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7" s="642" t="str">
        <f t="shared" si="712"/>
        <v>NA</v>
      </c>
      <c r="AN107" s="642" t="str">
        <f t="shared" si="713"/>
        <v>Utilizar el método de cálculo del indicador.</v>
      </c>
      <c r="AO107" s="642" t="str">
        <f t="shared" si="714"/>
        <v xml:space="preserve">%=∑(Número total de personal informal de todas las entidades a integrar) X 100/∑(Número total de personal informal de todas las entidades a integrar+Número total de personal formal de todas las entidades a integrar). </v>
      </c>
      <c r="AP107" s="642" t="str">
        <f t="shared" si="715"/>
        <v>%=∑(Número total de personal informal de mancomunidad+municipios que lo integran)X 100/∑[(Número total de personal informal de mancomunidad+municipios que lo integran)+(Número total de personal formal mancomunidad+municipios que lo integran)]</v>
      </c>
      <c r="AQ107" s="642" t="str">
        <f t="shared" si="716"/>
        <v>Componentes</v>
      </c>
      <c r="AR107" s="642"/>
      <c r="AS107" s="642"/>
      <c r="AT107" s="41" t="str">
        <f t="shared" si="724"/>
        <v>X</v>
      </c>
      <c r="AU107" s="41" t="str">
        <f t="shared" si="725"/>
        <v>X</v>
      </c>
      <c r="AV107" s="41" t="str">
        <f t="shared" si="726"/>
        <v>X</v>
      </c>
      <c r="AW107" s="41" t="str">
        <f t="shared" si="727"/>
        <v>X</v>
      </c>
      <c r="AX107" s="41" t="str">
        <f t="shared" si="728"/>
        <v>X</v>
      </c>
      <c r="AY107" s="41" t="str">
        <f t="shared" si="729"/>
        <v>X</v>
      </c>
      <c r="AZ107" s="41" t="str">
        <f t="shared" si="730"/>
        <v>X</v>
      </c>
      <c r="BA107" s="41" t="str">
        <f t="shared" si="731"/>
        <v>X</v>
      </c>
      <c r="BB107" s="645" t="str">
        <f t="shared" si="732"/>
        <v>≤10%</v>
      </c>
      <c r="BC107" s="646" t="str">
        <f t="shared" si="733"/>
        <v>Propuesto en base a: Tello-Espinoza, P., Martínez-Arce, E., Daza, D., Soulier-Faure, M., &amp; Terraza, H. (2010). Informe de la evaluación regional del manejo de Residuos Sólidos Urbanos en America Latina y el Caribe, 2010.</v>
      </c>
      <c r="BD107" s="647" t="str">
        <f t="shared" si="734"/>
        <v>&gt;10 a ≤35%</v>
      </c>
      <c r="BE107" s="648" t="str">
        <f t="shared" si="735"/>
        <v>Propuesto en base a: Tello-Espinoza, P., Martínez-Arce, E., Daza, D., Soulier-Faure, M., &amp; Terraza, H. (2010). Informe de la evaluación regional del manejo de Residuos Sólidos Urbanos en America Latina y el Caribe, 2010.</v>
      </c>
      <c r="BF107" s="649" t="str">
        <f t="shared" si="736"/>
        <v>&gt;35%</v>
      </c>
      <c r="BG107" s="650" t="str">
        <f t="shared" si="737"/>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7" s="488" t="str">
        <f t="shared" si="738"/>
        <v>Min</v>
      </c>
      <c r="BI107" s="485">
        <f>'G-8'!MR256</f>
        <v>0.93020000000000003</v>
      </c>
      <c r="BJ107" s="485">
        <f>'G-8'!MT256</f>
        <v>0.55353333333333332</v>
      </c>
      <c r="BK107" s="485">
        <f>'G-8'!MS256</f>
        <v>7.0000000000000007E-2</v>
      </c>
      <c r="BL107" s="41">
        <f t="shared" si="739"/>
        <v>0</v>
      </c>
      <c r="BM107" s="41">
        <f t="shared" si="719"/>
        <v>0</v>
      </c>
      <c r="BN107" s="41">
        <f t="shared" si="719"/>
        <v>0</v>
      </c>
      <c r="BO107" s="41">
        <f t="shared" si="719"/>
        <v>0</v>
      </c>
      <c r="BP107" s="41">
        <f t="shared" si="719"/>
        <v>0</v>
      </c>
      <c r="BQ107" s="41">
        <f t="shared" si="719"/>
        <v>0</v>
      </c>
      <c r="BR107" s="41">
        <f t="shared" si="719"/>
        <v>0</v>
      </c>
      <c r="BS107" s="41">
        <f t="shared" si="719"/>
        <v>0</v>
      </c>
      <c r="BT107" s="41">
        <f t="shared" si="719"/>
        <v>0</v>
      </c>
      <c r="BU107" s="41">
        <f t="shared" si="719"/>
        <v>0</v>
      </c>
      <c r="BV107" s="41">
        <f t="shared" si="719"/>
        <v>0</v>
      </c>
      <c r="BW107" s="41">
        <f t="shared" si="719"/>
        <v>0</v>
      </c>
      <c r="BX107" s="41">
        <f t="shared" si="719"/>
        <v>0</v>
      </c>
      <c r="BY107" s="41">
        <f t="shared" si="719"/>
        <v>0</v>
      </c>
      <c r="BZ107" s="41">
        <f t="shared" si="719"/>
        <v>0</v>
      </c>
      <c r="CA107" s="41">
        <f t="shared" si="719"/>
        <v>0</v>
      </c>
      <c r="CB107" s="41">
        <f t="shared" si="719"/>
        <v>0</v>
      </c>
      <c r="CC107" s="41">
        <f t="shared" si="719"/>
        <v>0</v>
      </c>
      <c r="CD107" s="41">
        <f t="shared" si="719"/>
        <v>0</v>
      </c>
      <c r="CE107" s="41">
        <f t="shared" si="719"/>
        <v>0</v>
      </c>
      <c r="CF107" s="41">
        <f t="shared" si="719"/>
        <v>0</v>
      </c>
      <c r="CG107" s="41" t="str">
        <f t="shared" si="719"/>
        <v>No</v>
      </c>
      <c r="CH107" s="41">
        <f t="shared" si="719"/>
        <v>0</v>
      </c>
      <c r="CI107" s="41">
        <f t="shared" si="719"/>
        <v>0</v>
      </c>
      <c r="CJ107" s="41">
        <f t="shared" si="719"/>
        <v>0</v>
      </c>
      <c r="CK107" s="41">
        <f t="shared" si="719"/>
        <v>0</v>
      </c>
      <c r="CL107" s="41">
        <f t="shared" si="719"/>
        <v>0</v>
      </c>
      <c r="CM107" s="41">
        <f t="shared" si="719"/>
        <v>0</v>
      </c>
      <c r="CN107" s="41">
        <f t="shared" si="719"/>
        <v>0</v>
      </c>
      <c r="CO107" s="41">
        <f t="shared" si="719"/>
        <v>0</v>
      </c>
      <c r="CP107" s="41">
        <f t="shared" si="719"/>
        <v>0</v>
      </c>
      <c r="CQ107" s="41">
        <f t="shared" si="719"/>
        <v>0</v>
      </c>
      <c r="CR107" s="41">
        <f t="shared" si="719"/>
        <v>0</v>
      </c>
      <c r="CS107" s="41">
        <f t="shared" si="719"/>
        <v>0</v>
      </c>
      <c r="CT107" s="41">
        <f t="shared" si="719"/>
        <v>0</v>
      </c>
      <c r="CU107" s="41">
        <f t="shared" si="720"/>
        <v>1</v>
      </c>
      <c r="CV107" s="41" t="str">
        <f t="shared" si="720"/>
        <v>I-37</v>
      </c>
      <c r="CW107"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7" s="41">
        <f t="shared" si="720"/>
        <v>0</v>
      </c>
      <c r="CY107" s="41">
        <f t="shared" si="720"/>
        <v>0</v>
      </c>
      <c r="CZ107" s="41">
        <f t="shared" si="720"/>
        <v>0</v>
      </c>
      <c r="DA107" s="41">
        <f t="shared" si="720"/>
        <v>0</v>
      </c>
      <c r="DB107" s="26"/>
      <c r="DC107" s="26"/>
      <c r="DD107" s="26"/>
      <c r="DE107" s="26"/>
      <c r="DF107" s="26"/>
      <c r="DG107" s="26" t="s">
        <v>89</v>
      </c>
      <c r="DH107" s="26">
        <f t="shared" si="341"/>
        <v>1</v>
      </c>
      <c r="DI107" s="26" t="str">
        <f t="shared" si="342"/>
        <v>Avanzado</v>
      </c>
      <c r="DJ107" s="19"/>
      <c r="EG107" s="19"/>
      <c r="EH107" s="19"/>
      <c r="EI107" s="19"/>
      <c r="EJ107" s="19"/>
      <c r="EK107" s="19"/>
      <c r="EL107" s="19"/>
      <c r="EM107" s="19"/>
      <c r="EN107" s="19"/>
      <c r="EO107" s="19"/>
      <c r="EP107" s="19"/>
    </row>
    <row r="108" spans="1:146" s="20" customFormat="1" ht="15" customHeight="1">
      <c r="A108" s="1"/>
      <c r="B108" s="19"/>
      <c r="C108" s="31" t="str">
        <f t="shared" si="721"/>
        <v>Social</v>
      </c>
      <c r="D108" s="31" t="s">
        <v>55</v>
      </c>
      <c r="E108" s="31" t="str">
        <f t="shared" si="722"/>
        <v>Desarrollo del personal</v>
      </c>
      <c r="F108" s="31" t="str">
        <f t="shared" si="684"/>
        <v>Personal informal</v>
      </c>
      <c r="G108" s="31" t="str">
        <f t="shared" si="684"/>
        <v>Creación de Redes</v>
      </c>
      <c r="H108" s="31" t="str">
        <f t="shared" si="331"/>
        <v>Avanzado</v>
      </c>
      <c r="I108" s="31" t="str">
        <f t="shared" si="685"/>
        <v>I-39</v>
      </c>
      <c r="J108" s="31" t="str">
        <f t="shared" si="685"/>
        <v>Proporción de personal informal</v>
      </c>
      <c r="K108" s="642" t="str">
        <f t="shared" si="723"/>
        <v>%</v>
      </c>
      <c r="L108" s="642" t="str">
        <f t="shared" si="686"/>
        <v>Evalúa el porcentaje de personal informal existente, respecto al total de personal ocupado en esa actividad.</v>
      </c>
      <c r="M108" s="642" t="str">
        <f t="shared" si="686"/>
        <v>Cuantitativo</v>
      </c>
      <c r="N108" s="642" t="str">
        <f t="shared" si="687"/>
        <v>%=Número total (real o estimado) de personal informal X 100/Número total (real o estimado) de personal informal+Número total de personal formal. Para el cálculo del total de personal formal se deben considerar solamente los empleados ocupados en la parte operativa (excluyendo directivos, administrativos y similares), ya sean empleados municipales, gubernamentales o privados. Se debe especificar la fuente de obtención de la información o el método de estimación de los trabajadores informales.</v>
      </c>
      <c r="O108" s="642" t="str">
        <f t="shared" si="688"/>
        <v>N/A</v>
      </c>
      <c r="P108" s="642" t="str">
        <f t="shared" si="689"/>
        <v>N/A</v>
      </c>
      <c r="Q108" s="642" t="str">
        <f t="shared" si="690"/>
        <v>N/A</v>
      </c>
      <c r="R108" s="642" t="str">
        <f t="shared" si="691"/>
        <v>N/A</v>
      </c>
      <c r="S108" s="642">
        <f t="shared" si="692"/>
        <v>48</v>
      </c>
      <c r="T108" s="642">
        <f t="shared" si="693"/>
        <v>45</v>
      </c>
      <c r="U108" s="642" t="str">
        <f t="shared" si="694"/>
        <v>-</v>
      </c>
      <c r="V108" s="642" t="str">
        <f t="shared" si="695"/>
        <v>-</v>
      </c>
      <c r="W108" s="642" t="str">
        <f t="shared" si="696"/>
        <v>-</v>
      </c>
      <c r="X108" s="642" t="str">
        <f t="shared" si="697"/>
        <v>-</v>
      </c>
      <c r="Y108" s="642" t="str">
        <f t="shared" si="698"/>
        <v>-</v>
      </c>
      <c r="Z108" s="642" t="str">
        <f t="shared" si="699"/>
        <v>-</v>
      </c>
      <c r="AA108" s="642" t="str">
        <f t="shared" si="700"/>
        <v>-</v>
      </c>
      <c r="AB108" s="642" t="str">
        <f t="shared" si="701"/>
        <v>-</v>
      </c>
      <c r="AC108" s="642" t="str">
        <f t="shared" si="702"/>
        <v>-</v>
      </c>
      <c r="AD108" s="642" t="str">
        <f t="shared" si="703"/>
        <v>-</v>
      </c>
      <c r="AE108" s="642" t="str">
        <f t="shared" si="704"/>
        <v>-</v>
      </c>
      <c r="AF108" s="642" t="str">
        <f t="shared" si="705"/>
        <v>-</v>
      </c>
      <c r="AG108" s="642" t="str">
        <f t="shared" si="706"/>
        <v>-</v>
      </c>
      <c r="AH108" s="642" t="str">
        <f t="shared" si="707"/>
        <v>-</v>
      </c>
      <c r="AI108" s="642" t="str">
        <f t="shared" si="708"/>
        <v>-</v>
      </c>
      <c r="AJ108" s="642" t="str">
        <f t="shared" si="709"/>
        <v>-</v>
      </c>
      <c r="AK108" s="642" t="str">
        <f t="shared" si="710"/>
        <v>-</v>
      </c>
      <c r="AL108" s="690" t="str">
        <f t="shared" si="711"/>
        <v xml:space="preserve">El número total real de personal informal suele ser difícil de obtener o completamente desconocido. Se puede realizar una estimación del número total de trabajadores con la información que se tenga al respecto o referencias cercanas a la zona de estudio. </v>
      </c>
      <c r="AM108" s="642" t="str">
        <f t="shared" si="712"/>
        <v>NA</v>
      </c>
      <c r="AN108" s="642" t="str">
        <f t="shared" si="713"/>
        <v>Utilizar el método de cálculo del indicador.</v>
      </c>
      <c r="AO108" s="642" t="str">
        <f t="shared" si="714"/>
        <v xml:space="preserve">%=∑(Número total de personal informal de todas las entidades a integrar) X 100/∑(Número total de personal informal de todas las entidades a integrar+Número total de personal formal de todas las entidades a integrar). </v>
      </c>
      <c r="AP108" s="642" t="str">
        <f t="shared" si="715"/>
        <v>%=∑(Número total de personal informal de mancomunidad+municipios que lo integran)X 100/∑[(Número total de personal informal de mancomunidad+municipios que lo integran)+(Número total de personal formal mancomunidad+municipios que lo integran)]</v>
      </c>
      <c r="AQ108" s="642" t="str">
        <f t="shared" si="716"/>
        <v>Componentes</v>
      </c>
      <c r="AR108" s="642"/>
      <c r="AS108" s="642"/>
      <c r="AT108" s="41" t="str">
        <f t="shared" si="724"/>
        <v>X</v>
      </c>
      <c r="AU108" s="41" t="str">
        <f t="shared" si="725"/>
        <v>X</v>
      </c>
      <c r="AV108" s="41" t="str">
        <f t="shared" si="726"/>
        <v>X</v>
      </c>
      <c r="AW108" s="41" t="str">
        <f t="shared" si="727"/>
        <v>X</v>
      </c>
      <c r="AX108" s="41" t="str">
        <f t="shared" si="728"/>
        <v>X</v>
      </c>
      <c r="AY108" s="41" t="str">
        <f t="shared" si="729"/>
        <v>X</v>
      </c>
      <c r="AZ108" s="41" t="str">
        <f t="shared" si="730"/>
        <v>X</v>
      </c>
      <c r="BA108" s="41" t="str">
        <f t="shared" si="731"/>
        <v>X</v>
      </c>
      <c r="BB108" s="645" t="str">
        <f t="shared" si="732"/>
        <v>≤10%</v>
      </c>
      <c r="BC108" s="646" t="str">
        <f t="shared" si="733"/>
        <v>Propuesto en base a: Tello-Espinoza, P., Martínez-Arce, E., Daza, D., Soulier-Faure, M., &amp; Terraza, H. (2010). Informe de la evaluación regional del manejo de Residuos Sólidos Urbanos en America Latina y el Caribe, 2010.</v>
      </c>
      <c r="BD108" s="647" t="str">
        <f t="shared" si="734"/>
        <v>&gt;10 a ≤35%</v>
      </c>
      <c r="BE108" s="648" t="str">
        <f t="shared" si="735"/>
        <v>Propuesto en base a: Tello-Espinoza, P., Martínez-Arce, E., Daza, D., Soulier-Faure, M., &amp; Terraza, H. (2010). Informe de la evaluación regional del manejo de Residuos Sólidos Urbanos en America Latina y el Caribe, 2010.</v>
      </c>
      <c r="BF108" s="649" t="str">
        <f t="shared" si="736"/>
        <v>&gt;35%</v>
      </c>
      <c r="BG108" s="650" t="str">
        <f t="shared" si="737"/>
        <v>Propuesto en base a: Tello-Espinoza, P., Martínez-Arce, E., Daza, D., Soulier-Faure, M., &amp; Terraza, H. (2010). Informe de la evaluación regional del manejo de Residuos Sólidos Urbanos en America Latina y el Caribe, 2010. y Banco Interamericano de Desarrollo (2016). Guía metodológica. Iniciativa ciudades emergentes y sostenibles. Anexo de indicadores, 3era ed. Indicador "Empleo informal como porcentaje del empleo total).</v>
      </c>
      <c r="BH108" s="488" t="str">
        <f t="shared" si="738"/>
        <v>Min</v>
      </c>
      <c r="BI108" s="485">
        <f>'G-8'!MR282</f>
        <v>0</v>
      </c>
      <c r="BJ108" s="485" t="e">
        <f>'G-8'!MT282</f>
        <v>#DIV/0!</v>
      </c>
      <c r="BK108" s="485">
        <f>'G-8'!MS282</f>
        <v>0</v>
      </c>
      <c r="BL108" s="41">
        <f t="shared" si="739"/>
        <v>0</v>
      </c>
      <c r="BM108" s="41">
        <f t="shared" si="719"/>
        <v>0</v>
      </c>
      <c r="BN108" s="41">
        <f t="shared" si="719"/>
        <v>0</v>
      </c>
      <c r="BO108" s="41">
        <f t="shared" si="719"/>
        <v>0</v>
      </c>
      <c r="BP108" s="41">
        <f t="shared" si="719"/>
        <v>0</v>
      </c>
      <c r="BQ108" s="41">
        <f t="shared" si="719"/>
        <v>0</v>
      </c>
      <c r="BR108" s="41">
        <f t="shared" si="719"/>
        <v>0</v>
      </c>
      <c r="BS108" s="41">
        <f t="shared" si="719"/>
        <v>0</v>
      </c>
      <c r="BT108" s="41">
        <f t="shared" si="719"/>
        <v>0</v>
      </c>
      <c r="BU108" s="41">
        <f t="shared" si="719"/>
        <v>0</v>
      </c>
      <c r="BV108" s="41">
        <f t="shared" si="719"/>
        <v>0</v>
      </c>
      <c r="BW108" s="41">
        <f t="shared" si="719"/>
        <v>0</v>
      </c>
      <c r="BX108" s="41">
        <f t="shared" si="719"/>
        <v>0</v>
      </c>
      <c r="BY108" s="41">
        <f t="shared" si="719"/>
        <v>0</v>
      </c>
      <c r="BZ108" s="41">
        <f t="shared" si="719"/>
        <v>0</v>
      </c>
      <c r="CA108" s="41">
        <f t="shared" si="719"/>
        <v>0</v>
      </c>
      <c r="CB108" s="41">
        <f t="shared" si="719"/>
        <v>0</v>
      </c>
      <c r="CC108" s="41">
        <f t="shared" si="719"/>
        <v>0</v>
      </c>
      <c r="CD108" s="41">
        <f t="shared" si="719"/>
        <v>0</v>
      </c>
      <c r="CE108" s="41">
        <f t="shared" si="719"/>
        <v>0</v>
      </c>
      <c r="CF108" s="41">
        <f t="shared" si="719"/>
        <v>0</v>
      </c>
      <c r="CG108" s="41" t="str">
        <f t="shared" si="719"/>
        <v>No</v>
      </c>
      <c r="CH108" s="41">
        <f t="shared" si="719"/>
        <v>0</v>
      </c>
      <c r="CI108" s="41">
        <f t="shared" si="719"/>
        <v>0</v>
      </c>
      <c r="CJ108" s="41">
        <f t="shared" si="719"/>
        <v>0</v>
      </c>
      <c r="CK108" s="41">
        <f t="shared" si="719"/>
        <v>0</v>
      </c>
      <c r="CL108" s="41">
        <f t="shared" ref="CL108" si="740">CL107</f>
        <v>0</v>
      </c>
      <c r="CM108" s="41">
        <f t="shared" ref="CM108" si="741">CM107</f>
        <v>0</v>
      </c>
      <c r="CN108" s="41">
        <f t="shared" ref="CN108" si="742">CN107</f>
        <v>0</v>
      </c>
      <c r="CO108" s="41">
        <f t="shared" ref="CO108" si="743">CO107</f>
        <v>0</v>
      </c>
      <c r="CP108" s="41">
        <f t="shared" ref="CP108" si="744">CP107</f>
        <v>0</v>
      </c>
      <c r="CQ108" s="41">
        <f t="shared" ref="CQ108" si="745">CQ107</f>
        <v>0</v>
      </c>
      <c r="CR108" s="41">
        <f t="shared" ref="CR108" si="746">CR107</f>
        <v>0</v>
      </c>
      <c r="CS108" s="41">
        <f t="shared" ref="CS108" si="747">CS107</f>
        <v>0</v>
      </c>
      <c r="CT108" s="41">
        <f t="shared" ref="CT108" si="748">CT107</f>
        <v>0</v>
      </c>
      <c r="CU108" s="41">
        <f t="shared" si="720"/>
        <v>1</v>
      </c>
      <c r="CV108" s="41" t="str">
        <f t="shared" si="720"/>
        <v>I-37</v>
      </c>
      <c r="CW108" s="41" t="str">
        <f t="shared" si="720"/>
        <v>Es muy probable que exista una relación inversa con el número de trabajadores informales, mientras la proporción de uno de los indicadores aumente, el otro deberá disminuir. Se pueden comparar ambos indicadores para poder llegar a las conclusiones correctas.</v>
      </c>
      <c r="CX108" s="41">
        <f t="shared" si="720"/>
        <v>0</v>
      </c>
      <c r="CY108" s="41">
        <f t="shared" si="720"/>
        <v>0</v>
      </c>
      <c r="CZ108" s="41">
        <f t="shared" si="720"/>
        <v>0</v>
      </c>
      <c r="DA108" s="41">
        <f t="shared" si="720"/>
        <v>0</v>
      </c>
      <c r="DB108" s="26"/>
      <c r="DC108" s="26"/>
      <c r="DD108" s="26"/>
      <c r="DE108" s="26"/>
      <c r="DF108" s="26"/>
      <c r="DG108" s="26"/>
      <c r="DH108" s="26">
        <f t="shared" si="341"/>
        <v>0</v>
      </c>
      <c r="DI108" s="26" t="str">
        <f t="shared" si="342"/>
        <v>Avanzado</v>
      </c>
      <c r="DJ108" s="19"/>
      <c r="EG108" s="19"/>
      <c r="EH108" s="19"/>
      <c r="EI108" s="19"/>
      <c r="EJ108" s="19"/>
      <c r="EK108" s="19"/>
      <c r="EL108" s="19"/>
      <c r="EM108" s="19"/>
      <c r="EN108" s="19"/>
      <c r="EO108" s="19"/>
      <c r="EP108" s="19"/>
    </row>
    <row r="109" spans="1:146" s="20" customFormat="1" ht="15" customHeight="1">
      <c r="A109" s="1"/>
      <c r="B109" s="19"/>
      <c r="C109" s="31" t="s">
        <v>431</v>
      </c>
      <c r="D109" s="31" t="s">
        <v>14</v>
      </c>
      <c r="E109" s="31" t="s">
        <v>1220</v>
      </c>
      <c r="F109" s="31" t="s">
        <v>2</v>
      </c>
      <c r="G109" s="31" t="s">
        <v>2125</v>
      </c>
      <c r="H109" s="31" t="str">
        <f t="shared" si="331"/>
        <v>Avanzado</v>
      </c>
      <c r="I109" s="41" t="s">
        <v>1177</v>
      </c>
      <c r="J109" s="22" t="s">
        <v>1197</v>
      </c>
      <c r="K109" s="642" t="s">
        <v>63</v>
      </c>
      <c r="L109" s="22" t="s">
        <v>273</v>
      </c>
      <c r="M109" s="31" t="s">
        <v>97</v>
      </c>
      <c r="N109" s="31" t="s">
        <v>2915</v>
      </c>
      <c r="O109" s="220" t="s">
        <v>2671</v>
      </c>
      <c r="P109" s="21" t="s">
        <v>22</v>
      </c>
      <c r="Q109" s="21" t="s">
        <v>22</v>
      </c>
      <c r="R109" s="21" t="s">
        <v>22</v>
      </c>
      <c r="S109" s="26">
        <f>'G-7'!D136</f>
        <v>132</v>
      </c>
      <c r="T109" s="26">
        <f>'G-7'!D139</f>
        <v>135</v>
      </c>
      <c r="U109" s="26">
        <f>'G-7'!D140</f>
        <v>136</v>
      </c>
      <c r="V109" s="26">
        <f>'G-7'!D141</f>
        <v>137</v>
      </c>
      <c r="W109" s="26">
        <f>'G-7'!D142</f>
        <v>138</v>
      </c>
      <c r="X109" s="26">
        <f>'G-7'!D143</f>
        <v>139</v>
      </c>
      <c r="Y109" s="26">
        <f>'G-7'!D144</f>
        <v>140</v>
      </c>
      <c r="Z109" s="41" t="s">
        <v>4</v>
      </c>
      <c r="AA109" s="41" t="s">
        <v>4</v>
      </c>
      <c r="AB109" s="41" t="s">
        <v>4</v>
      </c>
      <c r="AC109" s="41" t="s">
        <v>4</v>
      </c>
      <c r="AD109" s="41" t="s">
        <v>4</v>
      </c>
      <c r="AE109" s="41" t="s">
        <v>4</v>
      </c>
      <c r="AF109" s="41" t="s">
        <v>4</v>
      </c>
      <c r="AG109" s="41" t="s">
        <v>4</v>
      </c>
      <c r="AH109" s="41" t="s">
        <v>4</v>
      </c>
      <c r="AI109" s="41" t="s">
        <v>4</v>
      </c>
      <c r="AJ109" s="41" t="s">
        <v>4</v>
      </c>
      <c r="AK109" s="41" t="s">
        <v>4</v>
      </c>
      <c r="AL109" s="221" t="s">
        <v>1505</v>
      </c>
      <c r="AM109" s="41" t="s">
        <v>1137</v>
      </c>
      <c r="AN109" s="41" t="s">
        <v>1506</v>
      </c>
      <c r="AO109" s="31" t="s">
        <v>1229</v>
      </c>
      <c r="AP109" s="31" t="s">
        <v>1229</v>
      </c>
      <c r="AQ109" s="41" t="s">
        <v>619</v>
      </c>
      <c r="AR109" s="41"/>
      <c r="AS109" s="41"/>
      <c r="AT109" s="41" t="s">
        <v>2851</v>
      </c>
      <c r="AU109" s="41" t="s">
        <v>2851</v>
      </c>
      <c r="AV109" s="41" t="s">
        <v>2851</v>
      </c>
      <c r="AW109" s="41" t="s">
        <v>2851</v>
      </c>
      <c r="AX109" s="41" t="s">
        <v>2851</v>
      </c>
      <c r="AY109" s="41" t="s">
        <v>2851</v>
      </c>
      <c r="AZ109" s="41" t="s">
        <v>2851</v>
      </c>
      <c r="BA109" s="41" t="s">
        <v>2851</v>
      </c>
      <c r="BB109" s="646" t="s">
        <v>89</v>
      </c>
      <c r="BC109" s="646" t="s">
        <v>450</v>
      </c>
      <c r="BD109" s="648" t="s">
        <v>493</v>
      </c>
      <c r="BE109" s="648" t="s">
        <v>450</v>
      </c>
      <c r="BF109" s="650" t="s">
        <v>88</v>
      </c>
      <c r="BG109" s="650" t="s">
        <v>450</v>
      </c>
      <c r="BH109" s="136" t="s">
        <v>89</v>
      </c>
      <c r="BI109" s="481">
        <f>'G-8'!MX47</f>
        <v>5</v>
      </c>
      <c r="BJ109" s="481">
        <f>'G-8'!MY47</f>
        <v>0</v>
      </c>
      <c r="BK109" s="481">
        <f>'G-8'!NA47</f>
        <v>0</v>
      </c>
      <c r="BL109" s="41">
        <f>COUNTA(BM109:BZ109)/2</f>
        <v>0</v>
      </c>
      <c r="BM109" s="41"/>
      <c r="BN109" s="31"/>
      <c r="BO109" s="41"/>
      <c r="BP109" s="31"/>
      <c r="BQ109" s="41"/>
      <c r="BR109" s="43"/>
      <c r="BS109" s="43"/>
      <c r="BT109" s="43"/>
      <c r="BU109" s="43"/>
      <c r="BV109" s="43"/>
      <c r="BW109" s="43"/>
      <c r="BX109" s="43"/>
      <c r="BY109" s="43"/>
      <c r="BZ109" s="43"/>
      <c r="CA109" s="41">
        <f t="shared" si="171"/>
        <v>0</v>
      </c>
      <c r="CB109" s="41"/>
      <c r="CC109" s="41"/>
      <c r="CD109" s="41"/>
      <c r="CE109" s="41"/>
      <c r="CF109" s="41"/>
      <c r="CG109" s="41" t="s">
        <v>88</v>
      </c>
      <c r="CH109" s="41"/>
      <c r="CI109" s="41"/>
      <c r="CJ109" s="41"/>
      <c r="CK109" s="41"/>
      <c r="CL109" s="41">
        <f>COUNTA(CM109:CT109)/2</f>
        <v>0</v>
      </c>
      <c r="CM109" s="41"/>
      <c r="CN109" s="41"/>
      <c r="CO109" s="41"/>
      <c r="CP109" s="41"/>
      <c r="CQ109" s="41"/>
      <c r="CR109" s="41"/>
      <c r="CS109" s="41"/>
      <c r="CT109" s="41"/>
      <c r="CU109" s="41">
        <f t="shared" si="170"/>
        <v>0</v>
      </c>
      <c r="CV109" s="41"/>
      <c r="CW109" s="31"/>
      <c r="CX109" s="31"/>
      <c r="CY109" s="31"/>
      <c r="CZ109" s="31"/>
      <c r="DA109" s="31"/>
      <c r="DB109" s="41"/>
      <c r="DC109" s="41"/>
      <c r="DD109" s="41"/>
      <c r="DE109" s="41" t="s">
        <v>89</v>
      </c>
      <c r="DF109" s="41"/>
      <c r="DG109" s="41" t="s">
        <v>89</v>
      </c>
      <c r="DH109" s="26">
        <f t="shared" si="341"/>
        <v>2</v>
      </c>
      <c r="DI109" s="26" t="str">
        <f t="shared" si="342"/>
        <v>Avanzado</v>
      </c>
      <c r="DJ109" s="19"/>
      <c r="EG109" s="19"/>
      <c r="EH109" s="19"/>
      <c r="EI109" s="19"/>
      <c r="EJ109" s="19"/>
      <c r="EK109" s="19"/>
      <c r="EL109" s="19"/>
      <c r="EM109" s="19"/>
      <c r="EN109" s="19"/>
      <c r="EO109" s="19"/>
      <c r="EP109" s="19"/>
    </row>
    <row r="110" spans="1:146" s="20" customFormat="1" ht="15" customHeight="1">
      <c r="A110" s="1"/>
      <c r="B110" s="19"/>
      <c r="C110" s="31" t="str">
        <f>C109</f>
        <v>Social</v>
      </c>
      <c r="D110" s="31" t="s">
        <v>519</v>
      </c>
      <c r="E110" s="31" t="str">
        <f>E109</f>
        <v>Desarrollo del personal</v>
      </c>
      <c r="F110" s="31" t="str">
        <f t="shared" ref="F110:G116" si="749">F109</f>
        <v>Seguridad e higiene</v>
      </c>
      <c r="G110" s="31" t="str">
        <f t="shared" si="749"/>
        <v>Efectividad Gubernamental</v>
      </c>
      <c r="H110" s="31" t="str">
        <f t="shared" si="331"/>
        <v>Avanzado</v>
      </c>
      <c r="I110" s="31" t="str">
        <f t="shared" ref="I110:AG113" si="750">I109</f>
        <v>I-40</v>
      </c>
      <c r="J110" s="31" t="str">
        <f t="shared" si="750"/>
        <v>Aspectos relacionados con seguridad e higiene</v>
      </c>
      <c r="K110" s="31" t="str">
        <f t="shared" si="750"/>
        <v>Si/Parcialmente/No</v>
      </c>
      <c r="L110" s="31" t="str">
        <f t="shared" si="750"/>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0" s="31" t="str">
        <f t="shared" si="750"/>
        <v>Cualitativo</v>
      </c>
      <c r="N110" s="31" t="str">
        <f t="shared" si="750"/>
        <v>Seleccionar de la tabla I-14 los aspectos de seguridad e higiene que se cumplen en la entidad evaluada y de acuerdo a las instrucciones indicadas eleccionar: Si, Parcialmente ó No.</v>
      </c>
      <c r="O110" s="31" t="str">
        <f t="shared" si="750"/>
        <v>Tabla I-14. Aspectos relacionados con seguridad e higiene</v>
      </c>
      <c r="P110" s="31" t="str">
        <f t="shared" si="750"/>
        <v>N/A</v>
      </c>
      <c r="Q110" s="31" t="str">
        <f t="shared" si="750"/>
        <v>N/A</v>
      </c>
      <c r="R110" s="31" t="str">
        <f t="shared" si="750"/>
        <v>N/A</v>
      </c>
      <c r="S110" s="31">
        <f t="shared" si="750"/>
        <v>132</v>
      </c>
      <c r="T110" s="31">
        <f t="shared" si="750"/>
        <v>135</v>
      </c>
      <c r="U110" s="31">
        <f t="shared" si="750"/>
        <v>136</v>
      </c>
      <c r="V110" s="31">
        <f t="shared" si="750"/>
        <v>137</v>
      </c>
      <c r="W110" s="31">
        <f t="shared" si="750"/>
        <v>138</v>
      </c>
      <c r="X110" s="31">
        <f t="shared" si="750"/>
        <v>139</v>
      </c>
      <c r="Y110" s="31">
        <f t="shared" si="750"/>
        <v>140</v>
      </c>
      <c r="Z110" s="31" t="str">
        <f t="shared" si="750"/>
        <v>-</v>
      </c>
      <c r="AA110" s="31" t="str">
        <f t="shared" si="750"/>
        <v>-</v>
      </c>
      <c r="AB110" s="31" t="str">
        <f t="shared" si="750"/>
        <v>-</v>
      </c>
      <c r="AC110" s="31" t="str">
        <f t="shared" si="750"/>
        <v>-</v>
      </c>
      <c r="AD110" s="31" t="str">
        <f t="shared" si="750"/>
        <v>-</v>
      </c>
      <c r="AE110" s="31" t="str">
        <f t="shared" si="750"/>
        <v>-</v>
      </c>
      <c r="AF110" s="31" t="str">
        <f t="shared" si="750"/>
        <v>-</v>
      </c>
      <c r="AG110" s="31" t="str">
        <f t="shared" si="750"/>
        <v>-</v>
      </c>
      <c r="AH110" s="31" t="str">
        <f t="shared" ref="AH110:AQ116" si="751">AH109</f>
        <v>-</v>
      </c>
      <c r="AI110" s="31" t="str">
        <f t="shared" si="751"/>
        <v>-</v>
      </c>
      <c r="AJ110" s="31" t="str">
        <f t="shared" si="751"/>
        <v>-</v>
      </c>
      <c r="AK110" s="31" t="str">
        <f t="shared" si="751"/>
        <v>-</v>
      </c>
      <c r="AL110"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0" s="31" t="str">
        <f t="shared" si="751"/>
        <v>NA</v>
      </c>
      <c r="AN110" s="31" t="str">
        <f t="shared" si="751"/>
        <v>Utilizar el método de cálculo del indicador para cada entidad/instalación existente y después seleccionar el peor valor de todos.</v>
      </c>
      <c r="AO110" s="31" t="str">
        <f t="shared" si="751"/>
        <v>Para cada nivel geográfico evaluado individualmente se puede reportar el cumplimiento que les corresponde: Si/Parcialmente/No. Cuando se reportan la integración de diversos entes: % para cada respuesta (Si/Parcialmente/No)</v>
      </c>
      <c r="AP110" s="31" t="str">
        <f t="shared" si="751"/>
        <v>Para cada nivel geográfico evaluado individualmente se puede reportar el cumplimiento que les corresponde: Si/Parcialmente/No. Cuando se reportan la integración de diversos entes: % para cada respuesta (Si/Parcialmente/No)</v>
      </c>
      <c r="AQ110" s="31" t="str">
        <f t="shared" si="751"/>
        <v>Componentes</v>
      </c>
      <c r="AR110" s="31"/>
      <c r="AS110" s="31"/>
      <c r="AT110" s="41" t="str">
        <f>AT109</f>
        <v>X</v>
      </c>
      <c r="AU110" s="41" t="str">
        <f t="shared" ref="AU110:BA110" si="752">AU109</f>
        <v>X</v>
      </c>
      <c r="AV110" s="41" t="str">
        <f t="shared" si="752"/>
        <v>X</v>
      </c>
      <c r="AW110" s="41" t="str">
        <f t="shared" si="752"/>
        <v>X</v>
      </c>
      <c r="AX110" s="41" t="str">
        <f t="shared" si="752"/>
        <v>X</v>
      </c>
      <c r="AY110" s="41" t="str">
        <f t="shared" si="752"/>
        <v>X</v>
      </c>
      <c r="AZ110" s="41" t="str">
        <f t="shared" si="752"/>
        <v>X</v>
      </c>
      <c r="BA110" s="41" t="str">
        <f t="shared" si="752"/>
        <v>X</v>
      </c>
      <c r="BB110" s="646" t="str">
        <f>BB109</f>
        <v>Si</v>
      </c>
      <c r="BC110" s="646" t="str">
        <f t="shared" ref="BC110:BG110" si="753">BC109</f>
        <v>Propuesto</v>
      </c>
      <c r="BD110" s="648" t="str">
        <f t="shared" si="753"/>
        <v>Parcialmente</v>
      </c>
      <c r="BE110" s="648" t="str">
        <f t="shared" si="753"/>
        <v>Propuesto</v>
      </c>
      <c r="BF110" s="650" t="str">
        <f t="shared" si="753"/>
        <v>No</v>
      </c>
      <c r="BG110" s="650" t="str">
        <f t="shared" si="753"/>
        <v>Propuesto</v>
      </c>
      <c r="BH110" s="136" t="str">
        <f>BH109</f>
        <v>Si</v>
      </c>
      <c r="BI110" s="481">
        <f>'G-8'!MX113</f>
        <v>0</v>
      </c>
      <c r="BJ110" s="481">
        <f>'G-8'!MY113</f>
        <v>1</v>
      </c>
      <c r="BK110" s="481">
        <f>'G-8'!NA113</f>
        <v>0</v>
      </c>
      <c r="BL110" s="41">
        <f>BL109</f>
        <v>0</v>
      </c>
      <c r="BM110" s="41">
        <f t="shared" ref="BM110:DA115" si="754">BM109</f>
        <v>0</v>
      </c>
      <c r="BN110" s="41">
        <f t="shared" si="754"/>
        <v>0</v>
      </c>
      <c r="BO110" s="41">
        <f t="shared" si="754"/>
        <v>0</v>
      </c>
      <c r="BP110" s="41">
        <f t="shared" si="754"/>
        <v>0</v>
      </c>
      <c r="BQ110" s="41">
        <f t="shared" si="754"/>
        <v>0</v>
      </c>
      <c r="BR110" s="41">
        <f t="shared" si="754"/>
        <v>0</v>
      </c>
      <c r="BS110" s="41">
        <f t="shared" si="754"/>
        <v>0</v>
      </c>
      <c r="BT110" s="41">
        <f t="shared" si="754"/>
        <v>0</v>
      </c>
      <c r="BU110" s="41">
        <f t="shared" si="754"/>
        <v>0</v>
      </c>
      <c r="BV110" s="41">
        <f t="shared" si="754"/>
        <v>0</v>
      </c>
      <c r="BW110" s="41">
        <f t="shared" si="754"/>
        <v>0</v>
      </c>
      <c r="BX110" s="41">
        <f t="shared" si="754"/>
        <v>0</v>
      </c>
      <c r="BY110" s="41">
        <f t="shared" si="754"/>
        <v>0</v>
      </c>
      <c r="BZ110" s="41">
        <f t="shared" si="754"/>
        <v>0</v>
      </c>
      <c r="CA110" s="41">
        <f t="shared" si="754"/>
        <v>0</v>
      </c>
      <c r="CB110" s="41">
        <f t="shared" si="754"/>
        <v>0</v>
      </c>
      <c r="CC110" s="41">
        <f t="shared" si="754"/>
        <v>0</v>
      </c>
      <c r="CD110" s="41">
        <f t="shared" si="754"/>
        <v>0</v>
      </c>
      <c r="CE110" s="41">
        <f t="shared" si="754"/>
        <v>0</v>
      </c>
      <c r="CF110" s="41">
        <f t="shared" si="754"/>
        <v>0</v>
      </c>
      <c r="CG110" s="41" t="str">
        <f t="shared" si="754"/>
        <v>No</v>
      </c>
      <c r="CH110" s="41">
        <f t="shared" si="754"/>
        <v>0</v>
      </c>
      <c r="CI110" s="41">
        <f t="shared" si="754"/>
        <v>0</v>
      </c>
      <c r="CJ110" s="41">
        <f t="shared" si="754"/>
        <v>0</v>
      </c>
      <c r="CK110" s="41">
        <f t="shared" si="754"/>
        <v>0</v>
      </c>
      <c r="CL110" s="41">
        <f t="shared" si="754"/>
        <v>0</v>
      </c>
      <c r="CM110" s="41">
        <f t="shared" si="754"/>
        <v>0</v>
      </c>
      <c r="CN110" s="41">
        <f t="shared" si="754"/>
        <v>0</v>
      </c>
      <c r="CO110" s="41">
        <f t="shared" si="754"/>
        <v>0</v>
      </c>
      <c r="CP110" s="41">
        <f t="shared" si="754"/>
        <v>0</v>
      </c>
      <c r="CQ110" s="41">
        <f t="shared" si="754"/>
        <v>0</v>
      </c>
      <c r="CR110" s="41">
        <f t="shared" si="754"/>
        <v>0</v>
      </c>
      <c r="CS110" s="41">
        <f t="shared" si="754"/>
        <v>0</v>
      </c>
      <c r="CT110" s="41">
        <f t="shared" si="754"/>
        <v>0</v>
      </c>
      <c r="CU110" s="41">
        <f t="shared" si="754"/>
        <v>0</v>
      </c>
      <c r="CV110" s="41">
        <f t="shared" si="754"/>
        <v>0</v>
      </c>
      <c r="CW110" s="41">
        <f t="shared" si="754"/>
        <v>0</v>
      </c>
      <c r="CX110" s="41">
        <f t="shared" si="754"/>
        <v>0</v>
      </c>
      <c r="CY110" s="41">
        <f t="shared" si="754"/>
        <v>0</v>
      </c>
      <c r="CZ110" s="41">
        <f t="shared" si="754"/>
        <v>0</v>
      </c>
      <c r="DA110" s="41">
        <f t="shared" si="754"/>
        <v>0</v>
      </c>
      <c r="DB110" s="26"/>
      <c r="DC110" s="26"/>
      <c r="DD110" s="26"/>
      <c r="DE110" s="26" t="s">
        <v>89</v>
      </c>
      <c r="DF110" s="26"/>
      <c r="DG110" s="26" t="s">
        <v>89</v>
      </c>
      <c r="DH110" s="26">
        <f t="shared" si="341"/>
        <v>2</v>
      </c>
      <c r="DI110" s="26" t="str">
        <f t="shared" si="342"/>
        <v>Avanzado</v>
      </c>
      <c r="DJ110" s="19"/>
      <c r="EG110" s="19"/>
      <c r="EH110" s="19"/>
      <c r="EI110" s="19"/>
      <c r="EJ110" s="19"/>
      <c r="EK110" s="19"/>
      <c r="EL110" s="19"/>
      <c r="EM110" s="19"/>
      <c r="EN110" s="19"/>
      <c r="EO110" s="19"/>
      <c r="EP110" s="19"/>
    </row>
    <row r="111" spans="1:146" s="20" customFormat="1" ht="15" customHeight="1">
      <c r="A111" s="1"/>
      <c r="B111" s="19"/>
      <c r="C111" s="31" t="str">
        <f t="shared" ref="C111:C116" si="755">C110</f>
        <v>Social</v>
      </c>
      <c r="D111" s="31" t="s">
        <v>2313</v>
      </c>
      <c r="E111" s="31" t="str">
        <f t="shared" ref="E111:E116" si="756">E110</f>
        <v>Desarrollo del personal</v>
      </c>
      <c r="F111" s="31" t="str">
        <f t="shared" si="749"/>
        <v>Seguridad e higiene</v>
      </c>
      <c r="G111" s="31" t="str">
        <f t="shared" si="749"/>
        <v>Efectividad Gubernamental</v>
      </c>
      <c r="H111" s="31" t="str">
        <f t="shared" si="331"/>
        <v>Avanzado</v>
      </c>
      <c r="I111" s="31" t="str">
        <f t="shared" si="750"/>
        <v>I-40</v>
      </c>
      <c r="J111" s="31" t="str">
        <f t="shared" si="750"/>
        <v>Aspectos relacionados con seguridad e higiene</v>
      </c>
      <c r="K111" s="31" t="str">
        <f t="shared" si="750"/>
        <v>Si/Parcialmente/No</v>
      </c>
      <c r="L111" s="31" t="str">
        <f t="shared" si="750"/>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1" s="31" t="str">
        <f t="shared" si="750"/>
        <v>Cualitativo</v>
      </c>
      <c r="N111" s="31" t="str">
        <f t="shared" si="750"/>
        <v>Seleccionar de la tabla I-14 los aspectos de seguridad e higiene que se cumplen en la entidad evaluada y de acuerdo a las instrucciones indicadas eleccionar: Si, Parcialmente ó No.</v>
      </c>
      <c r="O111" s="31" t="str">
        <f t="shared" si="750"/>
        <v>Tabla I-14. Aspectos relacionados con seguridad e higiene</v>
      </c>
      <c r="P111" s="31" t="str">
        <f t="shared" si="750"/>
        <v>N/A</v>
      </c>
      <c r="Q111" s="31" t="str">
        <f t="shared" si="750"/>
        <v>N/A</v>
      </c>
      <c r="R111" s="31" t="str">
        <f t="shared" si="750"/>
        <v>N/A</v>
      </c>
      <c r="S111" s="31">
        <f t="shared" si="750"/>
        <v>132</v>
      </c>
      <c r="T111" s="31">
        <f t="shared" si="750"/>
        <v>135</v>
      </c>
      <c r="U111" s="31">
        <f t="shared" si="750"/>
        <v>136</v>
      </c>
      <c r="V111" s="31">
        <f t="shared" si="750"/>
        <v>137</v>
      </c>
      <c r="W111" s="31">
        <f t="shared" si="750"/>
        <v>138</v>
      </c>
      <c r="X111" s="31">
        <f t="shared" si="750"/>
        <v>139</v>
      </c>
      <c r="Y111" s="31">
        <f t="shared" si="750"/>
        <v>140</v>
      </c>
      <c r="Z111" s="31" t="str">
        <f t="shared" si="750"/>
        <v>-</v>
      </c>
      <c r="AA111" s="31" t="str">
        <f t="shared" si="750"/>
        <v>-</v>
      </c>
      <c r="AB111" s="31" t="str">
        <f t="shared" si="750"/>
        <v>-</v>
      </c>
      <c r="AC111" s="31" t="str">
        <f t="shared" si="750"/>
        <v>-</v>
      </c>
      <c r="AD111" s="31" t="str">
        <f t="shared" si="750"/>
        <v>-</v>
      </c>
      <c r="AE111" s="31" t="str">
        <f t="shared" si="750"/>
        <v>-</v>
      </c>
      <c r="AF111" s="31" t="str">
        <f t="shared" si="750"/>
        <v>-</v>
      </c>
      <c r="AG111" s="31" t="str">
        <f t="shared" si="750"/>
        <v>-</v>
      </c>
      <c r="AH111" s="31" t="str">
        <f t="shared" si="751"/>
        <v>-</v>
      </c>
      <c r="AI111" s="31" t="str">
        <f t="shared" si="751"/>
        <v>-</v>
      </c>
      <c r="AJ111" s="31" t="str">
        <f t="shared" si="751"/>
        <v>-</v>
      </c>
      <c r="AK111" s="31" t="str">
        <f t="shared" si="751"/>
        <v>-</v>
      </c>
      <c r="AL111"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1" s="31" t="str">
        <f t="shared" si="751"/>
        <v>NA</v>
      </c>
      <c r="AN111" s="31" t="str">
        <f t="shared" si="751"/>
        <v>Utilizar el método de cálculo del indicador para cada entidad/instalación existente y después seleccionar el peor valor de todos.</v>
      </c>
      <c r="AO111" s="31" t="str">
        <f t="shared" si="751"/>
        <v>Para cada nivel geográfico evaluado individualmente se puede reportar el cumplimiento que les corresponde: Si/Parcialmente/No. Cuando se reportan la integración de diversos entes: % para cada respuesta (Si/Parcialmente/No)</v>
      </c>
      <c r="AP111" s="31" t="str">
        <f t="shared" si="751"/>
        <v>Para cada nivel geográfico evaluado individualmente se puede reportar el cumplimiento que les corresponde: Si/Parcialmente/No. Cuando se reportan la integración de diversos entes: % para cada respuesta (Si/Parcialmente/No)</v>
      </c>
      <c r="AQ111" s="31" t="str">
        <f t="shared" si="751"/>
        <v>Componentes</v>
      </c>
      <c r="AR111" s="31"/>
      <c r="AS111" s="31"/>
      <c r="AT111" s="41" t="str">
        <f t="shared" ref="AT111:AT116" si="757">AT110</f>
        <v>X</v>
      </c>
      <c r="AU111" s="41" t="str">
        <f t="shared" ref="AU111:AU116" si="758">AU110</f>
        <v>X</v>
      </c>
      <c r="AV111" s="41" t="str">
        <f t="shared" ref="AV111:AV116" si="759">AV110</f>
        <v>X</v>
      </c>
      <c r="AW111" s="41" t="str">
        <f t="shared" ref="AW111:AW116" si="760">AW110</f>
        <v>X</v>
      </c>
      <c r="AX111" s="41" t="str">
        <f t="shared" ref="AX111:AX116" si="761">AX110</f>
        <v>X</v>
      </c>
      <c r="AY111" s="41" t="str">
        <f t="shared" ref="AY111:AY116" si="762">AY110</f>
        <v>X</v>
      </c>
      <c r="AZ111" s="41" t="str">
        <f t="shared" ref="AZ111:AZ116" si="763">AZ110</f>
        <v>X</v>
      </c>
      <c r="BA111" s="41" t="str">
        <f t="shared" ref="BA111:BA116" si="764">BA110</f>
        <v>X</v>
      </c>
      <c r="BB111" s="646" t="str">
        <f t="shared" ref="BB111:BB116" si="765">BB110</f>
        <v>Si</v>
      </c>
      <c r="BC111" s="646" t="str">
        <f t="shared" ref="BC111:BC116" si="766">BC110</f>
        <v>Propuesto</v>
      </c>
      <c r="BD111" s="648" t="str">
        <f t="shared" ref="BD111:BD116" si="767">BD110</f>
        <v>Parcialmente</v>
      </c>
      <c r="BE111" s="648" t="str">
        <f t="shared" ref="BE111:BE116" si="768">BE110</f>
        <v>Propuesto</v>
      </c>
      <c r="BF111" s="650" t="str">
        <f t="shared" ref="BF111:BF116" si="769">BF110</f>
        <v>No</v>
      </c>
      <c r="BG111" s="650" t="str">
        <f t="shared" ref="BG111:BG116" si="770">BG110</f>
        <v>Propuesto</v>
      </c>
      <c r="BH111" s="136" t="str">
        <f t="shared" ref="BH111:BH116" si="771">BH110</f>
        <v>Si</v>
      </c>
      <c r="BI111" s="481">
        <f>'G-8'!MX141</f>
        <v>1</v>
      </c>
      <c r="BJ111" s="481">
        <f>'G-8'!MY141</f>
        <v>1</v>
      </c>
      <c r="BK111" s="481">
        <f>'G-8'!NA141</f>
        <v>0</v>
      </c>
      <c r="BL111" s="41">
        <f t="shared" ref="BL111:BL116" si="772">BL110</f>
        <v>0</v>
      </c>
      <c r="BM111" s="41">
        <f t="shared" si="754"/>
        <v>0</v>
      </c>
      <c r="BN111" s="41">
        <f t="shared" si="754"/>
        <v>0</v>
      </c>
      <c r="BO111" s="41">
        <f t="shared" si="754"/>
        <v>0</v>
      </c>
      <c r="BP111" s="41">
        <f t="shared" si="754"/>
        <v>0</v>
      </c>
      <c r="BQ111" s="41">
        <f t="shared" si="754"/>
        <v>0</v>
      </c>
      <c r="BR111" s="41">
        <f t="shared" si="754"/>
        <v>0</v>
      </c>
      <c r="BS111" s="41">
        <f t="shared" si="754"/>
        <v>0</v>
      </c>
      <c r="BT111" s="41">
        <f t="shared" si="754"/>
        <v>0</v>
      </c>
      <c r="BU111" s="41">
        <f t="shared" si="754"/>
        <v>0</v>
      </c>
      <c r="BV111" s="41">
        <f t="shared" si="754"/>
        <v>0</v>
      </c>
      <c r="BW111" s="41">
        <f t="shared" si="754"/>
        <v>0</v>
      </c>
      <c r="BX111" s="41">
        <f t="shared" si="754"/>
        <v>0</v>
      </c>
      <c r="BY111" s="41">
        <f t="shared" si="754"/>
        <v>0</v>
      </c>
      <c r="BZ111" s="41">
        <f t="shared" si="754"/>
        <v>0</v>
      </c>
      <c r="CA111" s="41">
        <f t="shared" si="754"/>
        <v>0</v>
      </c>
      <c r="CB111" s="41">
        <f t="shared" si="754"/>
        <v>0</v>
      </c>
      <c r="CC111" s="41">
        <f t="shared" si="754"/>
        <v>0</v>
      </c>
      <c r="CD111" s="41">
        <f t="shared" si="754"/>
        <v>0</v>
      </c>
      <c r="CE111" s="41">
        <f t="shared" si="754"/>
        <v>0</v>
      </c>
      <c r="CF111" s="41">
        <f t="shared" si="754"/>
        <v>0</v>
      </c>
      <c r="CG111" s="41" t="str">
        <f t="shared" si="754"/>
        <v>No</v>
      </c>
      <c r="CH111" s="41">
        <f t="shared" si="754"/>
        <v>0</v>
      </c>
      <c r="CI111" s="41">
        <f t="shared" si="754"/>
        <v>0</v>
      </c>
      <c r="CJ111" s="41">
        <f t="shared" si="754"/>
        <v>0</v>
      </c>
      <c r="CK111" s="41">
        <f t="shared" si="754"/>
        <v>0</v>
      </c>
      <c r="CL111" s="41">
        <f t="shared" si="754"/>
        <v>0</v>
      </c>
      <c r="CM111" s="41">
        <f t="shared" si="754"/>
        <v>0</v>
      </c>
      <c r="CN111" s="41">
        <f t="shared" si="754"/>
        <v>0</v>
      </c>
      <c r="CO111" s="41">
        <f t="shared" si="754"/>
        <v>0</v>
      </c>
      <c r="CP111" s="41">
        <f t="shared" si="754"/>
        <v>0</v>
      </c>
      <c r="CQ111" s="41">
        <f t="shared" si="754"/>
        <v>0</v>
      </c>
      <c r="CR111" s="41">
        <f t="shared" si="754"/>
        <v>0</v>
      </c>
      <c r="CS111" s="41">
        <f t="shared" si="754"/>
        <v>0</v>
      </c>
      <c r="CT111" s="41">
        <f t="shared" si="754"/>
        <v>0</v>
      </c>
      <c r="CU111" s="41">
        <f t="shared" si="754"/>
        <v>0</v>
      </c>
      <c r="CV111" s="41">
        <f t="shared" si="754"/>
        <v>0</v>
      </c>
      <c r="CW111" s="41">
        <f t="shared" si="754"/>
        <v>0</v>
      </c>
      <c r="CX111" s="41">
        <f t="shared" si="754"/>
        <v>0</v>
      </c>
      <c r="CY111" s="41">
        <f t="shared" si="754"/>
        <v>0</v>
      </c>
      <c r="CZ111" s="41">
        <f t="shared" si="754"/>
        <v>0</v>
      </c>
      <c r="DA111" s="41">
        <f t="shared" si="754"/>
        <v>0</v>
      </c>
      <c r="DB111" s="26"/>
      <c r="DC111" s="26"/>
      <c r="DD111" s="26"/>
      <c r="DE111" s="26" t="s">
        <v>89</v>
      </c>
      <c r="DF111" s="26"/>
      <c r="DG111" s="26"/>
      <c r="DH111" s="26">
        <f t="shared" si="341"/>
        <v>1</v>
      </c>
      <c r="DI111" s="26" t="str">
        <f t="shared" si="342"/>
        <v>Avanzado</v>
      </c>
      <c r="DJ111" s="19"/>
      <c r="EG111" s="19"/>
      <c r="EH111" s="19"/>
      <c r="EI111" s="19"/>
      <c r="EJ111" s="19"/>
      <c r="EK111" s="19"/>
      <c r="EL111" s="19"/>
      <c r="EM111" s="19"/>
      <c r="EN111" s="19"/>
      <c r="EO111" s="19"/>
      <c r="EP111" s="19"/>
    </row>
    <row r="112" spans="1:146" s="20" customFormat="1" ht="15" customHeight="1">
      <c r="A112" s="1"/>
      <c r="B112" s="19"/>
      <c r="C112" s="31" t="str">
        <f t="shared" si="755"/>
        <v>Social</v>
      </c>
      <c r="D112" s="31" t="s">
        <v>5</v>
      </c>
      <c r="E112" s="31" t="str">
        <f t="shared" si="756"/>
        <v>Desarrollo del personal</v>
      </c>
      <c r="F112" s="31" t="str">
        <f t="shared" si="749"/>
        <v>Seguridad e higiene</v>
      </c>
      <c r="G112" s="31" t="str">
        <f t="shared" si="749"/>
        <v>Efectividad Gubernamental</v>
      </c>
      <c r="H112" s="31" t="str">
        <f t="shared" si="331"/>
        <v>Avanzado</v>
      </c>
      <c r="I112" s="31" t="str">
        <f t="shared" si="750"/>
        <v>I-40</v>
      </c>
      <c r="J112" s="31" t="str">
        <f t="shared" si="750"/>
        <v>Aspectos relacionados con seguridad e higiene</v>
      </c>
      <c r="K112" s="31" t="str">
        <f t="shared" si="750"/>
        <v>Si/Parcialmente/No</v>
      </c>
      <c r="L112" s="31" t="str">
        <f t="shared" si="750"/>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2" s="31" t="str">
        <f t="shared" si="750"/>
        <v>Cualitativo</v>
      </c>
      <c r="N112" s="31" t="str">
        <f t="shared" si="750"/>
        <v>Seleccionar de la tabla I-14 los aspectos de seguridad e higiene que se cumplen en la entidad evaluada y de acuerdo a las instrucciones indicadas eleccionar: Si, Parcialmente ó No.</v>
      </c>
      <c r="O112" s="31" t="str">
        <f t="shared" si="750"/>
        <v>Tabla I-14. Aspectos relacionados con seguridad e higiene</v>
      </c>
      <c r="P112" s="31" t="str">
        <f t="shared" si="750"/>
        <v>N/A</v>
      </c>
      <c r="Q112" s="31" t="str">
        <f t="shared" si="750"/>
        <v>N/A</v>
      </c>
      <c r="R112" s="31" t="str">
        <f t="shared" si="750"/>
        <v>N/A</v>
      </c>
      <c r="S112" s="31">
        <f t="shared" si="750"/>
        <v>132</v>
      </c>
      <c r="T112" s="31">
        <f t="shared" si="750"/>
        <v>135</v>
      </c>
      <c r="U112" s="31">
        <f t="shared" si="750"/>
        <v>136</v>
      </c>
      <c r="V112" s="31">
        <f t="shared" si="750"/>
        <v>137</v>
      </c>
      <c r="W112" s="31">
        <f t="shared" si="750"/>
        <v>138</v>
      </c>
      <c r="X112" s="31">
        <f t="shared" si="750"/>
        <v>139</v>
      </c>
      <c r="Y112" s="31">
        <f t="shared" si="750"/>
        <v>140</v>
      </c>
      <c r="Z112" s="31" t="str">
        <f t="shared" si="750"/>
        <v>-</v>
      </c>
      <c r="AA112" s="31" t="str">
        <f t="shared" si="750"/>
        <v>-</v>
      </c>
      <c r="AB112" s="31" t="str">
        <f t="shared" si="750"/>
        <v>-</v>
      </c>
      <c r="AC112" s="31" t="str">
        <f t="shared" si="750"/>
        <v>-</v>
      </c>
      <c r="AD112" s="31" t="str">
        <f t="shared" si="750"/>
        <v>-</v>
      </c>
      <c r="AE112" s="31" t="str">
        <f t="shared" si="750"/>
        <v>-</v>
      </c>
      <c r="AF112" s="31" t="str">
        <f t="shared" si="750"/>
        <v>-</v>
      </c>
      <c r="AG112" s="31" t="str">
        <f t="shared" si="750"/>
        <v>-</v>
      </c>
      <c r="AH112" s="31" t="str">
        <f t="shared" si="751"/>
        <v>-</v>
      </c>
      <c r="AI112" s="31" t="str">
        <f t="shared" si="751"/>
        <v>-</v>
      </c>
      <c r="AJ112" s="31" t="str">
        <f t="shared" si="751"/>
        <v>-</v>
      </c>
      <c r="AK112" s="31" t="str">
        <f t="shared" si="751"/>
        <v>-</v>
      </c>
      <c r="AL112"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2" s="31" t="str">
        <f t="shared" si="751"/>
        <v>NA</v>
      </c>
      <c r="AN112" s="31" t="str">
        <f t="shared" si="751"/>
        <v>Utilizar el método de cálculo del indicador para cada entidad/instalación existente y después seleccionar el peor valor de todos.</v>
      </c>
      <c r="AO112" s="31" t="str">
        <f t="shared" si="751"/>
        <v>Para cada nivel geográfico evaluado individualmente se puede reportar el cumplimiento que les corresponde: Si/Parcialmente/No. Cuando se reportan la integración de diversos entes: % para cada respuesta (Si/Parcialmente/No)</v>
      </c>
      <c r="AP112" s="31" t="str">
        <f t="shared" si="751"/>
        <v>Para cada nivel geográfico evaluado individualmente se puede reportar el cumplimiento que les corresponde: Si/Parcialmente/No. Cuando se reportan la integración de diversos entes: % para cada respuesta (Si/Parcialmente/No)</v>
      </c>
      <c r="AQ112" s="31" t="str">
        <f t="shared" si="751"/>
        <v>Componentes</v>
      </c>
      <c r="AR112" s="31"/>
      <c r="AS112" s="31"/>
      <c r="AT112" s="41" t="str">
        <f t="shared" si="757"/>
        <v>X</v>
      </c>
      <c r="AU112" s="41" t="str">
        <f t="shared" si="758"/>
        <v>X</v>
      </c>
      <c r="AV112" s="41" t="str">
        <f t="shared" si="759"/>
        <v>X</v>
      </c>
      <c r="AW112" s="41" t="str">
        <f t="shared" si="760"/>
        <v>X</v>
      </c>
      <c r="AX112" s="41" t="str">
        <f t="shared" si="761"/>
        <v>X</v>
      </c>
      <c r="AY112" s="41" t="str">
        <f t="shared" si="762"/>
        <v>X</v>
      </c>
      <c r="AZ112" s="41" t="str">
        <f t="shared" si="763"/>
        <v>X</v>
      </c>
      <c r="BA112" s="41" t="str">
        <f t="shared" si="764"/>
        <v>X</v>
      </c>
      <c r="BB112" s="646" t="str">
        <f t="shared" si="765"/>
        <v>Si</v>
      </c>
      <c r="BC112" s="646" t="str">
        <f t="shared" si="766"/>
        <v>Propuesto</v>
      </c>
      <c r="BD112" s="648" t="str">
        <f t="shared" si="767"/>
        <v>Parcialmente</v>
      </c>
      <c r="BE112" s="648" t="str">
        <f t="shared" si="768"/>
        <v>Propuesto</v>
      </c>
      <c r="BF112" s="650" t="str">
        <f t="shared" si="769"/>
        <v>No</v>
      </c>
      <c r="BG112" s="650" t="str">
        <f t="shared" si="770"/>
        <v>Propuesto</v>
      </c>
      <c r="BH112" s="136" t="str">
        <f t="shared" si="771"/>
        <v>Si</v>
      </c>
      <c r="BI112" s="481">
        <f>'G-8'!MX173</f>
        <v>0</v>
      </c>
      <c r="BJ112" s="481">
        <f>'G-8'!MY173</f>
        <v>0</v>
      </c>
      <c r="BK112" s="481">
        <f>'G-8'!NA173</f>
        <v>2</v>
      </c>
      <c r="BL112" s="41">
        <f t="shared" si="772"/>
        <v>0</v>
      </c>
      <c r="BM112" s="41">
        <f t="shared" si="754"/>
        <v>0</v>
      </c>
      <c r="BN112" s="41">
        <f t="shared" si="754"/>
        <v>0</v>
      </c>
      <c r="BO112" s="41">
        <f t="shared" si="754"/>
        <v>0</v>
      </c>
      <c r="BP112" s="41">
        <f t="shared" si="754"/>
        <v>0</v>
      </c>
      <c r="BQ112" s="41">
        <f t="shared" si="754"/>
        <v>0</v>
      </c>
      <c r="BR112" s="41">
        <f t="shared" si="754"/>
        <v>0</v>
      </c>
      <c r="BS112" s="41">
        <f t="shared" si="754"/>
        <v>0</v>
      </c>
      <c r="BT112" s="41">
        <f t="shared" si="754"/>
        <v>0</v>
      </c>
      <c r="BU112" s="41">
        <f t="shared" si="754"/>
        <v>0</v>
      </c>
      <c r="BV112" s="41">
        <f t="shared" si="754"/>
        <v>0</v>
      </c>
      <c r="BW112" s="41">
        <f t="shared" si="754"/>
        <v>0</v>
      </c>
      <c r="BX112" s="41">
        <f t="shared" si="754"/>
        <v>0</v>
      </c>
      <c r="BY112" s="41">
        <f t="shared" si="754"/>
        <v>0</v>
      </c>
      <c r="BZ112" s="41">
        <f t="shared" si="754"/>
        <v>0</v>
      </c>
      <c r="CA112" s="41">
        <f t="shared" si="754"/>
        <v>0</v>
      </c>
      <c r="CB112" s="41">
        <f t="shared" si="754"/>
        <v>0</v>
      </c>
      <c r="CC112" s="41">
        <f t="shared" si="754"/>
        <v>0</v>
      </c>
      <c r="CD112" s="41">
        <f t="shared" si="754"/>
        <v>0</v>
      </c>
      <c r="CE112" s="41">
        <f t="shared" si="754"/>
        <v>0</v>
      </c>
      <c r="CF112" s="41">
        <f t="shared" si="754"/>
        <v>0</v>
      </c>
      <c r="CG112" s="41" t="str">
        <f t="shared" si="754"/>
        <v>No</v>
      </c>
      <c r="CH112" s="41">
        <f t="shared" si="754"/>
        <v>0</v>
      </c>
      <c r="CI112" s="41">
        <f t="shared" si="754"/>
        <v>0</v>
      </c>
      <c r="CJ112" s="41">
        <f t="shared" si="754"/>
        <v>0</v>
      </c>
      <c r="CK112" s="41">
        <f t="shared" si="754"/>
        <v>0</v>
      </c>
      <c r="CL112" s="41">
        <f t="shared" si="754"/>
        <v>0</v>
      </c>
      <c r="CM112" s="41">
        <f t="shared" si="754"/>
        <v>0</v>
      </c>
      <c r="CN112" s="41">
        <f t="shared" si="754"/>
        <v>0</v>
      </c>
      <c r="CO112" s="41">
        <f t="shared" si="754"/>
        <v>0</v>
      </c>
      <c r="CP112" s="41">
        <f t="shared" si="754"/>
        <v>0</v>
      </c>
      <c r="CQ112" s="41">
        <f t="shared" si="754"/>
        <v>0</v>
      </c>
      <c r="CR112" s="41">
        <f t="shared" si="754"/>
        <v>0</v>
      </c>
      <c r="CS112" s="41">
        <f t="shared" si="754"/>
        <v>0</v>
      </c>
      <c r="CT112" s="41">
        <f t="shared" si="754"/>
        <v>0</v>
      </c>
      <c r="CU112" s="41">
        <f t="shared" si="754"/>
        <v>0</v>
      </c>
      <c r="CV112" s="41">
        <f t="shared" si="754"/>
        <v>0</v>
      </c>
      <c r="CW112" s="41">
        <f t="shared" si="754"/>
        <v>0</v>
      </c>
      <c r="CX112" s="41">
        <f t="shared" si="754"/>
        <v>0</v>
      </c>
      <c r="CY112" s="41">
        <f t="shared" si="754"/>
        <v>0</v>
      </c>
      <c r="CZ112" s="41">
        <f t="shared" si="754"/>
        <v>0</v>
      </c>
      <c r="DA112" s="41">
        <f t="shared" si="754"/>
        <v>0</v>
      </c>
      <c r="DB112" s="26"/>
      <c r="DC112" s="26"/>
      <c r="DD112" s="26"/>
      <c r="DE112" s="26" t="s">
        <v>89</v>
      </c>
      <c r="DF112" s="26"/>
      <c r="DG112" s="26"/>
      <c r="DH112" s="26">
        <f t="shared" si="341"/>
        <v>1</v>
      </c>
      <c r="DI112" s="26" t="str">
        <f t="shared" si="342"/>
        <v>Avanzado</v>
      </c>
      <c r="DJ112" s="19"/>
      <c r="EG112" s="19"/>
      <c r="EH112" s="19"/>
      <c r="EI112" s="19"/>
      <c r="EJ112" s="19"/>
      <c r="EK112" s="19"/>
      <c r="EL112" s="19"/>
      <c r="EM112" s="19"/>
      <c r="EN112" s="19"/>
      <c r="EO112" s="19"/>
      <c r="EP112" s="19"/>
    </row>
    <row r="113" spans="1:146" s="20" customFormat="1" ht="15" customHeight="1">
      <c r="A113" s="1"/>
      <c r="B113" s="19"/>
      <c r="C113" s="31" t="str">
        <f t="shared" si="755"/>
        <v>Social</v>
      </c>
      <c r="D113" s="31" t="s">
        <v>204</v>
      </c>
      <c r="E113" s="31" t="str">
        <f t="shared" si="756"/>
        <v>Desarrollo del personal</v>
      </c>
      <c r="F113" s="31" t="str">
        <f t="shared" si="749"/>
        <v>Seguridad e higiene</v>
      </c>
      <c r="G113" s="31" t="str">
        <f t="shared" si="749"/>
        <v>Efectividad Gubernamental</v>
      </c>
      <c r="H113" s="31" t="str">
        <f t="shared" si="331"/>
        <v>Avanzado</v>
      </c>
      <c r="I113" s="31" t="str">
        <f t="shared" si="750"/>
        <v>I-40</v>
      </c>
      <c r="J113" s="31" t="str">
        <f t="shared" si="750"/>
        <v>Aspectos relacionados con seguridad e higiene</v>
      </c>
      <c r="K113" s="31" t="str">
        <f t="shared" si="750"/>
        <v>Si/Parcialmente/No</v>
      </c>
      <c r="L113" s="31" t="str">
        <f t="shared" si="750"/>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3" s="31" t="str">
        <f t="shared" si="750"/>
        <v>Cualitativo</v>
      </c>
      <c r="N113" s="31" t="str">
        <f t="shared" si="750"/>
        <v>Seleccionar de la tabla I-14 los aspectos de seguridad e higiene que se cumplen en la entidad evaluada y de acuerdo a las instrucciones indicadas eleccionar: Si, Parcialmente ó No.</v>
      </c>
      <c r="O113" s="31" t="str">
        <f t="shared" si="750"/>
        <v>Tabla I-14. Aspectos relacionados con seguridad e higiene</v>
      </c>
      <c r="P113" s="31" t="str">
        <f t="shared" si="750"/>
        <v>N/A</v>
      </c>
      <c r="Q113" s="31" t="str">
        <f t="shared" si="750"/>
        <v>N/A</v>
      </c>
      <c r="R113" s="31" t="str">
        <f t="shared" si="750"/>
        <v>N/A</v>
      </c>
      <c r="S113" s="31">
        <f t="shared" si="750"/>
        <v>132</v>
      </c>
      <c r="T113" s="31">
        <f t="shared" si="750"/>
        <v>135</v>
      </c>
      <c r="U113" s="31">
        <f t="shared" si="750"/>
        <v>136</v>
      </c>
      <c r="V113" s="31">
        <f t="shared" si="750"/>
        <v>137</v>
      </c>
      <c r="W113" s="31">
        <f t="shared" si="750"/>
        <v>138</v>
      </c>
      <c r="X113" s="31">
        <f t="shared" si="750"/>
        <v>139</v>
      </c>
      <c r="Y113" s="31">
        <f t="shared" si="750"/>
        <v>140</v>
      </c>
      <c r="Z113" s="31" t="str">
        <f t="shared" si="750"/>
        <v>-</v>
      </c>
      <c r="AA113" s="31" t="str">
        <f t="shared" si="750"/>
        <v>-</v>
      </c>
      <c r="AB113" s="31" t="str">
        <f t="shared" si="750"/>
        <v>-</v>
      </c>
      <c r="AC113" s="31" t="str">
        <f t="shared" si="750"/>
        <v>-</v>
      </c>
      <c r="AD113" s="31" t="str">
        <f t="shared" si="750"/>
        <v>-</v>
      </c>
      <c r="AE113" s="31" t="str">
        <f t="shared" si="750"/>
        <v>-</v>
      </c>
      <c r="AF113" s="31" t="str">
        <f t="shared" si="750"/>
        <v>-</v>
      </c>
      <c r="AG113" s="31" t="str">
        <f t="shared" si="750"/>
        <v>-</v>
      </c>
      <c r="AH113" s="31" t="str">
        <f t="shared" si="751"/>
        <v>-</v>
      </c>
      <c r="AI113" s="31" t="str">
        <f t="shared" si="751"/>
        <v>-</v>
      </c>
      <c r="AJ113" s="31" t="str">
        <f t="shared" si="751"/>
        <v>-</v>
      </c>
      <c r="AK113" s="31" t="str">
        <f t="shared" si="751"/>
        <v>-</v>
      </c>
      <c r="AL113"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3" s="31" t="str">
        <f t="shared" si="751"/>
        <v>NA</v>
      </c>
      <c r="AN113" s="31" t="str">
        <f t="shared" si="751"/>
        <v>Utilizar el método de cálculo del indicador para cada entidad/instalación existente y después seleccionar el peor valor de todos.</v>
      </c>
      <c r="AO113" s="31" t="str">
        <f t="shared" si="751"/>
        <v>Para cada nivel geográfico evaluado individualmente se puede reportar el cumplimiento que les corresponde: Si/Parcialmente/No. Cuando se reportan la integración de diversos entes: % para cada respuesta (Si/Parcialmente/No)</v>
      </c>
      <c r="AP113" s="31" t="str">
        <f t="shared" si="751"/>
        <v>Para cada nivel geográfico evaluado individualmente se puede reportar el cumplimiento que les corresponde: Si/Parcialmente/No. Cuando se reportan la integración de diversos entes: % para cada respuesta (Si/Parcialmente/No)</v>
      </c>
      <c r="AQ113" s="31" t="str">
        <f t="shared" si="751"/>
        <v>Componentes</v>
      </c>
      <c r="AR113" s="31"/>
      <c r="AS113" s="31"/>
      <c r="AT113" s="41" t="str">
        <f t="shared" si="757"/>
        <v>X</v>
      </c>
      <c r="AU113" s="41" t="str">
        <f t="shared" si="758"/>
        <v>X</v>
      </c>
      <c r="AV113" s="41" t="str">
        <f t="shared" si="759"/>
        <v>X</v>
      </c>
      <c r="AW113" s="41" t="str">
        <f t="shared" si="760"/>
        <v>X</v>
      </c>
      <c r="AX113" s="41" t="str">
        <f t="shared" si="761"/>
        <v>X</v>
      </c>
      <c r="AY113" s="41" t="str">
        <f t="shared" si="762"/>
        <v>X</v>
      </c>
      <c r="AZ113" s="41" t="str">
        <f t="shared" si="763"/>
        <v>X</v>
      </c>
      <c r="BA113" s="41" t="str">
        <f t="shared" si="764"/>
        <v>X</v>
      </c>
      <c r="BB113" s="646" t="str">
        <f t="shared" si="765"/>
        <v>Si</v>
      </c>
      <c r="BC113" s="646" t="str">
        <f t="shared" si="766"/>
        <v>Propuesto</v>
      </c>
      <c r="BD113" s="648" t="str">
        <f t="shared" si="767"/>
        <v>Parcialmente</v>
      </c>
      <c r="BE113" s="648" t="str">
        <f t="shared" si="768"/>
        <v>Propuesto</v>
      </c>
      <c r="BF113" s="650" t="str">
        <f t="shared" si="769"/>
        <v>No</v>
      </c>
      <c r="BG113" s="650" t="str">
        <f t="shared" si="770"/>
        <v>Propuesto</v>
      </c>
      <c r="BH113" s="136" t="str">
        <f t="shared" si="771"/>
        <v>Si</v>
      </c>
      <c r="BI113" s="481">
        <f>'G-8'!MX203</f>
        <v>1</v>
      </c>
      <c r="BJ113" s="481">
        <f>'G-8'!MY203</f>
        <v>1</v>
      </c>
      <c r="BK113" s="481">
        <f>'G-8'!NA203</f>
        <v>0</v>
      </c>
      <c r="BL113" s="41">
        <f t="shared" si="772"/>
        <v>0</v>
      </c>
      <c r="BM113" s="41">
        <f t="shared" si="754"/>
        <v>0</v>
      </c>
      <c r="BN113" s="41">
        <f t="shared" si="754"/>
        <v>0</v>
      </c>
      <c r="BO113" s="41">
        <f t="shared" si="754"/>
        <v>0</v>
      </c>
      <c r="BP113" s="41">
        <f t="shared" si="754"/>
        <v>0</v>
      </c>
      <c r="BQ113" s="41">
        <f t="shared" si="754"/>
        <v>0</v>
      </c>
      <c r="BR113" s="41">
        <f t="shared" si="754"/>
        <v>0</v>
      </c>
      <c r="BS113" s="41">
        <f t="shared" si="754"/>
        <v>0</v>
      </c>
      <c r="BT113" s="41">
        <f t="shared" si="754"/>
        <v>0</v>
      </c>
      <c r="BU113" s="41">
        <f t="shared" si="754"/>
        <v>0</v>
      </c>
      <c r="BV113" s="41">
        <f t="shared" si="754"/>
        <v>0</v>
      </c>
      <c r="BW113" s="41">
        <f t="shared" si="754"/>
        <v>0</v>
      </c>
      <c r="BX113" s="41">
        <f t="shared" si="754"/>
        <v>0</v>
      </c>
      <c r="BY113" s="41">
        <f t="shared" si="754"/>
        <v>0</v>
      </c>
      <c r="BZ113" s="41">
        <f t="shared" si="754"/>
        <v>0</v>
      </c>
      <c r="CA113" s="41">
        <f t="shared" si="754"/>
        <v>0</v>
      </c>
      <c r="CB113" s="41">
        <f t="shared" si="754"/>
        <v>0</v>
      </c>
      <c r="CC113" s="41">
        <f t="shared" si="754"/>
        <v>0</v>
      </c>
      <c r="CD113" s="41">
        <f t="shared" si="754"/>
        <v>0</v>
      </c>
      <c r="CE113" s="41">
        <f t="shared" si="754"/>
        <v>0</v>
      </c>
      <c r="CF113" s="41">
        <f t="shared" si="754"/>
        <v>0</v>
      </c>
      <c r="CG113" s="41" t="str">
        <f t="shared" si="754"/>
        <v>No</v>
      </c>
      <c r="CH113" s="41">
        <f t="shared" si="754"/>
        <v>0</v>
      </c>
      <c r="CI113" s="41">
        <f t="shared" si="754"/>
        <v>0</v>
      </c>
      <c r="CJ113" s="41">
        <f t="shared" si="754"/>
        <v>0</v>
      </c>
      <c r="CK113" s="41">
        <f t="shared" si="754"/>
        <v>0</v>
      </c>
      <c r="CL113" s="41">
        <f t="shared" si="754"/>
        <v>0</v>
      </c>
      <c r="CM113" s="41">
        <f t="shared" si="754"/>
        <v>0</v>
      </c>
      <c r="CN113" s="41">
        <f t="shared" si="754"/>
        <v>0</v>
      </c>
      <c r="CO113" s="41">
        <f t="shared" si="754"/>
        <v>0</v>
      </c>
      <c r="CP113" s="41">
        <f t="shared" si="754"/>
        <v>0</v>
      </c>
      <c r="CQ113" s="41">
        <f t="shared" si="754"/>
        <v>0</v>
      </c>
      <c r="CR113" s="41">
        <f t="shared" si="754"/>
        <v>0</v>
      </c>
      <c r="CS113" s="41">
        <f t="shared" si="754"/>
        <v>0</v>
      </c>
      <c r="CT113" s="41">
        <f t="shared" si="754"/>
        <v>0</v>
      </c>
      <c r="CU113" s="41">
        <f t="shared" si="754"/>
        <v>0</v>
      </c>
      <c r="CV113" s="41">
        <f t="shared" si="754"/>
        <v>0</v>
      </c>
      <c r="CW113" s="41">
        <f t="shared" si="754"/>
        <v>0</v>
      </c>
      <c r="CX113" s="41">
        <f t="shared" si="754"/>
        <v>0</v>
      </c>
      <c r="CY113" s="41">
        <f t="shared" si="754"/>
        <v>0</v>
      </c>
      <c r="CZ113" s="41">
        <f t="shared" si="754"/>
        <v>0</v>
      </c>
      <c r="DA113" s="41">
        <f t="shared" si="754"/>
        <v>0</v>
      </c>
      <c r="DB113" s="26"/>
      <c r="DC113" s="26"/>
      <c r="DD113" s="26"/>
      <c r="DE113" s="26" t="s">
        <v>89</v>
      </c>
      <c r="DF113" s="26"/>
      <c r="DG113" s="26" t="s">
        <v>89</v>
      </c>
      <c r="DH113" s="26">
        <f t="shared" si="341"/>
        <v>2</v>
      </c>
      <c r="DI113" s="26" t="str">
        <f t="shared" si="342"/>
        <v>Avanzado</v>
      </c>
      <c r="DJ113" s="19"/>
      <c r="EG113" s="19"/>
      <c r="EH113" s="19"/>
      <c r="EI113" s="19"/>
      <c r="EJ113" s="19"/>
      <c r="EK113" s="19"/>
      <c r="EL113" s="19"/>
      <c r="EM113" s="19"/>
      <c r="EN113" s="19"/>
      <c r="EO113" s="19"/>
      <c r="EP113" s="19"/>
    </row>
    <row r="114" spans="1:146" s="20" customFormat="1" ht="15" customHeight="1">
      <c r="A114" s="1"/>
      <c r="B114" s="19"/>
      <c r="C114" s="31" t="str">
        <f t="shared" si="755"/>
        <v>Social</v>
      </c>
      <c r="D114" s="31" t="s">
        <v>162</v>
      </c>
      <c r="E114" s="31" t="str">
        <f t="shared" si="756"/>
        <v>Desarrollo del personal</v>
      </c>
      <c r="F114" s="31" t="str">
        <f t="shared" si="749"/>
        <v>Seguridad e higiene</v>
      </c>
      <c r="G114" s="31" t="str">
        <f t="shared" si="749"/>
        <v>Efectividad Gubernamental</v>
      </c>
      <c r="H114" s="31" t="str">
        <f t="shared" si="331"/>
        <v>Avanzado</v>
      </c>
      <c r="I114" s="31" t="str">
        <f t="shared" ref="I114:I116" si="773">I113</f>
        <v>I-40</v>
      </c>
      <c r="J114" s="31" t="str">
        <f t="shared" ref="J114:J116" si="774">J113</f>
        <v>Aspectos relacionados con seguridad e higiene</v>
      </c>
      <c r="K114" s="31" t="str">
        <f t="shared" ref="K114:K116" si="775">K113</f>
        <v>Si/Parcialmente/No</v>
      </c>
      <c r="L114" s="31" t="str">
        <f t="shared" ref="L114:L116" si="776">L113</f>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4" s="31" t="str">
        <f t="shared" ref="M114:M116" si="777">M113</f>
        <v>Cualitativo</v>
      </c>
      <c r="N114" s="31" t="str">
        <f t="shared" ref="N114:N116" si="778">N113</f>
        <v>Seleccionar de la tabla I-14 los aspectos de seguridad e higiene que se cumplen en la entidad evaluada y de acuerdo a las instrucciones indicadas eleccionar: Si, Parcialmente ó No.</v>
      </c>
      <c r="O114" s="31" t="str">
        <f t="shared" ref="O114:O116" si="779">O113</f>
        <v>Tabla I-14. Aspectos relacionados con seguridad e higiene</v>
      </c>
      <c r="P114" s="31" t="str">
        <f t="shared" ref="P114:P116" si="780">P113</f>
        <v>N/A</v>
      </c>
      <c r="Q114" s="31" t="str">
        <f t="shared" ref="Q114:Q116" si="781">Q113</f>
        <v>N/A</v>
      </c>
      <c r="R114" s="31" t="str">
        <f t="shared" ref="R114:R116" si="782">R113</f>
        <v>N/A</v>
      </c>
      <c r="S114" s="31">
        <f t="shared" ref="S114:S116" si="783">S113</f>
        <v>132</v>
      </c>
      <c r="T114" s="31">
        <f t="shared" ref="T114:T116" si="784">T113</f>
        <v>135</v>
      </c>
      <c r="U114" s="31">
        <f t="shared" ref="U114:U116" si="785">U113</f>
        <v>136</v>
      </c>
      <c r="V114" s="31">
        <f t="shared" ref="V114:V116" si="786">V113</f>
        <v>137</v>
      </c>
      <c r="W114" s="31">
        <f t="shared" ref="W114:W116" si="787">W113</f>
        <v>138</v>
      </c>
      <c r="X114" s="31">
        <f t="shared" ref="X114:X116" si="788">X113</f>
        <v>139</v>
      </c>
      <c r="Y114" s="31">
        <f t="shared" ref="Y114:Y116" si="789">Y113</f>
        <v>140</v>
      </c>
      <c r="Z114" s="31" t="str">
        <f t="shared" ref="Z114:Z116" si="790">Z113</f>
        <v>-</v>
      </c>
      <c r="AA114" s="31" t="str">
        <f t="shared" ref="AA114:AA116" si="791">AA113</f>
        <v>-</v>
      </c>
      <c r="AB114" s="31" t="str">
        <f t="shared" ref="AB114:AB116" si="792">AB113</f>
        <v>-</v>
      </c>
      <c r="AC114" s="31" t="str">
        <f t="shared" ref="AC114:AC116" si="793">AC113</f>
        <v>-</v>
      </c>
      <c r="AD114" s="31" t="str">
        <f t="shared" ref="AD114:AD116" si="794">AD113</f>
        <v>-</v>
      </c>
      <c r="AE114" s="31" t="str">
        <f t="shared" ref="AE114:AE116" si="795">AE113</f>
        <v>-</v>
      </c>
      <c r="AF114" s="31" t="str">
        <f t="shared" ref="AF114:AF116" si="796">AF113</f>
        <v>-</v>
      </c>
      <c r="AG114" s="31" t="str">
        <f t="shared" ref="AG114:AG116" si="797">AG113</f>
        <v>-</v>
      </c>
      <c r="AH114" s="31" t="str">
        <f t="shared" si="751"/>
        <v>-</v>
      </c>
      <c r="AI114" s="31" t="str">
        <f t="shared" si="751"/>
        <v>-</v>
      </c>
      <c r="AJ114" s="31" t="str">
        <f t="shared" si="751"/>
        <v>-</v>
      </c>
      <c r="AK114" s="31" t="str">
        <f t="shared" si="751"/>
        <v>-</v>
      </c>
      <c r="AL114"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4" s="31" t="str">
        <f t="shared" si="751"/>
        <v>NA</v>
      </c>
      <c r="AN114" s="31" t="str">
        <f t="shared" si="751"/>
        <v>Utilizar el método de cálculo del indicador para cada entidad/instalación existente y después seleccionar el peor valor de todos.</v>
      </c>
      <c r="AO114" s="31" t="str">
        <f t="shared" si="751"/>
        <v>Para cada nivel geográfico evaluado individualmente se puede reportar el cumplimiento que les corresponde: Si/Parcialmente/No. Cuando se reportan la integración de diversos entes: % para cada respuesta (Si/Parcialmente/No)</v>
      </c>
      <c r="AP114" s="31" t="str">
        <f t="shared" si="751"/>
        <v>Para cada nivel geográfico evaluado individualmente se puede reportar el cumplimiento que les corresponde: Si/Parcialmente/No. Cuando se reportan la integración de diversos entes: % para cada respuesta (Si/Parcialmente/No)</v>
      </c>
      <c r="AQ114" s="31" t="str">
        <f t="shared" si="751"/>
        <v>Componentes</v>
      </c>
      <c r="AR114" s="31"/>
      <c r="AS114" s="31"/>
      <c r="AT114" s="41" t="str">
        <f t="shared" si="757"/>
        <v>X</v>
      </c>
      <c r="AU114" s="41" t="str">
        <f t="shared" si="758"/>
        <v>X</v>
      </c>
      <c r="AV114" s="41" t="str">
        <f t="shared" si="759"/>
        <v>X</v>
      </c>
      <c r="AW114" s="41" t="str">
        <f t="shared" si="760"/>
        <v>X</v>
      </c>
      <c r="AX114" s="41" t="str">
        <f t="shared" si="761"/>
        <v>X</v>
      </c>
      <c r="AY114" s="41" t="str">
        <f t="shared" si="762"/>
        <v>X</v>
      </c>
      <c r="AZ114" s="41" t="str">
        <f t="shared" si="763"/>
        <v>X</v>
      </c>
      <c r="BA114" s="41" t="str">
        <f t="shared" si="764"/>
        <v>X</v>
      </c>
      <c r="BB114" s="646" t="str">
        <f t="shared" si="765"/>
        <v>Si</v>
      </c>
      <c r="BC114" s="646" t="str">
        <f t="shared" si="766"/>
        <v>Propuesto</v>
      </c>
      <c r="BD114" s="648" t="str">
        <f t="shared" si="767"/>
        <v>Parcialmente</v>
      </c>
      <c r="BE114" s="648" t="str">
        <f t="shared" si="768"/>
        <v>Propuesto</v>
      </c>
      <c r="BF114" s="650" t="str">
        <f t="shared" si="769"/>
        <v>No</v>
      </c>
      <c r="BG114" s="650" t="str">
        <f t="shared" si="770"/>
        <v>Propuesto</v>
      </c>
      <c r="BH114" s="136" t="str">
        <f t="shared" si="771"/>
        <v>Si</v>
      </c>
      <c r="BI114" s="481">
        <f>'G-8'!MX230</f>
        <v>0</v>
      </c>
      <c r="BJ114" s="481">
        <f>'G-8'!MY230</f>
        <v>0</v>
      </c>
      <c r="BK114" s="481">
        <f>'G-8'!NA230</f>
        <v>1</v>
      </c>
      <c r="BL114" s="41">
        <f t="shared" si="772"/>
        <v>0</v>
      </c>
      <c r="BM114" s="41">
        <f t="shared" si="754"/>
        <v>0</v>
      </c>
      <c r="BN114" s="41">
        <f t="shared" si="754"/>
        <v>0</v>
      </c>
      <c r="BO114" s="41">
        <f t="shared" si="754"/>
        <v>0</v>
      </c>
      <c r="BP114" s="41">
        <f t="shared" si="754"/>
        <v>0</v>
      </c>
      <c r="BQ114" s="41">
        <f t="shared" si="754"/>
        <v>0</v>
      </c>
      <c r="BR114" s="41">
        <f t="shared" si="754"/>
        <v>0</v>
      </c>
      <c r="BS114" s="41">
        <f t="shared" si="754"/>
        <v>0</v>
      </c>
      <c r="BT114" s="41">
        <f t="shared" si="754"/>
        <v>0</v>
      </c>
      <c r="BU114" s="41">
        <f t="shared" si="754"/>
        <v>0</v>
      </c>
      <c r="BV114" s="41">
        <f t="shared" si="754"/>
        <v>0</v>
      </c>
      <c r="BW114" s="41">
        <f t="shared" si="754"/>
        <v>0</v>
      </c>
      <c r="BX114" s="41">
        <f t="shared" si="754"/>
        <v>0</v>
      </c>
      <c r="BY114" s="41">
        <f t="shared" si="754"/>
        <v>0</v>
      </c>
      <c r="BZ114" s="41">
        <f t="shared" si="754"/>
        <v>0</v>
      </c>
      <c r="CA114" s="41">
        <f t="shared" si="754"/>
        <v>0</v>
      </c>
      <c r="CB114" s="41">
        <f t="shared" si="754"/>
        <v>0</v>
      </c>
      <c r="CC114" s="41">
        <f t="shared" si="754"/>
        <v>0</v>
      </c>
      <c r="CD114" s="41">
        <f t="shared" si="754"/>
        <v>0</v>
      </c>
      <c r="CE114" s="41">
        <f t="shared" si="754"/>
        <v>0</v>
      </c>
      <c r="CF114" s="41">
        <f t="shared" si="754"/>
        <v>0</v>
      </c>
      <c r="CG114" s="41" t="str">
        <f t="shared" si="754"/>
        <v>No</v>
      </c>
      <c r="CH114" s="41">
        <f t="shared" si="754"/>
        <v>0</v>
      </c>
      <c r="CI114" s="41">
        <f t="shared" si="754"/>
        <v>0</v>
      </c>
      <c r="CJ114" s="41">
        <f t="shared" si="754"/>
        <v>0</v>
      </c>
      <c r="CK114" s="41">
        <f t="shared" si="754"/>
        <v>0</v>
      </c>
      <c r="CL114" s="41">
        <f t="shared" si="754"/>
        <v>0</v>
      </c>
      <c r="CM114" s="41">
        <f t="shared" si="754"/>
        <v>0</v>
      </c>
      <c r="CN114" s="41">
        <f t="shared" si="754"/>
        <v>0</v>
      </c>
      <c r="CO114" s="41">
        <f t="shared" si="754"/>
        <v>0</v>
      </c>
      <c r="CP114" s="41">
        <f t="shared" si="754"/>
        <v>0</v>
      </c>
      <c r="CQ114" s="41">
        <f t="shared" si="754"/>
        <v>0</v>
      </c>
      <c r="CR114" s="41">
        <f t="shared" si="754"/>
        <v>0</v>
      </c>
      <c r="CS114" s="41">
        <f t="shared" si="754"/>
        <v>0</v>
      </c>
      <c r="CT114" s="41">
        <f t="shared" si="754"/>
        <v>0</v>
      </c>
      <c r="CU114" s="41">
        <f t="shared" si="754"/>
        <v>0</v>
      </c>
      <c r="CV114" s="41">
        <f t="shared" si="754"/>
        <v>0</v>
      </c>
      <c r="CW114" s="41">
        <f t="shared" si="754"/>
        <v>0</v>
      </c>
      <c r="CX114" s="41">
        <f t="shared" si="754"/>
        <v>0</v>
      </c>
      <c r="CY114" s="41">
        <f t="shared" si="754"/>
        <v>0</v>
      </c>
      <c r="CZ114" s="41">
        <f t="shared" si="754"/>
        <v>0</v>
      </c>
      <c r="DA114" s="41">
        <f t="shared" si="754"/>
        <v>0</v>
      </c>
      <c r="DB114" s="26"/>
      <c r="DC114" s="26"/>
      <c r="DD114" s="26"/>
      <c r="DE114" s="26" t="s">
        <v>89</v>
      </c>
      <c r="DF114" s="26"/>
      <c r="DG114" s="26"/>
      <c r="DH114" s="26">
        <f t="shared" si="341"/>
        <v>1</v>
      </c>
      <c r="DI114" s="26" t="str">
        <f t="shared" si="342"/>
        <v>Avanzado</v>
      </c>
      <c r="DJ114" s="19"/>
      <c r="EG114" s="19"/>
      <c r="EH114" s="19"/>
      <c r="EI114" s="19"/>
      <c r="EJ114" s="19"/>
      <c r="EK114" s="19"/>
      <c r="EL114" s="19"/>
      <c r="EM114" s="19"/>
      <c r="EN114" s="19"/>
      <c r="EO114" s="19"/>
      <c r="EP114" s="19"/>
    </row>
    <row r="115" spans="1:146" s="20" customFormat="1" ht="15" customHeight="1">
      <c r="A115" s="1"/>
      <c r="B115" s="19"/>
      <c r="C115" s="31" t="str">
        <f t="shared" si="755"/>
        <v>Social</v>
      </c>
      <c r="D115" s="31" t="s">
        <v>214</v>
      </c>
      <c r="E115" s="31" t="str">
        <f t="shared" si="756"/>
        <v>Desarrollo del personal</v>
      </c>
      <c r="F115" s="31" t="str">
        <f t="shared" si="749"/>
        <v>Seguridad e higiene</v>
      </c>
      <c r="G115" s="31" t="str">
        <f t="shared" si="749"/>
        <v>Efectividad Gubernamental</v>
      </c>
      <c r="H115" s="31" t="str">
        <f t="shared" si="331"/>
        <v>Avanzado</v>
      </c>
      <c r="I115" s="31" t="str">
        <f t="shared" si="773"/>
        <v>I-40</v>
      </c>
      <c r="J115" s="31" t="str">
        <f t="shared" si="774"/>
        <v>Aspectos relacionados con seguridad e higiene</v>
      </c>
      <c r="K115" s="31" t="str">
        <f t="shared" si="775"/>
        <v>Si/Parcialmente/No</v>
      </c>
      <c r="L115" s="31" t="str">
        <f t="shared" si="776"/>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5" s="31" t="str">
        <f t="shared" si="777"/>
        <v>Cualitativo</v>
      </c>
      <c r="N115" s="31" t="str">
        <f t="shared" si="778"/>
        <v>Seleccionar de la tabla I-14 los aspectos de seguridad e higiene que se cumplen en la entidad evaluada y de acuerdo a las instrucciones indicadas eleccionar: Si, Parcialmente ó No.</v>
      </c>
      <c r="O115" s="31" t="str">
        <f t="shared" si="779"/>
        <v>Tabla I-14. Aspectos relacionados con seguridad e higiene</v>
      </c>
      <c r="P115" s="31" t="str">
        <f t="shared" si="780"/>
        <v>N/A</v>
      </c>
      <c r="Q115" s="31" t="str">
        <f t="shared" si="781"/>
        <v>N/A</v>
      </c>
      <c r="R115" s="31" t="str">
        <f t="shared" si="782"/>
        <v>N/A</v>
      </c>
      <c r="S115" s="31">
        <f t="shared" si="783"/>
        <v>132</v>
      </c>
      <c r="T115" s="31">
        <f t="shared" si="784"/>
        <v>135</v>
      </c>
      <c r="U115" s="31">
        <f t="shared" si="785"/>
        <v>136</v>
      </c>
      <c r="V115" s="31">
        <f t="shared" si="786"/>
        <v>137</v>
      </c>
      <c r="W115" s="31">
        <f t="shared" si="787"/>
        <v>138</v>
      </c>
      <c r="X115" s="31">
        <f t="shared" si="788"/>
        <v>139</v>
      </c>
      <c r="Y115" s="31">
        <f t="shared" si="789"/>
        <v>140</v>
      </c>
      <c r="Z115" s="31" t="str">
        <f t="shared" si="790"/>
        <v>-</v>
      </c>
      <c r="AA115" s="31" t="str">
        <f t="shared" si="791"/>
        <v>-</v>
      </c>
      <c r="AB115" s="31" t="str">
        <f t="shared" si="792"/>
        <v>-</v>
      </c>
      <c r="AC115" s="31" t="str">
        <f t="shared" si="793"/>
        <v>-</v>
      </c>
      <c r="AD115" s="31" t="str">
        <f t="shared" si="794"/>
        <v>-</v>
      </c>
      <c r="AE115" s="31" t="str">
        <f t="shared" si="795"/>
        <v>-</v>
      </c>
      <c r="AF115" s="31" t="str">
        <f t="shared" si="796"/>
        <v>-</v>
      </c>
      <c r="AG115" s="31" t="str">
        <f t="shared" si="797"/>
        <v>-</v>
      </c>
      <c r="AH115" s="31" t="str">
        <f t="shared" si="751"/>
        <v>-</v>
      </c>
      <c r="AI115" s="31" t="str">
        <f t="shared" si="751"/>
        <v>-</v>
      </c>
      <c r="AJ115" s="31" t="str">
        <f t="shared" si="751"/>
        <v>-</v>
      </c>
      <c r="AK115" s="31" t="str">
        <f t="shared" si="751"/>
        <v>-</v>
      </c>
      <c r="AL115"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5" s="31" t="str">
        <f t="shared" si="751"/>
        <v>NA</v>
      </c>
      <c r="AN115" s="31" t="str">
        <f t="shared" si="751"/>
        <v>Utilizar el método de cálculo del indicador para cada entidad/instalación existente y después seleccionar el peor valor de todos.</v>
      </c>
      <c r="AO115" s="31" t="str">
        <f t="shared" si="751"/>
        <v>Para cada nivel geográfico evaluado individualmente se puede reportar el cumplimiento que les corresponde: Si/Parcialmente/No. Cuando se reportan la integración de diversos entes: % para cada respuesta (Si/Parcialmente/No)</v>
      </c>
      <c r="AP115" s="31" t="str">
        <f t="shared" si="751"/>
        <v>Para cada nivel geográfico evaluado individualmente se puede reportar el cumplimiento que les corresponde: Si/Parcialmente/No. Cuando se reportan la integración de diversos entes: % para cada respuesta (Si/Parcialmente/No)</v>
      </c>
      <c r="AQ115" s="31" t="str">
        <f t="shared" si="751"/>
        <v>Componentes</v>
      </c>
      <c r="AR115" s="31"/>
      <c r="AS115" s="31"/>
      <c r="AT115" s="41" t="str">
        <f t="shared" si="757"/>
        <v>X</v>
      </c>
      <c r="AU115" s="41" t="str">
        <f t="shared" si="758"/>
        <v>X</v>
      </c>
      <c r="AV115" s="41" t="str">
        <f t="shared" si="759"/>
        <v>X</v>
      </c>
      <c r="AW115" s="41" t="str">
        <f t="shared" si="760"/>
        <v>X</v>
      </c>
      <c r="AX115" s="41" t="str">
        <f t="shared" si="761"/>
        <v>X</v>
      </c>
      <c r="AY115" s="41" t="str">
        <f t="shared" si="762"/>
        <v>X</v>
      </c>
      <c r="AZ115" s="41" t="str">
        <f t="shared" si="763"/>
        <v>X</v>
      </c>
      <c r="BA115" s="41" t="str">
        <f t="shared" si="764"/>
        <v>X</v>
      </c>
      <c r="BB115" s="646" t="str">
        <f t="shared" si="765"/>
        <v>Si</v>
      </c>
      <c r="BC115" s="646" t="str">
        <f t="shared" si="766"/>
        <v>Propuesto</v>
      </c>
      <c r="BD115" s="648" t="str">
        <f t="shared" si="767"/>
        <v>Parcialmente</v>
      </c>
      <c r="BE115" s="648" t="str">
        <f t="shared" si="768"/>
        <v>Propuesto</v>
      </c>
      <c r="BF115" s="650" t="str">
        <f t="shared" si="769"/>
        <v>No</v>
      </c>
      <c r="BG115" s="650" t="str">
        <f t="shared" si="770"/>
        <v>Propuesto</v>
      </c>
      <c r="BH115" s="136" t="str">
        <f t="shared" si="771"/>
        <v>Si</v>
      </c>
      <c r="BI115" s="481">
        <f>'G-8'!MX257</f>
        <v>0</v>
      </c>
      <c r="BJ115" s="481">
        <f>'G-8'!MY257</f>
        <v>0</v>
      </c>
      <c r="BK115" s="481">
        <f>'G-8'!NA257</f>
        <v>1</v>
      </c>
      <c r="BL115" s="41">
        <f t="shared" si="772"/>
        <v>0</v>
      </c>
      <c r="BM115" s="41">
        <f t="shared" si="754"/>
        <v>0</v>
      </c>
      <c r="BN115" s="41">
        <f t="shared" si="754"/>
        <v>0</v>
      </c>
      <c r="BO115" s="41">
        <f t="shared" si="754"/>
        <v>0</v>
      </c>
      <c r="BP115" s="41">
        <f t="shared" si="754"/>
        <v>0</v>
      </c>
      <c r="BQ115" s="41">
        <f t="shared" si="754"/>
        <v>0</v>
      </c>
      <c r="BR115" s="41">
        <f t="shared" si="754"/>
        <v>0</v>
      </c>
      <c r="BS115" s="41">
        <f t="shared" si="754"/>
        <v>0</v>
      </c>
      <c r="BT115" s="41">
        <f t="shared" si="754"/>
        <v>0</v>
      </c>
      <c r="BU115" s="41">
        <f t="shared" si="754"/>
        <v>0</v>
      </c>
      <c r="BV115" s="41">
        <f t="shared" si="754"/>
        <v>0</v>
      </c>
      <c r="BW115" s="41">
        <f t="shared" si="754"/>
        <v>0</v>
      </c>
      <c r="BX115" s="41">
        <f t="shared" si="754"/>
        <v>0</v>
      </c>
      <c r="BY115" s="41">
        <f t="shared" si="754"/>
        <v>0</v>
      </c>
      <c r="BZ115" s="41">
        <f t="shared" si="754"/>
        <v>0</v>
      </c>
      <c r="CA115" s="41">
        <f t="shared" si="754"/>
        <v>0</v>
      </c>
      <c r="CB115" s="41">
        <f t="shared" si="754"/>
        <v>0</v>
      </c>
      <c r="CC115" s="41">
        <f t="shared" si="754"/>
        <v>0</v>
      </c>
      <c r="CD115" s="41">
        <f t="shared" si="754"/>
        <v>0</v>
      </c>
      <c r="CE115" s="41">
        <f t="shared" si="754"/>
        <v>0</v>
      </c>
      <c r="CF115" s="41">
        <f t="shared" si="754"/>
        <v>0</v>
      </c>
      <c r="CG115" s="41" t="str">
        <f t="shared" si="754"/>
        <v>No</v>
      </c>
      <c r="CH115" s="41">
        <f t="shared" si="754"/>
        <v>0</v>
      </c>
      <c r="CI115" s="41">
        <f t="shared" si="754"/>
        <v>0</v>
      </c>
      <c r="CJ115" s="41">
        <f t="shared" si="754"/>
        <v>0</v>
      </c>
      <c r="CK115" s="41">
        <f t="shared" si="754"/>
        <v>0</v>
      </c>
      <c r="CL115" s="41">
        <f t="shared" si="754"/>
        <v>0</v>
      </c>
      <c r="CM115" s="41">
        <f t="shared" si="754"/>
        <v>0</v>
      </c>
      <c r="CN115" s="41">
        <f t="shared" si="754"/>
        <v>0</v>
      </c>
      <c r="CO115" s="41">
        <f t="shared" ref="CO115:CO116" si="798">CO114</f>
        <v>0</v>
      </c>
      <c r="CP115" s="41">
        <f t="shared" ref="CP115:CP116" si="799">CP114</f>
        <v>0</v>
      </c>
      <c r="CQ115" s="41">
        <f t="shared" ref="CQ115:CQ116" si="800">CQ114</f>
        <v>0</v>
      </c>
      <c r="CR115" s="41">
        <f t="shared" ref="CR115:CR116" si="801">CR114</f>
        <v>0</v>
      </c>
      <c r="CS115" s="41">
        <f t="shared" ref="CS115:CS116" si="802">CS114</f>
        <v>0</v>
      </c>
      <c r="CT115" s="41">
        <f t="shared" ref="CT115:CT116" si="803">CT114</f>
        <v>0</v>
      </c>
      <c r="CU115" s="41">
        <f t="shared" ref="CU115:CU116" si="804">CU114</f>
        <v>0</v>
      </c>
      <c r="CV115" s="41">
        <f t="shared" ref="CV115:CV116" si="805">CV114</f>
        <v>0</v>
      </c>
      <c r="CW115" s="41">
        <f t="shared" ref="CW115:CW116" si="806">CW114</f>
        <v>0</v>
      </c>
      <c r="CX115" s="41">
        <f t="shared" ref="CX115:CX116" si="807">CX114</f>
        <v>0</v>
      </c>
      <c r="CY115" s="41">
        <f t="shared" ref="CY115:CY116" si="808">CY114</f>
        <v>0</v>
      </c>
      <c r="CZ115" s="41">
        <f t="shared" ref="CZ115:CZ116" si="809">CZ114</f>
        <v>0</v>
      </c>
      <c r="DA115" s="41">
        <f t="shared" ref="DA115:DA116" si="810">DA114</f>
        <v>0</v>
      </c>
      <c r="DB115" s="26"/>
      <c r="DC115" s="26"/>
      <c r="DD115" s="26"/>
      <c r="DE115" s="26" t="s">
        <v>89</v>
      </c>
      <c r="DF115" s="26"/>
      <c r="DG115" s="26" t="s">
        <v>89</v>
      </c>
      <c r="DH115" s="26">
        <f t="shared" si="341"/>
        <v>2</v>
      </c>
      <c r="DI115" s="26" t="str">
        <f t="shared" si="342"/>
        <v>Avanzado</v>
      </c>
      <c r="DJ115" s="19"/>
      <c r="EG115" s="19"/>
      <c r="EH115" s="19"/>
      <c r="EI115" s="19"/>
      <c r="EJ115" s="19"/>
      <c r="EK115" s="19"/>
      <c r="EL115" s="19"/>
      <c r="EM115" s="19"/>
      <c r="EN115" s="19"/>
      <c r="EO115" s="19"/>
      <c r="EP115" s="19"/>
    </row>
    <row r="116" spans="1:146" s="20" customFormat="1" ht="15" customHeight="1">
      <c r="A116" s="1"/>
      <c r="B116" s="19"/>
      <c r="C116" s="31" t="str">
        <f t="shared" si="755"/>
        <v>Social</v>
      </c>
      <c r="D116" s="31" t="s">
        <v>55</v>
      </c>
      <c r="E116" s="31" t="str">
        <f t="shared" si="756"/>
        <v>Desarrollo del personal</v>
      </c>
      <c r="F116" s="31" t="str">
        <f t="shared" si="749"/>
        <v>Seguridad e higiene</v>
      </c>
      <c r="G116" s="31" t="str">
        <f t="shared" si="749"/>
        <v>Efectividad Gubernamental</v>
      </c>
      <c r="H116" s="31" t="str">
        <f t="shared" si="331"/>
        <v>Avanzado</v>
      </c>
      <c r="I116" s="31" t="str">
        <f t="shared" si="773"/>
        <v>I-40</v>
      </c>
      <c r="J116" s="31" t="str">
        <f t="shared" si="774"/>
        <v>Aspectos relacionados con seguridad e higiene</v>
      </c>
      <c r="K116" s="31" t="str">
        <f t="shared" si="775"/>
        <v>Si/Parcialmente/No</v>
      </c>
      <c r="L116" s="31" t="str">
        <f t="shared" si="776"/>
        <v>Se evalúa la existencia y/o funcionamiento de diversos aspectos como: estudios de riesgo, manuales, instructivos, fichas de datos de seguridad, gestión de residuos peligrosos, formación continua al personal, procedimientos para casos de emergencia, uso de equipo de protección personal, registro de accidentes.</v>
      </c>
      <c r="M116" s="31" t="str">
        <f t="shared" si="777"/>
        <v>Cualitativo</v>
      </c>
      <c r="N116" s="31" t="str">
        <f t="shared" si="778"/>
        <v>Seleccionar de la tabla I-14 los aspectos de seguridad e higiene que se cumplen en la entidad evaluada y de acuerdo a las instrucciones indicadas eleccionar: Si, Parcialmente ó No.</v>
      </c>
      <c r="O116" s="31" t="str">
        <f t="shared" si="779"/>
        <v>Tabla I-14. Aspectos relacionados con seguridad e higiene</v>
      </c>
      <c r="P116" s="31" t="str">
        <f t="shared" si="780"/>
        <v>N/A</v>
      </c>
      <c r="Q116" s="31" t="str">
        <f t="shared" si="781"/>
        <v>N/A</v>
      </c>
      <c r="R116" s="31" t="str">
        <f t="shared" si="782"/>
        <v>N/A</v>
      </c>
      <c r="S116" s="31">
        <f t="shared" si="783"/>
        <v>132</v>
      </c>
      <c r="T116" s="31">
        <f t="shared" si="784"/>
        <v>135</v>
      </c>
      <c r="U116" s="31">
        <f t="shared" si="785"/>
        <v>136</v>
      </c>
      <c r="V116" s="31">
        <f t="shared" si="786"/>
        <v>137</v>
      </c>
      <c r="W116" s="31">
        <f t="shared" si="787"/>
        <v>138</v>
      </c>
      <c r="X116" s="31">
        <f t="shared" si="788"/>
        <v>139</v>
      </c>
      <c r="Y116" s="31">
        <f t="shared" si="789"/>
        <v>140</v>
      </c>
      <c r="Z116" s="31" t="str">
        <f t="shared" si="790"/>
        <v>-</v>
      </c>
      <c r="AA116" s="31" t="str">
        <f t="shared" si="791"/>
        <v>-</v>
      </c>
      <c r="AB116" s="31" t="str">
        <f t="shared" si="792"/>
        <v>-</v>
      </c>
      <c r="AC116" s="31" t="str">
        <f t="shared" si="793"/>
        <v>-</v>
      </c>
      <c r="AD116" s="31" t="str">
        <f t="shared" si="794"/>
        <v>-</v>
      </c>
      <c r="AE116" s="31" t="str">
        <f t="shared" si="795"/>
        <v>-</v>
      </c>
      <c r="AF116" s="31" t="str">
        <f t="shared" si="796"/>
        <v>-</v>
      </c>
      <c r="AG116" s="31" t="str">
        <f t="shared" si="797"/>
        <v>-</v>
      </c>
      <c r="AH116" s="31" t="str">
        <f t="shared" si="751"/>
        <v>-</v>
      </c>
      <c r="AI116" s="31" t="str">
        <f t="shared" si="751"/>
        <v>-</v>
      </c>
      <c r="AJ116" s="31" t="str">
        <f t="shared" si="751"/>
        <v>-</v>
      </c>
      <c r="AK116" s="31" t="str">
        <f t="shared" si="751"/>
        <v>-</v>
      </c>
      <c r="AL116" s="221" t="str">
        <f t="shared" si="751"/>
        <v>Se evalúa la existencia de todos estos aspectos. Sin embargo no se evalúa su real eficacia en la prevención y/o minimización de los riesgos. No se está evaluando si el Equipo de protección Personal/Individual está completo o si es adecuado, simplemente si existe y se usa. Solamente se revisa que se lleve a cabo el registro de accidentes e incidencias, pero no se evalúa el tipo, frecuencia, gravedad y otros aspectos relacionados.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16" s="31" t="str">
        <f t="shared" si="751"/>
        <v>NA</v>
      </c>
      <c r="AN116" s="31" t="str">
        <f t="shared" si="751"/>
        <v>Utilizar el método de cálculo del indicador para cada entidad/instalación existente y después seleccionar el peor valor de todos.</v>
      </c>
      <c r="AO116" s="31" t="str">
        <f t="shared" si="751"/>
        <v>Para cada nivel geográfico evaluado individualmente se puede reportar el cumplimiento que les corresponde: Si/Parcialmente/No. Cuando se reportan la integración de diversos entes: % para cada respuesta (Si/Parcialmente/No)</v>
      </c>
      <c r="AP116" s="31" t="str">
        <f t="shared" si="751"/>
        <v>Para cada nivel geográfico evaluado individualmente se puede reportar el cumplimiento que les corresponde: Si/Parcialmente/No. Cuando se reportan la integración de diversos entes: % para cada respuesta (Si/Parcialmente/No)</v>
      </c>
      <c r="AQ116" s="31" t="str">
        <f t="shared" si="751"/>
        <v>Componentes</v>
      </c>
      <c r="AR116" s="31"/>
      <c r="AS116" s="31"/>
      <c r="AT116" s="41" t="str">
        <f t="shared" si="757"/>
        <v>X</v>
      </c>
      <c r="AU116" s="41" t="str">
        <f t="shared" si="758"/>
        <v>X</v>
      </c>
      <c r="AV116" s="41" t="str">
        <f t="shared" si="759"/>
        <v>X</v>
      </c>
      <c r="AW116" s="41" t="str">
        <f t="shared" si="760"/>
        <v>X</v>
      </c>
      <c r="AX116" s="41" t="str">
        <f t="shared" si="761"/>
        <v>X</v>
      </c>
      <c r="AY116" s="41" t="str">
        <f t="shared" si="762"/>
        <v>X</v>
      </c>
      <c r="AZ116" s="41" t="str">
        <f t="shared" si="763"/>
        <v>X</v>
      </c>
      <c r="BA116" s="41" t="str">
        <f t="shared" si="764"/>
        <v>X</v>
      </c>
      <c r="BB116" s="646" t="str">
        <f t="shared" si="765"/>
        <v>Si</v>
      </c>
      <c r="BC116" s="646" t="str">
        <f t="shared" si="766"/>
        <v>Propuesto</v>
      </c>
      <c r="BD116" s="648" t="str">
        <f t="shared" si="767"/>
        <v>Parcialmente</v>
      </c>
      <c r="BE116" s="648" t="str">
        <f t="shared" si="768"/>
        <v>Propuesto</v>
      </c>
      <c r="BF116" s="650" t="str">
        <f t="shared" si="769"/>
        <v>No</v>
      </c>
      <c r="BG116" s="650" t="str">
        <f t="shared" si="770"/>
        <v>Propuesto</v>
      </c>
      <c r="BH116" s="136" t="str">
        <f t="shared" si="771"/>
        <v>Si</v>
      </c>
      <c r="BI116" s="481">
        <f>'G-8'!MX283</f>
        <v>0</v>
      </c>
      <c r="BJ116" s="481">
        <f>'G-8'!MY283</f>
        <v>0</v>
      </c>
      <c r="BK116" s="481">
        <f>'G-8'!NA283</f>
        <v>0</v>
      </c>
      <c r="BL116" s="41">
        <f t="shared" si="772"/>
        <v>0</v>
      </c>
      <c r="BM116" s="41">
        <f t="shared" ref="BM116" si="811">BM115</f>
        <v>0</v>
      </c>
      <c r="BN116" s="41">
        <f t="shared" ref="BN116" si="812">BN115</f>
        <v>0</v>
      </c>
      <c r="BO116" s="41">
        <f t="shared" ref="BO116" si="813">BO115</f>
        <v>0</v>
      </c>
      <c r="BP116" s="41">
        <f t="shared" ref="BP116" si="814">BP115</f>
        <v>0</v>
      </c>
      <c r="BQ116" s="41">
        <f t="shared" ref="BQ116" si="815">BQ115</f>
        <v>0</v>
      </c>
      <c r="BR116" s="41">
        <f t="shared" ref="BR116" si="816">BR115</f>
        <v>0</v>
      </c>
      <c r="BS116" s="41">
        <f t="shared" ref="BS116" si="817">BS115</f>
        <v>0</v>
      </c>
      <c r="BT116" s="41">
        <f t="shared" ref="BT116" si="818">BT115</f>
        <v>0</v>
      </c>
      <c r="BU116" s="41">
        <f t="shared" ref="BU116" si="819">BU115</f>
        <v>0</v>
      </c>
      <c r="BV116" s="41">
        <f t="shared" ref="BV116" si="820">BV115</f>
        <v>0</v>
      </c>
      <c r="BW116" s="41">
        <f t="shared" ref="BW116" si="821">BW115</f>
        <v>0</v>
      </c>
      <c r="BX116" s="41">
        <f t="shared" ref="BX116" si="822">BX115</f>
        <v>0</v>
      </c>
      <c r="BY116" s="41">
        <f t="shared" ref="BY116" si="823">BY115</f>
        <v>0</v>
      </c>
      <c r="BZ116" s="41">
        <f t="shared" ref="BZ116" si="824">BZ115</f>
        <v>0</v>
      </c>
      <c r="CA116" s="41">
        <f t="shared" ref="CA116" si="825">CA115</f>
        <v>0</v>
      </c>
      <c r="CB116" s="41">
        <f t="shared" ref="CB116" si="826">CB115</f>
        <v>0</v>
      </c>
      <c r="CC116" s="41">
        <f t="shared" ref="CC116" si="827">CC115</f>
        <v>0</v>
      </c>
      <c r="CD116" s="41">
        <f t="shared" ref="CD116" si="828">CD115</f>
        <v>0</v>
      </c>
      <c r="CE116" s="41">
        <f t="shared" ref="CE116" si="829">CE115</f>
        <v>0</v>
      </c>
      <c r="CF116" s="41">
        <f t="shared" ref="CF116" si="830">CF115</f>
        <v>0</v>
      </c>
      <c r="CG116" s="41" t="str">
        <f t="shared" ref="CG116" si="831">CG115</f>
        <v>No</v>
      </c>
      <c r="CH116" s="41">
        <f t="shared" ref="CH116" si="832">CH115</f>
        <v>0</v>
      </c>
      <c r="CI116" s="41">
        <f t="shared" ref="CI116" si="833">CI115</f>
        <v>0</v>
      </c>
      <c r="CJ116" s="41">
        <f t="shared" ref="CJ116" si="834">CJ115</f>
        <v>0</v>
      </c>
      <c r="CK116" s="41">
        <f t="shared" ref="CK116" si="835">CK115</f>
        <v>0</v>
      </c>
      <c r="CL116" s="41">
        <f t="shared" ref="CL116" si="836">CL115</f>
        <v>0</v>
      </c>
      <c r="CM116" s="41">
        <f t="shared" ref="CM116" si="837">CM115</f>
        <v>0</v>
      </c>
      <c r="CN116" s="41">
        <f t="shared" ref="CN116" si="838">CN115</f>
        <v>0</v>
      </c>
      <c r="CO116" s="41">
        <f t="shared" si="798"/>
        <v>0</v>
      </c>
      <c r="CP116" s="41">
        <f t="shared" si="799"/>
        <v>0</v>
      </c>
      <c r="CQ116" s="41">
        <f t="shared" si="800"/>
        <v>0</v>
      </c>
      <c r="CR116" s="41">
        <f t="shared" si="801"/>
        <v>0</v>
      </c>
      <c r="CS116" s="41">
        <f t="shared" si="802"/>
        <v>0</v>
      </c>
      <c r="CT116" s="41">
        <f t="shared" si="803"/>
        <v>0</v>
      </c>
      <c r="CU116" s="41">
        <f t="shared" si="804"/>
        <v>0</v>
      </c>
      <c r="CV116" s="41">
        <f t="shared" si="805"/>
        <v>0</v>
      </c>
      <c r="CW116" s="41">
        <f t="shared" si="806"/>
        <v>0</v>
      </c>
      <c r="CX116" s="41">
        <f t="shared" si="807"/>
        <v>0</v>
      </c>
      <c r="CY116" s="41">
        <f t="shared" si="808"/>
        <v>0</v>
      </c>
      <c r="CZ116" s="41">
        <f t="shared" si="809"/>
        <v>0</v>
      </c>
      <c r="DA116" s="41">
        <f t="shared" si="810"/>
        <v>0</v>
      </c>
      <c r="DB116" s="26"/>
      <c r="DC116" s="26"/>
      <c r="DD116" s="26"/>
      <c r="DE116" s="26" t="s">
        <v>89</v>
      </c>
      <c r="DF116" s="26"/>
      <c r="DG116" s="26"/>
      <c r="DH116" s="26">
        <f t="shared" si="341"/>
        <v>1</v>
      </c>
      <c r="DI116" s="26" t="str">
        <f t="shared" si="342"/>
        <v>Avanzado</v>
      </c>
      <c r="DJ116" s="19"/>
      <c r="EG116" s="19"/>
      <c r="EH116" s="19"/>
      <c r="EI116" s="19"/>
      <c r="EJ116" s="19"/>
      <c r="EK116" s="19"/>
      <c r="EL116" s="19"/>
      <c r="EM116" s="19"/>
      <c r="EN116" s="19"/>
      <c r="EO116" s="19"/>
      <c r="EP116" s="19"/>
    </row>
    <row r="117" spans="1:146" s="20" customFormat="1" ht="15" customHeight="1">
      <c r="A117" s="1"/>
      <c r="B117" s="19"/>
      <c r="C117" s="31" t="s">
        <v>432</v>
      </c>
      <c r="D117" s="31" t="s">
        <v>2312</v>
      </c>
      <c r="E117" s="31" t="s">
        <v>427</v>
      </c>
      <c r="F117" s="31" t="s">
        <v>1222</v>
      </c>
      <c r="G117" s="31" t="s">
        <v>2125</v>
      </c>
      <c r="H117" s="31" t="str">
        <f t="shared" si="331"/>
        <v>Avanzado</v>
      </c>
      <c r="I117" s="41" t="s">
        <v>1178</v>
      </c>
      <c r="J117" s="22" t="s">
        <v>26</v>
      </c>
      <c r="K117" s="642" t="s">
        <v>122</v>
      </c>
      <c r="L117" s="22" t="s">
        <v>497</v>
      </c>
      <c r="M117" s="31" t="s">
        <v>97</v>
      </c>
      <c r="N117" s="22" t="s">
        <v>1507</v>
      </c>
      <c r="O117" s="220" t="s">
        <v>22</v>
      </c>
      <c r="P117" s="21" t="s">
        <v>22</v>
      </c>
      <c r="Q117" s="21" t="s">
        <v>22</v>
      </c>
      <c r="R117" s="21" t="s">
        <v>22</v>
      </c>
      <c r="S117" s="26">
        <f>'G-7'!D148</f>
        <v>144</v>
      </c>
      <c r="T117" s="26">
        <f>'G-7'!D149</f>
        <v>145</v>
      </c>
      <c r="U117" s="26" t="s">
        <v>4</v>
      </c>
      <c r="V117" s="26" t="s">
        <v>4</v>
      </c>
      <c r="W117" s="26" t="s">
        <v>4</v>
      </c>
      <c r="X117" s="41" t="s">
        <v>4</v>
      </c>
      <c r="Y117" s="41" t="s">
        <v>4</v>
      </c>
      <c r="Z117" s="41" t="s">
        <v>4</v>
      </c>
      <c r="AA117" s="41" t="s">
        <v>4</v>
      </c>
      <c r="AB117" s="41" t="s">
        <v>4</v>
      </c>
      <c r="AC117" s="41" t="s">
        <v>4</v>
      </c>
      <c r="AD117" s="41" t="s">
        <v>4</v>
      </c>
      <c r="AE117" s="41" t="s">
        <v>4</v>
      </c>
      <c r="AF117" s="41" t="s">
        <v>4</v>
      </c>
      <c r="AG117" s="41" t="s">
        <v>4</v>
      </c>
      <c r="AH117" s="41" t="s">
        <v>4</v>
      </c>
      <c r="AI117" s="41" t="s">
        <v>4</v>
      </c>
      <c r="AJ117" s="41" t="s">
        <v>4</v>
      </c>
      <c r="AK117" s="41" t="s">
        <v>4</v>
      </c>
      <c r="AL117" s="222" t="s">
        <v>4</v>
      </c>
      <c r="AM117" s="26" t="s">
        <v>1137</v>
      </c>
      <c r="AN117" s="41" t="s">
        <v>1509</v>
      </c>
      <c r="AO117" s="41" t="s">
        <v>1509</v>
      </c>
      <c r="AP117" s="41" t="s">
        <v>1509</v>
      </c>
      <c r="AQ117" s="26" t="s">
        <v>2359</v>
      </c>
      <c r="AR117" s="26"/>
      <c r="AS117" s="26"/>
      <c r="AT117" s="26"/>
      <c r="AU117" s="26"/>
      <c r="AV117" s="26"/>
      <c r="AW117" s="26"/>
      <c r="AX117" s="26" t="s">
        <v>2851</v>
      </c>
      <c r="AY117" s="26" t="s">
        <v>2851</v>
      </c>
      <c r="AZ117" s="26" t="s">
        <v>2851</v>
      </c>
      <c r="BA117" s="26"/>
      <c r="BB117" s="646" t="s">
        <v>498</v>
      </c>
      <c r="BC117" s="646" t="s">
        <v>450</v>
      </c>
      <c r="BD117" s="648" t="s">
        <v>499</v>
      </c>
      <c r="BE117" s="648" t="s">
        <v>450</v>
      </c>
      <c r="BF117" s="650" t="s">
        <v>500</v>
      </c>
      <c r="BG117" s="650" t="s">
        <v>450</v>
      </c>
      <c r="BH117" s="40" t="s">
        <v>498</v>
      </c>
      <c r="BI117" s="481">
        <f>'G-8'!NE48</f>
        <v>0</v>
      </c>
      <c r="BJ117" s="481">
        <f>'G-8'!NF48</f>
        <v>0</v>
      </c>
      <c r="BK117" s="481">
        <f>'G-8'!NG48</f>
        <v>2</v>
      </c>
      <c r="BL117" s="41">
        <f>COUNTA(BM117:BZ117)/2</f>
        <v>0</v>
      </c>
      <c r="BM117" s="41"/>
      <c r="BN117" s="31"/>
      <c r="BO117" s="41"/>
      <c r="BP117" s="31"/>
      <c r="BQ117" s="41"/>
      <c r="BR117" s="31"/>
      <c r="BS117" s="31"/>
      <c r="BT117" s="31"/>
      <c r="BU117" s="31"/>
      <c r="BV117" s="31"/>
      <c r="BW117" s="31"/>
      <c r="BX117" s="31"/>
      <c r="BY117" s="31"/>
      <c r="BZ117" s="31"/>
      <c r="CA117" s="41">
        <f t="shared" si="171"/>
        <v>0</v>
      </c>
      <c r="CB117" s="41"/>
      <c r="CC117" s="41"/>
      <c r="CD117" s="41"/>
      <c r="CE117" s="41"/>
      <c r="CF117" s="41"/>
      <c r="CG117" s="41" t="s">
        <v>88</v>
      </c>
      <c r="CH117" s="41"/>
      <c r="CI117" s="41"/>
      <c r="CJ117" s="41"/>
      <c r="CK117" s="41"/>
      <c r="CL117" s="41">
        <f>COUNTA(CM117:CT117)/2</f>
        <v>0</v>
      </c>
      <c r="CM117" s="41"/>
      <c r="CN117" s="41"/>
      <c r="CO117" s="41"/>
      <c r="CP117" s="41"/>
      <c r="CQ117" s="41"/>
      <c r="CR117" s="41"/>
      <c r="CS117" s="41"/>
      <c r="CT117" s="41"/>
      <c r="CU117" s="41">
        <f t="shared" si="170"/>
        <v>0</v>
      </c>
      <c r="CV117" s="41"/>
      <c r="CW117" s="31"/>
      <c r="CX117" s="31"/>
      <c r="CY117" s="31"/>
      <c r="CZ117" s="31"/>
      <c r="DA117" s="31"/>
      <c r="DB117" s="26"/>
      <c r="DC117" s="26"/>
      <c r="DD117" s="26"/>
      <c r="DE117" s="26"/>
      <c r="DF117" s="26"/>
      <c r="DG117" s="26" t="s">
        <v>89</v>
      </c>
      <c r="DH117" s="26">
        <f t="shared" si="341"/>
        <v>1</v>
      </c>
      <c r="DI117" s="26" t="str">
        <f t="shared" si="342"/>
        <v>Avanzado</v>
      </c>
      <c r="DJ117" s="19"/>
      <c r="EG117" s="19"/>
      <c r="EH117" s="19"/>
      <c r="EI117" s="19"/>
      <c r="EJ117" s="19"/>
      <c r="EK117" s="19"/>
      <c r="EL117" s="19"/>
      <c r="EM117" s="19"/>
      <c r="EN117" s="19"/>
      <c r="EO117" s="19"/>
      <c r="EP117" s="19"/>
    </row>
    <row r="118" spans="1:146" s="20" customFormat="1" ht="15" customHeight="1">
      <c r="A118" s="1"/>
      <c r="B118" s="19"/>
      <c r="C118" s="31" t="s">
        <v>433</v>
      </c>
      <c r="D118" s="31" t="s">
        <v>14</v>
      </c>
      <c r="E118" s="31" t="s">
        <v>418</v>
      </c>
      <c r="F118" s="31" t="s">
        <v>428</v>
      </c>
      <c r="G118" s="31" t="s">
        <v>2125</v>
      </c>
      <c r="H118" s="31" t="str">
        <f t="shared" si="331"/>
        <v>Básico</v>
      </c>
      <c r="I118" s="41" t="s">
        <v>1451</v>
      </c>
      <c r="J118" s="22" t="s">
        <v>1329</v>
      </c>
      <c r="K118" s="22" t="s">
        <v>1330</v>
      </c>
      <c r="L118" s="22" t="s">
        <v>1331</v>
      </c>
      <c r="M118" s="31" t="s">
        <v>98</v>
      </c>
      <c r="N118" s="22" t="s">
        <v>3059</v>
      </c>
      <c r="O118" s="220" t="s">
        <v>2592</v>
      </c>
      <c r="P118" s="21" t="s">
        <v>22</v>
      </c>
      <c r="Q118" s="21" t="s">
        <v>22</v>
      </c>
      <c r="R118" s="21" t="s">
        <v>22</v>
      </c>
      <c r="S118" s="26">
        <f>'G-7'!D43</f>
        <v>38</v>
      </c>
      <c r="T118" s="26" t="s">
        <v>4</v>
      </c>
      <c r="U118" s="26" t="s">
        <v>4</v>
      </c>
      <c r="V118" s="41" t="s">
        <v>4</v>
      </c>
      <c r="W118" s="41" t="s">
        <v>4</v>
      </c>
      <c r="X118" s="41" t="s">
        <v>4</v>
      </c>
      <c r="Y118" s="41" t="s">
        <v>4</v>
      </c>
      <c r="Z118" s="41" t="s">
        <v>4</v>
      </c>
      <c r="AA118" s="41" t="s">
        <v>4</v>
      </c>
      <c r="AB118" s="41" t="s">
        <v>4</v>
      </c>
      <c r="AC118" s="41" t="s">
        <v>4</v>
      </c>
      <c r="AD118" s="41" t="s">
        <v>4</v>
      </c>
      <c r="AE118" s="41" t="s">
        <v>4</v>
      </c>
      <c r="AF118" s="41" t="s">
        <v>4</v>
      </c>
      <c r="AG118" s="41" t="s">
        <v>4</v>
      </c>
      <c r="AH118" s="41"/>
      <c r="AI118" s="41"/>
      <c r="AJ118" s="41"/>
      <c r="AK118" s="41" t="s">
        <v>4</v>
      </c>
      <c r="AL118" s="221" t="s">
        <v>1042</v>
      </c>
      <c r="AM118" s="26" t="s">
        <v>1137</v>
      </c>
      <c r="AN118" s="41" t="s">
        <v>1509</v>
      </c>
      <c r="AO118" s="22" t="s">
        <v>1515</v>
      </c>
      <c r="AP118" s="22" t="s">
        <v>1516</v>
      </c>
      <c r="AQ118" s="26" t="s">
        <v>619</v>
      </c>
      <c r="AR118" s="26"/>
      <c r="AS118" s="26"/>
      <c r="AT118" s="26" t="s">
        <v>2851</v>
      </c>
      <c r="AU118" s="26" t="s">
        <v>2851</v>
      </c>
      <c r="AV118" s="26" t="s">
        <v>2851</v>
      </c>
      <c r="AW118" s="26" t="s">
        <v>2851</v>
      </c>
      <c r="AX118" s="26" t="s">
        <v>2851</v>
      </c>
      <c r="AY118" s="26" t="s">
        <v>2851</v>
      </c>
      <c r="AZ118" s="26" t="s">
        <v>2851</v>
      </c>
      <c r="BA118" s="26" t="s">
        <v>2851</v>
      </c>
      <c r="BB118" s="23" t="s">
        <v>1954</v>
      </c>
      <c r="BC118" s="23" t="s">
        <v>1041</v>
      </c>
      <c r="BD118" s="30" t="s">
        <v>1970</v>
      </c>
      <c r="BE118" s="24" t="s">
        <v>450</v>
      </c>
      <c r="BF118" s="25" t="s">
        <v>1955</v>
      </c>
      <c r="BG118" s="25" t="s">
        <v>450</v>
      </c>
      <c r="BH118" s="136" t="s">
        <v>1010</v>
      </c>
      <c r="BI118" s="482">
        <f>'G-8'!MR49</f>
        <v>20</v>
      </c>
      <c r="BJ118" s="482">
        <f>'G-8'!MT49</f>
        <v>17.5</v>
      </c>
      <c r="BK118" s="483">
        <f>'G-8'!MS49</f>
        <v>15</v>
      </c>
      <c r="BL118" s="41">
        <f>COUNTA(BM118:BZ118)/2</f>
        <v>0</v>
      </c>
      <c r="BM118" s="41"/>
      <c r="BN118" s="31"/>
      <c r="BO118" s="41"/>
      <c r="BP118" s="31"/>
      <c r="BQ118" s="41"/>
      <c r="BR118" s="31"/>
      <c r="BS118" s="31"/>
      <c r="BT118" s="31"/>
      <c r="BU118" s="31"/>
      <c r="BV118" s="31"/>
      <c r="BW118" s="31"/>
      <c r="BX118" s="31"/>
      <c r="BY118" s="31"/>
      <c r="BZ118" s="31"/>
      <c r="CA118" s="41">
        <f t="shared" si="171"/>
        <v>0</v>
      </c>
      <c r="CB118" s="41"/>
      <c r="CC118" s="41"/>
      <c r="CD118" s="41"/>
      <c r="CE118" s="41"/>
      <c r="CF118" s="41"/>
      <c r="CG118" s="41" t="s">
        <v>88</v>
      </c>
      <c r="CH118" s="41"/>
      <c r="CI118" s="41"/>
      <c r="CJ118" s="41"/>
      <c r="CK118" s="41"/>
      <c r="CL118" s="41">
        <f>COUNTA(CM118:CT118)/2</f>
        <v>0</v>
      </c>
      <c r="CM118" s="41"/>
      <c r="CN118" s="41"/>
      <c r="CO118" s="41"/>
      <c r="CP118" s="41"/>
      <c r="CQ118" s="41"/>
      <c r="CR118" s="41"/>
      <c r="CS118" s="41"/>
      <c r="CT118" s="41"/>
      <c r="CU118" s="41">
        <f t="shared" si="170"/>
        <v>0</v>
      </c>
      <c r="CV118" s="41"/>
      <c r="CW118" s="31"/>
      <c r="CX118" s="31"/>
      <c r="CY118" s="31"/>
      <c r="CZ118" s="31"/>
      <c r="DA118" s="31"/>
      <c r="DB118" s="26" t="s">
        <v>89</v>
      </c>
      <c r="DC118" s="26" t="s">
        <v>89</v>
      </c>
      <c r="DD118" s="26"/>
      <c r="DE118" s="26" t="s">
        <v>89</v>
      </c>
      <c r="DF118" s="26" t="s">
        <v>89</v>
      </c>
      <c r="DG118" s="26"/>
      <c r="DH118" s="26">
        <f t="shared" si="341"/>
        <v>4</v>
      </c>
      <c r="DI118" s="26" t="str">
        <f t="shared" si="342"/>
        <v>Básico</v>
      </c>
      <c r="DJ118" s="19"/>
      <c r="EG118" s="19"/>
      <c r="EH118" s="19"/>
      <c r="EI118" s="19"/>
      <c r="EJ118" s="19"/>
      <c r="EK118" s="19"/>
      <c r="EL118" s="19"/>
      <c r="EM118" s="19"/>
      <c r="EN118" s="19"/>
      <c r="EO118" s="19"/>
      <c r="EP118" s="19"/>
    </row>
    <row r="119" spans="1:146" s="20" customFormat="1" ht="15" customHeight="1">
      <c r="A119" s="1"/>
      <c r="B119" s="19"/>
      <c r="C119" s="31" t="s">
        <v>433</v>
      </c>
      <c r="D119" s="31" t="s">
        <v>519</v>
      </c>
      <c r="E119" s="31" t="s">
        <v>418</v>
      </c>
      <c r="F119" s="31" t="s">
        <v>428</v>
      </c>
      <c r="G119" s="31" t="s">
        <v>2125</v>
      </c>
      <c r="H119" s="31" t="str">
        <f t="shared" si="331"/>
        <v>Básico</v>
      </c>
      <c r="I119" s="41" t="s">
        <v>1452</v>
      </c>
      <c r="J119" s="22" t="s">
        <v>3058</v>
      </c>
      <c r="K119" s="642" t="s">
        <v>90</v>
      </c>
      <c r="L119" s="22" t="s">
        <v>3060</v>
      </c>
      <c r="M119" s="31" t="s">
        <v>98</v>
      </c>
      <c r="N119" s="22" t="s">
        <v>3061</v>
      </c>
      <c r="O119" s="220" t="s">
        <v>2592</v>
      </c>
      <c r="P119" s="220" t="s">
        <v>22</v>
      </c>
      <c r="Q119" s="220" t="s">
        <v>22</v>
      </c>
      <c r="R119" s="220" t="s">
        <v>22</v>
      </c>
      <c r="S119" s="26">
        <f>'G-7'!D79</f>
        <v>74</v>
      </c>
      <c r="T119" s="26">
        <f>'G-7'!D61</f>
        <v>56</v>
      </c>
      <c r="U119" s="26">
        <f>'G-7'!D83</f>
        <v>78</v>
      </c>
      <c r="V119" s="26">
        <f>'G-7'!D85</f>
        <v>81</v>
      </c>
      <c r="W119" s="26">
        <f>'G-7'!D94</f>
        <v>90</v>
      </c>
      <c r="X119" s="26">
        <f>'G-7'!D98</f>
        <v>94</v>
      </c>
      <c r="Y119" s="26" t="s">
        <v>4</v>
      </c>
      <c r="Z119" s="26" t="s">
        <v>4</v>
      </c>
      <c r="AA119" s="41" t="s">
        <v>4</v>
      </c>
      <c r="AB119" s="41" t="s">
        <v>4</v>
      </c>
      <c r="AC119" s="41" t="s">
        <v>4</v>
      </c>
      <c r="AD119" s="41" t="s">
        <v>4</v>
      </c>
      <c r="AE119" s="41" t="s">
        <v>4</v>
      </c>
      <c r="AF119" s="41" t="s">
        <v>4</v>
      </c>
      <c r="AG119" s="41" t="s">
        <v>4</v>
      </c>
      <c r="AH119" s="26">
        <f>'G-7'!D60</f>
        <v>55</v>
      </c>
      <c r="AI119" s="41" t="s">
        <v>4</v>
      </c>
      <c r="AJ119" s="41" t="s">
        <v>4</v>
      </c>
      <c r="AK119" s="41" t="s">
        <v>4</v>
      </c>
      <c r="AL119" s="221" t="s">
        <v>3063</v>
      </c>
      <c r="AM119" s="26" t="s">
        <v>2918</v>
      </c>
      <c r="AN119" s="41" t="s">
        <v>1509</v>
      </c>
      <c r="AO119" s="22" t="s">
        <v>4</v>
      </c>
      <c r="AP119" s="22" t="s">
        <v>4</v>
      </c>
      <c r="AQ119" s="41" t="s">
        <v>619</v>
      </c>
      <c r="AR119" s="41"/>
      <c r="AS119" s="41"/>
      <c r="AT119" s="41" t="s">
        <v>2851</v>
      </c>
      <c r="AU119" s="41" t="s">
        <v>2851</v>
      </c>
      <c r="AV119" s="41" t="s">
        <v>2851</v>
      </c>
      <c r="AW119" s="41" t="s">
        <v>2851</v>
      </c>
      <c r="AX119" s="41" t="s">
        <v>2851</v>
      </c>
      <c r="AY119" s="41" t="s">
        <v>2851</v>
      </c>
      <c r="AZ119" s="41" t="s">
        <v>2851</v>
      </c>
      <c r="BA119" s="41" t="s">
        <v>2851</v>
      </c>
      <c r="BB119" s="23" t="s">
        <v>1971</v>
      </c>
      <c r="BC119" s="23" t="s">
        <v>450</v>
      </c>
      <c r="BD119" s="30" t="s">
        <v>1972</v>
      </c>
      <c r="BE119" s="24" t="s">
        <v>450</v>
      </c>
      <c r="BF119" s="25" t="s">
        <v>1973</v>
      </c>
      <c r="BG119" s="25" t="s">
        <v>450</v>
      </c>
      <c r="BH119" s="136" t="s">
        <v>1010</v>
      </c>
      <c r="BI119" s="482">
        <f>'G-8'!MR114</f>
        <v>355.33</v>
      </c>
      <c r="BJ119" s="482">
        <f>'G-8'!MT114</f>
        <v>91.615384615384613</v>
      </c>
      <c r="BK119" s="483">
        <f>'G-8'!MS114</f>
        <v>6.59</v>
      </c>
      <c r="BL119" s="41">
        <f>COUNTA(BM119:BZ119)/2</f>
        <v>0</v>
      </c>
      <c r="BM119" s="41"/>
      <c r="BN119" s="31"/>
      <c r="BO119" s="41"/>
      <c r="BP119" s="31"/>
      <c r="BQ119" s="41"/>
      <c r="BR119" s="44"/>
      <c r="BS119" s="44"/>
      <c r="BT119" s="44"/>
      <c r="BU119" s="44"/>
      <c r="BV119" s="44"/>
      <c r="BW119" s="44"/>
      <c r="BX119" s="44"/>
      <c r="BY119" s="44"/>
      <c r="BZ119" s="44"/>
      <c r="CA119" s="41">
        <f>COUNTA(CC119:CF119)/2</f>
        <v>0</v>
      </c>
      <c r="CB119" s="41"/>
      <c r="CC119" s="41"/>
      <c r="CD119" s="41"/>
      <c r="CE119" s="41"/>
      <c r="CF119" s="41"/>
      <c r="CG119" s="41" t="s">
        <v>88</v>
      </c>
      <c r="CH119" s="41"/>
      <c r="CI119" s="41"/>
      <c r="CJ119" s="41"/>
      <c r="CK119" s="41"/>
      <c r="CL119" s="41">
        <f>COUNTA(CM119:CT119)/2</f>
        <v>0</v>
      </c>
      <c r="CM119" s="41"/>
      <c r="CN119" s="41"/>
      <c r="CO119" s="41"/>
      <c r="CP119" s="41"/>
      <c r="CQ119" s="41"/>
      <c r="CR119" s="41"/>
      <c r="CS119" s="41"/>
      <c r="CT119" s="41"/>
      <c r="CU119" s="41">
        <f>COUNTA(CV119:DA119)/2</f>
        <v>0</v>
      </c>
      <c r="CV119" s="41"/>
      <c r="CW119" s="31"/>
      <c r="CX119" s="31"/>
      <c r="CY119" s="31"/>
      <c r="CZ119" s="31"/>
      <c r="DA119" s="31"/>
      <c r="DB119" s="26" t="s">
        <v>89</v>
      </c>
      <c r="DC119" s="26" t="s">
        <v>89</v>
      </c>
      <c r="DD119" s="26" t="s">
        <v>89</v>
      </c>
      <c r="DE119" s="26" t="s">
        <v>89</v>
      </c>
      <c r="DF119" s="26" t="s">
        <v>89</v>
      </c>
      <c r="DG119" s="26"/>
      <c r="DH119" s="26">
        <f t="shared" si="341"/>
        <v>5</v>
      </c>
      <c r="DI119" s="26" t="str">
        <f t="shared" si="342"/>
        <v>Básico</v>
      </c>
      <c r="DJ119" s="19"/>
      <c r="EG119" s="19"/>
      <c r="EH119" s="19"/>
      <c r="EI119" s="19"/>
      <c r="EJ119" s="19"/>
      <c r="EK119" s="19"/>
      <c r="EL119" s="19"/>
      <c r="EM119" s="19"/>
      <c r="EN119" s="19"/>
      <c r="EO119" s="19"/>
      <c r="EP119" s="19"/>
    </row>
    <row r="120" spans="1:146" s="20" customFormat="1" ht="15" customHeight="1">
      <c r="A120" s="1"/>
      <c r="B120" s="19"/>
      <c r="C120" s="31" t="str">
        <f>C119</f>
        <v>Economía</v>
      </c>
      <c r="D120" s="31" t="s">
        <v>2313</v>
      </c>
      <c r="E120" s="31" t="str">
        <f>E119</f>
        <v>Egresos</v>
      </c>
      <c r="F120" s="31" t="str">
        <f t="shared" ref="F120:G125" si="839">F119</f>
        <v>Operacionales</v>
      </c>
      <c r="G120" s="31" t="str">
        <f t="shared" si="839"/>
        <v>Efectividad Gubernamental</v>
      </c>
      <c r="H120" s="31" t="str">
        <f t="shared" si="331"/>
        <v>Básico</v>
      </c>
      <c r="I120" s="31" t="str">
        <f t="shared" ref="I120:AG123" si="840">I119</f>
        <v>I-42 B</v>
      </c>
      <c r="J120" s="31" t="str">
        <f t="shared" si="840"/>
        <v>Costo de los diferentes componentes</v>
      </c>
      <c r="K120" s="31" t="str">
        <f t="shared" si="840"/>
        <v>USD$/tonelada</v>
      </c>
      <c r="L120" s="31" t="str">
        <f t="shared" si="840"/>
        <v>Muestra el coste total de operación y mantenimiento de los distintos componentes respecto a las toneladas recolectadas o ingresadas a una instalación</v>
      </c>
      <c r="M120" s="31" t="str">
        <f t="shared" si="840"/>
        <v>Cuantitativo</v>
      </c>
      <c r="N120" s="31" t="str">
        <f t="shared" si="840"/>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0" s="31" t="str">
        <f t="shared" si="840"/>
        <v>Tabla I-12. Ejemplos de gastos</v>
      </c>
      <c r="P120" s="31" t="str">
        <f t="shared" si="840"/>
        <v>N/A</v>
      </c>
      <c r="Q120" s="31" t="str">
        <f t="shared" si="840"/>
        <v>N/A</v>
      </c>
      <c r="R120" s="31" t="str">
        <f t="shared" si="840"/>
        <v>N/A</v>
      </c>
      <c r="S120" s="31">
        <f t="shared" si="840"/>
        <v>74</v>
      </c>
      <c r="T120" s="31">
        <f t="shared" si="840"/>
        <v>56</v>
      </c>
      <c r="U120" s="31">
        <f t="shared" si="840"/>
        <v>78</v>
      </c>
      <c r="V120" s="31">
        <f t="shared" si="840"/>
        <v>81</v>
      </c>
      <c r="W120" s="31">
        <f t="shared" si="840"/>
        <v>90</v>
      </c>
      <c r="X120" s="31">
        <f t="shared" si="840"/>
        <v>94</v>
      </c>
      <c r="Y120" s="31" t="str">
        <f t="shared" si="840"/>
        <v>-</v>
      </c>
      <c r="Z120" s="31" t="str">
        <f t="shared" si="840"/>
        <v>-</v>
      </c>
      <c r="AA120" s="31" t="str">
        <f t="shared" si="840"/>
        <v>-</v>
      </c>
      <c r="AB120" s="31" t="str">
        <f t="shared" si="840"/>
        <v>-</v>
      </c>
      <c r="AC120" s="31" t="str">
        <f t="shared" si="840"/>
        <v>-</v>
      </c>
      <c r="AD120" s="31" t="str">
        <f t="shared" si="840"/>
        <v>-</v>
      </c>
      <c r="AE120" s="31" t="str">
        <f t="shared" si="840"/>
        <v>-</v>
      </c>
      <c r="AF120" s="31" t="str">
        <f t="shared" si="840"/>
        <v>-</v>
      </c>
      <c r="AG120" s="31" t="str">
        <f t="shared" si="840"/>
        <v>-</v>
      </c>
      <c r="AH120" s="31">
        <f t="shared" ref="AH120:BA125" si="841">AH119</f>
        <v>55</v>
      </c>
      <c r="AI120" s="31" t="str">
        <f t="shared" si="841"/>
        <v>-</v>
      </c>
      <c r="AJ120" s="31" t="str">
        <f t="shared" si="841"/>
        <v>-</v>
      </c>
      <c r="AK120" s="31" t="str">
        <f t="shared" si="841"/>
        <v>-</v>
      </c>
      <c r="AL120"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0" s="31" t="str">
        <f t="shared" si="841"/>
        <v>Si hay recolección selectiva cada fracción debe reportarse por separado</v>
      </c>
      <c r="AN120" s="31" t="str">
        <f t="shared" si="841"/>
        <v>Utilizar el método de cálculo del indicador</v>
      </c>
      <c r="AO120" s="31" t="str">
        <f t="shared" si="841"/>
        <v>-</v>
      </c>
      <c r="AP120" s="31" t="str">
        <f t="shared" si="841"/>
        <v>-</v>
      </c>
      <c r="AQ120" s="31" t="str">
        <f t="shared" si="841"/>
        <v>Componentes</v>
      </c>
      <c r="AR120" s="31"/>
      <c r="AS120" s="31"/>
      <c r="AT120" s="31" t="str">
        <f t="shared" si="841"/>
        <v>X</v>
      </c>
      <c r="AU120" s="31" t="str">
        <f t="shared" si="841"/>
        <v>X</v>
      </c>
      <c r="AV120" s="31" t="str">
        <f t="shared" si="841"/>
        <v>X</v>
      </c>
      <c r="AW120" s="31" t="str">
        <f t="shared" si="841"/>
        <v>X</v>
      </c>
      <c r="AX120" s="31" t="str">
        <f t="shared" si="841"/>
        <v>X</v>
      </c>
      <c r="AY120" s="31" t="str">
        <f t="shared" si="841"/>
        <v>X</v>
      </c>
      <c r="AZ120" s="31" t="str">
        <f t="shared" si="841"/>
        <v>X</v>
      </c>
      <c r="BA120" s="31" t="str">
        <f t="shared" si="841"/>
        <v>X</v>
      </c>
      <c r="BB120" s="23" t="s">
        <v>1971</v>
      </c>
      <c r="BC120" s="23" t="s">
        <v>450</v>
      </c>
      <c r="BD120" s="30" t="s">
        <v>1972</v>
      </c>
      <c r="BE120" s="24" t="s">
        <v>450</v>
      </c>
      <c r="BF120" s="25" t="s">
        <v>1973</v>
      </c>
      <c r="BG120" s="25" t="s">
        <v>450</v>
      </c>
      <c r="BH120" s="136" t="str">
        <f>BH119</f>
        <v>Central</v>
      </c>
      <c r="BI120" s="482">
        <f>'G-8'!MR142</f>
        <v>30.72</v>
      </c>
      <c r="BJ120" s="482">
        <f>'G-8'!MT142</f>
        <v>15.066666666666668</v>
      </c>
      <c r="BK120" s="483">
        <f>'G-8'!MS142</f>
        <v>3</v>
      </c>
      <c r="BL120" s="41">
        <f>BL119</f>
        <v>0</v>
      </c>
      <c r="BM120" s="41">
        <f t="shared" ref="BM120:DA125" si="842">BM119</f>
        <v>0</v>
      </c>
      <c r="BN120" s="41">
        <f t="shared" si="842"/>
        <v>0</v>
      </c>
      <c r="BO120" s="41">
        <f t="shared" si="842"/>
        <v>0</v>
      </c>
      <c r="BP120" s="41">
        <f t="shared" si="842"/>
        <v>0</v>
      </c>
      <c r="BQ120" s="41">
        <f t="shared" si="842"/>
        <v>0</v>
      </c>
      <c r="BR120" s="41">
        <f t="shared" si="842"/>
        <v>0</v>
      </c>
      <c r="BS120" s="41">
        <f t="shared" si="842"/>
        <v>0</v>
      </c>
      <c r="BT120" s="41">
        <f t="shared" si="842"/>
        <v>0</v>
      </c>
      <c r="BU120" s="41">
        <f t="shared" si="842"/>
        <v>0</v>
      </c>
      <c r="BV120" s="41">
        <f t="shared" si="842"/>
        <v>0</v>
      </c>
      <c r="BW120" s="41">
        <f t="shared" si="842"/>
        <v>0</v>
      </c>
      <c r="BX120" s="41">
        <f t="shared" si="842"/>
        <v>0</v>
      </c>
      <c r="BY120" s="41">
        <f t="shared" si="842"/>
        <v>0</v>
      </c>
      <c r="BZ120" s="41">
        <f t="shared" si="842"/>
        <v>0</v>
      </c>
      <c r="CA120" s="41">
        <f t="shared" si="842"/>
        <v>0</v>
      </c>
      <c r="CB120" s="41">
        <f t="shared" si="842"/>
        <v>0</v>
      </c>
      <c r="CC120" s="41">
        <f t="shared" si="842"/>
        <v>0</v>
      </c>
      <c r="CD120" s="41">
        <f t="shared" si="842"/>
        <v>0</v>
      </c>
      <c r="CE120" s="41">
        <f t="shared" si="842"/>
        <v>0</v>
      </c>
      <c r="CF120" s="41">
        <f t="shared" si="842"/>
        <v>0</v>
      </c>
      <c r="CG120" s="41" t="str">
        <f t="shared" si="842"/>
        <v>No</v>
      </c>
      <c r="CH120" s="41">
        <f t="shared" si="842"/>
        <v>0</v>
      </c>
      <c r="CI120" s="41">
        <f t="shared" si="842"/>
        <v>0</v>
      </c>
      <c r="CJ120" s="41">
        <f t="shared" si="842"/>
        <v>0</v>
      </c>
      <c r="CK120" s="41">
        <f t="shared" si="842"/>
        <v>0</v>
      </c>
      <c r="CL120" s="41">
        <f t="shared" si="842"/>
        <v>0</v>
      </c>
      <c r="CM120" s="41">
        <f t="shared" si="842"/>
        <v>0</v>
      </c>
      <c r="CN120" s="41">
        <f t="shared" si="842"/>
        <v>0</v>
      </c>
      <c r="CO120" s="41">
        <f t="shared" si="842"/>
        <v>0</v>
      </c>
      <c r="CP120" s="41">
        <f t="shared" si="842"/>
        <v>0</v>
      </c>
      <c r="CQ120" s="41">
        <f t="shared" si="842"/>
        <v>0</v>
      </c>
      <c r="CR120" s="41">
        <f t="shared" si="842"/>
        <v>0</v>
      </c>
      <c r="CS120" s="41">
        <f t="shared" si="842"/>
        <v>0</v>
      </c>
      <c r="CT120" s="41">
        <f t="shared" si="842"/>
        <v>0</v>
      </c>
      <c r="CU120" s="41">
        <f t="shared" si="842"/>
        <v>0</v>
      </c>
      <c r="CV120" s="41">
        <f t="shared" si="842"/>
        <v>0</v>
      </c>
      <c r="CW120" s="41">
        <f t="shared" si="842"/>
        <v>0</v>
      </c>
      <c r="CX120" s="41">
        <f t="shared" si="842"/>
        <v>0</v>
      </c>
      <c r="CY120" s="41">
        <f t="shared" si="842"/>
        <v>0</v>
      </c>
      <c r="CZ120" s="41">
        <f t="shared" si="842"/>
        <v>0</v>
      </c>
      <c r="DA120" s="41">
        <f t="shared" si="842"/>
        <v>0</v>
      </c>
      <c r="DB120" s="26" t="s">
        <v>89</v>
      </c>
      <c r="DC120" s="26" t="s">
        <v>89</v>
      </c>
      <c r="DD120" s="26"/>
      <c r="DE120" s="26" t="s">
        <v>89</v>
      </c>
      <c r="DF120" s="26"/>
      <c r="DG120" s="26"/>
      <c r="DH120" s="26">
        <f t="shared" si="341"/>
        <v>3</v>
      </c>
      <c r="DI120" s="26" t="str">
        <f t="shared" si="342"/>
        <v>Básico</v>
      </c>
      <c r="DJ120" s="19"/>
      <c r="EG120" s="19"/>
      <c r="EH120" s="19"/>
      <c r="EI120" s="19"/>
      <c r="EJ120" s="19"/>
      <c r="EK120" s="19"/>
      <c r="EL120" s="19"/>
      <c r="EM120" s="19"/>
      <c r="EN120" s="19"/>
      <c r="EO120" s="19"/>
      <c r="EP120" s="19"/>
    </row>
    <row r="121" spans="1:146" s="20" customFormat="1" ht="15" customHeight="1">
      <c r="A121" s="1"/>
      <c r="B121" s="19"/>
      <c r="C121" s="31" t="str">
        <f t="shared" ref="C121:C125" si="843">C120</f>
        <v>Economía</v>
      </c>
      <c r="D121" s="31" t="s">
        <v>5</v>
      </c>
      <c r="E121" s="31" t="str">
        <f t="shared" ref="E121:E125" si="844">E120</f>
        <v>Egresos</v>
      </c>
      <c r="F121" s="31" t="str">
        <f t="shared" si="839"/>
        <v>Operacionales</v>
      </c>
      <c r="G121" s="31" t="str">
        <f t="shared" si="839"/>
        <v>Efectividad Gubernamental</v>
      </c>
      <c r="H121" s="31" t="str">
        <f t="shared" si="331"/>
        <v>Básico</v>
      </c>
      <c r="I121" s="31" t="str">
        <f t="shared" si="840"/>
        <v>I-42 B</v>
      </c>
      <c r="J121" s="31" t="str">
        <f t="shared" si="840"/>
        <v>Costo de los diferentes componentes</v>
      </c>
      <c r="K121" s="31" t="str">
        <f t="shared" si="840"/>
        <v>USD$/tonelada</v>
      </c>
      <c r="L121" s="31" t="str">
        <f t="shared" si="840"/>
        <v>Muestra el coste total de operación y mantenimiento de los distintos componentes respecto a las toneladas recolectadas o ingresadas a una instalación</v>
      </c>
      <c r="M121" s="31" t="str">
        <f t="shared" si="840"/>
        <v>Cuantitativo</v>
      </c>
      <c r="N121" s="31" t="str">
        <f t="shared" si="840"/>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1" s="31" t="str">
        <f t="shared" si="840"/>
        <v>Tabla I-12. Ejemplos de gastos</v>
      </c>
      <c r="P121" s="31" t="str">
        <f t="shared" si="840"/>
        <v>N/A</v>
      </c>
      <c r="Q121" s="31" t="str">
        <f t="shared" si="840"/>
        <v>N/A</v>
      </c>
      <c r="R121" s="31" t="str">
        <f t="shared" si="840"/>
        <v>N/A</v>
      </c>
      <c r="S121" s="31">
        <f t="shared" si="840"/>
        <v>74</v>
      </c>
      <c r="T121" s="31">
        <f t="shared" si="840"/>
        <v>56</v>
      </c>
      <c r="U121" s="31">
        <f t="shared" si="840"/>
        <v>78</v>
      </c>
      <c r="V121" s="31">
        <f t="shared" si="840"/>
        <v>81</v>
      </c>
      <c r="W121" s="31">
        <f t="shared" si="840"/>
        <v>90</v>
      </c>
      <c r="X121" s="31">
        <f t="shared" si="840"/>
        <v>94</v>
      </c>
      <c r="Y121" s="31" t="str">
        <f t="shared" si="840"/>
        <v>-</v>
      </c>
      <c r="Z121" s="31" t="str">
        <f t="shared" si="840"/>
        <v>-</v>
      </c>
      <c r="AA121" s="31" t="str">
        <f t="shared" si="840"/>
        <v>-</v>
      </c>
      <c r="AB121" s="31" t="str">
        <f t="shared" si="840"/>
        <v>-</v>
      </c>
      <c r="AC121" s="31" t="str">
        <f t="shared" si="840"/>
        <v>-</v>
      </c>
      <c r="AD121" s="31" t="str">
        <f t="shared" si="840"/>
        <v>-</v>
      </c>
      <c r="AE121" s="31" t="str">
        <f t="shared" si="840"/>
        <v>-</v>
      </c>
      <c r="AF121" s="31" t="str">
        <f t="shared" si="840"/>
        <v>-</v>
      </c>
      <c r="AG121" s="31" t="str">
        <f t="shared" si="840"/>
        <v>-</v>
      </c>
      <c r="AH121" s="31">
        <f t="shared" si="841"/>
        <v>55</v>
      </c>
      <c r="AI121" s="31" t="str">
        <f t="shared" si="841"/>
        <v>-</v>
      </c>
      <c r="AJ121" s="31" t="str">
        <f t="shared" si="841"/>
        <v>-</v>
      </c>
      <c r="AK121" s="31" t="str">
        <f t="shared" si="841"/>
        <v>-</v>
      </c>
      <c r="AL121"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1" s="31" t="str">
        <f t="shared" si="841"/>
        <v>Si hay recolección selectiva cada fracción debe reportarse por separado</v>
      </c>
      <c r="AN121" s="31" t="str">
        <f t="shared" si="841"/>
        <v>Utilizar el método de cálculo del indicador</v>
      </c>
      <c r="AO121" s="31" t="str">
        <f t="shared" si="841"/>
        <v>-</v>
      </c>
      <c r="AP121" s="31" t="str">
        <f t="shared" si="841"/>
        <v>-</v>
      </c>
      <c r="AQ121" s="31" t="str">
        <f t="shared" si="841"/>
        <v>Componentes</v>
      </c>
      <c r="AR121" s="31"/>
      <c r="AS121" s="31"/>
      <c r="AT121" s="31" t="str">
        <f t="shared" si="841"/>
        <v>X</v>
      </c>
      <c r="AU121" s="31" t="str">
        <f t="shared" si="841"/>
        <v>X</v>
      </c>
      <c r="AV121" s="31" t="str">
        <f t="shared" si="841"/>
        <v>X</v>
      </c>
      <c r="AW121" s="31" t="str">
        <f t="shared" si="841"/>
        <v>X</v>
      </c>
      <c r="AX121" s="31" t="str">
        <f t="shared" si="841"/>
        <v>X</v>
      </c>
      <c r="AY121" s="31" t="str">
        <f t="shared" si="841"/>
        <v>X</v>
      </c>
      <c r="AZ121" s="31" t="str">
        <f t="shared" si="841"/>
        <v>X</v>
      </c>
      <c r="BA121" s="31" t="str">
        <f t="shared" si="841"/>
        <v>X</v>
      </c>
      <c r="BB121" s="23" t="s">
        <v>1971</v>
      </c>
      <c r="BC121" s="23" t="s">
        <v>450</v>
      </c>
      <c r="BD121" s="30" t="s">
        <v>1972</v>
      </c>
      <c r="BE121" s="24" t="s">
        <v>450</v>
      </c>
      <c r="BF121" s="25" t="s">
        <v>1973</v>
      </c>
      <c r="BG121" s="25" t="s">
        <v>450</v>
      </c>
      <c r="BH121" s="136" t="str">
        <f t="shared" ref="BH121:BH125" si="845">BH120</f>
        <v>Central</v>
      </c>
      <c r="BI121" s="482">
        <f>'G-8'!MR174</f>
        <v>264.5</v>
      </c>
      <c r="BJ121" s="482">
        <f>'G-8'!MT174</f>
        <v>128.1866666666667</v>
      </c>
      <c r="BK121" s="483">
        <f>'G-8'!MS174</f>
        <v>31.97</v>
      </c>
      <c r="BL121" s="41">
        <f t="shared" ref="BL121:BL125" si="846">BL120</f>
        <v>0</v>
      </c>
      <c r="BM121" s="41">
        <f t="shared" si="842"/>
        <v>0</v>
      </c>
      <c r="BN121" s="41">
        <f t="shared" si="842"/>
        <v>0</v>
      </c>
      <c r="BO121" s="41">
        <f t="shared" si="842"/>
        <v>0</v>
      </c>
      <c r="BP121" s="41">
        <f t="shared" si="842"/>
        <v>0</v>
      </c>
      <c r="BQ121" s="41">
        <f t="shared" si="842"/>
        <v>0</v>
      </c>
      <c r="BR121" s="41">
        <f t="shared" si="842"/>
        <v>0</v>
      </c>
      <c r="BS121" s="41">
        <f t="shared" si="842"/>
        <v>0</v>
      </c>
      <c r="BT121" s="41">
        <f t="shared" si="842"/>
        <v>0</v>
      </c>
      <c r="BU121" s="41">
        <f t="shared" si="842"/>
        <v>0</v>
      </c>
      <c r="BV121" s="41">
        <f t="shared" si="842"/>
        <v>0</v>
      </c>
      <c r="BW121" s="41">
        <f t="shared" si="842"/>
        <v>0</v>
      </c>
      <c r="BX121" s="41">
        <f t="shared" si="842"/>
        <v>0</v>
      </c>
      <c r="BY121" s="41">
        <f t="shared" si="842"/>
        <v>0</v>
      </c>
      <c r="BZ121" s="41">
        <f t="shared" si="842"/>
        <v>0</v>
      </c>
      <c r="CA121" s="41">
        <f t="shared" si="842"/>
        <v>0</v>
      </c>
      <c r="CB121" s="41">
        <f t="shared" si="842"/>
        <v>0</v>
      </c>
      <c r="CC121" s="41">
        <f t="shared" si="842"/>
        <v>0</v>
      </c>
      <c r="CD121" s="41">
        <f t="shared" si="842"/>
        <v>0</v>
      </c>
      <c r="CE121" s="41">
        <f t="shared" si="842"/>
        <v>0</v>
      </c>
      <c r="CF121" s="41">
        <f t="shared" si="842"/>
        <v>0</v>
      </c>
      <c r="CG121" s="41" t="str">
        <f t="shared" si="842"/>
        <v>No</v>
      </c>
      <c r="CH121" s="41">
        <f t="shared" si="842"/>
        <v>0</v>
      </c>
      <c r="CI121" s="41">
        <f t="shared" si="842"/>
        <v>0</v>
      </c>
      <c r="CJ121" s="41">
        <f t="shared" si="842"/>
        <v>0</v>
      </c>
      <c r="CK121" s="41">
        <f t="shared" si="842"/>
        <v>0</v>
      </c>
      <c r="CL121" s="41">
        <f t="shared" si="842"/>
        <v>0</v>
      </c>
      <c r="CM121" s="41">
        <f t="shared" si="842"/>
        <v>0</v>
      </c>
      <c r="CN121" s="41">
        <f t="shared" si="842"/>
        <v>0</v>
      </c>
      <c r="CO121" s="41">
        <f t="shared" si="842"/>
        <v>0</v>
      </c>
      <c r="CP121" s="41">
        <f t="shared" si="842"/>
        <v>0</v>
      </c>
      <c r="CQ121" s="41">
        <f t="shared" si="842"/>
        <v>0</v>
      </c>
      <c r="CR121" s="41">
        <f t="shared" si="842"/>
        <v>0</v>
      </c>
      <c r="CS121" s="41">
        <f t="shared" si="842"/>
        <v>0</v>
      </c>
      <c r="CT121" s="41">
        <f t="shared" si="842"/>
        <v>0</v>
      </c>
      <c r="CU121" s="41">
        <f t="shared" si="842"/>
        <v>0</v>
      </c>
      <c r="CV121" s="41">
        <f t="shared" si="842"/>
        <v>0</v>
      </c>
      <c r="CW121" s="41">
        <f t="shared" si="842"/>
        <v>0</v>
      </c>
      <c r="CX121" s="41">
        <f t="shared" si="842"/>
        <v>0</v>
      </c>
      <c r="CY121" s="41">
        <f t="shared" si="842"/>
        <v>0</v>
      </c>
      <c r="CZ121" s="41">
        <f t="shared" si="842"/>
        <v>0</v>
      </c>
      <c r="DA121" s="41">
        <f t="shared" si="842"/>
        <v>0</v>
      </c>
      <c r="DB121" s="26" t="s">
        <v>89</v>
      </c>
      <c r="DC121" s="26" t="s">
        <v>89</v>
      </c>
      <c r="DD121" s="26"/>
      <c r="DE121" s="26" t="s">
        <v>89</v>
      </c>
      <c r="DF121" s="26"/>
      <c r="DG121" s="26"/>
      <c r="DH121" s="26">
        <f t="shared" si="341"/>
        <v>3</v>
      </c>
      <c r="DI121" s="26" t="str">
        <f t="shared" si="342"/>
        <v>Básico</v>
      </c>
      <c r="DJ121" s="19"/>
      <c r="EG121" s="19"/>
      <c r="EH121" s="19"/>
      <c r="EI121" s="19"/>
      <c r="EJ121" s="19"/>
      <c r="EK121" s="19"/>
      <c r="EL121" s="19"/>
      <c r="EM121" s="19"/>
      <c r="EN121" s="19"/>
      <c r="EO121" s="19"/>
      <c r="EP121" s="19"/>
    </row>
    <row r="122" spans="1:146" s="20" customFormat="1" ht="15" customHeight="1">
      <c r="A122" s="1"/>
      <c r="B122" s="19"/>
      <c r="C122" s="31" t="str">
        <f t="shared" si="843"/>
        <v>Economía</v>
      </c>
      <c r="D122" s="473" t="s">
        <v>204</v>
      </c>
      <c r="E122" s="31" t="str">
        <f t="shared" si="844"/>
        <v>Egresos</v>
      </c>
      <c r="F122" s="31" t="str">
        <f t="shared" si="839"/>
        <v>Operacionales</v>
      </c>
      <c r="G122" s="31" t="str">
        <f t="shared" si="839"/>
        <v>Efectividad Gubernamental</v>
      </c>
      <c r="H122" s="31" t="str">
        <f t="shared" si="331"/>
        <v>Básico</v>
      </c>
      <c r="I122" s="31" t="str">
        <f t="shared" si="840"/>
        <v>I-42 B</v>
      </c>
      <c r="J122" s="31" t="str">
        <f t="shared" si="840"/>
        <v>Costo de los diferentes componentes</v>
      </c>
      <c r="K122" s="31" t="str">
        <f t="shared" si="840"/>
        <v>USD$/tonelada</v>
      </c>
      <c r="L122" s="31" t="str">
        <f t="shared" si="840"/>
        <v>Muestra el coste total de operación y mantenimiento de los distintos componentes respecto a las toneladas recolectadas o ingresadas a una instalación</v>
      </c>
      <c r="M122" s="31" t="str">
        <f t="shared" si="840"/>
        <v>Cuantitativo</v>
      </c>
      <c r="N122" s="31" t="str">
        <f t="shared" si="840"/>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2" s="31" t="str">
        <f t="shared" si="840"/>
        <v>Tabla I-12. Ejemplos de gastos</v>
      </c>
      <c r="P122" s="31" t="str">
        <f t="shared" si="840"/>
        <v>N/A</v>
      </c>
      <c r="Q122" s="31" t="str">
        <f t="shared" si="840"/>
        <v>N/A</v>
      </c>
      <c r="R122" s="31" t="str">
        <f t="shared" si="840"/>
        <v>N/A</v>
      </c>
      <c r="S122" s="31">
        <f t="shared" si="840"/>
        <v>74</v>
      </c>
      <c r="T122" s="31">
        <f t="shared" si="840"/>
        <v>56</v>
      </c>
      <c r="U122" s="31">
        <f t="shared" si="840"/>
        <v>78</v>
      </c>
      <c r="V122" s="31">
        <f t="shared" si="840"/>
        <v>81</v>
      </c>
      <c r="W122" s="31">
        <f t="shared" si="840"/>
        <v>90</v>
      </c>
      <c r="X122" s="31">
        <f t="shared" si="840"/>
        <v>94</v>
      </c>
      <c r="Y122" s="31" t="str">
        <f t="shared" si="840"/>
        <v>-</v>
      </c>
      <c r="Z122" s="31" t="str">
        <f t="shared" si="840"/>
        <v>-</v>
      </c>
      <c r="AA122" s="31" t="str">
        <f t="shared" si="840"/>
        <v>-</v>
      </c>
      <c r="AB122" s="31" t="str">
        <f t="shared" si="840"/>
        <v>-</v>
      </c>
      <c r="AC122" s="31" t="str">
        <f t="shared" si="840"/>
        <v>-</v>
      </c>
      <c r="AD122" s="31" t="str">
        <f t="shared" si="840"/>
        <v>-</v>
      </c>
      <c r="AE122" s="31" t="str">
        <f t="shared" si="840"/>
        <v>-</v>
      </c>
      <c r="AF122" s="31" t="str">
        <f t="shared" si="840"/>
        <v>-</v>
      </c>
      <c r="AG122" s="31" t="str">
        <f t="shared" si="840"/>
        <v>-</v>
      </c>
      <c r="AH122" s="31">
        <f t="shared" si="841"/>
        <v>55</v>
      </c>
      <c r="AI122" s="31" t="str">
        <f t="shared" si="841"/>
        <v>-</v>
      </c>
      <c r="AJ122" s="31" t="str">
        <f t="shared" si="841"/>
        <v>-</v>
      </c>
      <c r="AK122" s="31" t="str">
        <f t="shared" si="841"/>
        <v>-</v>
      </c>
      <c r="AL122"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2" s="31" t="str">
        <f t="shared" si="841"/>
        <v>Si hay recolección selectiva cada fracción debe reportarse por separado</v>
      </c>
      <c r="AN122" s="31" t="str">
        <f t="shared" si="841"/>
        <v>Utilizar el método de cálculo del indicador</v>
      </c>
      <c r="AO122" s="31" t="str">
        <f t="shared" si="841"/>
        <v>-</v>
      </c>
      <c r="AP122" s="31" t="str">
        <f t="shared" si="841"/>
        <v>-</v>
      </c>
      <c r="AQ122" s="31" t="str">
        <f t="shared" si="841"/>
        <v>Componentes</v>
      </c>
      <c r="AR122" s="31"/>
      <c r="AS122" s="31"/>
      <c r="AT122" s="31" t="str">
        <f t="shared" si="841"/>
        <v>X</v>
      </c>
      <c r="AU122" s="31" t="str">
        <f t="shared" si="841"/>
        <v>X</v>
      </c>
      <c r="AV122" s="31" t="str">
        <f t="shared" si="841"/>
        <v>X</v>
      </c>
      <c r="AW122" s="31" t="str">
        <f t="shared" si="841"/>
        <v>X</v>
      </c>
      <c r="AX122" s="31" t="str">
        <f t="shared" si="841"/>
        <v>X</v>
      </c>
      <c r="AY122" s="31" t="str">
        <f t="shared" si="841"/>
        <v>X</v>
      </c>
      <c r="AZ122" s="31" t="str">
        <f t="shared" si="841"/>
        <v>X</v>
      </c>
      <c r="BA122" s="31" t="str">
        <f t="shared" si="841"/>
        <v>X</v>
      </c>
      <c r="BB122" s="23" t="s">
        <v>1974</v>
      </c>
      <c r="BC122" s="23" t="s">
        <v>450</v>
      </c>
      <c r="BD122" s="30" t="s">
        <v>1975</v>
      </c>
      <c r="BE122" s="24" t="s">
        <v>450</v>
      </c>
      <c r="BF122" s="25" t="s">
        <v>1976</v>
      </c>
      <c r="BG122" s="25" t="s">
        <v>450</v>
      </c>
      <c r="BH122" s="136" t="str">
        <f t="shared" si="845"/>
        <v>Central</v>
      </c>
      <c r="BI122" s="482">
        <f>'G-8'!MR204</f>
        <v>49.2</v>
      </c>
      <c r="BJ122" s="482">
        <f>'G-8'!MT204</f>
        <v>19.206</v>
      </c>
      <c r="BK122" s="483">
        <f>'G-8'!MS204</f>
        <v>3</v>
      </c>
      <c r="BL122" s="41">
        <f t="shared" si="846"/>
        <v>0</v>
      </c>
      <c r="BM122" s="41">
        <f t="shared" si="842"/>
        <v>0</v>
      </c>
      <c r="BN122" s="41">
        <f t="shared" si="842"/>
        <v>0</v>
      </c>
      <c r="BO122" s="41">
        <f t="shared" si="842"/>
        <v>0</v>
      </c>
      <c r="BP122" s="41">
        <f t="shared" si="842"/>
        <v>0</v>
      </c>
      <c r="BQ122" s="41">
        <f t="shared" si="842"/>
        <v>0</v>
      </c>
      <c r="BR122" s="41">
        <f t="shared" si="842"/>
        <v>0</v>
      </c>
      <c r="BS122" s="41">
        <f t="shared" si="842"/>
        <v>0</v>
      </c>
      <c r="BT122" s="41">
        <f t="shared" si="842"/>
        <v>0</v>
      </c>
      <c r="BU122" s="41">
        <f t="shared" si="842"/>
        <v>0</v>
      </c>
      <c r="BV122" s="41">
        <f t="shared" si="842"/>
        <v>0</v>
      </c>
      <c r="BW122" s="41">
        <f t="shared" si="842"/>
        <v>0</v>
      </c>
      <c r="BX122" s="41">
        <f t="shared" si="842"/>
        <v>0</v>
      </c>
      <c r="BY122" s="41">
        <f t="shared" si="842"/>
        <v>0</v>
      </c>
      <c r="BZ122" s="41">
        <f t="shared" si="842"/>
        <v>0</v>
      </c>
      <c r="CA122" s="41">
        <f t="shared" si="842"/>
        <v>0</v>
      </c>
      <c r="CB122" s="41">
        <f t="shared" si="842"/>
        <v>0</v>
      </c>
      <c r="CC122" s="41">
        <f t="shared" si="842"/>
        <v>0</v>
      </c>
      <c r="CD122" s="41">
        <f t="shared" si="842"/>
        <v>0</v>
      </c>
      <c r="CE122" s="41">
        <f t="shared" si="842"/>
        <v>0</v>
      </c>
      <c r="CF122" s="41">
        <f t="shared" si="842"/>
        <v>0</v>
      </c>
      <c r="CG122" s="41" t="str">
        <f t="shared" si="842"/>
        <v>No</v>
      </c>
      <c r="CH122" s="41">
        <f t="shared" si="842"/>
        <v>0</v>
      </c>
      <c r="CI122" s="41">
        <f t="shared" si="842"/>
        <v>0</v>
      </c>
      <c r="CJ122" s="41">
        <f t="shared" si="842"/>
        <v>0</v>
      </c>
      <c r="CK122" s="41">
        <f t="shared" si="842"/>
        <v>0</v>
      </c>
      <c r="CL122" s="41">
        <f t="shared" si="842"/>
        <v>0</v>
      </c>
      <c r="CM122" s="41">
        <f t="shared" si="842"/>
        <v>0</v>
      </c>
      <c r="CN122" s="41">
        <f t="shared" si="842"/>
        <v>0</v>
      </c>
      <c r="CO122" s="41">
        <f t="shared" si="842"/>
        <v>0</v>
      </c>
      <c r="CP122" s="41">
        <f t="shared" si="842"/>
        <v>0</v>
      </c>
      <c r="CQ122" s="41">
        <f t="shared" si="842"/>
        <v>0</v>
      </c>
      <c r="CR122" s="41">
        <f t="shared" si="842"/>
        <v>0</v>
      </c>
      <c r="CS122" s="41">
        <f t="shared" si="842"/>
        <v>0</v>
      </c>
      <c r="CT122" s="41">
        <f t="shared" si="842"/>
        <v>0</v>
      </c>
      <c r="CU122" s="41">
        <f t="shared" si="842"/>
        <v>0</v>
      </c>
      <c r="CV122" s="41">
        <f t="shared" si="842"/>
        <v>0</v>
      </c>
      <c r="CW122" s="41">
        <f t="shared" si="842"/>
        <v>0</v>
      </c>
      <c r="CX122" s="41">
        <f t="shared" si="842"/>
        <v>0</v>
      </c>
      <c r="CY122" s="41">
        <f t="shared" si="842"/>
        <v>0</v>
      </c>
      <c r="CZ122" s="41">
        <f t="shared" si="842"/>
        <v>0</v>
      </c>
      <c r="DA122" s="41">
        <f t="shared" si="842"/>
        <v>0</v>
      </c>
      <c r="DB122" s="26" t="s">
        <v>89</v>
      </c>
      <c r="DC122" s="26" t="s">
        <v>89</v>
      </c>
      <c r="DD122" s="26"/>
      <c r="DE122" s="26" t="s">
        <v>89</v>
      </c>
      <c r="DF122" s="26"/>
      <c r="DG122" s="26"/>
      <c r="DH122" s="26">
        <f t="shared" si="341"/>
        <v>3</v>
      </c>
      <c r="DI122" s="26" t="str">
        <f t="shared" si="342"/>
        <v>Básico</v>
      </c>
      <c r="DJ122" s="19"/>
      <c r="EG122" s="19"/>
      <c r="EH122" s="19"/>
      <c r="EI122" s="19"/>
      <c r="EJ122" s="19"/>
      <c r="EK122" s="19"/>
      <c r="EL122" s="19"/>
      <c r="EM122" s="19"/>
      <c r="EN122" s="19"/>
      <c r="EO122" s="19"/>
      <c r="EP122" s="19"/>
    </row>
    <row r="123" spans="1:146" s="20" customFormat="1" ht="15" customHeight="1">
      <c r="A123" s="1"/>
      <c r="B123" s="19"/>
      <c r="C123" s="31" t="str">
        <f t="shared" si="843"/>
        <v>Economía</v>
      </c>
      <c r="D123" s="473" t="s">
        <v>162</v>
      </c>
      <c r="E123" s="31" t="str">
        <f t="shared" si="844"/>
        <v>Egresos</v>
      </c>
      <c r="F123" s="31" t="str">
        <f t="shared" si="839"/>
        <v>Operacionales</v>
      </c>
      <c r="G123" s="31" t="str">
        <f t="shared" si="839"/>
        <v>Efectividad Gubernamental</v>
      </c>
      <c r="H123" s="31" t="str">
        <f t="shared" si="331"/>
        <v>Avanzado</v>
      </c>
      <c r="I123" s="31" t="str">
        <f t="shared" si="840"/>
        <v>I-42 B</v>
      </c>
      <c r="J123" s="31" t="str">
        <f t="shared" si="840"/>
        <v>Costo de los diferentes componentes</v>
      </c>
      <c r="K123" s="31" t="str">
        <f t="shared" si="840"/>
        <v>USD$/tonelada</v>
      </c>
      <c r="L123" s="31" t="str">
        <f t="shared" si="840"/>
        <v>Muestra el coste total de operación y mantenimiento de los distintos componentes respecto a las toneladas recolectadas o ingresadas a una instalación</v>
      </c>
      <c r="M123" s="31" t="str">
        <f t="shared" si="840"/>
        <v>Cuantitativo</v>
      </c>
      <c r="N123" s="31" t="str">
        <f t="shared" si="840"/>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3" s="31" t="str">
        <f t="shared" si="840"/>
        <v>Tabla I-12. Ejemplos de gastos</v>
      </c>
      <c r="P123" s="31" t="str">
        <f t="shared" si="840"/>
        <v>N/A</v>
      </c>
      <c r="Q123" s="31" t="str">
        <f t="shared" si="840"/>
        <v>N/A</v>
      </c>
      <c r="R123" s="31" t="str">
        <f t="shared" si="840"/>
        <v>N/A</v>
      </c>
      <c r="S123" s="31">
        <f t="shared" si="840"/>
        <v>74</v>
      </c>
      <c r="T123" s="31">
        <f t="shared" si="840"/>
        <v>56</v>
      </c>
      <c r="U123" s="31">
        <f t="shared" si="840"/>
        <v>78</v>
      </c>
      <c r="V123" s="31">
        <f t="shared" si="840"/>
        <v>81</v>
      </c>
      <c r="W123" s="31">
        <f t="shared" si="840"/>
        <v>90</v>
      </c>
      <c r="X123" s="31">
        <f t="shared" si="840"/>
        <v>94</v>
      </c>
      <c r="Y123" s="31" t="str">
        <f t="shared" si="840"/>
        <v>-</v>
      </c>
      <c r="Z123" s="31" t="str">
        <f t="shared" si="840"/>
        <v>-</v>
      </c>
      <c r="AA123" s="31" t="str">
        <f t="shared" si="840"/>
        <v>-</v>
      </c>
      <c r="AB123" s="31" t="str">
        <f t="shared" si="840"/>
        <v>-</v>
      </c>
      <c r="AC123" s="31" t="str">
        <f t="shared" si="840"/>
        <v>-</v>
      </c>
      <c r="AD123" s="31" t="str">
        <f t="shared" si="840"/>
        <v>-</v>
      </c>
      <c r="AE123" s="31" t="str">
        <f t="shared" si="840"/>
        <v>-</v>
      </c>
      <c r="AF123" s="31" t="str">
        <f t="shared" si="840"/>
        <v>-</v>
      </c>
      <c r="AG123" s="31" t="str">
        <f t="shared" si="840"/>
        <v>-</v>
      </c>
      <c r="AH123" s="31">
        <f t="shared" si="841"/>
        <v>55</v>
      </c>
      <c r="AI123" s="31" t="str">
        <f t="shared" si="841"/>
        <v>-</v>
      </c>
      <c r="AJ123" s="31" t="str">
        <f t="shared" si="841"/>
        <v>-</v>
      </c>
      <c r="AK123" s="31" t="str">
        <f t="shared" si="841"/>
        <v>-</v>
      </c>
      <c r="AL123"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3" s="31" t="str">
        <f t="shared" si="841"/>
        <v>Si hay recolección selectiva cada fracción debe reportarse por separado</v>
      </c>
      <c r="AN123" s="31" t="str">
        <f t="shared" si="841"/>
        <v>Utilizar el método de cálculo del indicador</v>
      </c>
      <c r="AO123" s="31" t="str">
        <f t="shared" si="841"/>
        <v>-</v>
      </c>
      <c r="AP123" s="31" t="str">
        <f t="shared" si="841"/>
        <v>-</v>
      </c>
      <c r="AQ123" s="31" t="str">
        <f t="shared" si="841"/>
        <v>Componentes</v>
      </c>
      <c r="AR123" s="31"/>
      <c r="AS123" s="31"/>
      <c r="AT123" s="31" t="str">
        <f t="shared" si="841"/>
        <v>X</v>
      </c>
      <c r="AU123" s="31" t="str">
        <f t="shared" si="841"/>
        <v>X</v>
      </c>
      <c r="AV123" s="31" t="str">
        <f t="shared" si="841"/>
        <v>X</v>
      </c>
      <c r="AW123" s="31" t="str">
        <f t="shared" si="841"/>
        <v>X</v>
      </c>
      <c r="AX123" s="31" t="str">
        <f t="shared" si="841"/>
        <v>X</v>
      </c>
      <c r="AY123" s="31" t="str">
        <f t="shared" si="841"/>
        <v>X</v>
      </c>
      <c r="AZ123" s="31" t="str">
        <f t="shared" si="841"/>
        <v>X</v>
      </c>
      <c r="BA123" s="31" t="str">
        <f t="shared" si="841"/>
        <v>X</v>
      </c>
      <c r="BB123" s="23" t="s">
        <v>1974</v>
      </c>
      <c r="BC123" s="23" t="s">
        <v>450</v>
      </c>
      <c r="BD123" s="30" t="s">
        <v>1975</v>
      </c>
      <c r="BE123" s="24" t="s">
        <v>450</v>
      </c>
      <c r="BF123" s="25" t="s">
        <v>1976</v>
      </c>
      <c r="BG123" s="25" t="s">
        <v>450</v>
      </c>
      <c r="BH123" s="136" t="str">
        <f t="shared" si="845"/>
        <v>Central</v>
      </c>
      <c r="BI123" s="482">
        <f>'G-8'!MR231</f>
        <v>12</v>
      </c>
      <c r="BJ123" s="482">
        <f>'G-8'!MT231</f>
        <v>12</v>
      </c>
      <c r="BK123" s="483">
        <f>'G-8'!MS231</f>
        <v>12</v>
      </c>
      <c r="BL123" s="41">
        <f t="shared" si="846"/>
        <v>0</v>
      </c>
      <c r="BM123" s="41">
        <f t="shared" si="842"/>
        <v>0</v>
      </c>
      <c r="BN123" s="41">
        <f t="shared" si="842"/>
        <v>0</v>
      </c>
      <c r="BO123" s="41">
        <f t="shared" si="842"/>
        <v>0</v>
      </c>
      <c r="BP123" s="41">
        <f t="shared" si="842"/>
        <v>0</v>
      </c>
      <c r="BQ123" s="41">
        <f t="shared" si="842"/>
        <v>0</v>
      </c>
      <c r="BR123" s="41">
        <f t="shared" si="842"/>
        <v>0</v>
      </c>
      <c r="BS123" s="41">
        <f t="shared" si="842"/>
        <v>0</v>
      </c>
      <c r="BT123" s="41">
        <f t="shared" si="842"/>
        <v>0</v>
      </c>
      <c r="BU123" s="41">
        <f t="shared" si="842"/>
        <v>0</v>
      </c>
      <c r="BV123" s="41">
        <f t="shared" si="842"/>
        <v>0</v>
      </c>
      <c r="BW123" s="41">
        <f t="shared" si="842"/>
        <v>0</v>
      </c>
      <c r="BX123" s="41">
        <f t="shared" si="842"/>
        <v>0</v>
      </c>
      <c r="BY123" s="41">
        <f t="shared" si="842"/>
        <v>0</v>
      </c>
      <c r="BZ123" s="41">
        <f t="shared" si="842"/>
        <v>0</v>
      </c>
      <c r="CA123" s="41">
        <f t="shared" si="842"/>
        <v>0</v>
      </c>
      <c r="CB123" s="41">
        <f t="shared" si="842"/>
        <v>0</v>
      </c>
      <c r="CC123" s="41">
        <f t="shared" si="842"/>
        <v>0</v>
      </c>
      <c r="CD123" s="41">
        <f t="shared" si="842"/>
        <v>0</v>
      </c>
      <c r="CE123" s="41">
        <f t="shared" si="842"/>
        <v>0</v>
      </c>
      <c r="CF123" s="41">
        <f t="shared" si="842"/>
        <v>0</v>
      </c>
      <c r="CG123" s="41" t="str">
        <f t="shared" si="842"/>
        <v>No</v>
      </c>
      <c r="CH123" s="41">
        <f t="shared" si="842"/>
        <v>0</v>
      </c>
      <c r="CI123" s="41">
        <f t="shared" si="842"/>
        <v>0</v>
      </c>
      <c r="CJ123" s="41">
        <f t="shared" si="842"/>
        <v>0</v>
      </c>
      <c r="CK123" s="41">
        <f t="shared" si="842"/>
        <v>0</v>
      </c>
      <c r="CL123" s="41">
        <f t="shared" si="842"/>
        <v>0</v>
      </c>
      <c r="CM123" s="41">
        <f t="shared" si="842"/>
        <v>0</v>
      </c>
      <c r="CN123" s="41">
        <f t="shared" si="842"/>
        <v>0</v>
      </c>
      <c r="CO123" s="41">
        <f t="shared" si="842"/>
        <v>0</v>
      </c>
      <c r="CP123" s="41">
        <f t="shared" si="842"/>
        <v>0</v>
      </c>
      <c r="CQ123" s="41">
        <f t="shared" si="842"/>
        <v>0</v>
      </c>
      <c r="CR123" s="41">
        <f t="shared" si="842"/>
        <v>0</v>
      </c>
      <c r="CS123" s="41">
        <f t="shared" si="842"/>
        <v>0</v>
      </c>
      <c r="CT123" s="41">
        <f t="shared" si="842"/>
        <v>0</v>
      </c>
      <c r="CU123" s="41">
        <f t="shared" si="842"/>
        <v>0</v>
      </c>
      <c r="CV123" s="41">
        <f t="shared" si="842"/>
        <v>0</v>
      </c>
      <c r="CW123" s="41">
        <f t="shared" si="842"/>
        <v>0</v>
      </c>
      <c r="CX123" s="41">
        <f t="shared" si="842"/>
        <v>0</v>
      </c>
      <c r="CY123" s="41">
        <f t="shared" si="842"/>
        <v>0</v>
      </c>
      <c r="CZ123" s="41">
        <f t="shared" si="842"/>
        <v>0</v>
      </c>
      <c r="DA123" s="41">
        <f t="shared" si="842"/>
        <v>0</v>
      </c>
      <c r="DB123" s="26" t="s">
        <v>89</v>
      </c>
      <c r="DC123" s="26"/>
      <c r="DD123" s="26"/>
      <c r="DE123" s="26" t="s">
        <v>89</v>
      </c>
      <c r="DF123" s="26"/>
      <c r="DG123" s="26"/>
      <c r="DH123" s="26">
        <f t="shared" si="341"/>
        <v>2</v>
      </c>
      <c r="DI123" s="26" t="str">
        <f t="shared" si="342"/>
        <v>Avanzado</v>
      </c>
      <c r="DJ123" s="19"/>
      <c r="EG123" s="19"/>
      <c r="EH123" s="19"/>
      <c r="EI123" s="19"/>
      <c r="EJ123" s="19"/>
      <c r="EK123" s="19"/>
      <c r="EL123" s="19"/>
      <c r="EM123" s="19"/>
      <c r="EN123" s="19"/>
      <c r="EO123" s="19"/>
      <c r="EP123" s="19"/>
    </row>
    <row r="124" spans="1:146" s="20" customFormat="1" ht="15" customHeight="1">
      <c r="A124" s="1"/>
      <c r="B124" s="19"/>
      <c r="C124" s="31" t="str">
        <f t="shared" si="843"/>
        <v>Economía</v>
      </c>
      <c r="D124" s="473" t="s">
        <v>214</v>
      </c>
      <c r="E124" s="31" t="str">
        <f t="shared" si="844"/>
        <v>Egresos</v>
      </c>
      <c r="F124" s="31" t="str">
        <f t="shared" si="839"/>
        <v>Operacionales</v>
      </c>
      <c r="G124" s="31" t="str">
        <f t="shared" si="839"/>
        <v>Efectividad Gubernamental</v>
      </c>
      <c r="H124" s="31" t="str">
        <f t="shared" si="331"/>
        <v>Avanzado</v>
      </c>
      <c r="I124" s="31" t="str">
        <f t="shared" ref="I124:I125" si="847">I123</f>
        <v>I-42 B</v>
      </c>
      <c r="J124" s="31" t="str">
        <f t="shared" ref="J124:J125" si="848">J123</f>
        <v>Costo de los diferentes componentes</v>
      </c>
      <c r="K124" s="31" t="str">
        <f t="shared" ref="K124:K125" si="849">K123</f>
        <v>USD$/tonelada</v>
      </c>
      <c r="L124" s="31" t="str">
        <f t="shared" ref="L124:L125" si="850">L123</f>
        <v>Muestra el coste total de operación y mantenimiento de los distintos componentes respecto a las toneladas recolectadas o ingresadas a una instalación</v>
      </c>
      <c r="M124" s="31" t="str">
        <f t="shared" ref="M124:M125" si="851">M123</f>
        <v>Cuantitativo</v>
      </c>
      <c r="N124" s="31" t="str">
        <f t="shared" ref="N124:N125" si="852">N123</f>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4" s="31" t="str">
        <f t="shared" ref="O124:O125" si="853">O123</f>
        <v>Tabla I-12. Ejemplos de gastos</v>
      </c>
      <c r="P124" s="31" t="str">
        <f t="shared" ref="P124:P125" si="854">P123</f>
        <v>N/A</v>
      </c>
      <c r="Q124" s="31" t="str">
        <f t="shared" ref="Q124:Q125" si="855">Q123</f>
        <v>N/A</v>
      </c>
      <c r="R124" s="31" t="str">
        <f t="shared" ref="R124:R125" si="856">R123</f>
        <v>N/A</v>
      </c>
      <c r="S124" s="31">
        <f t="shared" ref="S124:S125" si="857">S123</f>
        <v>74</v>
      </c>
      <c r="T124" s="31">
        <f t="shared" ref="T124:T125" si="858">T123</f>
        <v>56</v>
      </c>
      <c r="U124" s="31">
        <f t="shared" ref="U124:U125" si="859">U123</f>
        <v>78</v>
      </c>
      <c r="V124" s="31">
        <f t="shared" ref="V124:V125" si="860">V123</f>
        <v>81</v>
      </c>
      <c r="W124" s="31">
        <f t="shared" ref="W124:W125" si="861">W123</f>
        <v>90</v>
      </c>
      <c r="X124" s="31">
        <f t="shared" ref="X124:X125" si="862">X123</f>
        <v>94</v>
      </c>
      <c r="Y124" s="31" t="str">
        <f t="shared" ref="Y124:Y125" si="863">Y123</f>
        <v>-</v>
      </c>
      <c r="Z124" s="31" t="str">
        <f t="shared" ref="Z124:Z125" si="864">Z123</f>
        <v>-</v>
      </c>
      <c r="AA124" s="31" t="str">
        <f t="shared" ref="AA124:AA125" si="865">AA123</f>
        <v>-</v>
      </c>
      <c r="AB124" s="31" t="str">
        <f t="shared" ref="AB124:AB125" si="866">AB123</f>
        <v>-</v>
      </c>
      <c r="AC124" s="31" t="str">
        <f t="shared" ref="AC124:AC125" si="867">AC123</f>
        <v>-</v>
      </c>
      <c r="AD124" s="31" t="str">
        <f t="shared" ref="AD124:AD125" si="868">AD123</f>
        <v>-</v>
      </c>
      <c r="AE124" s="31" t="str">
        <f t="shared" ref="AE124:AE125" si="869">AE123</f>
        <v>-</v>
      </c>
      <c r="AF124" s="31" t="str">
        <f t="shared" ref="AF124:AF125" si="870">AF123</f>
        <v>-</v>
      </c>
      <c r="AG124" s="31" t="str">
        <f t="shared" ref="AG124:AG125" si="871">AG123</f>
        <v>-</v>
      </c>
      <c r="AH124" s="31">
        <f t="shared" si="841"/>
        <v>55</v>
      </c>
      <c r="AI124" s="31" t="str">
        <f t="shared" si="841"/>
        <v>-</v>
      </c>
      <c r="AJ124" s="31" t="str">
        <f t="shared" si="841"/>
        <v>-</v>
      </c>
      <c r="AK124" s="31" t="str">
        <f t="shared" si="841"/>
        <v>-</v>
      </c>
      <c r="AL124"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4" s="31" t="str">
        <f t="shared" si="841"/>
        <v>Si hay recolección selectiva cada fracción debe reportarse por separado</v>
      </c>
      <c r="AN124" s="31" t="str">
        <f t="shared" si="841"/>
        <v>Utilizar el método de cálculo del indicador</v>
      </c>
      <c r="AO124" s="31" t="str">
        <f t="shared" si="841"/>
        <v>-</v>
      </c>
      <c r="AP124" s="31" t="str">
        <f t="shared" si="841"/>
        <v>-</v>
      </c>
      <c r="AQ124" s="31" t="str">
        <f t="shared" si="841"/>
        <v>Componentes</v>
      </c>
      <c r="AR124" s="31"/>
      <c r="AS124" s="31"/>
      <c r="AT124" s="31" t="str">
        <f t="shared" si="841"/>
        <v>X</v>
      </c>
      <c r="AU124" s="31" t="str">
        <f t="shared" si="841"/>
        <v>X</v>
      </c>
      <c r="AV124" s="31" t="str">
        <f t="shared" si="841"/>
        <v>X</v>
      </c>
      <c r="AW124" s="31" t="str">
        <f t="shared" si="841"/>
        <v>X</v>
      </c>
      <c r="AX124" s="31" t="str">
        <f t="shared" si="841"/>
        <v>X</v>
      </c>
      <c r="AY124" s="31" t="str">
        <f t="shared" si="841"/>
        <v>X</v>
      </c>
      <c r="AZ124" s="31" t="str">
        <f t="shared" si="841"/>
        <v>X</v>
      </c>
      <c r="BA124" s="31" t="str">
        <f t="shared" si="841"/>
        <v>X</v>
      </c>
      <c r="BB124" s="23" t="s">
        <v>1974</v>
      </c>
      <c r="BC124" s="23" t="s">
        <v>450</v>
      </c>
      <c r="BD124" s="30" t="s">
        <v>1975</v>
      </c>
      <c r="BE124" s="24" t="s">
        <v>450</v>
      </c>
      <c r="BF124" s="25" t="s">
        <v>1976</v>
      </c>
      <c r="BG124" s="25" t="s">
        <v>450</v>
      </c>
      <c r="BH124" s="136" t="str">
        <f t="shared" si="845"/>
        <v>Central</v>
      </c>
      <c r="BI124" s="482">
        <f>'G-8'!MR258</f>
        <v>0</v>
      </c>
      <c r="BJ124" s="482" t="e">
        <f>'G-8'!MT258</f>
        <v>#DIV/0!</v>
      </c>
      <c r="BK124" s="483">
        <f>'G-8'!MS258</f>
        <v>0</v>
      </c>
      <c r="BL124" s="41">
        <f t="shared" si="846"/>
        <v>0</v>
      </c>
      <c r="BM124" s="41">
        <f t="shared" si="842"/>
        <v>0</v>
      </c>
      <c r="BN124" s="41">
        <f t="shared" si="842"/>
        <v>0</v>
      </c>
      <c r="BO124" s="41">
        <f t="shared" si="842"/>
        <v>0</v>
      </c>
      <c r="BP124" s="41">
        <f t="shared" si="842"/>
        <v>0</v>
      </c>
      <c r="BQ124" s="41">
        <f t="shared" si="842"/>
        <v>0</v>
      </c>
      <c r="BR124" s="41">
        <f t="shared" si="842"/>
        <v>0</v>
      </c>
      <c r="BS124" s="41">
        <f t="shared" si="842"/>
        <v>0</v>
      </c>
      <c r="BT124" s="41">
        <f t="shared" si="842"/>
        <v>0</v>
      </c>
      <c r="BU124" s="41">
        <f t="shared" si="842"/>
        <v>0</v>
      </c>
      <c r="BV124" s="41">
        <f t="shared" si="842"/>
        <v>0</v>
      </c>
      <c r="BW124" s="41">
        <f t="shared" si="842"/>
        <v>0</v>
      </c>
      <c r="BX124" s="41">
        <f t="shared" si="842"/>
        <v>0</v>
      </c>
      <c r="BY124" s="41">
        <f t="shared" si="842"/>
        <v>0</v>
      </c>
      <c r="BZ124" s="41">
        <f t="shared" si="842"/>
        <v>0</v>
      </c>
      <c r="CA124" s="41">
        <f t="shared" si="842"/>
        <v>0</v>
      </c>
      <c r="CB124" s="41">
        <f t="shared" si="842"/>
        <v>0</v>
      </c>
      <c r="CC124" s="41">
        <f t="shared" si="842"/>
        <v>0</v>
      </c>
      <c r="CD124" s="41">
        <f t="shared" si="842"/>
        <v>0</v>
      </c>
      <c r="CE124" s="41">
        <f t="shared" si="842"/>
        <v>0</v>
      </c>
      <c r="CF124" s="41">
        <f t="shared" si="842"/>
        <v>0</v>
      </c>
      <c r="CG124" s="41" t="str">
        <f t="shared" si="842"/>
        <v>No</v>
      </c>
      <c r="CH124" s="41">
        <f t="shared" si="842"/>
        <v>0</v>
      </c>
      <c r="CI124" s="41">
        <f t="shared" si="842"/>
        <v>0</v>
      </c>
      <c r="CJ124" s="41">
        <f t="shared" si="842"/>
        <v>0</v>
      </c>
      <c r="CK124" s="41">
        <f t="shared" si="842"/>
        <v>0</v>
      </c>
      <c r="CL124" s="41">
        <f t="shared" si="842"/>
        <v>0</v>
      </c>
      <c r="CM124" s="41">
        <f t="shared" si="842"/>
        <v>0</v>
      </c>
      <c r="CN124" s="41">
        <f t="shared" si="842"/>
        <v>0</v>
      </c>
      <c r="CO124" s="41">
        <f t="shared" si="842"/>
        <v>0</v>
      </c>
      <c r="CP124" s="41">
        <f t="shared" si="842"/>
        <v>0</v>
      </c>
      <c r="CQ124" s="41">
        <f t="shared" si="842"/>
        <v>0</v>
      </c>
      <c r="CR124" s="41">
        <f t="shared" si="842"/>
        <v>0</v>
      </c>
      <c r="CS124" s="41">
        <f t="shared" si="842"/>
        <v>0</v>
      </c>
      <c r="CT124" s="41">
        <f t="shared" si="842"/>
        <v>0</v>
      </c>
      <c r="CU124" s="41">
        <f t="shared" si="842"/>
        <v>0</v>
      </c>
      <c r="CV124" s="41">
        <f t="shared" si="842"/>
        <v>0</v>
      </c>
      <c r="CW124" s="41">
        <f t="shared" si="842"/>
        <v>0</v>
      </c>
      <c r="CX124" s="41">
        <f t="shared" si="842"/>
        <v>0</v>
      </c>
      <c r="CY124" s="41">
        <f t="shared" si="842"/>
        <v>0</v>
      </c>
      <c r="CZ124" s="41">
        <f t="shared" si="842"/>
        <v>0</v>
      </c>
      <c r="DA124" s="41">
        <f t="shared" si="842"/>
        <v>0</v>
      </c>
      <c r="DB124" s="26" t="s">
        <v>89</v>
      </c>
      <c r="DC124" s="26"/>
      <c r="DD124" s="26"/>
      <c r="DE124" s="26" t="s">
        <v>89</v>
      </c>
      <c r="DF124" s="26"/>
      <c r="DG124" s="26"/>
      <c r="DH124" s="26">
        <f t="shared" si="341"/>
        <v>2</v>
      </c>
      <c r="DI124" s="26" t="str">
        <f t="shared" si="342"/>
        <v>Avanzado</v>
      </c>
      <c r="DJ124" s="19"/>
      <c r="EG124" s="19"/>
      <c r="EH124" s="19"/>
      <c r="EI124" s="19"/>
      <c r="EJ124" s="19"/>
      <c r="EK124" s="19"/>
      <c r="EL124" s="19"/>
      <c r="EM124" s="19"/>
      <c r="EN124" s="19"/>
      <c r="EO124" s="19"/>
      <c r="EP124" s="19"/>
    </row>
    <row r="125" spans="1:146" s="20" customFormat="1" ht="15" customHeight="1">
      <c r="A125" s="1"/>
      <c r="B125" s="19"/>
      <c r="C125" s="31" t="str">
        <f t="shared" si="843"/>
        <v>Economía</v>
      </c>
      <c r="D125" s="31" t="s">
        <v>55</v>
      </c>
      <c r="E125" s="31" t="str">
        <f t="shared" si="844"/>
        <v>Egresos</v>
      </c>
      <c r="F125" s="31" t="str">
        <f t="shared" si="839"/>
        <v>Operacionales</v>
      </c>
      <c r="G125" s="31" t="str">
        <f t="shared" si="839"/>
        <v>Efectividad Gubernamental</v>
      </c>
      <c r="H125" s="31" t="str">
        <f t="shared" si="331"/>
        <v>Avanzado</v>
      </c>
      <c r="I125" s="31" t="str">
        <f t="shared" si="847"/>
        <v>I-42 B</v>
      </c>
      <c r="J125" s="31" t="str">
        <f t="shared" si="848"/>
        <v>Costo de los diferentes componentes</v>
      </c>
      <c r="K125" s="31" t="str">
        <f t="shared" si="849"/>
        <v>USD$/tonelada</v>
      </c>
      <c r="L125" s="31" t="str">
        <f t="shared" si="850"/>
        <v>Muestra el coste total de operación y mantenimiento de los distintos componentes respecto a las toneladas recolectadas o ingresadas a una instalación</v>
      </c>
      <c r="M125" s="31" t="str">
        <f t="shared" si="851"/>
        <v>Cuantitativo</v>
      </c>
      <c r="N125" s="31" t="str">
        <f t="shared" si="852"/>
        <v>Costo por componente=Gastos totales del componente/total de toneladas recolectadas o ingresadas a una instalación  Incluir todos los gastos totales al año: corrientes (operación, mantenimiento, administración, salarios) y de financiación (por equipamiento o infraestructura, amortizaciones financieras o retorno de inversión, pago de préstamos o impuestos, etc.), ver tabla I-12. En caso de que no se tenga completa la información, deberá especificarse que gastos se han incluido. También se puede calcular per cápita: Coste total per cápita=Gastos totales  del componente al año/Población atendida por el servicio de recolección.</v>
      </c>
      <c r="O125" s="31" t="str">
        <f t="shared" si="853"/>
        <v>Tabla I-12. Ejemplos de gastos</v>
      </c>
      <c r="P125" s="31" t="str">
        <f t="shared" si="854"/>
        <v>N/A</v>
      </c>
      <c r="Q125" s="31" t="str">
        <f t="shared" si="855"/>
        <v>N/A</v>
      </c>
      <c r="R125" s="31" t="str">
        <f t="shared" si="856"/>
        <v>N/A</v>
      </c>
      <c r="S125" s="31">
        <f t="shared" si="857"/>
        <v>74</v>
      </c>
      <c r="T125" s="31">
        <f t="shared" si="858"/>
        <v>56</v>
      </c>
      <c r="U125" s="31">
        <f t="shared" si="859"/>
        <v>78</v>
      </c>
      <c r="V125" s="31">
        <f t="shared" si="860"/>
        <v>81</v>
      </c>
      <c r="W125" s="31">
        <f t="shared" si="861"/>
        <v>90</v>
      </c>
      <c r="X125" s="31">
        <f t="shared" si="862"/>
        <v>94</v>
      </c>
      <c r="Y125" s="31" t="str">
        <f t="shared" si="863"/>
        <v>-</v>
      </c>
      <c r="Z125" s="31" t="str">
        <f t="shared" si="864"/>
        <v>-</v>
      </c>
      <c r="AA125" s="31" t="str">
        <f t="shared" si="865"/>
        <v>-</v>
      </c>
      <c r="AB125" s="31" t="str">
        <f t="shared" si="866"/>
        <v>-</v>
      </c>
      <c r="AC125" s="31" t="str">
        <f t="shared" si="867"/>
        <v>-</v>
      </c>
      <c r="AD125" s="31" t="str">
        <f t="shared" si="868"/>
        <v>-</v>
      </c>
      <c r="AE125" s="31" t="str">
        <f t="shared" si="869"/>
        <v>-</v>
      </c>
      <c r="AF125" s="31" t="str">
        <f t="shared" si="870"/>
        <v>-</v>
      </c>
      <c r="AG125" s="31" t="str">
        <f t="shared" si="871"/>
        <v>-</v>
      </c>
      <c r="AH125" s="31">
        <f t="shared" si="841"/>
        <v>55</v>
      </c>
      <c r="AI125" s="31" t="str">
        <f t="shared" si="841"/>
        <v>-</v>
      </c>
      <c r="AJ125" s="31" t="str">
        <f t="shared" si="841"/>
        <v>-</v>
      </c>
      <c r="AK125" s="31" t="str">
        <f t="shared" si="841"/>
        <v>-</v>
      </c>
      <c r="AL125" s="221" t="str">
        <f t="shared" si="841"/>
        <v>La recolección usualmente es la operación más costosa del manejo de residuos (y si es recolección selectiva, aún más), entre más detallados se tengan los costos directos e indirectos, el indicador será más efectivo para controlar o mejorar los gastos. La valorización energética también suele ser una operación costosa. Aunque el menor costo posible es deseable, debe analizarse cuidadosamente en conjunto con otros indicadores, por ejemplo, puede invertirse poco en recolección y disminuir la cantidad de población cubierta por el servicio, lo que indicaría que el menor costo está afectando negativamente otros aspectos del sistema.</v>
      </c>
      <c r="AM125" s="31" t="str">
        <f t="shared" si="841"/>
        <v>Si hay recolección selectiva cada fracción debe reportarse por separado</v>
      </c>
      <c r="AN125" s="31" t="str">
        <f t="shared" si="841"/>
        <v>Utilizar el método de cálculo del indicador</v>
      </c>
      <c r="AO125" s="31" t="str">
        <f t="shared" si="841"/>
        <v>-</v>
      </c>
      <c r="AP125" s="31" t="str">
        <f t="shared" si="841"/>
        <v>-</v>
      </c>
      <c r="AQ125" s="31" t="str">
        <f t="shared" si="841"/>
        <v>Componentes</v>
      </c>
      <c r="AR125" s="31"/>
      <c r="AS125" s="31"/>
      <c r="AT125" s="31" t="str">
        <f t="shared" si="841"/>
        <v>X</v>
      </c>
      <c r="AU125" s="31" t="str">
        <f t="shared" si="841"/>
        <v>X</v>
      </c>
      <c r="AV125" s="31" t="str">
        <f t="shared" si="841"/>
        <v>X</v>
      </c>
      <c r="AW125" s="31" t="str">
        <f t="shared" si="841"/>
        <v>X</v>
      </c>
      <c r="AX125" s="31" t="str">
        <f t="shared" si="841"/>
        <v>X</v>
      </c>
      <c r="AY125" s="31" t="str">
        <f t="shared" si="841"/>
        <v>X</v>
      </c>
      <c r="AZ125" s="31" t="str">
        <f t="shared" si="841"/>
        <v>X</v>
      </c>
      <c r="BA125" s="31" t="str">
        <f t="shared" si="841"/>
        <v>X</v>
      </c>
      <c r="BB125" s="23" t="s">
        <v>1971</v>
      </c>
      <c r="BC125" s="23" t="s">
        <v>450</v>
      </c>
      <c r="BD125" s="30" t="s">
        <v>1972</v>
      </c>
      <c r="BE125" s="24" t="s">
        <v>450</v>
      </c>
      <c r="BF125" s="25" t="s">
        <v>1973</v>
      </c>
      <c r="BG125" s="25" t="s">
        <v>450</v>
      </c>
      <c r="BH125" s="136" t="str">
        <f t="shared" si="845"/>
        <v>Central</v>
      </c>
      <c r="BI125" s="482">
        <f>'G-8'!MR284</f>
        <v>0</v>
      </c>
      <c r="BJ125" s="482" t="e">
        <f>'G-8'!MT284</f>
        <v>#DIV/0!</v>
      </c>
      <c r="BK125" s="483">
        <f>'G-8'!MS284</f>
        <v>0</v>
      </c>
      <c r="BL125" s="41">
        <f t="shared" si="846"/>
        <v>0</v>
      </c>
      <c r="BM125" s="41">
        <f t="shared" si="842"/>
        <v>0</v>
      </c>
      <c r="BN125" s="41">
        <f t="shared" si="842"/>
        <v>0</v>
      </c>
      <c r="BO125" s="41">
        <f t="shared" si="842"/>
        <v>0</v>
      </c>
      <c r="BP125" s="41">
        <f t="shared" si="842"/>
        <v>0</v>
      </c>
      <c r="BQ125" s="41">
        <f t="shared" si="842"/>
        <v>0</v>
      </c>
      <c r="BR125" s="41">
        <f t="shared" si="842"/>
        <v>0</v>
      </c>
      <c r="BS125" s="41">
        <f t="shared" si="842"/>
        <v>0</v>
      </c>
      <c r="BT125" s="41">
        <f t="shared" si="842"/>
        <v>0</v>
      </c>
      <c r="BU125" s="41">
        <f t="shared" si="842"/>
        <v>0</v>
      </c>
      <c r="BV125" s="41">
        <f t="shared" si="842"/>
        <v>0</v>
      </c>
      <c r="BW125" s="41">
        <f t="shared" si="842"/>
        <v>0</v>
      </c>
      <c r="BX125" s="41">
        <f t="shared" si="842"/>
        <v>0</v>
      </c>
      <c r="BY125" s="41">
        <f t="shared" si="842"/>
        <v>0</v>
      </c>
      <c r="BZ125" s="41">
        <f t="shared" si="842"/>
        <v>0</v>
      </c>
      <c r="CA125" s="41">
        <f t="shared" si="842"/>
        <v>0</v>
      </c>
      <c r="CB125" s="41">
        <f t="shared" si="842"/>
        <v>0</v>
      </c>
      <c r="CC125" s="41">
        <f t="shared" si="842"/>
        <v>0</v>
      </c>
      <c r="CD125" s="41">
        <f t="shared" si="842"/>
        <v>0</v>
      </c>
      <c r="CE125" s="41">
        <f t="shared" si="842"/>
        <v>0</v>
      </c>
      <c r="CF125" s="41">
        <f t="shared" si="842"/>
        <v>0</v>
      </c>
      <c r="CG125" s="41" t="str">
        <f t="shared" si="842"/>
        <v>No</v>
      </c>
      <c r="CH125" s="41">
        <f t="shared" si="842"/>
        <v>0</v>
      </c>
      <c r="CI125" s="41">
        <f t="shared" si="842"/>
        <v>0</v>
      </c>
      <c r="CJ125" s="41">
        <f t="shared" si="842"/>
        <v>0</v>
      </c>
      <c r="CK125" s="41">
        <f t="shared" si="842"/>
        <v>0</v>
      </c>
      <c r="CL125" s="41">
        <f t="shared" si="842"/>
        <v>0</v>
      </c>
      <c r="CM125" s="41">
        <f t="shared" si="842"/>
        <v>0</v>
      </c>
      <c r="CN125" s="41">
        <f t="shared" si="842"/>
        <v>0</v>
      </c>
      <c r="CO125" s="41">
        <f t="shared" ref="CO125" si="872">CO124</f>
        <v>0</v>
      </c>
      <c r="CP125" s="41">
        <f t="shared" ref="CP125" si="873">CP124</f>
        <v>0</v>
      </c>
      <c r="CQ125" s="41">
        <f t="shared" ref="CQ125" si="874">CQ124</f>
        <v>0</v>
      </c>
      <c r="CR125" s="41">
        <f t="shared" ref="CR125" si="875">CR124</f>
        <v>0</v>
      </c>
      <c r="CS125" s="41">
        <f t="shared" ref="CS125" si="876">CS124</f>
        <v>0</v>
      </c>
      <c r="CT125" s="41">
        <f t="shared" ref="CT125" si="877">CT124</f>
        <v>0</v>
      </c>
      <c r="CU125" s="41">
        <f t="shared" ref="CU125" si="878">CU124</f>
        <v>0</v>
      </c>
      <c r="CV125" s="41">
        <f t="shared" ref="CV125" si="879">CV124</f>
        <v>0</v>
      </c>
      <c r="CW125" s="41">
        <f t="shared" ref="CW125" si="880">CW124</f>
        <v>0</v>
      </c>
      <c r="CX125" s="41">
        <f t="shared" ref="CX125" si="881">CX124</f>
        <v>0</v>
      </c>
      <c r="CY125" s="41">
        <f t="shared" ref="CY125" si="882">CY124</f>
        <v>0</v>
      </c>
      <c r="CZ125" s="41">
        <f t="shared" ref="CZ125" si="883">CZ124</f>
        <v>0</v>
      </c>
      <c r="DA125" s="41">
        <f t="shared" ref="DA125" si="884">DA124</f>
        <v>0</v>
      </c>
      <c r="DB125" s="26"/>
      <c r="DC125" s="26"/>
      <c r="DD125" s="26"/>
      <c r="DE125" s="26" t="s">
        <v>89</v>
      </c>
      <c r="DF125" s="26"/>
      <c r="DG125" s="26"/>
      <c r="DH125" s="26">
        <f t="shared" si="341"/>
        <v>1</v>
      </c>
      <c r="DI125" s="26" t="str">
        <f t="shared" si="342"/>
        <v>Avanzado</v>
      </c>
      <c r="DJ125" s="19"/>
      <c r="EG125" s="19"/>
      <c r="EH125" s="19"/>
      <c r="EI125" s="19"/>
      <c r="EJ125" s="19"/>
      <c r="EK125" s="19"/>
      <c r="EL125" s="19"/>
      <c r="EM125" s="19"/>
      <c r="EN125" s="19"/>
      <c r="EO125" s="19"/>
      <c r="EP125" s="19"/>
    </row>
    <row r="126" spans="1:146" s="20" customFormat="1" ht="15" customHeight="1">
      <c r="A126" s="1"/>
      <c r="B126" s="19"/>
      <c r="C126" s="31" t="s">
        <v>433</v>
      </c>
      <c r="D126" s="31" t="s">
        <v>14</v>
      </c>
      <c r="E126" s="31" t="s">
        <v>419</v>
      </c>
      <c r="F126" s="31" t="s">
        <v>428</v>
      </c>
      <c r="G126" s="31" t="s">
        <v>2124</v>
      </c>
      <c r="H126" s="31" t="str">
        <f t="shared" si="331"/>
        <v>Avanzado</v>
      </c>
      <c r="I126" s="41" t="s">
        <v>3036</v>
      </c>
      <c r="J126" s="22" t="s">
        <v>3052</v>
      </c>
      <c r="K126" s="22" t="s">
        <v>90</v>
      </c>
      <c r="L126" s="22" t="s">
        <v>3053</v>
      </c>
      <c r="M126" s="31" t="s">
        <v>98</v>
      </c>
      <c r="N126" s="22" t="s">
        <v>3054</v>
      </c>
      <c r="O126" s="220" t="s">
        <v>3055</v>
      </c>
      <c r="P126" s="21" t="s">
        <v>22</v>
      </c>
      <c r="Q126" s="21" t="s">
        <v>22</v>
      </c>
      <c r="R126" s="21" t="s">
        <v>22</v>
      </c>
      <c r="S126" s="26">
        <f>'G-7'!D54</f>
        <v>49</v>
      </c>
      <c r="T126" s="26">
        <f>'G-7'!D80</f>
        <v>75</v>
      </c>
      <c r="U126" s="26" t="s">
        <v>4</v>
      </c>
      <c r="V126" s="26" t="s">
        <v>4</v>
      </c>
      <c r="W126" s="26" t="s">
        <v>4</v>
      </c>
      <c r="X126" s="26" t="s">
        <v>4</v>
      </c>
      <c r="Y126" s="26" t="s">
        <v>4</v>
      </c>
      <c r="Z126" s="26" t="s">
        <v>4</v>
      </c>
      <c r="AA126" s="41" t="s">
        <v>4</v>
      </c>
      <c r="AB126" s="41" t="s">
        <v>4</v>
      </c>
      <c r="AC126" s="41" t="s">
        <v>4</v>
      </c>
      <c r="AD126" s="41" t="s">
        <v>4</v>
      </c>
      <c r="AE126" s="41" t="s">
        <v>4</v>
      </c>
      <c r="AF126" s="41" t="s">
        <v>4</v>
      </c>
      <c r="AG126" s="41" t="s">
        <v>4</v>
      </c>
      <c r="AH126" s="41" t="s">
        <v>4</v>
      </c>
      <c r="AI126" s="41" t="s">
        <v>4</v>
      </c>
      <c r="AJ126" s="41" t="s">
        <v>4</v>
      </c>
      <c r="AK126" s="41" t="s">
        <v>4</v>
      </c>
      <c r="AL126" s="222" t="s">
        <v>4</v>
      </c>
      <c r="AM126" s="41" t="s">
        <v>1509</v>
      </c>
      <c r="AN126" s="41" t="s">
        <v>1509</v>
      </c>
      <c r="AO126" s="41" t="s">
        <v>1509</v>
      </c>
      <c r="AP126" s="41" t="s">
        <v>1509</v>
      </c>
      <c r="AQ126" s="26" t="s">
        <v>619</v>
      </c>
      <c r="AR126" s="26"/>
      <c r="AS126" s="26"/>
      <c r="AT126" s="26" t="s">
        <v>2851</v>
      </c>
      <c r="AU126" s="26" t="s">
        <v>2851</v>
      </c>
      <c r="AV126" s="26" t="s">
        <v>2851</v>
      </c>
      <c r="AW126" s="26" t="s">
        <v>2851</v>
      </c>
      <c r="AX126" s="26" t="s">
        <v>2851</v>
      </c>
      <c r="AY126" s="26" t="s">
        <v>2851</v>
      </c>
      <c r="AZ126" s="26" t="s">
        <v>2851</v>
      </c>
      <c r="BA126" s="26" t="s">
        <v>2851</v>
      </c>
      <c r="BB126" s="23" t="s">
        <v>1977</v>
      </c>
      <c r="BC126" s="23" t="s">
        <v>450</v>
      </c>
      <c r="BD126" s="30" t="s">
        <v>2091</v>
      </c>
      <c r="BE126" s="24" t="s">
        <v>450</v>
      </c>
      <c r="BF126" s="25" t="s">
        <v>1978</v>
      </c>
      <c r="BG126" s="25" t="s">
        <v>450</v>
      </c>
      <c r="BH126" s="136" t="s">
        <v>1011</v>
      </c>
      <c r="BI126" s="482">
        <f>'G-8'!MR50</f>
        <v>4.1500000000000004</v>
      </c>
      <c r="BJ126" s="482">
        <f>'G-8'!MT50</f>
        <v>1.9627368605866813</v>
      </c>
      <c r="BK126" s="483">
        <f>'G-8'!MS50</f>
        <v>0.28999999999999998</v>
      </c>
      <c r="BL126" s="41">
        <f>COUNTA(BM126:BZ126)/2</f>
        <v>0</v>
      </c>
      <c r="BM126" s="41"/>
      <c r="BN126" s="31"/>
      <c r="BO126" s="41"/>
      <c r="BP126" s="31"/>
      <c r="BQ126" s="41"/>
      <c r="BR126" s="44"/>
      <c r="BS126" s="44"/>
      <c r="BT126" s="44"/>
      <c r="BU126" s="44"/>
      <c r="BV126" s="44"/>
      <c r="BW126" s="44"/>
      <c r="BX126" s="44"/>
      <c r="BY126" s="44"/>
      <c r="BZ126" s="44"/>
      <c r="CA126" s="41">
        <f t="shared" si="171"/>
        <v>0</v>
      </c>
      <c r="CB126" s="41"/>
      <c r="CC126" s="41"/>
      <c r="CD126" s="41"/>
      <c r="CE126" s="41"/>
      <c r="CF126" s="41"/>
      <c r="CG126" s="41" t="s">
        <v>88</v>
      </c>
      <c r="CH126" s="41"/>
      <c r="CI126" s="41"/>
      <c r="CJ126" s="41"/>
      <c r="CK126" s="41"/>
      <c r="CL126" s="41">
        <f>COUNTA(CM126:CT126)/2</f>
        <v>0</v>
      </c>
      <c r="CM126" s="41"/>
      <c r="CN126" s="41"/>
      <c r="CO126" s="41"/>
      <c r="CP126" s="41"/>
      <c r="CQ126" s="41"/>
      <c r="CR126" s="41"/>
      <c r="CS126" s="41"/>
      <c r="CT126" s="41"/>
      <c r="CU126" s="41">
        <f t="shared" si="170"/>
        <v>0</v>
      </c>
      <c r="CV126" s="41"/>
      <c r="CW126" s="31"/>
      <c r="CX126" s="31"/>
      <c r="CY126" s="31"/>
      <c r="CZ126" s="31"/>
      <c r="DA126" s="31"/>
      <c r="DB126" s="26"/>
      <c r="DC126" s="26"/>
      <c r="DD126" s="26"/>
      <c r="DE126" s="26"/>
      <c r="DF126" s="26"/>
      <c r="DG126" s="26"/>
      <c r="DH126" s="26">
        <f t="shared" si="341"/>
        <v>0</v>
      </c>
      <c r="DI126" s="26" t="str">
        <f t="shared" si="342"/>
        <v>Avanzado</v>
      </c>
      <c r="DJ126" s="19"/>
      <c r="EG126" s="19"/>
      <c r="EH126" s="19"/>
      <c r="EI126" s="19"/>
      <c r="EJ126" s="19"/>
      <c r="EK126" s="19"/>
      <c r="EL126" s="19"/>
      <c r="EM126" s="19"/>
      <c r="EN126" s="19"/>
      <c r="EO126" s="19"/>
      <c r="EP126" s="19"/>
    </row>
    <row r="127" spans="1:146" s="20" customFormat="1" ht="15" customHeight="1">
      <c r="A127" s="1"/>
      <c r="B127" s="19"/>
      <c r="C127" s="31" t="str">
        <f>C126</f>
        <v>Economía</v>
      </c>
      <c r="D127" s="31" t="s">
        <v>519</v>
      </c>
      <c r="E127" s="31" t="str">
        <f>E126</f>
        <v>Ingresos</v>
      </c>
      <c r="F127" s="31" t="str">
        <f t="shared" ref="F127:G133" si="885">F126</f>
        <v>Operacionales</v>
      </c>
      <c r="G127" s="31" t="str">
        <f t="shared" si="885"/>
        <v>Marco Institucional</v>
      </c>
      <c r="H127" s="31" t="str">
        <f t="shared" si="331"/>
        <v>Avanzado</v>
      </c>
      <c r="I127" s="31" t="str">
        <f t="shared" ref="I127:AG130" si="886">I126</f>
        <v>I-43</v>
      </c>
      <c r="J127" s="31" t="str">
        <f t="shared" si="886"/>
        <v>Tarifa promedio</v>
      </c>
      <c r="K127" s="31" t="str">
        <f t="shared" si="886"/>
        <v>USD$/tonelada</v>
      </c>
      <c r="L127" s="31" t="str">
        <f t="shared" si="886"/>
        <v>Muestra la tarifa promedio de cobro por los diferentes servicios.</v>
      </c>
      <c r="M127" s="31" t="str">
        <f t="shared" si="886"/>
        <v>Cuantitativo</v>
      </c>
      <c r="N127" s="31" t="str">
        <f t="shared" si="886"/>
        <v>Tarifa promedio de cobro= promediar las tarifas existentes por los distintos servicios. En el caso de limpieza viaria se puede reportar por separado en USD$/km, o utilizar de apoyo la Tabla I-19 para su conversión a USD$/tonelada.</v>
      </c>
      <c r="O127" s="31" t="str">
        <f t="shared" si="886"/>
        <v>Tabla I-19. Factores de conversión de tarifa de limpieza viaria</v>
      </c>
      <c r="P127" s="31" t="str">
        <f t="shared" si="886"/>
        <v>N/A</v>
      </c>
      <c r="Q127" s="31" t="str">
        <f t="shared" si="886"/>
        <v>N/A</v>
      </c>
      <c r="R127" s="31" t="str">
        <f t="shared" si="886"/>
        <v>N/A</v>
      </c>
      <c r="S127" s="31">
        <f t="shared" si="886"/>
        <v>49</v>
      </c>
      <c r="T127" s="31">
        <f t="shared" si="886"/>
        <v>75</v>
      </c>
      <c r="U127" s="31" t="str">
        <f t="shared" si="886"/>
        <v>-</v>
      </c>
      <c r="V127" s="31" t="str">
        <f t="shared" si="886"/>
        <v>-</v>
      </c>
      <c r="W127" s="31" t="str">
        <f t="shared" si="886"/>
        <v>-</v>
      </c>
      <c r="X127" s="31" t="str">
        <f t="shared" si="886"/>
        <v>-</v>
      </c>
      <c r="Y127" s="31" t="str">
        <f t="shared" si="886"/>
        <v>-</v>
      </c>
      <c r="Z127" s="31" t="str">
        <f t="shared" si="886"/>
        <v>-</v>
      </c>
      <c r="AA127" s="31" t="str">
        <f t="shared" si="886"/>
        <v>-</v>
      </c>
      <c r="AB127" s="31" t="str">
        <f t="shared" si="886"/>
        <v>-</v>
      </c>
      <c r="AC127" s="31" t="str">
        <f t="shared" si="886"/>
        <v>-</v>
      </c>
      <c r="AD127" s="31" t="str">
        <f t="shared" si="886"/>
        <v>-</v>
      </c>
      <c r="AE127" s="31" t="str">
        <f t="shared" si="886"/>
        <v>-</v>
      </c>
      <c r="AF127" s="31" t="str">
        <f t="shared" si="886"/>
        <v>-</v>
      </c>
      <c r="AG127" s="31" t="str">
        <f t="shared" si="886"/>
        <v>-</v>
      </c>
      <c r="AH127" s="31" t="str">
        <f t="shared" ref="AH127:BA133" si="887">AH126</f>
        <v>-</v>
      </c>
      <c r="AI127" s="31" t="str">
        <f t="shared" si="887"/>
        <v>-</v>
      </c>
      <c r="AJ127" s="31" t="str">
        <f t="shared" si="887"/>
        <v>-</v>
      </c>
      <c r="AK127" s="31" t="str">
        <f t="shared" si="887"/>
        <v>-</v>
      </c>
      <c r="AL127" s="221" t="str">
        <f t="shared" si="887"/>
        <v>-</v>
      </c>
      <c r="AM127" s="31" t="str">
        <f t="shared" si="887"/>
        <v>Utilizar el método de cálculo del indicador</v>
      </c>
      <c r="AN127" s="31" t="str">
        <f t="shared" si="887"/>
        <v>Utilizar el método de cálculo del indicador</v>
      </c>
      <c r="AO127" s="31" t="str">
        <f t="shared" si="887"/>
        <v>Utilizar el método de cálculo del indicador</v>
      </c>
      <c r="AP127" s="31" t="str">
        <f t="shared" si="887"/>
        <v>Utilizar el método de cálculo del indicador</v>
      </c>
      <c r="AQ127" s="31" t="str">
        <f t="shared" si="887"/>
        <v>Componentes</v>
      </c>
      <c r="AR127" s="31"/>
      <c r="AS127" s="31"/>
      <c r="AT127" s="31" t="str">
        <f t="shared" si="887"/>
        <v>X</v>
      </c>
      <c r="AU127" s="31" t="str">
        <f t="shared" si="887"/>
        <v>X</v>
      </c>
      <c r="AV127" s="31" t="str">
        <f t="shared" si="887"/>
        <v>X</v>
      </c>
      <c r="AW127" s="31" t="str">
        <f t="shared" si="887"/>
        <v>X</v>
      </c>
      <c r="AX127" s="31" t="str">
        <f t="shared" si="887"/>
        <v>X</v>
      </c>
      <c r="AY127" s="31" t="str">
        <f t="shared" si="887"/>
        <v>X</v>
      </c>
      <c r="AZ127" s="31" t="str">
        <f t="shared" si="887"/>
        <v>X</v>
      </c>
      <c r="BA127" s="31" t="str">
        <f t="shared" si="887"/>
        <v>X</v>
      </c>
      <c r="BB127" s="23" t="s">
        <v>1979</v>
      </c>
      <c r="BC127" s="23" t="s">
        <v>450</v>
      </c>
      <c r="BD127" s="30" t="s">
        <v>2096</v>
      </c>
      <c r="BE127" s="24" t="s">
        <v>450</v>
      </c>
      <c r="BF127" s="25" t="s">
        <v>1980</v>
      </c>
      <c r="BG127" s="25" t="s">
        <v>450</v>
      </c>
      <c r="BH127" s="689" t="str">
        <f>BH126</f>
        <v>Máx</v>
      </c>
      <c r="BI127" s="482">
        <f>'G-8'!MR115</f>
        <v>47.45</v>
      </c>
      <c r="BJ127" s="482">
        <f>'G-8'!MT115</f>
        <v>26.47</v>
      </c>
      <c r="BK127" s="483">
        <f>'G-8'!MS115</f>
        <v>11.96</v>
      </c>
      <c r="BL127" s="41">
        <f>BL126</f>
        <v>0</v>
      </c>
      <c r="BM127" s="41">
        <f t="shared" ref="BM127:DA132" si="888">BM126</f>
        <v>0</v>
      </c>
      <c r="BN127" s="41">
        <f t="shared" si="888"/>
        <v>0</v>
      </c>
      <c r="BO127" s="41">
        <f t="shared" si="888"/>
        <v>0</v>
      </c>
      <c r="BP127" s="41">
        <f t="shared" si="888"/>
        <v>0</v>
      </c>
      <c r="BQ127" s="41">
        <f t="shared" si="888"/>
        <v>0</v>
      </c>
      <c r="BR127" s="41">
        <f t="shared" si="888"/>
        <v>0</v>
      </c>
      <c r="BS127" s="41">
        <f t="shared" si="888"/>
        <v>0</v>
      </c>
      <c r="BT127" s="41">
        <f t="shared" si="888"/>
        <v>0</v>
      </c>
      <c r="BU127" s="41">
        <f t="shared" si="888"/>
        <v>0</v>
      </c>
      <c r="BV127" s="41">
        <f t="shared" si="888"/>
        <v>0</v>
      </c>
      <c r="BW127" s="41">
        <f t="shared" si="888"/>
        <v>0</v>
      </c>
      <c r="BX127" s="41">
        <f t="shared" si="888"/>
        <v>0</v>
      </c>
      <c r="BY127" s="41">
        <f t="shared" si="888"/>
        <v>0</v>
      </c>
      <c r="BZ127" s="41">
        <f t="shared" si="888"/>
        <v>0</v>
      </c>
      <c r="CA127" s="41">
        <f t="shared" si="888"/>
        <v>0</v>
      </c>
      <c r="CB127" s="41">
        <f t="shared" si="888"/>
        <v>0</v>
      </c>
      <c r="CC127" s="41">
        <f t="shared" si="888"/>
        <v>0</v>
      </c>
      <c r="CD127" s="41">
        <f t="shared" si="888"/>
        <v>0</v>
      </c>
      <c r="CE127" s="41">
        <f t="shared" si="888"/>
        <v>0</v>
      </c>
      <c r="CF127" s="41">
        <f t="shared" si="888"/>
        <v>0</v>
      </c>
      <c r="CG127" s="41" t="str">
        <f t="shared" si="888"/>
        <v>No</v>
      </c>
      <c r="CH127" s="41">
        <f t="shared" si="888"/>
        <v>0</v>
      </c>
      <c r="CI127" s="41">
        <f t="shared" si="888"/>
        <v>0</v>
      </c>
      <c r="CJ127" s="41">
        <f t="shared" si="888"/>
        <v>0</v>
      </c>
      <c r="CK127" s="41">
        <f t="shared" si="888"/>
        <v>0</v>
      </c>
      <c r="CL127" s="41">
        <f t="shared" si="888"/>
        <v>0</v>
      </c>
      <c r="CM127" s="41">
        <f t="shared" si="888"/>
        <v>0</v>
      </c>
      <c r="CN127" s="41">
        <f t="shared" si="888"/>
        <v>0</v>
      </c>
      <c r="CO127" s="41">
        <f t="shared" si="888"/>
        <v>0</v>
      </c>
      <c r="CP127" s="41">
        <f t="shared" si="888"/>
        <v>0</v>
      </c>
      <c r="CQ127" s="41">
        <f t="shared" si="888"/>
        <v>0</v>
      </c>
      <c r="CR127" s="41">
        <f t="shared" si="888"/>
        <v>0</v>
      </c>
      <c r="CS127" s="41">
        <f t="shared" si="888"/>
        <v>0</v>
      </c>
      <c r="CT127" s="41">
        <f t="shared" si="888"/>
        <v>0</v>
      </c>
      <c r="CU127" s="41">
        <f t="shared" si="888"/>
        <v>0</v>
      </c>
      <c r="CV127" s="41">
        <f t="shared" si="888"/>
        <v>0</v>
      </c>
      <c r="CW127" s="41">
        <f t="shared" si="888"/>
        <v>0</v>
      </c>
      <c r="CX127" s="41">
        <f t="shared" si="888"/>
        <v>0</v>
      </c>
      <c r="CY127" s="41">
        <f t="shared" si="888"/>
        <v>0</v>
      </c>
      <c r="CZ127" s="41">
        <f t="shared" si="888"/>
        <v>0</v>
      </c>
      <c r="DA127" s="41">
        <f t="shared" si="888"/>
        <v>0</v>
      </c>
      <c r="DB127" s="26"/>
      <c r="DC127" s="26"/>
      <c r="DD127" s="26"/>
      <c r="DE127" s="26"/>
      <c r="DF127" s="26"/>
      <c r="DG127" s="26"/>
      <c r="DH127" s="26">
        <f t="shared" si="341"/>
        <v>0</v>
      </c>
      <c r="DI127" s="26" t="str">
        <f t="shared" si="342"/>
        <v>Avanzado</v>
      </c>
      <c r="DJ127" s="19"/>
      <c r="EG127" s="19"/>
      <c r="EH127" s="19"/>
      <c r="EI127" s="19"/>
      <c r="EJ127" s="19"/>
      <c r="EK127" s="19"/>
      <c r="EL127" s="19"/>
      <c r="EM127" s="19"/>
      <c r="EN127" s="19"/>
      <c r="EO127" s="19"/>
      <c r="EP127" s="19"/>
    </row>
    <row r="128" spans="1:146" s="20" customFormat="1" ht="15" customHeight="1">
      <c r="A128" s="1"/>
      <c r="B128" s="19"/>
      <c r="C128" s="31" t="str">
        <f t="shared" ref="C128:C133" si="889">C127</f>
        <v>Economía</v>
      </c>
      <c r="D128" s="31" t="s">
        <v>2313</v>
      </c>
      <c r="E128" s="31" t="str">
        <f t="shared" ref="E128:E133" si="890">E127</f>
        <v>Ingresos</v>
      </c>
      <c r="F128" s="31" t="str">
        <f t="shared" si="885"/>
        <v>Operacionales</v>
      </c>
      <c r="G128" s="31" t="str">
        <f t="shared" si="885"/>
        <v>Marco Institucional</v>
      </c>
      <c r="H128" s="31" t="str">
        <f t="shared" si="331"/>
        <v>Avanzado</v>
      </c>
      <c r="I128" s="31" t="str">
        <f t="shared" si="886"/>
        <v>I-43</v>
      </c>
      <c r="J128" s="31" t="str">
        <f t="shared" si="886"/>
        <v>Tarifa promedio</v>
      </c>
      <c r="K128" s="31" t="str">
        <f t="shared" si="886"/>
        <v>USD$/tonelada</v>
      </c>
      <c r="L128" s="31" t="str">
        <f t="shared" si="886"/>
        <v>Muestra la tarifa promedio de cobro por los diferentes servicios.</v>
      </c>
      <c r="M128" s="31" t="str">
        <f t="shared" si="886"/>
        <v>Cuantitativo</v>
      </c>
      <c r="N128" s="31" t="str">
        <f t="shared" si="886"/>
        <v>Tarifa promedio de cobro= promediar las tarifas existentes por los distintos servicios. En el caso de limpieza viaria se puede reportar por separado en USD$/km, o utilizar de apoyo la Tabla I-19 para su conversión a USD$/tonelada.</v>
      </c>
      <c r="O128" s="31" t="str">
        <f t="shared" si="886"/>
        <v>Tabla I-19. Factores de conversión de tarifa de limpieza viaria</v>
      </c>
      <c r="P128" s="31" t="str">
        <f t="shared" si="886"/>
        <v>N/A</v>
      </c>
      <c r="Q128" s="31" t="str">
        <f t="shared" si="886"/>
        <v>N/A</v>
      </c>
      <c r="R128" s="31" t="str">
        <f t="shared" si="886"/>
        <v>N/A</v>
      </c>
      <c r="S128" s="31">
        <f t="shared" si="886"/>
        <v>49</v>
      </c>
      <c r="T128" s="31">
        <f t="shared" si="886"/>
        <v>75</v>
      </c>
      <c r="U128" s="31" t="str">
        <f t="shared" si="886"/>
        <v>-</v>
      </c>
      <c r="V128" s="31" t="str">
        <f t="shared" si="886"/>
        <v>-</v>
      </c>
      <c r="W128" s="31" t="str">
        <f t="shared" si="886"/>
        <v>-</v>
      </c>
      <c r="X128" s="31" t="str">
        <f t="shared" si="886"/>
        <v>-</v>
      </c>
      <c r="Y128" s="31" t="str">
        <f t="shared" si="886"/>
        <v>-</v>
      </c>
      <c r="Z128" s="31" t="str">
        <f t="shared" si="886"/>
        <v>-</v>
      </c>
      <c r="AA128" s="31" t="str">
        <f t="shared" si="886"/>
        <v>-</v>
      </c>
      <c r="AB128" s="31" t="str">
        <f t="shared" si="886"/>
        <v>-</v>
      </c>
      <c r="AC128" s="31" t="str">
        <f t="shared" si="886"/>
        <v>-</v>
      </c>
      <c r="AD128" s="31" t="str">
        <f t="shared" si="886"/>
        <v>-</v>
      </c>
      <c r="AE128" s="31" t="str">
        <f t="shared" si="886"/>
        <v>-</v>
      </c>
      <c r="AF128" s="31" t="str">
        <f t="shared" si="886"/>
        <v>-</v>
      </c>
      <c r="AG128" s="31" t="str">
        <f t="shared" si="886"/>
        <v>-</v>
      </c>
      <c r="AH128" s="31" t="str">
        <f t="shared" si="887"/>
        <v>-</v>
      </c>
      <c r="AI128" s="31" t="str">
        <f t="shared" si="887"/>
        <v>-</v>
      </c>
      <c r="AJ128" s="31" t="str">
        <f t="shared" si="887"/>
        <v>-</v>
      </c>
      <c r="AK128" s="31" t="str">
        <f t="shared" si="887"/>
        <v>-</v>
      </c>
      <c r="AL128" s="221" t="str">
        <f t="shared" si="887"/>
        <v>-</v>
      </c>
      <c r="AM128" s="31" t="str">
        <f t="shared" si="887"/>
        <v>Utilizar el método de cálculo del indicador</v>
      </c>
      <c r="AN128" s="31" t="str">
        <f t="shared" si="887"/>
        <v>Utilizar el método de cálculo del indicador</v>
      </c>
      <c r="AO128" s="31" t="str">
        <f t="shared" si="887"/>
        <v>Utilizar el método de cálculo del indicador</v>
      </c>
      <c r="AP128" s="31" t="str">
        <f t="shared" si="887"/>
        <v>Utilizar el método de cálculo del indicador</v>
      </c>
      <c r="AQ128" s="31" t="str">
        <f t="shared" si="887"/>
        <v>Componentes</v>
      </c>
      <c r="AR128" s="31"/>
      <c r="AS128" s="31"/>
      <c r="AT128" s="31" t="str">
        <f t="shared" si="887"/>
        <v>X</v>
      </c>
      <c r="AU128" s="31" t="str">
        <f t="shared" si="887"/>
        <v>X</v>
      </c>
      <c r="AV128" s="31" t="str">
        <f t="shared" si="887"/>
        <v>X</v>
      </c>
      <c r="AW128" s="31" t="str">
        <f t="shared" si="887"/>
        <v>X</v>
      </c>
      <c r="AX128" s="31" t="str">
        <f t="shared" si="887"/>
        <v>X</v>
      </c>
      <c r="AY128" s="31" t="str">
        <f t="shared" si="887"/>
        <v>X</v>
      </c>
      <c r="AZ128" s="31" t="str">
        <f t="shared" si="887"/>
        <v>X</v>
      </c>
      <c r="BA128" s="31" t="str">
        <f t="shared" si="887"/>
        <v>X</v>
      </c>
      <c r="BB128" s="23" t="s">
        <v>1979</v>
      </c>
      <c r="BC128" s="23" t="s">
        <v>450</v>
      </c>
      <c r="BD128" s="30" t="s">
        <v>2096</v>
      </c>
      <c r="BE128" s="24" t="s">
        <v>450</v>
      </c>
      <c r="BF128" s="25" t="s">
        <v>1980</v>
      </c>
      <c r="BG128" s="25" t="s">
        <v>450</v>
      </c>
      <c r="BH128" s="689" t="str">
        <f t="shared" ref="BH128:BH133" si="891">BH127</f>
        <v>Máx</v>
      </c>
      <c r="BI128" s="482">
        <f>'G-8'!MR116</f>
        <v>0.06</v>
      </c>
      <c r="BJ128" s="482">
        <f>'G-8'!MT116</f>
        <v>0.03</v>
      </c>
      <c r="BK128" s="483">
        <f>'G-8'!MS116</f>
        <v>0</v>
      </c>
      <c r="BL128" s="41">
        <f t="shared" ref="BL128:BL133" si="892">BL127</f>
        <v>0</v>
      </c>
      <c r="BM128" s="41">
        <f t="shared" si="888"/>
        <v>0</v>
      </c>
      <c r="BN128" s="41">
        <f t="shared" si="888"/>
        <v>0</v>
      </c>
      <c r="BO128" s="41">
        <f t="shared" si="888"/>
        <v>0</v>
      </c>
      <c r="BP128" s="41">
        <f t="shared" si="888"/>
        <v>0</v>
      </c>
      <c r="BQ128" s="41">
        <f t="shared" si="888"/>
        <v>0</v>
      </c>
      <c r="BR128" s="41">
        <f t="shared" si="888"/>
        <v>0</v>
      </c>
      <c r="BS128" s="41">
        <f t="shared" si="888"/>
        <v>0</v>
      </c>
      <c r="BT128" s="41">
        <f t="shared" si="888"/>
        <v>0</v>
      </c>
      <c r="BU128" s="41">
        <f t="shared" si="888"/>
        <v>0</v>
      </c>
      <c r="BV128" s="41">
        <f t="shared" si="888"/>
        <v>0</v>
      </c>
      <c r="BW128" s="41">
        <f t="shared" si="888"/>
        <v>0</v>
      </c>
      <c r="BX128" s="41">
        <f t="shared" si="888"/>
        <v>0</v>
      </c>
      <c r="BY128" s="41">
        <f t="shared" si="888"/>
        <v>0</v>
      </c>
      <c r="BZ128" s="41">
        <f t="shared" si="888"/>
        <v>0</v>
      </c>
      <c r="CA128" s="41">
        <f t="shared" si="888"/>
        <v>0</v>
      </c>
      <c r="CB128" s="41">
        <f t="shared" si="888"/>
        <v>0</v>
      </c>
      <c r="CC128" s="41">
        <f t="shared" si="888"/>
        <v>0</v>
      </c>
      <c r="CD128" s="41">
        <f t="shared" si="888"/>
        <v>0</v>
      </c>
      <c r="CE128" s="41">
        <f t="shared" si="888"/>
        <v>0</v>
      </c>
      <c r="CF128" s="41">
        <f t="shared" si="888"/>
        <v>0</v>
      </c>
      <c r="CG128" s="41" t="str">
        <f t="shared" si="888"/>
        <v>No</v>
      </c>
      <c r="CH128" s="41">
        <f t="shared" si="888"/>
        <v>0</v>
      </c>
      <c r="CI128" s="41">
        <f t="shared" si="888"/>
        <v>0</v>
      </c>
      <c r="CJ128" s="41">
        <f t="shared" si="888"/>
        <v>0</v>
      </c>
      <c r="CK128" s="41">
        <f t="shared" si="888"/>
        <v>0</v>
      </c>
      <c r="CL128" s="41">
        <f t="shared" si="888"/>
        <v>0</v>
      </c>
      <c r="CM128" s="41">
        <f t="shared" si="888"/>
        <v>0</v>
      </c>
      <c r="CN128" s="41">
        <f t="shared" si="888"/>
        <v>0</v>
      </c>
      <c r="CO128" s="41">
        <f t="shared" si="888"/>
        <v>0</v>
      </c>
      <c r="CP128" s="41">
        <f t="shared" si="888"/>
        <v>0</v>
      </c>
      <c r="CQ128" s="41">
        <f t="shared" si="888"/>
        <v>0</v>
      </c>
      <c r="CR128" s="41">
        <f t="shared" si="888"/>
        <v>0</v>
      </c>
      <c r="CS128" s="41">
        <f t="shared" si="888"/>
        <v>0</v>
      </c>
      <c r="CT128" s="41">
        <f t="shared" si="888"/>
        <v>0</v>
      </c>
      <c r="CU128" s="41">
        <f t="shared" si="888"/>
        <v>0</v>
      </c>
      <c r="CV128" s="41">
        <f t="shared" si="888"/>
        <v>0</v>
      </c>
      <c r="CW128" s="41">
        <f t="shared" si="888"/>
        <v>0</v>
      </c>
      <c r="CX128" s="41">
        <f t="shared" si="888"/>
        <v>0</v>
      </c>
      <c r="CY128" s="41">
        <f t="shared" si="888"/>
        <v>0</v>
      </c>
      <c r="CZ128" s="41">
        <f t="shared" si="888"/>
        <v>0</v>
      </c>
      <c r="DA128" s="41">
        <f t="shared" si="888"/>
        <v>0</v>
      </c>
      <c r="DB128" s="26"/>
      <c r="DC128" s="26"/>
      <c r="DD128" s="26"/>
      <c r="DE128" s="26"/>
      <c r="DF128" s="26"/>
      <c r="DG128" s="26"/>
      <c r="DH128" s="26">
        <f t="shared" si="341"/>
        <v>0</v>
      </c>
      <c r="DI128" s="26" t="str">
        <f t="shared" si="342"/>
        <v>Avanzado</v>
      </c>
      <c r="DJ128" s="19"/>
      <c r="EG128" s="19"/>
      <c r="EH128" s="19"/>
      <c r="EI128" s="19"/>
      <c r="EJ128" s="19"/>
      <c r="EK128" s="19"/>
      <c r="EL128" s="19"/>
      <c r="EM128" s="19"/>
      <c r="EN128" s="19"/>
      <c r="EO128" s="19"/>
      <c r="EP128" s="19"/>
    </row>
    <row r="129" spans="1:146" s="20" customFormat="1" ht="15" customHeight="1">
      <c r="A129" s="1"/>
      <c r="B129" s="19"/>
      <c r="C129" s="31" t="str">
        <f t="shared" si="889"/>
        <v>Economía</v>
      </c>
      <c r="D129" s="31" t="s">
        <v>5</v>
      </c>
      <c r="E129" s="31" t="str">
        <f t="shared" si="890"/>
        <v>Ingresos</v>
      </c>
      <c r="F129" s="31" t="str">
        <f t="shared" si="885"/>
        <v>Operacionales</v>
      </c>
      <c r="G129" s="31" t="str">
        <f t="shared" si="885"/>
        <v>Marco Institucional</v>
      </c>
      <c r="H129" s="31" t="str">
        <f t="shared" si="331"/>
        <v>Avanzado</v>
      </c>
      <c r="I129" s="31" t="str">
        <f t="shared" si="886"/>
        <v>I-43</v>
      </c>
      <c r="J129" s="31" t="str">
        <f t="shared" si="886"/>
        <v>Tarifa promedio</v>
      </c>
      <c r="K129" s="31" t="str">
        <f t="shared" si="886"/>
        <v>USD$/tonelada</v>
      </c>
      <c r="L129" s="31" t="str">
        <f t="shared" si="886"/>
        <v>Muestra la tarifa promedio de cobro por los diferentes servicios.</v>
      </c>
      <c r="M129" s="31" t="str">
        <f t="shared" si="886"/>
        <v>Cuantitativo</v>
      </c>
      <c r="N129" s="31" t="str">
        <f t="shared" si="886"/>
        <v>Tarifa promedio de cobro= promediar las tarifas existentes por los distintos servicios. En el caso de limpieza viaria se puede reportar por separado en USD$/km, o utilizar de apoyo la Tabla I-19 para su conversión a USD$/tonelada.</v>
      </c>
      <c r="O129" s="31" t="str">
        <f t="shared" si="886"/>
        <v>Tabla I-19. Factores de conversión de tarifa de limpieza viaria</v>
      </c>
      <c r="P129" s="31" t="str">
        <f t="shared" si="886"/>
        <v>N/A</v>
      </c>
      <c r="Q129" s="31" t="str">
        <f t="shared" si="886"/>
        <v>N/A</v>
      </c>
      <c r="R129" s="31" t="str">
        <f t="shared" si="886"/>
        <v>N/A</v>
      </c>
      <c r="S129" s="31">
        <f t="shared" si="886"/>
        <v>49</v>
      </c>
      <c r="T129" s="31">
        <f t="shared" si="886"/>
        <v>75</v>
      </c>
      <c r="U129" s="31" t="str">
        <f t="shared" si="886"/>
        <v>-</v>
      </c>
      <c r="V129" s="31" t="str">
        <f t="shared" si="886"/>
        <v>-</v>
      </c>
      <c r="W129" s="31" t="str">
        <f t="shared" si="886"/>
        <v>-</v>
      </c>
      <c r="X129" s="31" t="str">
        <f t="shared" si="886"/>
        <v>-</v>
      </c>
      <c r="Y129" s="31" t="str">
        <f t="shared" si="886"/>
        <v>-</v>
      </c>
      <c r="Z129" s="31" t="str">
        <f t="shared" si="886"/>
        <v>-</v>
      </c>
      <c r="AA129" s="31" t="str">
        <f t="shared" si="886"/>
        <v>-</v>
      </c>
      <c r="AB129" s="31" t="str">
        <f t="shared" si="886"/>
        <v>-</v>
      </c>
      <c r="AC129" s="31" t="str">
        <f t="shared" si="886"/>
        <v>-</v>
      </c>
      <c r="AD129" s="31" t="str">
        <f t="shared" si="886"/>
        <v>-</v>
      </c>
      <c r="AE129" s="31" t="str">
        <f t="shared" si="886"/>
        <v>-</v>
      </c>
      <c r="AF129" s="31" t="str">
        <f t="shared" si="886"/>
        <v>-</v>
      </c>
      <c r="AG129" s="31" t="str">
        <f t="shared" si="886"/>
        <v>-</v>
      </c>
      <c r="AH129" s="31" t="str">
        <f t="shared" si="887"/>
        <v>-</v>
      </c>
      <c r="AI129" s="31" t="str">
        <f t="shared" si="887"/>
        <v>-</v>
      </c>
      <c r="AJ129" s="31" t="str">
        <f t="shared" si="887"/>
        <v>-</v>
      </c>
      <c r="AK129" s="31" t="str">
        <f t="shared" si="887"/>
        <v>-</v>
      </c>
      <c r="AL129" s="221" t="str">
        <f t="shared" si="887"/>
        <v>-</v>
      </c>
      <c r="AM129" s="31" t="str">
        <f t="shared" si="887"/>
        <v>Utilizar el método de cálculo del indicador</v>
      </c>
      <c r="AN129" s="31" t="str">
        <f t="shared" si="887"/>
        <v>Utilizar el método de cálculo del indicador</v>
      </c>
      <c r="AO129" s="31" t="str">
        <f t="shared" si="887"/>
        <v>Utilizar el método de cálculo del indicador</v>
      </c>
      <c r="AP129" s="31" t="str">
        <f t="shared" si="887"/>
        <v>Utilizar el método de cálculo del indicador</v>
      </c>
      <c r="AQ129" s="31" t="str">
        <f t="shared" si="887"/>
        <v>Componentes</v>
      </c>
      <c r="AR129" s="31"/>
      <c r="AS129" s="31"/>
      <c r="AT129" s="31" t="str">
        <f t="shared" si="887"/>
        <v>X</v>
      </c>
      <c r="AU129" s="31" t="str">
        <f t="shared" si="887"/>
        <v>X</v>
      </c>
      <c r="AV129" s="31" t="str">
        <f t="shared" si="887"/>
        <v>X</v>
      </c>
      <c r="AW129" s="31" t="str">
        <f t="shared" si="887"/>
        <v>X</v>
      </c>
      <c r="AX129" s="31" t="str">
        <f t="shared" si="887"/>
        <v>X</v>
      </c>
      <c r="AY129" s="31" t="str">
        <f t="shared" si="887"/>
        <v>X</v>
      </c>
      <c r="AZ129" s="31" t="str">
        <f t="shared" si="887"/>
        <v>X</v>
      </c>
      <c r="BA129" s="31" t="str">
        <f t="shared" si="887"/>
        <v>X</v>
      </c>
      <c r="BB129" s="23" t="s">
        <v>1979</v>
      </c>
      <c r="BC129" s="23" t="s">
        <v>450</v>
      </c>
      <c r="BD129" s="30" t="s">
        <v>2096</v>
      </c>
      <c r="BE129" s="24" t="s">
        <v>450</v>
      </c>
      <c r="BF129" s="25" t="s">
        <v>1980</v>
      </c>
      <c r="BG129" s="25" t="s">
        <v>450</v>
      </c>
      <c r="BH129" s="689" t="str">
        <f t="shared" si="891"/>
        <v>Máx</v>
      </c>
      <c r="BI129" s="482">
        <f>'G-8'!MR175</f>
        <v>0</v>
      </c>
      <c r="BJ129" s="482" t="e">
        <f>'G-8'!MT175</f>
        <v>#DIV/0!</v>
      </c>
      <c r="BK129" s="483">
        <f>'G-8'!MS175</f>
        <v>0</v>
      </c>
      <c r="BL129" s="41">
        <f t="shared" si="892"/>
        <v>0</v>
      </c>
      <c r="BM129" s="41">
        <f t="shared" si="888"/>
        <v>0</v>
      </c>
      <c r="BN129" s="41">
        <f t="shared" si="888"/>
        <v>0</v>
      </c>
      <c r="BO129" s="41">
        <f t="shared" si="888"/>
        <v>0</v>
      </c>
      <c r="BP129" s="41">
        <f t="shared" si="888"/>
        <v>0</v>
      </c>
      <c r="BQ129" s="41">
        <f t="shared" si="888"/>
        <v>0</v>
      </c>
      <c r="BR129" s="41">
        <f t="shared" si="888"/>
        <v>0</v>
      </c>
      <c r="BS129" s="41">
        <f t="shared" si="888"/>
        <v>0</v>
      </c>
      <c r="BT129" s="41">
        <f t="shared" si="888"/>
        <v>0</v>
      </c>
      <c r="BU129" s="41">
        <f t="shared" si="888"/>
        <v>0</v>
      </c>
      <c r="BV129" s="41">
        <f t="shared" si="888"/>
        <v>0</v>
      </c>
      <c r="BW129" s="41">
        <f t="shared" si="888"/>
        <v>0</v>
      </c>
      <c r="BX129" s="41">
        <f t="shared" si="888"/>
        <v>0</v>
      </c>
      <c r="BY129" s="41">
        <f t="shared" si="888"/>
        <v>0</v>
      </c>
      <c r="BZ129" s="41">
        <f t="shared" si="888"/>
        <v>0</v>
      </c>
      <c r="CA129" s="41">
        <f t="shared" si="888"/>
        <v>0</v>
      </c>
      <c r="CB129" s="41">
        <f t="shared" si="888"/>
        <v>0</v>
      </c>
      <c r="CC129" s="41">
        <f t="shared" si="888"/>
        <v>0</v>
      </c>
      <c r="CD129" s="41">
        <f t="shared" si="888"/>
        <v>0</v>
      </c>
      <c r="CE129" s="41">
        <f t="shared" si="888"/>
        <v>0</v>
      </c>
      <c r="CF129" s="41">
        <f t="shared" si="888"/>
        <v>0</v>
      </c>
      <c r="CG129" s="41" t="str">
        <f t="shared" si="888"/>
        <v>No</v>
      </c>
      <c r="CH129" s="41">
        <f t="shared" si="888"/>
        <v>0</v>
      </c>
      <c r="CI129" s="41">
        <f t="shared" si="888"/>
        <v>0</v>
      </c>
      <c r="CJ129" s="41">
        <f t="shared" si="888"/>
        <v>0</v>
      </c>
      <c r="CK129" s="41">
        <f t="shared" si="888"/>
        <v>0</v>
      </c>
      <c r="CL129" s="41">
        <f t="shared" si="888"/>
        <v>0</v>
      </c>
      <c r="CM129" s="41">
        <f t="shared" si="888"/>
        <v>0</v>
      </c>
      <c r="CN129" s="41">
        <f t="shared" si="888"/>
        <v>0</v>
      </c>
      <c r="CO129" s="41">
        <f t="shared" si="888"/>
        <v>0</v>
      </c>
      <c r="CP129" s="41">
        <f t="shared" si="888"/>
        <v>0</v>
      </c>
      <c r="CQ129" s="41">
        <f t="shared" si="888"/>
        <v>0</v>
      </c>
      <c r="CR129" s="41">
        <f t="shared" si="888"/>
        <v>0</v>
      </c>
      <c r="CS129" s="41">
        <f t="shared" si="888"/>
        <v>0</v>
      </c>
      <c r="CT129" s="41">
        <f t="shared" si="888"/>
        <v>0</v>
      </c>
      <c r="CU129" s="41">
        <f t="shared" si="888"/>
        <v>0</v>
      </c>
      <c r="CV129" s="41">
        <f t="shared" si="888"/>
        <v>0</v>
      </c>
      <c r="CW129" s="41">
        <f t="shared" si="888"/>
        <v>0</v>
      </c>
      <c r="CX129" s="41">
        <f t="shared" si="888"/>
        <v>0</v>
      </c>
      <c r="CY129" s="41">
        <f t="shared" si="888"/>
        <v>0</v>
      </c>
      <c r="CZ129" s="41">
        <f t="shared" si="888"/>
        <v>0</v>
      </c>
      <c r="DA129" s="41">
        <f t="shared" si="888"/>
        <v>0</v>
      </c>
      <c r="DB129" s="26"/>
      <c r="DC129" s="26"/>
      <c r="DD129" s="26"/>
      <c r="DE129" s="26" t="s">
        <v>89</v>
      </c>
      <c r="DF129" s="26"/>
      <c r="DG129" s="26"/>
      <c r="DH129" s="26">
        <f t="shared" si="341"/>
        <v>1</v>
      </c>
      <c r="DI129" s="26" t="str">
        <f t="shared" si="342"/>
        <v>Avanzado</v>
      </c>
      <c r="DJ129" s="19"/>
      <c r="EG129" s="19"/>
      <c r="EH129" s="19"/>
      <c r="EI129" s="19"/>
      <c r="EJ129" s="19"/>
      <c r="EK129" s="19"/>
      <c r="EL129" s="19"/>
      <c r="EM129" s="19"/>
      <c r="EN129" s="19"/>
      <c r="EO129" s="19"/>
      <c r="EP129" s="19"/>
    </row>
    <row r="130" spans="1:146" s="20" customFormat="1" ht="15" customHeight="1">
      <c r="A130" s="1"/>
      <c r="B130" s="19"/>
      <c r="C130" s="31" t="str">
        <f t="shared" si="889"/>
        <v>Economía</v>
      </c>
      <c r="D130" s="473" t="s">
        <v>204</v>
      </c>
      <c r="E130" s="31" t="str">
        <f t="shared" si="890"/>
        <v>Ingresos</v>
      </c>
      <c r="F130" s="31" t="str">
        <f t="shared" si="885"/>
        <v>Operacionales</v>
      </c>
      <c r="G130" s="31" t="str">
        <f t="shared" si="885"/>
        <v>Marco Institucional</v>
      </c>
      <c r="H130" s="31" t="str">
        <f t="shared" si="331"/>
        <v>Avanzado</v>
      </c>
      <c r="I130" s="31" t="str">
        <f t="shared" si="886"/>
        <v>I-43</v>
      </c>
      <c r="J130" s="31" t="str">
        <f t="shared" si="886"/>
        <v>Tarifa promedio</v>
      </c>
      <c r="K130" s="31" t="str">
        <f t="shared" si="886"/>
        <v>USD$/tonelada</v>
      </c>
      <c r="L130" s="31" t="str">
        <f t="shared" si="886"/>
        <v>Muestra la tarifa promedio de cobro por los diferentes servicios.</v>
      </c>
      <c r="M130" s="31" t="str">
        <f t="shared" si="886"/>
        <v>Cuantitativo</v>
      </c>
      <c r="N130" s="31" t="str">
        <f t="shared" si="886"/>
        <v>Tarifa promedio de cobro= promediar las tarifas existentes por los distintos servicios. En el caso de limpieza viaria se puede reportar por separado en USD$/km, o utilizar de apoyo la Tabla I-19 para su conversión a USD$/tonelada.</v>
      </c>
      <c r="O130" s="31" t="str">
        <f t="shared" si="886"/>
        <v>Tabla I-19. Factores de conversión de tarifa de limpieza viaria</v>
      </c>
      <c r="P130" s="31" t="str">
        <f t="shared" si="886"/>
        <v>N/A</v>
      </c>
      <c r="Q130" s="31" t="str">
        <f t="shared" si="886"/>
        <v>N/A</v>
      </c>
      <c r="R130" s="31" t="str">
        <f t="shared" si="886"/>
        <v>N/A</v>
      </c>
      <c r="S130" s="31">
        <f t="shared" si="886"/>
        <v>49</v>
      </c>
      <c r="T130" s="31">
        <f t="shared" si="886"/>
        <v>75</v>
      </c>
      <c r="U130" s="31" t="str">
        <f t="shared" si="886"/>
        <v>-</v>
      </c>
      <c r="V130" s="31" t="str">
        <f t="shared" si="886"/>
        <v>-</v>
      </c>
      <c r="W130" s="31" t="str">
        <f t="shared" si="886"/>
        <v>-</v>
      </c>
      <c r="X130" s="31" t="str">
        <f t="shared" si="886"/>
        <v>-</v>
      </c>
      <c r="Y130" s="31" t="str">
        <f t="shared" si="886"/>
        <v>-</v>
      </c>
      <c r="Z130" s="31" t="str">
        <f t="shared" si="886"/>
        <v>-</v>
      </c>
      <c r="AA130" s="31" t="str">
        <f t="shared" si="886"/>
        <v>-</v>
      </c>
      <c r="AB130" s="31" t="str">
        <f t="shared" si="886"/>
        <v>-</v>
      </c>
      <c r="AC130" s="31" t="str">
        <f t="shared" si="886"/>
        <v>-</v>
      </c>
      <c r="AD130" s="31" t="str">
        <f t="shared" si="886"/>
        <v>-</v>
      </c>
      <c r="AE130" s="31" t="str">
        <f t="shared" si="886"/>
        <v>-</v>
      </c>
      <c r="AF130" s="31" t="str">
        <f t="shared" si="886"/>
        <v>-</v>
      </c>
      <c r="AG130" s="31" t="str">
        <f t="shared" si="886"/>
        <v>-</v>
      </c>
      <c r="AH130" s="31" t="str">
        <f t="shared" si="887"/>
        <v>-</v>
      </c>
      <c r="AI130" s="31" t="str">
        <f t="shared" si="887"/>
        <v>-</v>
      </c>
      <c r="AJ130" s="31" t="str">
        <f t="shared" si="887"/>
        <v>-</v>
      </c>
      <c r="AK130" s="31" t="str">
        <f t="shared" si="887"/>
        <v>-</v>
      </c>
      <c r="AL130" s="221" t="str">
        <f t="shared" si="887"/>
        <v>-</v>
      </c>
      <c r="AM130" s="31" t="str">
        <f t="shared" si="887"/>
        <v>Utilizar el método de cálculo del indicador</v>
      </c>
      <c r="AN130" s="31" t="str">
        <f t="shared" si="887"/>
        <v>Utilizar el método de cálculo del indicador</v>
      </c>
      <c r="AO130" s="31" t="str">
        <f t="shared" si="887"/>
        <v>Utilizar el método de cálculo del indicador</v>
      </c>
      <c r="AP130" s="31" t="str">
        <f t="shared" si="887"/>
        <v>Utilizar el método de cálculo del indicador</v>
      </c>
      <c r="AQ130" s="31" t="str">
        <f t="shared" si="887"/>
        <v>Componentes</v>
      </c>
      <c r="AR130" s="31"/>
      <c r="AS130" s="31"/>
      <c r="AT130" s="31" t="str">
        <f t="shared" si="887"/>
        <v>X</v>
      </c>
      <c r="AU130" s="31" t="str">
        <f t="shared" si="887"/>
        <v>X</v>
      </c>
      <c r="AV130" s="31" t="str">
        <f t="shared" si="887"/>
        <v>X</v>
      </c>
      <c r="AW130" s="31" t="str">
        <f t="shared" si="887"/>
        <v>X</v>
      </c>
      <c r="AX130" s="31" t="str">
        <f t="shared" si="887"/>
        <v>X</v>
      </c>
      <c r="AY130" s="31" t="str">
        <f t="shared" si="887"/>
        <v>X</v>
      </c>
      <c r="AZ130" s="31" t="str">
        <f t="shared" si="887"/>
        <v>X</v>
      </c>
      <c r="BA130" s="31" t="str">
        <f t="shared" si="887"/>
        <v>X</v>
      </c>
      <c r="BB130" s="23" t="s">
        <v>1981</v>
      </c>
      <c r="BC130" s="23" t="s">
        <v>450</v>
      </c>
      <c r="BD130" s="30" t="s">
        <v>2103</v>
      </c>
      <c r="BE130" s="24" t="s">
        <v>450</v>
      </c>
      <c r="BF130" s="25" t="s">
        <v>1980</v>
      </c>
      <c r="BG130" s="25" t="s">
        <v>450</v>
      </c>
      <c r="BH130" s="689" t="str">
        <f t="shared" si="891"/>
        <v>Máx</v>
      </c>
      <c r="BI130" s="482">
        <f>'G-8'!MR205</f>
        <v>626.30999999999995</v>
      </c>
      <c r="BJ130" s="482">
        <f>'G-8'!MT205</f>
        <v>140.94199999999998</v>
      </c>
      <c r="BK130" s="483">
        <f>'G-8'!MS205</f>
        <v>7.14</v>
      </c>
      <c r="BL130" s="41">
        <f t="shared" si="892"/>
        <v>0</v>
      </c>
      <c r="BM130" s="41">
        <f t="shared" si="888"/>
        <v>0</v>
      </c>
      <c r="BN130" s="41">
        <f t="shared" si="888"/>
        <v>0</v>
      </c>
      <c r="BO130" s="41">
        <f t="shared" si="888"/>
        <v>0</v>
      </c>
      <c r="BP130" s="41">
        <f t="shared" si="888"/>
        <v>0</v>
      </c>
      <c r="BQ130" s="41">
        <f t="shared" si="888"/>
        <v>0</v>
      </c>
      <c r="BR130" s="41">
        <f t="shared" si="888"/>
        <v>0</v>
      </c>
      <c r="BS130" s="41">
        <f t="shared" si="888"/>
        <v>0</v>
      </c>
      <c r="BT130" s="41">
        <f t="shared" si="888"/>
        <v>0</v>
      </c>
      <c r="BU130" s="41">
        <f t="shared" si="888"/>
        <v>0</v>
      </c>
      <c r="BV130" s="41">
        <f t="shared" si="888"/>
        <v>0</v>
      </c>
      <c r="BW130" s="41">
        <f t="shared" si="888"/>
        <v>0</v>
      </c>
      <c r="BX130" s="41">
        <f t="shared" si="888"/>
        <v>0</v>
      </c>
      <c r="BY130" s="41">
        <f t="shared" si="888"/>
        <v>0</v>
      </c>
      <c r="BZ130" s="41">
        <f t="shared" si="888"/>
        <v>0</v>
      </c>
      <c r="CA130" s="41">
        <f t="shared" si="888"/>
        <v>0</v>
      </c>
      <c r="CB130" s="41">
        <f t="shared" si="888"/>
        <v>0</v>
      </c>
      <c r="CC130" s="41">
        <f t="shared" si="888"/>
        <v>0</v>
      </c>
      <c r="CD130" s="41">
        <f t="shared" si="888"/>
        <v>0</v>
      </c>
      <c r="CE130" s="41">
        <f t="shared" si="888"/>
        <v>0</v>
      </c>
      <c r="CF130" s="41">
        <f t="shared" si="888"/>
        <v>0</v>
      </c>
      <c r="CG130" s="41" t="str">
        <f t="shared" si="888"/>
        <v>No</v>
      </c>
      <c r="CH130" s="41">
        <f t="shared" si="888"/>
        <v>0</v>
      </c>
      <c r="CI130" s="41">
        <f t="shared" si="888"/>
        <v>0</v>
      </c>
      <c r="CJ130" s="41">
        <f t="shared" si="888"/>
        <v>0</v>
      </c>
      <c r="CK130" s="41">
        <f t="shared" si="888"/>
        <v>0</v>
      </c>
      <c r="CL130" s="41">
        <f t="shared" si="888"/>
        <v>0</v>
      </c>
      <c r="CM130" s="41">
        <f t="shared" si="888"/>
        <v>0</v>
      </c>
      <c r="CN130" s="41">
        <f t="shared" si="888"/>
        <v>0</v>
      </c>
      <c r="CO130" s="41">
        <f t="shared" si="888"/>
        <v>0</v>
      </c>
      <c r="CP130" s="41">
        <f t="shared" si="888"/>
        <v>0</v>
      </c>
      <c r="CQ130" s="41">
        <f t="shared" si="888"/>
        <v>0</v>
      </c>
      <c r="CR130" s="41">
        <f t="shared" si="888"/>
        <v>0</v>
      </c>
      <c r="CS130" s="41">
        <f t="shared" si="888"/>
        <v>0</v>
      </c>
      <c r="CT130" s="41">
        <f t="shared" si="888"/>
        <v>0</v>
      </c>
      <c r="CU130" s="41">
        <f t="shared" si="888"/>
        <v>0</v>
      </c>
      <c r="CV130" s="41">
        <f t="shared" si="888"/>
        <v>0</v>
      </c>
      <c r="CW130" s="41">
        <f t="shared" si="888"/>
        <v>0</v>
      </c>
      <c r="CX130" s="41">
        <f t="shared" si="888"/>
        <v>0</v>
      </c>
      <c r="CY130" s="41">
        <f t="shared" si="888"/>
        <v>0</v>
      </c>
      <c r="CZ130" s="41">
        <f t="shared" si="888"/>
        <v>0</v>
      </c>
      <c r="DA130" s="41">
        <f t="shared" si="888"/>
        <v>0</v>
      </c>
      <c r="DB130" s="26"/>
      <c r="DC130" s="26"/>
      <c r="DD130" s="26"/>
      <c r="DE130" s="26" t="s">
        <v>89</v>
      </c>
      <c r="DF130" s="26"/>
      <c r="DG130" s="26"/>
      <c r="DH130" s="26">
        <f t="shared" si="341"/>
        <v>1</v>
      </c>
      <c r="DI130" s="26" t="str">
        <f t="shared" si="342"/>
        <v>Avanzado</v>
      </c>
      <c r="DJ130" s="19"/>
      <c r="EG130" s="19"/>
      <c r="EH130" s="19"/>
      <c r="EI130" s="19"/>
      <c r="EJ130" s="19"/>
      <c r="EK130" s="19"/>
      <c r="EL130" s="19"/>
      <c r="EM130" s="19"/>
      <c r="EN130" s="19"/>
      <c r="EO130" s="19"/>
      <c r="EP130" s="19"/>
    </row>
    <row r="131" spans="1:146" s="20" customFormat="1" ht="15" customHeight="1">
      <c r="A131" s="1"/>
      <c r="B131" s="19"/>
      <c r="C131" s="31" t="str">
        <f t="shared" si="889"/>
        <v>Economía</v>
      </c>
      <c r="D131" s="473" t="s">
        <v>162</v>
      </c>
      <c r="E131" s="31" t="str">
        <f t="shared" si="890"/>
        <v>Ingresos</v>
      </c>
      <c r="F131" s="31" t="str">
        <f t="shared" si="885"/>
        <v>Operacionales</v>
      </c>
      <c r="G131" s="31" t="str">
        <f t="shared" si="885"/>
        <v>Marco Institucional</v>
      </c>
      <c r="H131" s="31" t="str">
        <f t="shared" si="331"/>
        <v>Avanzado</v>
      </c>
      <c r="I131" s="31" t="str">
        <f t="shared" ref="I131:I133" si="893">I130</f>
        <v>I-43</v>
      </c>
      <c r="J131" s="31" t="str">
        <f t="shared" ref="J131:J133" si="894">J130</f>
        <v>Tarifa promedio</v>
      </c>
      <c r="K131" s="31" t="str">
        <f t="shared" ref="K131:K133" si="895">K130</f>
        <v>USD$/tonelada</v>
      </c>
      <c r="L131" s="31" t="str">
        <f t="shared" ref="L131:L133" si="896">L130</f>
        <v>Muestra la tarifa promedio de cobro por los diferentes servicios.</v>
      </c>
      <c r="M131" s="31" t="str">
        <f t="shared" ref="M131:M133" si="897">M130</f>
        <v>Cuantitativo</v>
      </c>
      <c r="N131" s="31" t="str">
        <f t="shared" ref="N131:N133" si="898">N130</f>
        <v>Tarifa promedio de cobro= promediar las tarifas existentes por los distintos servicios. En el caso de limpieza viaria se puede reportar por separado en USD$/km, o utilizar de apoyo la Tabla I-19 para su conversión a USD$/tonelada.</v>
      </c>
      <c r="O131" s="31" t="str">
        <f t="shared" ref="O131:O133" si="899">O130</f>
        <v>Tabla I-19. Factores de conversión de tarifa de limpieza viaria</v>
      </c>
      <c r="P131" s="31" t="str">
        <f t="shared" ref="P131:P133" si="900">P130</f>
        <v>N/A</v>
      </c>
      <c r="Q131" s="31" t="str">
        <f t="shared" ref="Q131:Q133" si="901">Q130</f>
        <v>N/A</v>
      </c>
      <c r="R131" s="31" t="str">
        <f t="shared" ref="R131:R133" si="902">R130</f>
        <v>N/A</v>
      </c>
      <c r="S131" s="31">
        <f t="shared" ref="S131:S133" si="903">S130</f>
        <v>49</v>
      </c>
      <c r="T131" s="31">
        <f t="shared" ref="T131:T133" si="904">T130</f>
        <v>75</v>
      </c>
      <c r="U131" s="31" t="str">
        <f t="shared" ref="U131:U133" si="905">U130</f>
        <v>-</v>
      </c>
      <c r="V131" s="31" t="str">
        <f t="shared" ref="V131:V133" si="906">V130</f>
        <v>-</v>
      </c>
      <c r="W131" s="31" t="str">
        <f t="shared" ref="W131:W133" si="907">W130</f>
        <v>-</v>
      </c>
      <c r="X131" s="31" t="str">
        <f t="shared" ref="X131:X133" si="908">X130</f>
        <v>-</v>
      </c>
      <c r="Y131" s="31" t="str">
        <f t="shared" ref="Y131:Y133" si="909">Y130</f>
        <v>-</v>
      </c>
      <c r="Z131" s="31" t="str">
        <f t="shared" ref="Z131:Z133" si="910">Z130</f>
        <v>-</v>
      </c>
      <c r="AA131" s="31" t="str">
        <f t="shared" ref="AA131:AA133" si="911">AA130</f>
        <v>-</v>
      </c>
      <c r="AB131" s="31" t="str">
        <f t="shared" ref="AB131:AB133" si="912">AB130</f>
        <v>-</v>
      </c>
      <c r="AC131" s="31" t="str">
        <f t="shared" ref="AC131:AC133" si="913">AC130</f>
        <v>-</v>
      </c>
      <c r="AD131" s="31" t="str">
        <f t="shared" ref="AD131:AD133" si="914">AD130</f>
        <v>-</v>
      </c>
      <c r="AE131" s="31" t="str">
        <f t="shared" ref="AE131:AE133" si="915">AE130</f>
        <v>-</v>
      </c>
      <c r="AF131" s="31" t="str">
        <f t="shared" ref="AF131:AF133" si="916">AF130</f>
        <v>-</v>
      </c>
      <c r="AG131" s="31" t="str">
        <f t="shared" ref="AG131:AG133" si="917">AG130</f>
        <v>-</v>
      </c>
      <c r="AH131" s="31" t="str">
        <f t="shared" si="887"/>
        <v>-</v>
      </c>
      <c r="AI131" s="31" t="str">
        <f t="shared" si="887"/>
        <v>-</v>
      </c>
      <c r="AJ131" s="31" t="str">
        <f t="shared" si="887"/>
        <v>-</v>
      </c>
      <c r="AK131" s="31" t="str">
        <f t="shared" si="887"/>
        <v>-</v>
      </c>
      <c r="AL131" s="221" t="str">
        <f t="shared" si="887"/>
        <v>-</v>
      </c>
      <c r="AM131" s="31" t="str">
        <f t="shared" si="887"/>
        <v>Utilizar el método de cálculo del indicador</v>
      </c>
      <c r="AN131" s="31" t="str">
        <f t="shared" si="887"/>
        <v>Utilizar el método de cálculo del indicador</v>
      </c>
      <c r="AO131" s="31" t="str">
        <f t="shared" si="887"/>
        <v>Utilizar el método de cálculo del indicador</v>
      </c>
      <c r="AP131" s="31" t="str">
        <f t="shared" si="887"/>
        <v>Utilizar el método de cálculo del indicador</v>
      </c>
      <c r="AQ131" s="31" t="str">
        <f t="shared" si="887"/>
        <v>Componentes</v>
      </c>
      <c r="AR131" s="31"/>
      <c r="AS131" s="31"/>
      <c r="AT131" s="31" t="str">
        <f t="shared" si="887"/>
        <v>X</v>
      </c>
      <c r="AU131" s="31" t="str">
        <f t="shared" si="887"/>
        <v>X</v>
      </c>
      <c r="AV131" s="31" t="str">
        <f t="shared" si="887"/>
        <v>X</v>
      </c>
      <c r="AW131" s="31" t="str">
        <f t="shared" si="887"/>
        <v>X</v>
      </c>
      <c r="AX131" s="31" t="str">
        <f t="shared" si="887"/>
        <v>X</v>
      </c>
      <c r="AY131" s="31" t="str">
        <f t="shared" si="887"/>
        <v>X</v>
      </c>
      <c r="AZ131" s="31" t="str">
        <f t="shared" si="887"/>
        <v>X</v>
      </c>
      <c r="BA131" s="31" t="str">
        <f t="shared" si="887"/>
        <v>X</v>
      </c>
      <c r="BB131" s="23" t="s">
        <v>1981</v>
      </c>
      <c r="BC131" s="23" t="s">
        <v>450</v>
      </c>
      <c r="BD131" s="30" t="s">
        <v>2103</v>
      </c>
      <c r="BE131" s="24" t="s">
        <v>450</v>
      </c>
      <c r="BF131" s="25" t="s">
        <v>1980</v>
      </c>
      <c r="BG131" s="25" t="s">
        <v>450</v>
      </c>
      <c r="BH131" s="689" t="str">
        <f t="shared" si="891"/>
        <v>Máx</v>
      </c>
      <c r="BI131" s="482">
        <f>'G-8'!MR232</f>
        <v>113.98</v>
      </c>
      <c r="BJ131" s="482">
        <f>'G-8'!MT232</f>
        <v>58.344999999999999</v>
      </c>
      <c r="BK131" s="483">
        <f>'G-8'!MS232</f>
        <v>2.71</v>
      </c>
      <c r="BL131" s="41">
        <f t="shared" si="892"/>
        <v>0</v>
      </c>
      <c r="BM131" s="41">
        <f t="shared" si="888"/>
        <v>0</v>
      </c>
      <c r="BN131" s="41">
        <f t="shared" si="888"/>
        <v>0</v>
      </c>
      <c r="BO131" s="41">
        <f t="shared" si="888"/>
        <v>0</v>
      </c>
      <c r="BP131" s="41">
        <f t="shared" si="888"/>
        <v>0</v>
      </c>
      <c r="BQ131" s="41">
        <f t="shared" si="888"/>
        <v>0</v>
      </c>
      <c r="BR131" s="41">
        <f t="shared" si="888"/>
        <v>0</v>
      </c>
      <c r="BS131" s="41">
        <f t="shared" si="888"/>
        <v>0</v>
      </c>
      <c r="BT131" s="41">
        <f t="shared" si="888"/>
        <v>0</v>
      </c>
      <c r="BU131" s="41">
        <f t="shared" si="888"/>
        <v>0</v>
      </c>
      <c r="BV131" s="41">
        <f t="shared" si="888"/>
        <v>0</v>
      </c>
      <c r="BW131" s="41">
        <f t="shared" si="888"/>
        <v>0</v>
      </c>
      <c r="BX131" s="41">
        <f t="shared" si="888"/>
        <v>0</v>
      </c>
      <c r="BY131" s="41">
        <f t="shared" si="888"/>
        <v>0</v>
      </c>
      <c r="BZ131" s="41">
        <f t="shared" si="888"/>
        <v>0</v>
      </c>
      <c r="CA131" s="41">
        <f t="shared" si="888"/>
        <v>0</v>
      </c>
      <c r="CB131" s="41">
        <f t="shared" si="888"/>
        <v>0</v>
      </c>
      <c r="CC131" s="41">
        <f t="shared" si="888"/>
        <v>0</v>
      </c>
      <c r="CD131" s="41">
        <f t="shared" si="888"/>
        <v>0</v>
      </c>
      <c r="CE131" s="41">
        <f t="shared" si="888"/>
        <v>0</v>
      </c>
      <c r="CF131" s="41">
        <f t="shared" si="888"/>
        <v>0</v>
      </c>
      <c r="CG131" s="41" t="str">
        <f t="shared" si="888"/>
        <v>No</v>
      </c>
      <c r="CH131" s="41">
        <f t="shared" si="888"/>
        <v>0</v>
      </c>
      <c r="CI131" s="41">
        <f t="shared" si="888"/>
        <v>0</v>
      </c>
      <c r="CJ131" s="41">
        <f t="shared" si="888"/>
        <v>0</v>
      </c>
      <c r="CK131" s="41">
        <f t="shared" si="888"/>
        <v>0</v>
      </c>
      <c r="CL131" s="41">
        <f t="shared" si="888"/>
        <v>0</v>
      </c>
      <c r="CM131" s="41">
        <f t="shared" si="888"/>
        <v>0</v>
      </c>
      <c r="CN131" s="41">
        <f t="shared" si="888"/>
        <v>0</v>
      </c>
      <c r="CO131" s="41">
        <f t="shared" si="888"/>
        <v>0</v>
      </c>
      <c r="CP131" s="41">
        <f t="shared" si="888"/>
        <v>0</v>
      </c>
      <c r="CQ131" s="41">
        <f t="shared" si="888"/>
        <v>0</v>
      </c>
      <c r="CR131" s="41">
        <f t="shared" si="888"/>
        <v>0</v>
      </c>
      <c r="CS131" s="41">
        <f t="shared" si="888"/>
        <v>0</v>
      </c>
      <c r="CT131" s="41">
        <f t="shared" si="888"/>
        <v>0</v>
      </c>
      <c r="CU131" s="41">
        <f t="shared" si="888"/>
        <v>0</v>
      </c>
      <c r="CV131" s="41">
        <f t="shared" si="888"/>
        <v>0</v>
      </c>
      <c r="CW131" s="41">
        <f t="shared" si="888"/>
        <v>0</v>
      </c>
      <c r="CX131" s="41">
        <f t="shared" si="888"/>
        <v>0</v>
      </c>
      <c r="CY131" s="41">
        <f t="shared" si="888"/>
        <v>0</v>
      </c>
      <c r="CZ131" s="41">
        <f t="shared" si="888"/>
        <v>0</v>
      </c>
      <c r="DA131" s="41">
        <f t="shared" si="888"/>
        <v>0</v>
      </c>
      <c r="DB131" s="26"/>
      <c r="DC131" s="26"/>
      <c r="DD131" s="26"/>
      <c r="DE131" s="26" t="s">
        <v>89</v>
      </c>
      <c r="DF131" s="26"/>
      <c r="DG131" s="26"/>
      <c r="DH131" s="26">
        <f t="shared" si="341"/>
        <v>1</v>
      </c>
      <c r="DI131" s="26" t="str">
        <f t="shared" si="342"/>
        <v>Avanzado</v>
      </c>
      <c r="DJ131" s="19"/>
      <c r="EG131" s="19"/>
      <c r="EH131" s="19"/>
      <c r="EI131" s="19"/>
      <c r="EJ131" s="19"/>
      <c r="EK131" s="19"/>
      <c r="EL131" s="19"/>
      <c r="EM131" s="19"/>
      <c r="EN131" s="19"/>
      <c r="EO131" s="19"/>
      <c r="EP131" s="19"/>
    </row>
    <row r="132" spans="1:146" s="20" customFormat="1" ht="15" customHeight="1">
      <c r="A132" s="1"/>
      <c r="B132" s="19"/>
      <c r="C132" s="31" t="str">
        <f t="shared" si="889"/>
        <v>Economía</v>
      </c>
      <c r="D132" s="473" t="s">
        <v>214</v>
      </c>
      <c r="E132" s="31" t="str">
        <f t="shared" si="890"/>
        <v>Ingresos</v>
      </c>
      <c r="F132" s="31" t="str">
        <f t="shared" si="885"/>
        <v>Operacionales</v>
      </c>
      <c r="G132" s="31" t="str">
        <f t="shared" si="885"/>
        <v>Marco Institucional</v>
      </c>
      <c r="H132" s="31" t="str">
        <f t="shared" si="331"/>
        <v>Avanzado</v>
      </c>
      <c r="I132" s="31" t="str">
        <f t="shared" si="893"/>
        <v>I-43</v>
      </c>
      <c r="J132" s="31" t="str">
        <f t="shared" si="894"/>
        <v>Tarifa promedio</v>
      </c>
      <c r="K132" s="31" t="str">
        <f t="shared" si="895"/>
        <v>USD$/tonelada</v>
      </c>
      <c r="L132" s="31" t="str">
        <f t="shared" si="896"/>
        <v>Muestra la tarifa promedio de cobro por los diferentes servicios.</v>
      </c>
      <c r="M132" s="31" t="str">
        <f t="shared" si="897"/>
        <v>Cuantitativo</v>
      </c>
      <c r="N132" s="31" t="str">
        <f t="shared" si="898"/>
        <v>Tarifa promedio de cobro= promediar las tarifas existentes por los distintos servicios. En el caso de limpieza viaria se puede reportar por separado en USD$/km, o utilizar de apoyo la Tabla I-19 para su conversión a USD$/tonelada.</v>
      </c>
      <c r="O132" s="31" t="str">
        <f t="shared" si="899"/>
        <v>Tabla I-19. Factores de conversión de tarifa de limpieza viaria</v>
      </c>
      <c r="P132" s="31" t="str">
        <f t="shared" si="900"/>
        <v>N/A</v>
      </c>
      <c r="Q132" s="31" t="str">
        <f t="shared" si="901"/>
        <v>N/A</v>
      </c>
      <c r="R132" s="31" t="str">
        <f t="shared" si="902"/>
        <v>N/A</v>
      </c>
      <c r="S132" s="31">
        <f t="shared" si="903"/>
        <v>49</v>
      </c>
      <c r="T132" s="31">
        <f t="shared" si="904"/>
        <v>75</v>
      </c>
      <c r="U132" s="31" t="str">
        <f t="shared" si="905"/>
        <v>-</v>
      </c>
      <c r="V132" s="31" t="str">
        <f t="shared" si="906"/>
        <v>-</v>
      </c>
      <c r="W132" s="31" t="str">
        <f t="shared" si="907"/>
        <v>-</v>
      </c>
      <c r="X132" s="31" t="str">
        <f t="shared" si="908"/>
        <v>-</v>
      </c>
      <c r="Y132" s="31" t="str">
        <f t="shared" si="909"/>
        <v>-</v>
      </c>
      <c r="Z132" s="31" t="str">
        <f t="shared" si="910"/>
        <v>-</v>
      </c>
      <c r="AA132" s="31" t="str">
        <f t="shared" si="911"/>
        <v>-</v>
      </c>
      <c r="AB132" s="31" t="str">
        <f t="shared" si="912"/>
        <v>-</v>
      </c>
      <c r="AC132" s="31" t="str">
        <f t="shared" si="913"/>
        <v>-</v>
      </c>
      <c r="AD132" s="31" t="str">
        <f t="shared" si="914"/>
        <v>-</v>
      </c>
      <c r="AE132" s="31" t="str">
        <f t="shared" si="915"/>
        <v>-</v>
      </c>
      <c r="AF132" s="31" t="str">
        <f t="shared" si="916"/>
        <v>-</v>
      </c>
      <c r="AG132" s="31" t="str">
        <f t="shared" si="917"/>
        <v>-</v>
      </c>
      <c r="AH132" s="31" t="str">
        <f t="shared" si="887"/>
        <v>-</v>
      </c>
      <c r="AI132" s="31" t="str">
        <f t="shared" si="887"/>
        <v>-</v>
      </c>
      <c r="AJ132" s="31" t="str">
        <f t="shared" si="887"/>
        <v>-</v>
      </c>
      <c r="AK132" s="31" t="str">
        <f t="shared" si="887"/>
        <v>-</v>
      </c>
      <c r="AL132" s="221" t="str">
        <f t="shared" si="887"/>
        <v>-</v>
      </c>
      <c r="AM132" s="31" t="str">
        <f t="shared" si="887"/>
        <v>Utilizar el método de cálculo del indicador</v>
      </c>
      <c r="AN132" s="31" t="str">
        <f t="shared" si="887"/>
        <v>Utilizar el método de cálculo del indicador</v>
      </c>
      <c r="AO132" s="31" t="str">
        <f t="shared" si="887"/>
        <v>Utilizar el método de cálculo del indicador</v>
      </c>
      <c r="AP132" s="31" t="str">
        <f t="shared" si="887"/>
        <v>Utilizar el método de cálculo del indicador</v>
      </c>
      <c r="AQ132" s="31" t="str">
        <f t="shared" si="887"/>
        <v>Componentes</v>
      </c>
      <c r="AR132" s="31"/>
      <c r="AS132" s="31"/>
      <c r="AT132" s="31" t="str">
        <f t="shared" si="887"/>
        <v>X</v>
      </c>
      <c r="AU132" s="31" t="str">
        <f t="shared" si="887"/>
        <v>X</v>
      </c>
      <c r="AV132" s="31" t="str">
        <f t="shared" si="887"/>
        <v>X</v>
      </c>
      <c r="AW132" s="31" t="str">
        <f t="shared" si="887"/>
        <v>X</v>
      </c>
      <c r="AX132" s="31" t="str">
        <f t="shared" si="887"/>
        <v>X</v>
      </c>
      <c r="AY132" s="31" t="str">
        <f t="shared" si="887"/>
        <v>X</v>
      </c>
      <c r="AZ132" s="31" t="str">
        <f t="shared" si="887"/>
        <v>X</v>
      </c>
      <c r="BA132" s="31" t="str">
        <f t="shared" si="887"/>
        <v>X</v>
      </c>
      <c r="BB132" s="23" t="s">
        <v>1981</v>
      </c>
      <c r="BC132" s="23" t="s">
        <v>450</v>
      </c>
      <c r="BD132" s="30" t="s">
        <v>2103</v>
      </c>
      <c r="BE132" s="24" t="s">
        <v>450</v>
      </c>
      <c r="BF132" s="25" t="s">
        <v>1980</v>
      </c>
      <c r="BG132" s="25" t="s">
        <v>450</v>
      </c>
      <c r="BH132" s="689" t="str">
        <f t="shared" si="891"/>
        <v>Máx</v>
      </c>
      <c r="BI132" s="482">
        <f>'G-8'!MR259</f>
        <v>14.27</v>
      </c>
      <c r="BJ132" s="482">
        <f>'G-8'!MT259</f>
        <v>9.7249999999999996</v>
      </c>
      <c r="BK132" s="483">
        <f>'G-8'!MS259</f>
        <v>5.18</v>
      </c>
      <c r="BL132" s="41">
        <f t="shared" si="892"/>
        <v>0</v>
      </c>
      <c r="BM132" s="41">
        <f t="shared" si="888"/>
        <v>0</v>
      </c>
      <c r="BN132" s="41">
        <f t="shared" si="888"/>
        <v>0</v>
      </c>
      <c r="BO132" s="41">
        <f t="shared" si="888"/>
        <v>0</v>
      </c>
      <c r="BP132" s="41">
        <f t="shared" si="888"/>
        <v>0</v>
      </c>
      <c r="BQ132" s="41">
        <f t="shared" si="888"/>
        <v>0</v>
      </c>
      <c r="BR132" s="41">
        <f t="shared" si="888"/>
        <v>0</v>
      </c>
      <c r="BS132" s="41">
        <f t="shared" si="888"/>
        <v>0</v>
      </c>
      <c r="BT132" s="41">
        <f t="shared" si="888"/>
        <v>0</v>
      </c>
      <c r="BU132" s="41">
        <f t="shared" si="888"/>
        <v>0</v>
      </c>
      <c r="BV132" s="41">
        <f t="shared" si="888"/>
        <v>0</v>
      </c>
      <c r="BW132" s="41">
        <f t="shared" si="888"/>
        <v>0</v>
      </c>
      <c r="BX132" s="41">
        <f t="shared" si="888"/>
        <v>0</v>
      </c>
      <c r="BY132" s="41">
        <f t="shared" si="888"/>
        <v>0</v>
      </c>
      <c r="BZ132" s="41">
        <f t="shared" si="888"/>
        <v>0</v>
      </c>
      <c r="CA132" s="41">
        <f t="shared" si="888"/>
        <v>0</v>
      </c>
      <c r="CB132" s="41">
        <f t="shared" si="888"/>
        <v>0</v>
      </c>
      <c r="CC132" s="41">
        <f t="shared" si="888"/>
        <v>0</v>
      </c>
      <c r="CD132" s="41">
        <f t="shared" si="888"/>
        <v>0</v>
      </c>
      <c r="CE132" s="41">
        <f t="shared" si="888"/>
        <v>0</v>
      </c>
      <c r="CF132" s="41">
        <f t="shared" si="888"/>
        <v>0</v>
      </c>
      <c r="CG132" s="41" t="str">
        <f t="shared" si="888"/>
        <v>No</v>
      </c>
      <c r="CH132" s="41">
        <f t="shared" si="888"/>
        <v>0</v>
      </c>
      <c r="CI132" s="41">
        <f t="shared" si="888"/>
        <v>0</v>
      </c>
      <c r="CJ132" s="41">
        <f t="shared" si="888"/>
        <v>0</v>
      </c>
      <c r="CK132" s="41">
        <f t="shared" si="888"/>
        <v>0</v>
      </c>
      <c r="CL132" s="41">
        <f t="shared" si="888"/>
        <v>0</v>
      </c>
      <c r="CM132" s="41">
        <f t="shared" si="888"/>
        <v>0</v>
      </c>
      <c r="CN132" s="41">
        <f t="shared" si="888"/>
        <v>0</v>
      </c>
      <c r="CO132" s="41">
        <f t="shared" ref="CO132:CO133" si="918">CO131</f>
        <v>0</v>
      </c>
      <c r="CP132" s="41">
        <f t="shared" ref="CP132:CP133" si="919">CP131</f>
        <v>0</v>
      </c>
      <c r="CQ132" s="41">
        <f t="shared" ref="CQ132:CQ133" si="920">CQ131</f>
        <v>0</v>
      </c>
      <c r="CR132" s="41">
        <f t="shared" ref="CR132:CR133" si="921">CR131</f>
        <v>0</v>
      </c>
      <c r="CS132" s="41">
        <f t="shared" ref="CS132:CS133" si="922">CS131</f>
        <v>0</v>
      </c>
      <c r="CT132" s="41">
        <f t="shared" ref="CT132:CT133" si="923">CT131</f>
        <v>0</v>
      </c>
      <c r="CU132" s="41">
        <f t="shared" ref="CU132:CU133" si="924">CU131</f>
        <v>0</v>
      </c>
      <c r="CV132" s="41">
        <f t="shared" ref="CV132:CV133" si="925">CV131</f>
        <v>0</v>
      </c>
      <c r="CW132" s="41">
        <f t="shared" ref="CW132:CW133" si="926">CW131</f>
        <v>0</v>
      </c>
      <c r="CX132" s="41">
        <f t="shared" ref="CX132:CX133" si="927">CX131</f>
        <v>0</v>
      </c>
      <c r="CY132" s="41">
        <f t="shared" ref="CY132:CY133" si="928">CY131</f>
        <v>0</v>
      </c>
      <c r="CZ132" s="41">
        <f t="shared" ref="CZ132:CZ133" si="929">CZ131</f>
        <v>0</v>
      </c>
      <c r="DA132" s="41">
        <f t="shared" ref="DA132:DA133" si="930">DA131</f>
        <v>0</v>
      </c>
      <c r="DB132" s="26"/>
      <c r="DC132" s="26"/>
      <c r="DD132" s="26"/>
      <c r="DE132" s="26" t="s">
        <v>89</v>
      </c>
      <c r="DF132" s="26"/>
      <c r="DG132" s="26"/>
      <c r="DH132" s="26">
        <f t="shared" si="341"/>
        <v>1</v>
      </c>
      <c r="DI132" s="26" t="str">
        <f t="shared" si="342"/>
        <v>Avanzado</v>
      </c>
      <c r="DJ132" s="19"/>
      <c r="EG132" s="19"/>
      <c r="EH132" s="19"/>
      <c r="EI132" s="19"/>
      <c r="EJ132" s="19"/>
      <c r="EK132" s="19"/>
      <c r="EL132" s="19"/>
      <c r="EM132" s="19"/>
      <c r="EN132" s="19"/>
      <c r="EO132" s="19"/>
      <c r="EP132" s="19"/>
    </row>
    <row r="133" spans="1:146" s="20" customFormat="1" ht="15" customHeight="1">
      <c r="A133" s="1"/>
      <c r="B133" s="19"/>
      <c r="C133" s="31" t="str">
        <f t="shared" si="889"/>
        <v>Economía</v>
      </c>
      <c r="D133" s="31" t="s">
        <v>55</v>
      </c>
      <c r="E133" s="31" t="str">
        <f t="shared" si="890"/>
        <v>Ingresos</v>
      </c>
      <c r="F133" s="31" t="str">
        <f t="shared" si="885"/>
        <v>Operacionales</v>
      </c>
      <c r="G133" s="31" t="str">
        <f t="shared" si="885"/>
        <v>Marco Institucional</v>
      </c>
      <c r="H133" s="31" t="str">
        <f t="shared" si="331"/>
        <v>Avanzado</v>
      </c>
      <c r="I133" s="31" t="str">
        <f t="shared" si="893"/>
        <v>I-43</v>
      </c>
      <c r="J133" s="31" t="str">
        <f t="shared" si="894"/>
        <v>Tarifa promedio</v>
      </c>
      <c r="K133" s="31" t="str">
        <f t="shared" si="895"/>
        <v>USD$/tonelada</v>
      </c>
      <c r="L133" s="31" t="str">
        <f t="shared" si="896"/>
        <v>Muestra la tarifa promedio de cobro por los diferentes servicios.</v>
      </c>
      <c r="M133" s="31" t="str">
        <f t="shared" si="897"/>
        <v>Cuantitativo</v>
      </c>
      <c r="N133" s="31" t="str">
        <f t="shared" si="898"/>
        <v>Tarifa promedio de cobro= promediar las tarifas existentes por los distintos servicios. En el caso de limpieza viaria se puede reportar por separado en USD$/km, o utilizar de apoyo la Tabla I-19 para su conversión a USD$/tonelada.</v>
      </c>
      <c r="O133" s="31" t="str">
        <f t="shared" si="899"/>
        <v>Tabla I-19. Factores de conversión de tarifa de limpieza viaria</v>
      </c>
      <c r="P133" s="31" t="str">
        <f t="shared" si="900"/>
        <v>N/A</v>
      </c>
      <c r="Q133" s="31" t="str">
        <f t="shared" si="901"/>
        <v>N/A</v>
      </c>
      <c r="R133" s="31" t="str">
        <f t="shared" si="902"/>
        <v>N/A</v>
      </c>
      <c r="S133" s="31">
        <f t="shared" si="903"/>
        <v>49</v>
      </c>
      <c r="T133" s="31">
        <f t="shared" si="904"/>
        <v>75</v>
      </c>
      <c r="U133" s="31" t="str">
        <f t="shared" si="905"/>
        <v>-</v>
      </c>
      <c r="V133" s="31" t="str">
        <f t="shared" si="906"/>
        <v>-</v>
      </c>
      <c r="W133" s="31" t="str">
        <f t="shared" si="907"/>
        <v>-</v>
      </c>
      <c r="X133" s="31" t="str">
        <f t="shared" si="908"/>
        <v>-</v>
      </c>
      <c r="Y133" s="31" t="str">
        <f t="shared" si="909"/>
        <v>-</v>
      </c>
      <c r="Z133" s="31" t="str">
        <f t="shared" si="910"/>
        <v>-</v>
      </c>
      <c r="AA133" s="31" t="str">
        <f t="shared" si="911"/>
        <v>-</v>
      </c>
      <c r="AB133" s="31" t="str">
        <f t="shared" si="912"/>
        <v>-</v>
      </c>
      <c r="AC133" s="31" t="str">
        <f t="shared" si="913"/>
        <v>-</v>
      </c>
      <c r="AD133" s="31" t="str">
        <f t="shared" si="914"/>
        <v>-</v>
      </c>
      <c r="AE133" s="31" t="str">
        <f t="shared" si="915"/>
        <v>-</v>
      </c>
      <c r="AF133" s="31" t="str">
        <f t="shared" si="916"/>
        <v>-</v>
      </c>
      <c r="AG133" s="31" t="str">
        <f t="shared" si="917"/>
        <v>-</v>
      </c>
      <c r="AH133" s="31" t="str">
        <f t="shared" si="887"/>
        <v>-</v>
      </c>
      <c r="AI133" s="31" t="str">
        <f t="shared" si="887"/>
        <v>-</v>
      </c>
      <c r="AJ133" s="31" t="str">
        <f t="shared" si="887"/>
        <v>-</v>
      </c>
      <c r="AK133" s="31" t="str">
        <f t="shared" si="887"/>
        <v>-</v>
      </c>
      <c r="AL133" s="221" t="str">
        <f t="shared" si="887"/>
        <v>-</v>
      </c>
      <c r="AM133" s="31" t="str">
        <f t="shared" si="887"/>
        <v>Utilizar el método de cálculo del indicador</v>
      </c>
      <c r="AN133" s="31" t="str">
        <f t="shared" si="887"/>
        <v>Utilizar el método de cálculo del indicador</v>
      </c>
      <c r="AO133" s="31" t="str">
        <f t="shared" si="887"/>
        <v>Utilizar el método de cálculo del indicador</v>
      </c>
      <c r="AP133" s="31" t="str">
        <f t="shared" si="887"/>
        <v>Utilizar el método de cálculo del indicador</v>
      </c>
      <c r="AQ133" s="31" t="str">
        <f t="shared" si="887"/>
        <v>Componentes</v>
      </c>
      <c r="AR133" s="31"/>
      <c r="AS133" s="31"/>
      <c r="AT133" s="31" t="str">
        <f t="shared" si="887"/>
        <v>X</v>
      </c>
      <c r="AU133" s="31" t="str">
        <f t="shared" si="887"/>
        <v>X</v>
      </c>
      <c r="AV133" s="31" t="str">
        <f t="shared" si="887"/>
        <v>X</v>
      </c>
      <c r="AW133" s="31" t="str">
        <f t="shared" si="887"/>
        <v>X</v>
      </c>
      <c r="AX133" s="31" t="str">
        <f t="shared" si="887"/>
        <v>X</v>
      </c>
      <c r="AY133" s="31" t="str">
        <f t="shared" si="887"/>
        <v>X</v>
      </c>
      <c r="AZ133" s="31" t="str">
        <f t="shared" si="887"/>
        <v>X</v>
      </c>
      <c r="BA133" s="31" t="str">
        <f t="shared" si="887"/>
        <v>X</v>
      </c>
      <c r="BB133" s="23" t="s">
        <v>1979</v>
      </c>
      <c r="BC133" s="23" t="s">
        <v>450</v>
      </c>
      <c r="BD133" s="30" t="s">
        <v>2096</v>
      </c>
      <c r="BE133" s="24" t="s">
        <v>450</v>
      </c>
      <c r="BF133" s="25" t="s">
        <v>1980</v>
      </c>
      <c r="BG133" s="25" t="s">
        <v>450</v>
      </c>
      <c r="BH133" s="689" t="str">
        <f t="shared" si="891"/>
        <v>Máx</v>
      </c>
      <c r="BI133" s="482">
        <f>'G-8'!MR285</f>
        <v>162.09</v>
      </c>
      <c r="BJ133" s="482">
        <f>'G-8'!MT285</f>
        <v>139.67500000000001</v>
      </c>
      <c r="BK133" s="483">
        <f>'G-8'!MS285</f>
        <v>117.26</v>
      </c>
      <c r="BL133" s="41">
        <f t="shared" si="892"/>
        <v>0</v>
      </c>
      <c r="BM133" s="41">
        <f t="shared" ref="BM133" si="931">BM132</f>
        <v>0</v>
      </c>
      <c r="BN133" s="41">
        <f t="shared" ref="BN133" si="932">BN132</f>
        <v>0</v>
      </c>
      <c r="BO133" s="41">
        <f t="shared" ref="BO133" si="933">BO132</f>
        <v>0</v>
      </c>
      <c r="BP133" s="41">
        <f t="shared" ref="BP133" si="934">BP132</f>
        <v>0</v>
      </c>
      <c r="BQ133" s="41">
        <f t="shared" ref="BQ133" si="935">BQ132</f>
        <v>0</v>
      </c>
      <c r="BR133" s="41">
        <f t="shared" ref="BR133" si="936">BR132</f>
        <v>0</v>
      </c>
      <c r="BS133" s="41">
        <f t="shared" ref="BS133" si="937">BS132</f>
        <v>0</v>
      </c>
      <c r="BT133" s="41">
        <f t="shared" ref="BT133" si="938">BT132</f>
        <v>0</v>
      </c>
      <c r="BU133" s="41">
        <f t="shared" ref="BU133" si="939">BU132</f>
        <v>0</v>
      </c>
      <c r="BV133" s="41">
        <f t="shared" ref="BV133" si="940">BV132</f>
        <v>0</v>
      </c>
      <c r="BW133" s="41">
        <f t="shared" ref="BW133" si="941">BW132</f>
        <v>0</v>
      </c>
      <c r="BX133" s="41">
        <f t="shared" ref="BX133" si="942">BX132</f>
        <v>0</v>
      </c>
      <c r="BY133" s="41">
        <f t="shared" ref="BY133" si="943">BY132</f>
        <v>0</v>
      </c>
      <c r="BZ133" s="41">
        <f t="shared" ref="BZ133" si="944">BZ132</f>
        <v>0</v>
      </c>
      <c r="CA133" s="41">
        <f t="shared" ref="CA133" si="945">CA132</f>
        <v>0</v>
      </c>
      <c r="CB133" s="41">
        <f t="shared" ref="CB133" si="946">CB132</f>
        <v>0</v>
      </c>
      <c r="CC133" s="41">
        <f t="shared" ref="CC133" si="947">CC132</f>
        <v>0</v>
      </c>
      <c r="CD133" s="41">
        <f t="shared" ref="CD133" si="948">CD132</f>
        <v>0</v>
      </c>
      <c r="CE133" s="41">
        <f t="shared" ref="CE133" si="949">CE132</f>
        <v>0</v>
      </c>
      <c r="CF133" s="41">
        <f t="shared" ref="CF133" si="950">CF132</f>
        <v>0</v>
      </c>
      <c r="CG133" s="41" t="str">
        <f t="shared" ref="CG133" si="951">CG132</f>
        <v>No</v>
      </c>
      <c r="CH133" s="41">
        <f t="shared" ref="CH133" si="952">CH132</f>
        <v>0</v>
      </c>
      <c r="CI133" s="41">
        <f t="shared" ref="CI133" si="953">CI132</f>
        <v>0</v>
      </c>
      <c r="CJ133" s="41">
        <f t="shared" ref="CJ133" si="954">CJ132</f>
        <v>0</v>
      </c>
      <c r="CK133" s="41">
        <f t="shared" ref="CK133" si="955">CK132</f>
        <v>0</v>
      </c>
      <c r="CL133" s="41">
        <f t="shared" ref="CL133" si="956">CL132</f>
        <v>0</v>
      </c>
      <c r="CM133" s="41">
        <f t="shared" ref="CM133" si="957">CM132</f>
        <v>0</v>
      </c>
      <c r="CN133" s="41">
        <f t="shared" ref="CN133" si="958">CN132</f>
        <v>0</v>
      </c>
      <c r="CO133" s="41">
        <f t="shared" si="918"/>
        <v>0</v>
      </c>
      <c r="CP133" s="41">
        <f t="shared" si="919"/>
        <v>0</v>
      </c>
      <c r="CQ133" s="41">
        <f t="shared" si="920"/>
        <v>0</v>
      </c>
      <c r="CR133" s="41">
        <f t="shared" si="921"/>
        <v>0</v>
      </c>
      <c r="CS133" s="41">
        <f t="shared" si="922"/>
        <v>0</v>
      </c>
      <c r="CT133" s="41">
        <f t="shared" si="923"/>
        <v>0</v>
      </c>
      <c r="CU133" s="41">
        <f t="shared" si="924"/>
        <v>0</v>
      </c>
      <c r="CV133" s="41">
        <f t="shared" si="925"/>
        <v>0</v>
      </c>
      <c r="CW133" s="41">
        <f t="shared" si="926"/>
        <v>0</v>
      </c>
      <c r="CX133" s="41">
        <f t="shared" si="927"/>
        <v>0</v>
      </c>
      <c r="CY133" s="41">
        <f t="shared" si="928"/>
        <v>0</v>
      </c>
      <c r="CZ133" s="41">
        <f t="shared" si="929"/>
        <v>0</v>
      </c>
      <c r="DA133" s="41">
        <f t="shared" si="930"/>
        <v>0</v>
      </c>
      <c r="DB133" s="26"/>
      <c r="DC133" s="26"/>
      <c r="DD133" s="26"/>
      <c r="DE133" s="26" t="s">
        <v>89</v>
      </c>
      <c r="DF133" s="26"/>
      <c r="DG133" s="26"/>
      <c r="DH133" s="26">
        <f t="shared" si="341"/>
        <v>1</v>
      </c>
      <c r="DI133" s="26" t="str">
        <f t="shared" si="342"/>
        <v>Avanzado</v>
      </c>
      <c r="DJ133" s="19"/>
      <c r="EG133" s="19"/>
      <c r="EH133" s="19"/>
      <c r="EI133" s="19"/>
      <c r="EJ133" s="19"/>
      <c r="EK133" s="19"/>
      <c r="EL133" s="19"/>
      <c r="EM133" s="19"/>
      <c r="EN133" s="19"/>
      <c r="EO133" s="19"/>
      <c r="EP133" s="19"/>
    </row>
    <row r="134" spans="1:146" s="20" customFormat="1" ht="15" customHeight="1">
      <c r="A134" s="1"/>
      <c r="B134" s="19"/>
      <c r="C134" s="31" t="s">
        <v>432</v>
      </c>
      <c r="D134" s="31" t="s">
        <v>14</v>
      </c>
      <c r="E134" s="31" t="s">
        <v>18</v>
      </c>
      <c r="F134" s="31" t="s">
        <v>1224</v>
      </c>
      <c r="G134" s="31" t="s">
        <v>2125</v>
      </c>
      <c r="H134" s="31" t="str">
        <f t="shared" si="331"/>
        <v>Avanzado</v>
      </c>
      <c r="I134" s="41" t="s">
        <v>1453</v>
      </c>
      <c r="J134" s="22" t="s">
        <v>2260</v>
      </c>
      <c r="K134" s="642" t="s">
        <v>38</v>
      </c>
      <c r="L134" s="22" t="s">
        <v>3003</v>
      </c>
      <c r="M134" s="31" t="s">
        <v>98</v>
      </c>
      <c r="N134" s="31" t="s">
        <v>3004</v>
      </c>
      <c r="O134" s="220" t="s">
        <v>2687</v>
      </c>
      <c r="P134" s="220" t="s">
        <v>2716</v>
      </c>
      <c r="Q134" s="21" t="s">
        <v>22</v>
      </c>
      <c r="R134" s="21" t="s">
        <v>22</v>
      </c>
      <c r="S134" s="26">
        <f>'G-7'!D57</f>
        <v>52</v>
      </c>
      <c r="T134" s="26">
        <f>'G-7'!D58</f>
        <v>53</v>
      </c>
      <c r="U134" s="26">
        <f>'G-7'!D56</f>
        <v>51</v>
      </c>
      <c r="V134" s="26">
        <f>'G-7'!D61</f>
        <v>56</v>
      </c>
      <c r="W134" s="26">
        <f>'G-7'!D83</f>
        <v>78</v>
      </c>
      <c r="X134" s="26">
        <f>'G-7'!D85</f>
        <v>81</v>
      </c>
      <c r="Y134" s="26">
        <f>'G-7'!D94</f>
        <v>90</v>
      </c>
      <c r="Z134" s="26">
        <f>'G-7'!D98</f>
        <v>94</v>
      </c>
      <c r="AA134" s="26" t="s">
        <v>4</v>
      </c>
      <c r="AB134" s="26" t="s">
        <v>4</v>
      </c>
      <c r="AC134" s="41" t="s">
        <v>4</v>
      </c>
      <c r="AD134" s="41" t="s">
        <v>4</v>
      </c>
      <c r="AE134" s="41" t="s">
        <v>4</v>
      </c>
      <c r="AF134" s="41" t="s">
        <v>4</v>
      </c>
      <c r="AG134" s="41" t="s">
        <v>4</v>
      </c>
      <c r="AH134" s="41" t="s">
        <v>4</v>
      </c>
      <c r="AI134" s="41" t="s">
        <v>4</v>
      </c>
      <c r="AJ134" s="41" t="s">
        <v>4</v>
      </c>
      <c r="AK134" s="41" t="s">
        <v>4</v>
      </c>
      <c r="AL134" s="222" t="s">
        <v>4</v>
      </c>
      <c r="AM134" s="26" t="s">
        <v>4</v>
      </c>
      <c r="AN134" s="41" t="s">
        <v>4</v>
      </c>
      <c r="AO134" s="41" t="s">
        <v>4</v>
      </c>
      <c r="AP134" s="41" t="s">
        <v>4</v>
      </c>
      <c r="AQ134" s="26" t="s">
        <v>619</v>
      </c>
      <c r="AR134" s="26"/>
      <c r="AS134" s="26"/>
      <c r="AT134" s="26" t="s">
        <v>2851</v>
      </c>
      <c r="AU134" s="26" t="s">
        <v>2851</v>
      </c>
      <c r="AV134" s="26" t="s">
        <v>2851</v>
      </c>
      <c r="AW134" s="26" t="s">
        <v>2851</v>
      </c>
      <c r="AX134" s="26" t="s">
        <v>2851</v>
      </c>
      <c r="AY134" s="26" t="s">
        <v>2851</v>
      </c>
      <c r="AZ134" s="26" t="s">
        <v>2851</v>
      </c>
      <c r="BA134" s="26" t="s">
        <v>2851</v>
      </c>
      <c r="BB134" s="23" t="s">
        <v>1996</v>
      </c>
      <c r="BC134" s="23" t="s">
        <v>450</v>
      </c>
      <c r="BD134" s="30" t="s">
        <v>1997</v>
      </c>
      <c r="BE134" s="24" t="s">
        <v>450</v>
      </c>
      <c r="BF134" s="25" t="s">
        <v>2062</v>
      </c>
      <c r="BG134" s="25" t="s">
        <v>450</v>
      </c>
      <c r="BH134" s="40" t="s">
        <v>971</v>
      </c>
      <c r="BI134" s="482">
        <f>'G-8'!MR52</f>
        <v>14572.3</v>
      </c>
      <c r="BJ134" s="482">
        <f>'G-8'!MT52</f>
        <v>6345.8942472565141</v>
      </c>
      <c r="BK134" s="483">
        <f>'G-8'!MS52</f>
        <v>1824.1</v>
      </c>
      <c r="BL134" s="41">
        <f>COUNTA(BM134:BZ134)/2</f>
        <v>1</v>
      </c>
      <c r="BM134" s="41" t="str">
        <f>I142</f>
        <v>I-45</v>
      </c>
      <c r="BN134" s="31" t="s">
        <v>510</v>
      </c>
      <c r="BO134" s="41"/>
      <c r="BP134" s="31"/>
      <c r="BQ134" s="41"/>
      <c r="BR134" s="31"/>
      <c r="BS134" s="31"/>
      <c r="BT134" s="31"/>
      <c r="BU134" s="31"/>
      <c r="BV134" s="31"/>
      <c r="BW134" s="31"/>
      <c r="BX134" s="31"/>
      <c r="BY134" s="31"/>
      <c r="BZ134" s="31"/>
      <c r="CA134" s="41">
        <f t="shared" si="171"/>
        <v>0</v>
      </c>
      <c r="CB134" s="41"/>
      <c r="CC134" s="41"/>
      <c r="CD134" s="41"/>
      <c r="CE134" s="41"/>
      <c r="CF134" s="41"/>
      <c r="CG134" s="41" t="s">
        <v>88</v>
      </c>
      <c r="CH134" s="41"/>
      <c r="CI134" s="41"/>
      <c r="CJ134" s="41"/>
      <c r="CK134" s="41"/>
      <c r="CL134" s="41">
        <f>COUNTA(CM134:CT134)/2</f>
        <v>0</v>
      </c>
      <c r="CM134" s="41"/>
      <c r="CN134" s="41"/>
      <c r="CO134" s="41"/>
      <c r="CP134" s="41"/>
      <c r="CQ134" s="41"/>
      <c r="CR134" s="41"/>
      <c r="CS134" s="41"/>
      <c r="CT134" s="41"/>
      <c r="CU134" s="41">
        <f t="shared" si="170"/>
        <v>1</v>
      </c>
      <c r="CV134" s="31" t="str">
        <f>I142</f>
        <v>I-45</v>
      </c>
      <c r="CW134" s="31" t="s">
        <v>510</v>
      </c>
      <c r="CX134" s="31"/>
      <c r="CY134" s="31"/>
      <c r="CZ134" s="31"/>
      <c r="DA134" s="31"/>
      <c r="DB134" s="26"/>
      <c r="DC134" s="26" t="s">
        <v>89</v>
      </c>
      <c r="DD134" s="26"/>
      <c r="DE134" s="26"/>
      <c r="DF134" s="26"/>
      <c r="DG134" s="26" t="s">
        <v>89</v>
      </c>
      <c r="DH134" s="26">
        <f t="shared" si="341"/>
        <v>2</v>
      </c>
      <c r="DI134" s="26" t="str">
        <f t="shared" si="342"/>
        <v>Avanzado</v>
      </c>
      <c r="DJ134" s="19"/>
      <c r="EG134" s="19"/>
      <c r="EH134" s="19"/>
      <c r="EI134" s="19"/>
      <c r="EJ134" s="19"/>
      <c r="EK134" s="19"/>
      <c r="EL134" s="19"/>
      <c r="EM134" s="19"/>
      <c r="EN134" s="19"/>
      <c r="EO134" s="19"/>
      <c r="EP134" s="19"/>
    </row>
    <row r="135" spans="1:146" s="20" customFormat="1" ht="15" customHeight="1">
      <c r="A135" s="1"/>
      <c r="B135" s="19"/>
      <c r="C135" s="31" t="str">
        <f>C134</f>
        <v>Ambiente</v>
      </c>
      <c r="D135" s="31" t="s">
        <v>519</v>
      </c>
      <c r="E135" s="31" t="str">
        <f>E134</f>
        <v>Uso de recursos</v>
      </c>
      <c r="F135" s="31" t="str">
        <f t="shared" ref="F135:G141" si="959">F134</f>
        <v>Emisiones y energía</v>
      </c>
      <c r="G135" s="31" t="str">
        <f t="shared" si="959"/>
        <v>Efectividad Gubernamental</v>
      </c>
      <c r="H135" s="31" t="str">
        <f t="shared" si="331"/>
        <v>Avanzado</v>
      </c>
      <c r="I135" s="31" t="str">
        <f t="shared" ref="I135:AG138" si="960">I134</f>
        <v>I-44</v>
      </c>
      <c r="J135" s="31" t="str">
        <f t="shared" si="960"/>
        <v>Intensidad de consumo energético</v>
      </c>
      <c r="K135" s="31" t="str">
        <f t="shared" si="960"/>
        <v>kWh/tonelada</v>
      </c>
      <c r="L135" s="31" t="str">
        <f t="shared" si="960"/>
        <v>Muestra la cantidad de energía (combustibles, energía eléctrica, etc.) utilizada para los distintos componentes respecto a la cantidad de residuos recolectados y/o ingresados a una instalación</v>
      </c>
      <c r="M135" s="31" t="str">
        <f t="shared" si="960"/>
        <v>Cuantitativo</v>
      </c>
      <c r="N135" s="31" t="str">
        <f t="shared" si="960"/>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35" s="31" t="str">
        <f t="shared" si="960"/>
        <v>Tabla I-15. Listado de combustibles.</v>
      </c>
      <c r="P135" s="31" t="str">
        <f t="shared" si="960"/>
        <v>Tabla I-16. Instrucciones para el uso de factores de conversión</v>
      </c>
      <c r="Q135" s="31" t="str">
        <f t="shared" si="960"/>
        <v>N/A</v>
      </c>
      <c r="R135" s="31" t="str">
        <f t="shared" si="960"/>
        <v>N/A</v>
      </c>
      <c r="S135" s="31">
        <f t="shared" si="960"/>
        <v>52</v>
      </c>
      <c r="T135" s="31">
        <f t="shared" si="960"/>
        <v>53</v>
      </c>
      <c r="U135" s="31">
        <f t="shared" si="960"/>
        <v>51</v>
      </c>
      <c r="V135" s="31">
        <f t="shared" si="960"/>
        <v>56</v>
      </c>
      <c r="W135" s="31">
        <f t="shared" si="960"/>
        <v>78</v>
      </c>
      <c r="X135" s="31">
        <f t="shared" si="960"/>
        <v>81</v>
      </c>
      <c r="Y135" s="31">
        <f t="shared" si="960"/>
        <v>90</v>
      </c>
      <c r="Z135" s="31">
        <f t="shared" si="960"/>
        <v>94</v>
      </c>
      <c r="AA135" s="31" t="str">
        <f t="shared" si="960"/>
        <v>-</v>
      </c>
      <c r="AB135" s="31" t="str">
        <f t="shared" si="960"/>
        <v>-</v>
      </c>
      <c r="AC135" s="31" t="str">
        <f t="shared" si="960"/>
        <v>-</v>
      </c>
      <c r="AD135" s="31" t="str">
        <f t="shared" si="960"/>
        <v>-</v>
      </c>
      <c r="AE135" s="31" t="str">
        <f t="shared" si="960"/>
        <v>-</v>
      </c>
      <c r="AF135" s="31" t="str">
        <f t="shared" si="960"/>
        <v>-</v>
      </c>
      <c r="AG135" s="31" t="str">
        <f t="shared" si="960"/>
        <v>-</v>
      </c>
      <c r="AH135" s="31" t="str">
        <f t="shared" ref="AH135:BA141" si="961">AH134</f>
        <v>-</v>
      </c>
      <c r="AI135" s="31" t="str">
        <f t="shared" si="961"/>
        <v>-</v>
      </c>
      <c r="AJ135" s="31" t="str">
        <f t="shared" si="961"/>
        <v>-</v>
      </c>
      <c r="AK135" s="31" t="str">
        <f t="shared" si="961"/>
        <v>-</v>
      </c>
      <c r="AL135" s="221" t="str">
        <f t="shared" si="961"/>
        <v>-</v>
      </c>
      <c r="AM135" s="31" t="str">
        <f t="shared" si="961"/>
        <v>-</v>
      </c>
      <c r="AN135" s="31" t="str">
        <f t="shared" si="961"/>
        <v>-</v>
      </c>
      <c r="AO135" s="31" t="str">
        <f t="shared" si="961"/>
        <v>-</v>
      </c>
      <c r="AP135" s="31" t="str">
        <f t="shared" si="961"/>
        <v>-</v>
      </c>
      <c r="AQ135" s="31" t="str">
        <f t="shared" si="961"/>
        <v>Componentes</v>
      </c>
      <c r="AR135" s="31"/>
      <c r="AS135" s="31"/>
      <c r="AT135" s="31" t="str">
        <f t="shared" si="961"/>
        <v>X</v>
      </c>
      <c r="AU135" s="31" t="str">
        <f t="shared" si="961"/>
        <v>X</v>
      </c>
      <c r="AV135" s="31" t="str">
        <f t="shared" si="961"/>
        <v>X</v>
      </c>
      <c r="AW135" s="31" t="str">
        <f t="shared" si="961"/>
        <v>X</v>
      </c>
      <c r="AX135" s="31" t="str">
        <f t="shared" si="961"/>
        <v>X</v>
      </c>
      <c r="AY135" s="31" t="str">
        <f t="shared" si="961"/>
        <v>X</v>
      </c>
      <c r="AZ135" s="31" t="str">
        <f t="shared" si="961"/>
        <v>X</v>
      </c>
      <c r="BA135" s="31" t="str">
        <f t="shared" si="961"/>
        <v>X</v>
      </c>
      <c r="BB135" s="23" t="s">
        <v>2016</v>
      </c>
      <c r="BC135" s="23" t="s">
        <v>450</v>
      </c>
      <c r="BD135" s="30" t="s">
        <v>2047</v>
      </c>
      <c r="BE135" s="24" t="s">
        <v>450</v>
      </c>
      <c r="BF135" s="25" t="s">
        <v>1924</v>
      </c>
      <c r="BG135" s="25" t="s">
        <v>450</v>
      </c>
      <c r="BH135" s="40" t="str">
        <f>BH134</f>
        <v>Min</v>
      </c>
      <c r="BI135" s="482">
        <f>'G-8'!MR123</f>
        <v>580.29999999999995</v>
      </c>
      <c r="BJ135" s="482">
        <f>'G-8'!MT123</f>
        <v>166.46007670806756</v>
      </c>
      <c r="BK135" s="483">
        <f>'G-8'!MS123</f>
        <v>2.2612273290804596</v>
      </c>
      <c r="BL135" s="41">
        <f>BL134</f>
        <v>1</v>
      </c>
      <c r="BM135" s="41" t="str">
        <f t="shared" ref="BM135:DA140" si="962">BM134</f>
        <v>I-45</v>
      </c>
      <c r="BN135" s="41" t="str">
        <f t="shared" si="962"/>
        <v>La cantidad de combustibles y de energía utilizada se relaciona con la cantidad de GEI generados.</v>
      </c>
      <c r="BO135" s="41">
        <f t="shared" si="962"/>
        <v>0</v>
      </c>
      <c r="BP135" s="41">
        <f t="shared" si="962"/>
        <v>0</v>
      </c>
      <c r="BQ135" s="41">
        <f t="shared" si="962"/>
        <v>0</v>
      </c>
      <c r="BR135" s="41">
        <f t="shared" si="962"/>
        <v>0</v>
      </c>
      <c r="BS135" s="41">
        <f t="shared" si="962"/>
        <v>0</v>
      </c>
      <c r="BT135" s="41">
        <f t="shared" si="962"/>
        <v>0</v>
      </c>
      <c r="BU135" s="41">
        <f t="shared" si="962"/>
        <v>0</v>
      </c>
      <c r="BV135" s="41">
        <f t="shared" si="962"/>
        <v>0</v>
      </c>
      <c r="BW135" s="41">
        <f t="shared" si="962"/>
        <v>0</v>
      </c>
      <c r="BX135" s="41">
        <f t="shared" si="962"/>
        <v>0</v>
      </c>
      <c r="BY135" s="41">
        <f t="shared" si="962"/>
        <v>0</v>
      </c>
      <c r="BZ135" s="41">
        <f t="shared" si="962"/>
        <v>0</v>
      </c>
      <c r="CA135" s="41">
        <f t="shared" si="962"/>
        <v>0</v>
      </c>
      <c r="CB135" s="41">
        <f t="shared" si="962"/>
        <v>0</v>
      </c>
      <c r="CC135" s="41">
        <f t="shared" si="962"/>
        <v>0</v>
      </c>
      <c r="CD135" s="41">
        <f t="shared" si="962"/>
        <v>0</v>
      </c>
      <c r="CE135" s="41">
        <f t="shared" si="962"/>
        <v>0</v>
      </c>
      <c r="CF135" s="41">
        <f t="shared" si="962"/>
        <v>0</v>
      </c>
      <c r="CG135" s="41" t="str">
        <f t="shared" si="962"/>
        <v>No</v>
      </c>
      <c r="CH135" s="41">
        <f t="shared" si="962"/>
        <v>0</v>
      </c>
      <c r="CI135" s="41">
        <f t="shared" si="962"/>
        <v>0</v>
      </c>
      <c r="CJ135" s="41">
        <f t="shared" si="962"/>
        <v>0</v>
      </c>
      <c r="CK135" s="41">
        <f t="shared" si="962"/>
        <v>0</v>
      </c>
      <c r="CL135" s="41">
        <f t="shared" si="962"/>
        <v>0</v>
      </c>
      <c r="CM135" s="41">
        <f t="shared" si="962"/>
        <v>0</v>
      </c>
      <c r="CN135" s="41">
        <f t="shared" si="962"/>
        <v>0</v>
      </c>
      <c r="CO135" s="41">
        <f t="shared" si="962"/>
        <v>0</v>
      </c>
      <c r="CP135" s="41">
        <f t="shared" si="962"/>
        <v>0</v>
      </c>
      <c r="CQ135" s="41">
        <f t="shared" si="962"/>
        <v>0</v>
      </c>
      <c r="CR135" s="41">
        <f t="shared" si="962"/>
        <v>0</v>
      </c>
      <c r="CS135" s="41">
        <f t="shared" si="962"/>
        <v>0</v>
      </c>
      <c r="CT135" s="41">
        <f t="shared" si="962"/>
        <v>0</v>
      </c>
      <c r="CU135" s="41">
        <f t="shared" si="962"/>
        <v>1</v>
      </c>
      <c r="CV135" s="41" t="str">
        <f t="shared" si="962"/>
        <v>I-45</v>
      </c>
      <c r="CW135" s="41" t="str">
        <f t="shared" si="962"/>
        <v>La cantidad de combustibles y de energía utilizada se relaciona con la cantidad de GEI generados.</v>
      </c>
      <c r="CX135" s="41">
        <f t="shared" si="962"/>
        <v>0</v>
      </c>
      <c r="CY135" s="41">
        <f t="shared" si="962"/>
        <v>0</v>
      </c>
      <c r="CZ135" s="41">
        <f t="shared" si="962"/>
        <v>0</v>
      </c>
      <c r="DA135" s="41">
        <f t="shared" si="962"/>
        <v>0</v>
      </c>
      <c r="DB135" s="26"/>
      <c r="DC135" s="26" t="s">
        <v>89</v>
      </c>
      <c r="DD135" s="26"/>
      <c r="DE135" s="26"/>
      <c r="DF135" s="26"/>
      <c r="DG135" s="26"/>
      <c r="DH135" s="26">
        <f t="shared" si="341"/>
        <v>1</v>
      </c>
      <c r="DI135" s="26" t="str">
        <f t="shared" si="342"/>
        <v>Avanzado</v>
      </c>
      <c r="DJ135" s="19"/>
      <c r="EG135" s="19"/>
      <c r="EH135" s="19"/>
      <c r="EI135" s="19"/>
      <c r="EJ135" s="19"/>
      <c r="EK135" s="19"/>
      <c r="EL135" s="19"/>
      <c r="EM135" s="19"/>
      <c r="EN135" s="19"/>
      <c r="EO135" s="19"/>
      <c r="EP135" s="19"/>
    </row>
    <row r="136" spans="1:146" s="20" customFormat="1" ht="15" customHeight="1">
      <c r="A136" s="1"/>
      <c r="B136" s="19"/>
      <c r="C136" s="31" t="str">
        <f t="shared" ref="C136:C141" si="963">C135</f>
        <v>Ambiente</v>
      </c>
      <c r="D136" s="31" t="s">
        <v>2313</v>
      </c>
      <c r="E136" s="31" t="str">
        <f t="shared" ref="E136:E141" si="964">E135</f>
        <v>Uso de recursos</v>
      </c>
      <c r="F136" s="31" t="str">
        <f t="shared" si="959"/>
        <v>Emisiones y energía</v>
      </c>
      <c r="G136" s="31" t="str">
        <f t="shared" si="959"/>
        <v>Efectividad Gubernamental</v>
      </c>
      <c r="H136" s="31" t="str">
        <f t="shared" ref="H136:H199" si="965">DI136</f>
        <v>Avanzado</v>
      </c>
      <c r="I136" s="31" t="str">
        <f t="shared" si="960"/>
        <v>I-44</v>
      </c>
      <c r="J136" s="31" t="str">
        <f t="shared" si="960"/>
        <v>Intensidad de consumo energético</v>
      </c>
      <c r="K136" s="31" t="str">
        <f t="shared" si="960"/>
        <v>kWh/tonelada</v>
      </c>
      <c r="L136" s="31" t="str">
        <f t="shared" si="960"/>
        <v>Muestra la cantidad de energía (combustibles, energía eléctrica, etc.) utilizada para los distintos componentes respecto a la cantidad de residuos recolectados y/o ingresados a una instalación</v>
      </c>
      <c r="M136" s="31" t="str">
        <f t="shared" si="960"/>
        <v>Cuantitativo</v>
      </c>
      <c r="N136" s="31" t="str">
        <f t="shared" si="960"/>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36" s="31" t="str">
        <f t="shared" si="960"/>
        <v>Tabla I-15. Listado de combustibles.</v>
      </c>
      <c r="P136" s="31" t="str">
        <f t="shared" si="960"/>
        <v>Tabla I-16. Instrucciones para el uso de factores de conversión</v>
      </c>
      <c r="Q136" s="31" t="str">
        <f t="shared" si="960"/>
        <v>N/A</v>
      </c>
      <c r="R136" s="31" t="str">
        <f t="shared" si="960"/>
        <v>N/A</v>
      </c>
      <c r="S136" s="31">
        <f t="shared" si="960"/>
        <v>52</v>
      </c>
      <c r="T136" s="31">
        <f t="shared" si="960"/>
        <v>53</v>
      </c>
      <c r="U136" s="31">
        <f t="shared" si="960"/>
        <v>51</v>
      </c>
      <c r="V136" s="31">
        <f t="shared" si="960"/>
        <v>56</v>
      </c>
      <c r="W136" s="31">
        <f t="shared" si="960"/>
        <v>78</v>
      </c>
      <c r="X136" s="31">
        <f t="shared" si="960"/>
        <v>81</v>
      </c>
      <c r="Y136" s="31">
        <f t="shared" si="960"/>
        <v>90</v>
      </c>
      <c r="Z136" s="31">
        <f t="shared" si="960"/>
        <v>94</v>
      </c>
      <c r="AA136" s="31" t="str">
        <f t="shared" si="960"/>
        <v>-</v>
      </c>
      <c r="AB136" s="31" t="str">
        <f t="shared" si="960"/>
        <v>-</v>
      </c>
      <c r="AC136" s="31" t="str">
        <f t="shared" si="960"/>
        <v>-</v>
      </c>
      <c r="AD136" s="31" t="str">
        <f t="shared" si="960"/>
        <v>-</v>
      </c>
      <c r="AE136" s="31" t="str">
        <f t="shared" si="960"/>
        <v>-</v>
      </c>
      <c r="AF136" s="31" t="str">
        <f t="shared" si="960"/>
        <v>-</v>
      </c>
      <c r="AG136" s="31" t="str">
        <f t="shared" si="960"/>
        <v>-</v>
      </c>
      <c r="AH136" s="31" t="str">
        <f t="shared" si="961"/>
        <v>-</v>
      </c>
      <c r="AI136" s="31" t="str">
        <f t="shared" si="961"/>
        <v>-</v>
      </c>
      <c r="AJ136" s="31" t="str">
        <f t="shared" si="961"/>
        <v>-</v>
      </c>
      <c r="AK136" s="31" t="str">
        <f t="shared" si="961"/>
        <v>-</v>
      </c>
      <c r="AL136" s="221" t="str">
        <f t="shared" si="961"/>
        <v>-</v>
      </c>
      <c r="AM136" s="31" t="str">
        <f t="shared" si="961"/>
        <v>-</v>
      </c>
      <c r="AN136" s="31" t="str">
        <f t="shared" si="961"/>
        <v>-</v>
      </c>
      <c r="AO136" s="31" t="str">
        <f t="shared" si="961"/>
        <v>-</v>
      </c>
      <c r="AP136" s="31" t="str">
        <f t="shared" si="961"/>
        <v>-</v>
      </c>
      <c r="AQ136" s="31" t="str">
        <f t="shared" si="961"/>
        <v>Componentes</v>
      </c>
      <c r="AR136" s="31"/>
      <c r="AS136" s="31"/>
      <c r="AT136" s="31" t="str">
        <f t="shared" si="961"/>
        <v>X</v>
      </c>
      <c r="AU136" s="31" t="str">
        <f t="shared" si="961"/>
        <v>X</v>
      </c>
      <c r="AV136" s="31" t="str">
        <f t="shared" si="961"/>
        <v>X</v>
      </c>
      <c r="AW136" s="31" t="str">
        <f t="shared" si="961"/>
        <v>X</v>
      </c>
      <c r="AX136" s="31" t="str">
        <f t="shared" si="961"/>
        <v>X</v>
      </c>
      <c r="AY136" s="31" t="str">
        <f t="shared" si="961"/>
        <v>X</v>
      </c>
      <c r="AZ136" s="31" t="str">
        <f t="shared" si="961"/>
        <v>X</v>
      </c>
      <c r="BA136" s="31" t="str">
        <f t="shared" si="961"/>
        <v>X</v>
      </c>
      <c r="BB136" s="23" t="s">
        <v>2016</v>
      </c>
      <c r="BC136" s="23" t="s">
        <v>450</v>
      </c>
      <c r="BD136" s="30" t="s">
        <v>2047</v>
      </c>
      <c r="BE136" s="24" t="s">
        <v>450</v>
      </c>
      <c r="BF136" s="25" t="s">
        <v>1924</v>
      </c>
      <c r="BG136" s="25" t="s">
        <v>450</v>
      </c>
      <c r="BH136" s="40" t="str">
        <f t="shared" ref="BH136:BH141" si="966">BH135</f>
        <v>Min</v>
      </c>
      <c r="BI136" s="482">
        <f>'G-8'!MR146</f>
        <v>0</v>
      </c>
      <c r="BJ136" s="482" t="e">
        <f>'G-8'!MT146</f>
        <v>#DIV/0!</v>
      </c>
      <c r="BK136" s="483">
        <f>'G-8'!MS146</f>
        <v>0</v>
      </c>
      <c r="BL136" s="41">
        <f t="shared" ref="BL136:BL141" si="967">BL135</f>
        <v>1</v>
      </c>
      <c r="BM136" s="41" t="str">
        <f t="shared" si="962"/>
        <v>I-45</v>
      </c>
      <c r="BN136" s="41" t="str">
        <f t="shared" si="962"/>
        <v>La cantidad de combustibles y de energía utilizada se relaciona con la cantidad de GEI generados.</v>
      </c>
      <c r="BO136" s="41">
        <f t="shared" si="962"/>
        <v>0</v>
      </c>
      <c r="BP136" s="41">
        <f t="shared" si="962"/>
        <v>0</v>
      </c>
      <c r="BQ136" s="41">
        <f t="shared" si="962"/>
        <v>0</v>
      </c>
      <c r="BR136" s="41">
        <f t="shared" si="962"/>
        <v>0</v>
      </c>
      <c r="BS136" s="41">
        <f t="shared" si="962"/>
        <v>0</v>
      </c>
      <c r="BT136" s="41">
        <f t="shared" si="962"/>
        <v>0</v>
      </c>
      <c r="BU136" s="41">
        <f t="shared" si="962"/>
        <v>0</v>
      </c>
      <c r="BV136" s="41">
        <f t="shared" si="962"/>
        <v>0</v>
      </c>
      <c r="BW136" s="41">
        <f t="shared" si="962"/>
        <v>0</v>
      </c>
      <c r="BX136" s="41">
        <f t="shared" si="962"/>
        <v>0</v>
      </c>
      <c r="BY136" s="41">
        <f t="shared" si="962"/>
        <v>0</v>
      </c>
      <c r="BZ136" s="41">
        <f t="shared" si="962"/>
        <v>0</v>
      </c>
      <c r="CA136" s="41">
        <f t="shared" si="962"/>
        <v>0</v>
      </c>
      <c r="CB136" s="41">
        <f t="shared" si="962"/>
        <v>0</v>
      </c>
      <c r="CC136" s="41">
        <f t="shared" si="962"/>
        <v>0</v>
      </c>
      <c r="CD136" s="41">
        <f t="shared" si="962"/>
        <v>0</v>
      </c>
      <c r="CE136" s="41">
        <f t="shared" si="962"/>
        <v>0</v>
      </c>
      <c r="CF136" s="41">
        <f t="shared" si="962"/>
        <v>0</v>
      </c>
      <c r="CG136" s="41" t="str">
        <f t="shared" si="962"/>
        <v>No</v>
      </c>
      <c r="CH136" s="41">
        <f t="shared" si="962"/>
        <v>0</v>
      </c>
      <c r="CI136" s="41">
        <f t="shared" si="962"/>
        <v>0</v>
      </c>
      <c r="CJ136" s="41">
        <f t="shared" si="962"/>
        <v>0</v>
      </c>
      <c r="CK136" s="41">
        <f t="shared" si="962"/>
        <v>0</v>
      </c>
      <c r="CL136" s="41">
        <f t="shared" si="962"/>
        <v>0</v>
      </c>
      <c r="CM136" s="41">
        <f t="shared" si="962"/>
        <v>0</v>
      </c>
      <c r="CN136" s="41">
        <f t="shared" si="962"/>
        <v>0</v>
      </c>
      <c r="CO136" s="41">
        <f t="shared" si="962"/>
        <v>0</v>
      </c>
      <c r="CP136" s="41">
        <f t="shared" si="962"/>
        <v>0</v>
      </c>
      <c r="CQ136" s="41">
        <f t="shared" si="962"/>
        <v>0</v>
      </c>
      <c r="CR136" s="41">
        <f t="shared" si="962"/>
        <v>0</v>
      </c>
      <c r="CS136" s="41">
        <f t="shared" si="962"/>
        <v>0</v>
      </c>
      <c r="CT136" s="41">
        <f t="shared" si="962"/>
        <v>0</v>
      </c>
      <c r="CU136" s="41">
        <f t="shared" si="962"/>
        <v>1</v>
      </c>
      <c r="CV136" s="41" t="str">
        <f t="shared" si="962"/>
        <v>I-45</v>
      </c>
      <c r="CW136" s="41" t="str">
        <f t="shared" si="962"/>
        <v>La cantidad de combustibles y de energía utilizada se relaciona con la cantidad de GEI generados.</v>
      </c>
      <c r="CX136" s="41">
        <f t="shared" si="962"/>
        <v>0</v>
      </c>
      <c r="CY136" s="41">
        <f t="shared" si="962"/>
        <v>0</v>
      </c>
      <c r="CZ136" s="41">
        <f t="shared" si="962"/>
        <v>0</v>
      </c>
      <c r="DA136" s="41">
        <f t="shared" si="962"/>
        <v>0</v>
      </c>
      <c r="DB136" s="26"/>
      <c r="DC136" s="26" t="s">
        <v>89</v>
      </c>
      <c r="DD136" s="26"/>
      <c r="DE136" s="26"/>
      <c r="DF136" s="26"/>
      <c r="DG136" s="26"/>
      <c r="DH136" s="26">
        <f t="shared" ref="DH136:DH199" si="968">COUNTIF(DB136:DG136,"Si")</f>
        <v>1</v>
      </c>
      <c r="DI136" s="26" t="str">
        <f t="shared" ref="DI136:DI199" si="969">IF(DH136&gt;2,"Básico","Avanzado")</f>
        <v>Avanzado</v>
      </c>
      <c r="DJ136" s="19"/>
      <c r="EG136" s="19"/>
      <c r="EH136" s="19"/>
      <c r="EI136" s="19"/>
      <c r="EJ136" s="19"/>
      <c r="EK136" s="19"/>
      <c r="EL136" s="19"/>
      <c r="EM136" s="19"/>
      <c r="EN136" s="19"/>
      <c r="EO136" s="19"/>
      <c r="EP136" s="19"/>
    </row>
    <row r="137" spans="1:146" s="20" customFormat="1" ht="15" customHeight="1">
      <c r="A137" s="1"/>
      <c r="B137" s="19"/>
      <c r="C137" s="31" t="str">
        <f t="shared" si="963"/>
        <v>Ambiente</v>
      </c>
      <c r="D137" s="31" t="s">
        <v>5</v>
      </c>
      <c r="E137" s="31" t="str">
        <f t="shared" si="964"/>
        <v>Uso de recursos</v>
      </c>
      <c r="F137" s="31" t="str">
        <f t="shared" si="959"/>
        <v>Emisiones y energía</v>
      </c>
      <c r="G137" s="31" t="str">
        <f t="shared" si="959"/>
        <v>Efectividad Gubernamental</v>
      </c>
      <c r="H137" s="31" t="str">
        <f t="shared" si="965"/>
        <v>Avanzado</v>
      </c>
      <c r="I137" s="31" t="str">
        <f t="shared" si="960"/>
        <v>I-44</v>
      </c>
      <c r="J137" s="31" t="str">
        <f t="shared" si="960"/>
        <v>Intensidad de consumo energético</v>
      </c>
      <c r="K137" s="31" t="str">
        <f t="shared" si="960"/>
        <v>kWh/tonelada</v>
      </c>
      <c r="L137" s="31" t="str">
        <f t="shared" si="960"/>
        <v>Muestra la cantidad de energía (combustibles, energía eléctrica, etc.) utilizada para los distintos componentes respecto a la cantidad de residuos recolectados y/o ingresados a una instalación</v>
      </c>
      <c r="M137" s="31" t="str">
        <f t="shared" si="960"/>
        <v>Cuantitativo</v>
      </c>
      <c r="N137" s="31" t="str">
        <f t="shared" si="960"/>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37" s="31" t="str">
        <f t="shared" si="960"/>
        <v>Tabla I-15. Listado de combustibles.</v>
      </c>
      <c r="P137" s="31" t="str">
        <f t="shared" si="960"/>
        <v>Tabla I-16. Instrucciones para el uso de factores de conversión</v>
      </c>
      <c r="Q137" s="31" t="str">
        <f t="shared" si="960"/>
        <v>N/A</v>
      </c>
      <c r="R137" s="31" t="str">
        <f t="shared" si="960"/>
        <v>N/A</v>
      </c>
      <c r="S137" s="31">
        <f t="shared" si="960"/>
        <v>52</v>
      </c>
      <c r="T137" s="31">
        <f t="shared" si="960"/>
        <v>53</v>
      </c>
      <c r="U137" s="31">
        <f t="shared" si="960"/>
        <v>51</v>
      </c>
      <c r="V137" s="31">
        <f t="shared" si="960"/>
        <v>56</v>
      </c>
      <c r="W137" s="31">
        <f t="shared" si="960"/>
        <v>78</v>
      </c>
      <c r="X137" s="31">
        <f t="shared" si="960"/>
        <v>81</v>
      </c>
      <c r="Y137" s="31">
        <f t="shared" si="960"/>
        <v>90</v>
      </c>
      <c r="Z137" s="31">
        <f t="shared" si="960"/>
        <v>94</v>
      </c>
      <c r="AA137" s="31" t="str">
        <f t="shared" si="960"/>
        <v>-</v>
      </c>
      <c r="AB137" s="31" t="str">
        <f t="shared" si="960"/>
        <v>-</v>
      </c>
      <c r="AC137" s="31" t="str">
        <f t="shared" si="960"/>
        <v>-</v>
      </c>
      <c r="AD137" s="31" t="str">
        <f t="shared" si="960"/>
        <v>-</v>
      </c>
      <c r="AE137" s="31" t="str">
        <f t="shared" si="960"/>
        <v>-</v>
      </c>
      <c r="AF137" s="31" t="str">
        <f t="shared" si="960"/>
        <v>-</v>
      </c>
      <c r="AG137" s="31" t="str">
        <f t="shared" si="960"/>
        <v>-</v>
      </c>
      <c r="AH137" s="31" t="str">
        <f t="shared" si="961"/>
        <v>-</v>
      </c>
      <c r="AI137" s="31" t="str">
        <f t="shared" si="961"/>
        <v>-</v>
      </c>
      <c r="AJ137" s="31" t="str">
        <f t="shared" si="961"/>
        <v>-</v>
      </c>
      <c r="AK137" s="31" t="str">
        <f t="shared" si="961"/>
        <v>-</v>
      </c>
      <c r="AL137" s="221" t="str">
        <f t="shared" si="961"/>
        <v>-</v>
      </c>
      <c r="AM137" s="31" t="str">
        <f t="shared" si="961"/>
        <v>-</v>
      </c>
      <c r="AN137" s="31" t="str">
        <f t="shared" si="961"/>
        <v>-</v>
      </c>
      <c r="AO137" s="31" t="str">
        <f t="shared" si="961"/>
        <v>-</v>
      </c>
      <c r="AP137" s="31" t="str">
        <f t="shared" si="961"/>
        <v>-</v>
      </c>
      <c r="AQ137" s="31" t="str">
        <f t="shared" si="961"/>
        <v>Componentes</v>
      </c>
      <c r="AR137" s="31"/>
      <c r="AS137" s="31"/>
      <c r="AT137" s="31" t="str">
        <f t="shared" si="961"/>
        <v>X</v>
      </c>
      <c r="AU137" s="31" t="str">
        <f t="shared" si="961"/>
        <v>X</v>
      </c>
      <c r="AV137" s="31" t="str">
        <f t="shared" si="961"/>
        <v>X</v>
      </c>
      <c r="AW137" s="31" t="str">
        <f t="shared" si="961"/>
        <v>X</v>
      </c>
      <c r="AX137" s="31" t="str">
        <f t="shared" si="961"/>
        <v>X</v>
      </c>
      <c r="AY137" s="31" t="str">
        <f t="shared" si="961"/>
        <v>X</v>
      </c>
      <c r="AZ137" s="31" t="str">
        <f t="shared" si="961"/>
        <v>X</v>
      </c>
      <c r="BA137" s="31" t="str">
        <f t="shared" si="961"/>
        <v>X</v>
      </c>
      <c r="BB137" s="23" t="s">
        <v>2021</v>
      </c>
      <c r="BC137" s="23" t="s">
        <v>450</v>
      </c>
      <c r="BD137" s="30" t="s">
        <v>2052</v>
      </c>
      <c r="BE137" s="24" t="s">
        <v>450</v>
      </c>
      <c r="BF137" s="25" t="s">
        <v>1926</v>
      </c>
      <c r="BG137" s="25" t="s">
        <v>450</v>
      </c>
      <c r="BH137" s="40" t="str">
        <f t="shared" si="966"/>
        <v>Min</v>
      </c>
      <c r="BI137" s="482">
        <f>'G-8'!MR179</f>
        <v>3366.6</v>
      </c>
      <c r="BJ137" s="482">
        <f>'G-8'!MT179</f>
        <v>574.75</v>
      </c>
      <c r="BK137" s="483">
        <f>'G-8'!MS179</f>
        <v>4.8</v>
      </c>
      <c r="BL137" s="41">
        <f t="shared" si="967"/>
        <v>1</v>
      </c>
      <c r="BM137" s="41" t="str">
        <f t="shared" si="962"/>
        <v>I-45</v>
      </c>
      <c r="BN137" s="41" t="str">
        <f t="shared" si="962"/>
        <v>La cantidad de combustibles y de energía utilizada se relaciona con la cantidad de GEI generados.</v>
      </c>
      <c r="BO137" s="41">
        <f t="shared" si="962"/>
        <v>0</v>
      </c>
      <c r="BP137" s="41">
        <f t="shared" si="962"/>
        <v>0</v>
      </c>
      <c r="BQ137" s="41">
        <f t="shared" si="962"/>
        <v>0</v>
      </c>
      <c r="BR137" s="41">
        <f t="shared" si="962"/>
        <v>0</v>
      </c>
      <c r="BS137" s="41">
        <f t="shared" si="962"/>
        <v>0</v>
      </c>
      <c r="BT137" s="41">
        <f t="shared" si="962"/>
        <v>0</v>
      </c>
      <c r="BU137" s="41">
        <f t="shared" si="962"/>
        <v>0</v>
      </c>
      <c r="BV137" s="41">
        <f t="shared" si="962"/>
        <v>0</v>
      </c>
      <c r="BW137" s="41">
        <f t="shared" si="962"/>
        <v>0</v>
      </c>
      <c r="BX137" s="41">
        <f t="shared" si="962"/>
        <v>0</v>
      </c>
      <c r="BY137" s="41">
        <f t="shared" si="962"/>
        <v>0</v>
      </c>
      <c r="BZ137" s="41">
        <f t="shared" si="962"/>
        <v>0</v>
      </c>
      <c r="CA137" s="41">
        <f t="shared" si="962"/>
        <v>0</v>
      </c>
      <c r="CB137" s="41">
        <f t="shared" si="962"/>
        <v>0</v>
      </c>
      <c r="CC137" s="41">
        <f t="shared" si="962"/>
        <v>0</v>
      </c>
      <c r="CD137" s="41">
        <f t="shared" si="962"/>
        <v>0</v>
      </c>
      <c r="CE137" s="41">
        <f t="shared" si="962"/>
        <v>0</v>
      </c>
      <c r="CF137" s="41">
        <f t="shared" si="962"/>
        <v>0</v>
      </c>
      <c r="CG137" s="41" t="str">
        <f t="shared" si="962"/>
        <v>No</v>
      </c>
      <c r="CH137" s="41">
        <f t="shared" si="962"/>
        <v>0</v>
      </c>
      <c r="CI137" s="41">
        <f t="shared" si="962"/>
        <v>0</v>
      </c>
      <c r="CJ137" s="41">
        <f t="shared" si="962"/>
        <v>0</v>
      </c>
      <c r="CK137" s="41">
        <f t="shared" si="962"/>
        <v>0</v>
      </c>
      <c r="CL137" s="41">
        <f t="shared" si="962"/>
        <v>0</v>
      </c>
      <c r="CM137" s="41">
        <f t="shared" si="962"/>
        <v>0</v>
      </c>
      <c r="CN137" s="41">
        <f t="shared" si="962"/>
        <v>0</v>
      </c>
      <c r="CO137" s="41">
        <f t="shared" si="962"/>
        <v>0</v>
      </c>
      <c r="CP137" s="41">
        <f t="shared" si="962"/>
        <v>0</v>
      </c>
      <c r="CQ137" s="41">
        <f t="shared" si="962"/>
        <v>0</v>
      </c>
      <c r="CR137" s="41">
        <f t="shared" si="962"/>
        <v>0</v>
      </c>
      <c r="CS137" s="41">
        <f t="shared" si="962"/>
        <v>0</v>
      </c>
      <c r="CT137" s="41">
        <f t="shared" si="962"/>
        <v>0</v>
      </c>
      <c r="CU137" s="41">
        <f t="shared" si="962"/>
        <v>1</v>
      </c>
      <c r="CV137" s="41" t="str">
        <f t="shared" si="962"/>
        <v>I-45</v>
      </c>
      <c r="CW137" s="41" t="str">
        <f t="shared" si="962"/>
        <v>La cantidad de combustibles y de energía utilizada se relaciona con la cantidad de GEI generados.</v>
      </c>
      <c r="CX137" s="41">
        <f t="shared" si="962"/>
        <v>0</v>
      </c>
      <c r="CY137" s="41">
        <f t="shared" si="962"/>
        <v>0</v>
      </c>
      <c r="CZ137" s="41">
        <f t="shared" si="962"/>
        <v>0</v>
      </c>
      <c r="DA137" s="41">
        <f t="shared" si="962"/>
        <v>0</v>
      </c>
      <c r="DB137" s="26" t="s">
        <v>89</v>
      </c>
      <c r="DC137" s="26" t="s">
        <v>89</v>
      </c>
      <c r="DD137" s="26"/>
      <c r="DE137" s="26"/>
      <c r="DF137" s="26"/>
      <c r="DG137" s="26"/>
      <c r="DH137" s="26">
        <f t="shared" si="968"/>
        <v>2</v>
      </c>
      <c r="DI137" s="26" t="str">
        <f t="shared" si="969"/>
        <v>Avanzado</v>
      </c>
      <c r="DJ137" s="19"/>
      <c r="EG137" s="19"/>
      <c r="EH137" s="19"/>
      <c r="EI137" s="19"/>
      <c r="EJ137" s="19"/>
      <c r="EK137" s="19"/>
      <c r="EL137" s="19"/>
      <c r="EM137" s="19"/>
      <c r="EN137" s="19"/>
      <c r="EO137" s="19"/>
      <c r="EP137" s="19"/>
    </row>
    <row r="138" spans="1:146" s="20" customFormat="1" ht="15" customHeight="1">
      <c r="A138" s="1"/>
      <c r="B138" s="19"/>
      <c r="C138" s="31" t="str">
        <f t="shared" si="963"/>
        <v>Ambiente</v>
      </c>
      <c r="D138" s="473" t="s">
        <v>204</v>
      </c>
      <c r="E138" s="31" t="str">
        <f t="shared" si="964"/>
        <v>Uso de recursos</v>
      </c>
      <c r="F138" s="31" t="str">
        <f t="shared" si="959"/>
        <v>Emisiones y energía</v>
      </c>
      <c r="G138" s="31" t="str">
        <f t="shared" si="959"/>
        <v>Efectividad Gubernamental</v>
      </c>
      <c r="H138" s="31" t="str">
        <f t="shared" si="965"/>
        <v>Básico</v>
      </c>
      <c r="I138" s="31" t="str">
        <f t="shared" si="960"/>
        <v>I-44</v>
      </c>
      <c r="J138" s="31" t="str">
        <f t="shared" si="960"/>
        <v>Intensidad de consumo energético</v>
      </c>
      <c r="K138" s="31" t="str">
        <f t="shared" si="960"/>
        <v>kWh/tonelada</v>
      </c>
      <c r="L138" s="31" t="str">
        <f t="shared" si="960"/>
        <v>Muestra la cantidad de energía (combustibles, energía eléctrica, etc.) utilizada para los distintos componentes respecto a la cantidad de residuos recolectados y/o ingresados a una instalación</v>
      </c>
      <c r="M138" s="31" t="str">
        <f t="shared" si="960"/>
        <v>Cuantitativo</v>
      </c>
      <c r="N138" s="31" t="str">
        <f t="shared" si="960"/>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38" s="31" t="str">
        <f t="shared" si="960"/>
        <v>Tabla I-15. Listado de combustibles.</v>
      </c>
      <c r="P138" s="31" t="str">
        <f t="shared" si="960"/>
        <v>Tabla I-16. Instrucciones para el uso de factores de conversión</v>
      </c>
      <c r="Q138" s="31" t="str">
        <f t="shared" si="960"/>
        <v>N/A</v>
      </c>
      <c r="R138" s="31" t="str">
        <f t="shared" si="960"/>
        <v>N/A</v>
      </c>
      <c r="S138" s="31">
        <f t="shared" si="960"/>
        <v>52</v>
      </c>
      <c r="T138" s="31">
        <f t="shared" si="960"/>
        <v>53</v>
      </c>
      <c r="U138" s="31">
        <f t="shared" si="960"/>
        <v>51</v>
      </c>
      <c r="V138" s="31">
        <f t="shared" si="960"/>
        <v>56</v>
      </c>
      <c r="W138" s="31">
        <f t="shared" si="960"/>
        <v>78</v>
      </c>
      <c r="X138" s="31">
        <f t="shared" si="960"/>
        <v>81</v>
      </c>
      <c r="Y138" s="31">
        <f t="shared" si="960"/>
        <v>90</v>
      </c>
      <c r="Z138" s="31">
        <f t="shared" si="960"/>
        <v>94</v>
      </c>
      <c r="AA138" s="31" t="str">
        <f t="shared" si="960"/>
        <v>-</v>
      </c>
      <c r="AB138" s="31" t="str">
        <f t="shared" si="960"/>
        <v>-</v>
      </c>
      <c r="AC138" s="31" t="str">
        <f t="shared" si="960"/>
        <v>-</v>
      </c>
      <c r="AD138" s="31" t="str">
        <f t="shared" si="960"/>
        <v>-</v>
      </c>
      <c r="AE138" s="31" t="str">
        <f t="shared" si="960"/>
        <v>-</v>
      </c>
      <c r="AF138" s="31" t="str">
        <f t="shared" si="960"/>
        <v>-</v>
      </c>
      <c r="AG138" s="31" t="str">
        <f t="shared" si="960"/>
        <v>-</v>
      </c>
      <c r="AH138" s="31" t="str">
        <f t="shared" si="961"/>
        <v>-</v>
      </c>
      <c r="AI138" s="31" t="str">
        <f t="shared" si="961"/>
        <v>-</v>
      </c>
      <c r="AJ138" s="31" t="str">
        <f t="shared" si="961"/>
        <v>-</v>
      </c>
      <c r="AK138" s="31" t="str">
        <f t="shared" si="961"/>
        <v>-</v>
      </c>
      <c r="AL138" s="221" t="str">
        <f t="shared" si="961"/>
        <v>-</v>
      </c>
      <c r="AM138" s="31" t="str">
        <f t="shared" si="961"/>
        <v>-</v>
      </c>
      <c r="AN138" s="31" t="str">
        <f t="shared" si="961"/>
        <v>-</v>
      </c>
      <c r="AO138" s="31" t="str">
        <f t="shared" si="961"/>
        <v>-</v>
      </c>
      <c r="AP138" s="31" t="str">
        <f t="shared" si="961"/>
        <v>-</v>
      </c>
      <c r="AQ138" s="31" t="str">
        <f t="shared" si="961"/>
        <v>Componentes</v>
      </c>
      <c r="AR138" s="31"/>
      <c r="AS138" s="31"/>
      <c r="AT138" s="31" t="str">
        <f t="shared" si="961"/>
        <v>X</v>
      </c>
      <c r="AU138" s="31" t="str">
        <f t="shared" si="961"/>
        <v>X</v>
      </c>
      <c r="AV138" s="31" t="str">
        <f t="shared" si="961"/>
        <v>X</v>
      </c>
      <c r="AW138" s="31" t="str">
        <f t="shared" si="961"/>
        <v>X</v>
      </c>
      <c r="AX138" s="31" t="str">
        <f t="shared" si="961"/>
        <v>X</v>
      </c>
      <c r="AY138" s="31" t="str">
        <f t="shared" si="961"/>
        <v>X</v>
      </c>
      <c r="AZ138" s="31" t="str">
        <f t="shared" si="961"/>
        <v>X</v>
      </c>
      <c r="BA138" s="31" t="str">
        <f t="shared" si="961"/>
        <v>X</v>
      </c>
      <c r="BB138" s="23" t="s">
        <v>2028</v>
      </c>
      <c r="BC138" s="23" t="s">
        <v>450</v>
      </c>
      <c r="BD138" s="30" t="s">
        <v>2059</v>
      </c>
      <c r="BE138" s="24" t="s">
        <v>450</v>
      </c>
      <c r="BF138" s="25" t="s">
        <v>1927</v>
      </c>
      <c r="BG138" s="25" t="s">
        <v>450</v>
      </c>
      <c r="BH138" s="40" t="str">
        <f t="shared" si="966"/>
        <v>Min</v>
      </c>
      <c r="BI138" s="482">
        <f>'G-8'!MR209</f>
        <v>50.7</v>
      </c>
      <c r="BJ138" s="482">
        <f>'G-8'!MT209</f>
        <v>22.3</v>
      </c>
      <c r="BK138" s="483">
        <f>'G-8'!MS209</f>
        <v>3.9</v>
      </c>
      <c r="BL138" s="41">
        <f t="shared" si="967"/>
        <v>1</v>
      </c>
      <c r="BM138" s="41" t="str">
        <f t="shared" si="962"/>
        <v>I-45</v>
      </c>
      <c r="BN138" s="41" t="str">
        <f t="shared" si="962"/>
        <v>La cantidad de combustibles y de energía utilizada se relaciona con la cantidad de GEI generados.</v>
      </c>
      <c r="BO138" s="41">
        <f t="shared" si="962"/>
        <v>0</v>
      </c>
      <c r="BP138" s="41">
        <f t="shared" si="962"/>
        <v>0</v>
      </c>
      <c r="BQ138" s="41">
        <f t="shared" si="962"/>
        <v>0</v>
      </c>
      <c r="BR138" s="41">
        <f t="shared" si="962"/>
        <v>0</v>
      </c>
      <c r="BS138" s="41">
        <f t="shared" si="962"/>
        <v>0</v>
      </c>
      <c r="BT138" s="41">
        <f t="shared" si="962"/>
        <v>0</v>
      </c>
      <c r="BU138" s="41">
        <f t="shared" si="962"/>
        <v>0</v>
      </c>
      <c r="BV138" s="41">
        <f t="shared" si="962"/>
        <v>0</v>
      </c>
      <c r="BW138" s="41">
        <f t="shared" si="962"/>
        <v>0</v>
      </c>
      <c r="BX138" s="41">
        <f t="shared" si="962"/>
        <v>0</v>
      </c>
      <c r="BY138" s="41">
        <f t="shared" si="962"/>
        <v>0</v>
      </c>
      <c r="BZ138" s="41">
        <f t="shared" si="962"/>
        <v>0</v>
      </c>
      <c r="CA138" s="41">
        <f t="shared" si="962"/>
        <v>0</v>
      </c>
      <c r="CB138" s="41">
        <f t="shared" si="962"/>
        <v>0</v>
      </c>
      <c r="CC138" s="41">
        <f t="shared" si="962"/>
        <v>0</v>
      </c>
      <c r="CD138" s="41">
        <f t="shared" si="962"/>
        <v>0</v>
      </c>
      <c r="CE138" s="41">
        <f t="shared" si="962"/>
        <v>0</v>
      </c>
      <c r="CF138" s="41">
        <f t="shared" si="962"/>
        <v>0</v>
      </c>
      <c r="CG138" s="41" t="str">
        <f t="shared" si="962"/>
        <v>No</v>
      </c>
      <c r="CH138" s="41">
        <f t="shared" si="962"/>
        <v>0</v>
      </c>
      <c r="CI138" s="41">
        <f t="shared" si="962"/>
        <v>0</v>
      </c>
      <c r="CJ138" s="41">
        <f t="shared" si="962"/>
        <v>0</v>
      </c>
      <c r="CK138" s="41">
        <f t="shared" si="962"/>
        <v>0</v>
      </c>
      <c r="CL138" s="41">
        <f t="shared" si="962"/>
        <v>0</v>
      </c>
      <c r="CM138" s="41">
        <f t="shared" si="962"/>
        <v>0</v>
      </c>
      <c r="CN138" s="41">
        <f t="shared" si="962"/>
        <v>0</v>
      </c>
      <c r="CO138" s="41">
        <f t="shared" si="962"/>
        <v>0</v>
      </c>
      <c r="CP138" s="41">
        <f t="shared" si="962"/>
        <v>0</v>
      </c>
      <c r="CQ138" s="41">
        <f t="shared" si="962"/>
        <v>0</v>
      </c>
      <c r="CR138" s="41">
        <f t="shared" si="962"/>
        <v>0</v>
      </c>
      <c r="CS138" s="41">
        <f t="shared" si="962"/>
        <v>0</v>
      </c>
      <c r="CT138" s="41">
        <f t="shared" si="962"/>
        <v>0</v>
      </c>
      <c r="CU138" s="41">
        <f t="shared" si="962"/>
        <v>1</v>
      </c>
      <c r="CV138" s="41" t="str">
        <f t="shared" si="962"/>
        <v>I-45</v>
      </c>
      <c r="CW138" s="41" t="str">
        <f t="shared" si="962"/>
        <v>La cantidad de combustibles y de energía utilizada se relaciona con la cantidad de GEI generados.</v>
      </c>
      <c r="CX138" s="41">
        <f t="shared" si="962"/>
        <v>0</v>
      </c>
      <c r="CY138" s="41">
        <f t="shared" si="962"/>
        <v>0</v>
      </c>
      <c r="CZ138" s="41">
        <f t="shared" si="962"/>
        <v>0</v>
      </c>
      <c r="DA138" s="41">
        <f t="shared" si="962"/>
        <v>0</v>
      </c>
      <c r="DB138" s="26" t="s">
        <v>89</v>
      </c>
      <c r="DC138" s="26" t="s">
        <v>89</v>
      </c>
      <c r="DD138" s="26"/>
      <c r="DE138" s="26"/>
      <c r="DF138" s="26"/>
      <c r="DG138" s="26" t="s">
        <v>89</v>
      </c>
      <c r="DH138" s="26">
        <f t="shared" si="968"/>
        <v>3</v>
      </c>
      <c r="DI138" s="26" t="str">
        <f t="shared" si="969"/>
        <v>Básico</v>
      </c>
      <c r="DJ138" s="19"/>
      <c r="EG138" s="19"/>
      <c r="EH138" s="19"/>
      <c r="EI138" s="19"/>
      <c r="EJ138" s="19"/>
      <c r="EK138" s="19"/>
      <c r="EL138" s="19"/>
      <c r="EM138" s="19"/>
      <c r="EN138" s="19"/>
      <c r="EO138" s="19"/>
      <c r="EP138" s="19"/>
    </row>
    <row r="139" spans="1:146" s="20" customFormat="1" ht="15" customHeight="1">
      <c r="A139" s="1"/>
      <c r="B139" s="19"/>
      <c r="C139" s="31" t="str">
        <f t="shared" si="963"/>
        <v>Ambiente</v>
      </c>
      <c r="D139" s="473" t="s">
        <v>162</v>
      </c>
      <c r="E139" s="31" t="str">
        <f t="shared" si="964"/>
        <v>Uso de recursos</v>
      </c>
      <c r="F139" s="31" t="str">
        <f t="shared" si="959"/>
        <v>Emisiones y energía</v>
      </c>
      <c r="G139" s="31" t="str">
        <f t="shared" si="959"/>
        <v>Efectividad Gubernamental</v>
      </c>
      <c r="H139" s="31" t="str">
        <f t="shared" si="965"/>
        <v>Avanzado</v>
      </c>
      <c r="I139" s="31" t="str">
        <f t="shared" ref="I139:I141" si="970">I138</f>
        <v>I-44</v>
      </c>
      <c r="J139" s="31" t="str">
        <f t="shared" ref="J139:J141" si="971">J138</f>
        <v>Intensidad de consumo energético</v>
      </c>
      <c r="K139" s="31" t="str">
        <f t="shared" ref="K139:K141" si="972">K138</f>
        <v>kWh/tonelada</v>
      </c>
      <c r="L139" s="31" t="str">
        <f t="shared" ref="L139:L141" si="973">L138</f>
        <v>Muestra la cantidad de energía (combustibles, energía eléctrica, etc.) utilizada para los distintos componentes respecto a la cantidad de residuos recolectados y/o ingresados a una instalación</v>
      </c>
      <c r="M139" s="31" t="str">
        <f t="shared" ref="M139:M141" si="974">M138</f>
        <v>Cuantitativo</v>
      </c>
      <c r="N139" s="31" t="str">
        <f t="shared" ref="N139:N141" si="975">N138</f>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39" s="31" t="str">
        <f t="shared" ref="O139:O141" si="976">O138</f>
        <v>Tabla I-15. Listado de combustibles.</v>
      </c>
      <c r="P139" s="31" t="str">
        <f t="shared" ref="P139:P141" si="977">P138</f>
        <v>Tabla I-16. Instrucciones para el uso de factores de conversión</v>
      </c>
      <c r="Q139" s="31" t="str">
        <f t="shared" ref="Q139:Q141" si="978">Q138</f>
        <v>N/A</v>
      </c>
      <c r="R139" s="31" t="str">
        <f t="shared" ref="R139:R141" si="979">R138</f>
        <v>N/A</v>
      </c>
      <c r="S139" s="31">
        <f t="shared" ref="S139:S141" si="980">S138</f>
        <v>52</v>
      </c>
      <c r="T139" s="31">
        <f t="shared" ref="T139:T141" si="981">T138</f>
        <v>53</v>
      </c>
      <c r="U139" s="31">
        <f t="shared" ref="U139:U141" si="982">U138</f>
        <v>51</v>
      </c>
      <c r="V139" s="31">
        <f t="shared" ref="V139:V141" si="983">V138</f>
        <v>56</v>
      </c>
      <c r="W139" s="31">
        <f t="shared" ref="W139:W141" si="984">W138</f>
        <v>78</v>
      </c>
      <c r="X139" s="31">
        <f t="shared" ref="X139:X141" si="985">X138</f>
        <v>81</v>
      </c>
      <c r="Y139" s="31">
        <f t="shared" ref="Y139:Y141" si="986">Y138</f>
        <v>90</v>
      </c>
      <c r="Z139" s="31">
        <f t="shared" ref="Z139:Z141" si="987">Z138</f>
        <v>94</v>
      </c>
      <c r="AA139" s="31" t="str">
        <f t="shared" ref="AA139:AA141" si="988">AA138</f>
        <v>-</v>
      </c>
      <c r="AB139" s="31" t="str">
        <f t="shared" ref="AB139:AB141" si="989">AB138</f>
        <v>-</v>
      </c>
      <c r="AC139" s="31" t="str">
        <f t="shared" ref="AC139:AC141" si="990">AC138</f>
        <v>-</v>
      </c>
      <c r="AD139" s="31" t="str">
        <f t="shared" ref="AD139:AD141" si="991">AD138</f>
        <v>-</v>
      </c>
      <c r="AE139" s="31" t="str">
        <f t="shared" ref="AE139:AE141" si="992">AE138</f>
        <v>-</v>
      </c>
      <c r="AF139" s="31" t="str">
        <f t="shared" ref="AF139:AF141" si="993">AF138</f>
        <v>-</v>
      </c>
      <c r="AG139" s="31" t="str">
        <f t="shared" ref="AG139:AG141" si="994">AG138</f>
        <v>-</v>
      </c>
      <c r="AH139" s="31" t="str">
        <f t="shared" si="961"/>
        <v>-</v>
      </c>
      <c r="AI139" s="31" t="str">
        <f t="shared" si="961"/>
        <v>-</v>
      </c>
      <c r="AJ139" s="31" t="str">
        <f t="shared" si="961"/>
        <v>-</v>
      </c>
      <c r="AK139" s="31" t="str">
        <f t="shared" si="961"/>
        <v>-</v>
      </c>
      <c r="AL139" s="221" t="str">
        <f t="shared" si="961"/>
        <v>-</v>
      </c>
      <c r="AM139" s="31" t="str">
        <f t="shared" si="961"/>
        <v>-</v>
      </c>
      <c r="AN139" s="31" t="str">
        <f t="shared" si="961"/>
        <v>-</v>
      </c>
      <c r="AO139" s="31" t="str">
        <f t="shared" si="961"/>
        <v>-</v>
      </c>
      <c r="AP139" s="31" t="str">
        <f t="shared" si="961"/>
        <v>-</v>
      </c>
      <c r="AQ139" s="31" t="str">
        <f t="shared" si="961"/>
        <v>Componentes</v>
      </c>
      <c r="AR139" s="31"/>
      <c r="AS139" s="31"/>
      <c r="AT139" s="31" t="str">
        <f t="shared" si="961"/>
        <v>X</v>
      </c>
      <c r="AU139" s="31" t="str">
        <f t="shared" si="961"/>
        <v>X</v>
      </c>
      <c r="AV139" s="31" t="str">
        <f t="shared" si="961"/>
        <v>X</v>
      </c>
      <c r="AW139" s="31" t="str">
        <f t="shared" si="961"/>
        <v>X</v>
      </c>
      <c r="AX139" s="31" t="str">
        <f t="shared" si="961"/>
        <v>X</v>
      </c>
      <c r="AY139" s="31" t="str">
        <f t="shared" si="961"/>
        <v>X</v>
      </c>
      <c r="AZ139" s="31" t="str">
        <f t="shared" si="961"/>
        <v>X</v>
      </c>
      <c r="BA139" s="31" t="str">
        <f t="shared" si="961"/>
        <v>X</v>
      </c>
      <c r="BB139" s="23" t="s">
        <v>2028</v>
      </c>
      <c r="BC139" s="23" t="s">
        <v>450</v>
      </c>
      <c r="BD139" s="30" t="s">
        <v>2059</v>
      </c>
      <c r="BE139" s="24" t="s">
        <v>450</v>
      </c>
      <c r="BF139" s="25" t="s">
        <v>1927</v>
      </c>
      <c r="BG139" s="25" t="s">
        <v>450</v>
      </c>
      <c r="BH139" s="40" t="str">
        <f t="shared" si="966"/>
        <v>Min</v>
      </c>
      <c r="BI139" s="482">
        <f>'G-8'!MR236</f>
        <v>0</v>
      </c>
      <c r="BJ139" s="482" t="e">
        <f>'G-8'!MT236</f>
        <v>#DIV/0!</v>
      </c>
      <c r="BK139" s="483">
        <f>'G-8'!MS236</f>
        <v>0</v>
      </c>
      <c r="BL139" s="41">
        <f t="shared" si="967"/>
        <v>1</v>
      </c>
      <c r="BM139" s="41" t="str">
        <f t="shared" si="962"/>
        <v>I-45</v>
      </c>
      <c r="BN139" s="41" t="str">
        <f t="shared" si="962"/>
        <v>La cantidad de combustibles y de energía utilizada se relaciona con la cantidad de GEI generados.</v>
      </c>
      <c r="BO139" s="41">
        <f t="shared" si="962"/>
        <v>0</v>
      </c>
      <c r="BP139" s="41">
        <f t="shared" si="962"/>
        <v>0</v>
      </c>
      <c r="BQ139" s="41">
        <f t="shared" si="962"/>
        <v>0</v>
      </c>
      <c r="BR139" s="41">
        <f t="shared" si="962"/>
        <v>0</v>
      </c>
      <c r="BS139" s="41">
        <f t="shared" si="962"/>
        <v>0</v>
      </c>
      <c r="BT139" s="41">
        <f t="shared" si="962"/>
        <v>0</v>
      </c>
      <c r="BU139" s="41">
        <f t="shared" si="962"/>
        <v>0</v>
      </c>
      <c r="BV139" s="41">
        <f t="shared" si="962"/>
        <v>0</v>
      </c>
      <c r="BW139" s="41">
        <f t="shared" si="962"/>
        <v>0</v>
      </c>
      <c r="BX139" s="41">
        <f t="shared" si="962"/>
        <v>0</v>
      </c>
      <c r="BY139" s="41">
        <f t="shared" si="962"/>
        <v>0</v>
      </c>
      <c r="BZ139" s="41">
        <f t="shared" si="962"/>
        <v>0</v>
      </c>
      <c r="CA139" s="41">
        <f t="shared" si="962"/>
        <v>0</v>
      </c>
      <c r="CB139" s="41">
        <f t="shared" si="962"/>
        <v>0</v>
      </c>
      <c r="CC139" s="41">
        <f t="shared" si="962"/>
        <v>0</v>
      </c>
      <c r="CD139" s="41">
        <f t="shared" si="962"/>
        <v>0</v>
      </c>
      <c r="CE139" s="41">
        <f t="shared" si="962"/>
        <v>0</v>
      </c>
      <c r="CF139" s="41">
        <f t="shared" si="962"/>
        <v>0</v>
      </c>
      <c r="CG139" s="41" t="str">
        <f t="shared" si="962"/>
        <v>No</v>
      </c>
      <c r="CH139" s="41">
        <f t="shared" si="962"/>
        <v>0</v>
      </c>
      <c r="CI139" s="41">
        <f t="shared" si="962"/>
        <v>0</v>
      </c>
      <c r="CJ139" s="41">
        <f t="shared" si="962"/>
        <v>0</v>
      </c>
      <c r="CK139" s="41">
        <f t="shared" si="962"/>
        <v>0</v>
      </c>
      <c r="CL139" s="41">
        <f t="shared" si="962"/>
        <v>0</v>
      </c>
      <c r="CM139" s="41">
        <f t="shared" si="962"/>
        <v>0</v>
      </c>
      <c r="CN139" s="41">
        <f t="shared" si="962"/>
        <v>0</v>
      </c>
      <c r="CO139" s="41">
        <f t="shared" si="962"/>
        <v>0</v>
      </c>
      <c r="CP139" s="41">
        <f t="shared" si="962"/>
        <v>0</v>
      </c>
      <c r="CQ139" s="41">
        <f t="shared" si="962"/>
        <v>0</v>
      </c>
      <c r="CR139" s="41">
        <f t="shared" si="962"/>
        <v>0</v>
      </c>
      <c r="CS139" s="41">
        <f t="shared" si="962"/>
        <v>0</v>
      </c>
      <c r="CT139" s="41">
        <f t="shared" si="962"/>
        <v>0</v>
      </c>
      <c r="CU139" s="41">
        <f t="shared" si="962"/>
        <v>1</v>
      </c>
      <c r="CV139" s="41" t="str">
        <f t="shared" si="962"/>
        <v>I-45</v>
      </c>
      <c r="CW139" s="41" t="str">
        <f t="shared" si="962"/>
        <v>La cantidad de combustibles y de energía utilizada se relaciona con la cantidad de GEI generados.</v>
      </c>
      <c r="CX139" s="41">
        <f t="shared" si="962"/>
        <v>0</v>
      </c>
      <c r="CY139" s="41">
        <f t="shared" si="962"/>
        <v>0</v>
      </c>
      <c r="CZ139" s="41">
        <f t="shared" si="962"/>
        <v>0</v>
      </c>
      <c r="DA139" s="41">
        <f t="shared" si="962"/>
        <v>0</v>
      </c>
      <c r="DB139" s="26"/>
      <c r="DC139" s="26"/>
      <c r="DD139" s="26"/>
      <c r="DE139" s="26"/>
      <c r="DF139" s="26"/>
      <c r="DG139" s="26"/>
      <c r="DH139" s="26">
        <f t="shared" si="968"/>
        <v>0</v>
      </c>
      <c r="DI139" s="26" t="str">
        <f t="shared" si="969"/>
        <v>Avanzado</v>
      </c>
      <c r="DJ139" s="19"/>
      <c r="EG139" s="19"/>
      <c r="EH139" s="19"/>
      <c r="EI139" s="19"/>
      <c r="EJ139" s="19"/>
      <c r="EK139" s="19"/>
      <c r="EL139" s="19"/>
      <c r="EM139" s="19"/>
      <c r="EN139" s="19"/>
      <c r="EO139" s="19"/>
      <c r="EP139" s="19"/>
    </row>
    <row r="140" spans="1:146" s="20" customFormat="1" ht="15" customHeight="1">
      <c r="A140" s="1"/>
      <c r="B140" s="19"/>
      <c r="C140" s="31" t="str">
        <f t="shared" si="963"/>
        <v>Ambiente</v>
      </c>
      <c r="D140" s="473" t="s">
        <v>214</v>
      </c>
      <c r="E140" s="31" t="str">
        <f t="shared" si="964"/>
        <v>Uso de recursos</v>
      </c>
      <c r="F140" s="31" t="str">
        <f t="shared" si="959"/>
        <v>Emisiones y energía</v>
      </c>
      <c r="G140" s="31" t="str">
        <f t="shared" si="959"/>
        <v>Efectividad Gubernamental</v>
      </c>
      <c r="H140" s="31" t="str">
        <f t="shared" si="965"/>
        <v>Avanzado</v>
      </c>
      <c r="I140" s="31" t="str">
        <f t="shared" si="970"/>
        <v>I-44</v>
      </c>
      <c r="J140" s="31" t="str">
        <f t="shared" si="971"/>
        <v>Intensidad de consumo energético</v>
      </c>
      <c r="K140" s="31" t="str">
        <f t="shared" si="972"/>
        <v>kWh/tonelada</v>
      </c>
      <c r="L140" s="31" t="str">
        <f t="shared" si="973"/>
        <v>Muestra la cantidad de energía (combustibles, energía eléctrica, etc.) utilizada para los distintos componentes respecto a la cantidad de residuos recolectados y/o ingresados a una instalación</v>
      </c>
      <c r="M140" s="31" t="str">
        <f t="shared" si="974"/>
        <v>Cuantitativo</v>
      </c>
      <c r="N140" s="31" t="str">
        <f t="shared" si="975"/>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40" s="31" t="str">
        <f t="shared" si="976"/>
        <v>Tabla I-15. Listado de combustibles.</v>
      </c>
      <c r="P140" s="31" t="str">
        <f t="shared" si="977"/>
        <v>Tabla I-16. Instrucciones para el uso de factores de conversión</v>
      </c>
      <c r="Q140" s="31" t="str">
        <f t="shared" si="978"/>
        <v>N/A</v>
      </c>
      <c r="R140" s="31" t="str">
        <f t="shared" si="979"/>
        <v>N/A</v>
      </c>
      <c r="S140" s="31">
        <f t="shared" si="980"/>
        <v>52</v>
      </c>
      <c r="T140" s="31">
        <f t="shared" si="981"/>
        <v>53</v>
      </c>
      <c r="U140" s="31">
        <f t="shared" si="982"/>
        <v>51</v>
      </c>
      <c r="V140" s="31">
        <f t="shared" si="983"/>
        <v>56</v>
      </c>
      <c r="W140" s="31">
        <f t="shared" si="984"/>
        <v>78</v>
      </c>
      <c r="X140" s="31">
        <f t="shared" si="985"/>
        <v>81</v>
      </c>
      <c r="Y140" s="31">
        <f t="shared" si="986"/>
        <v>90</v>
      </c>
      <c r="Z140" s="31">
        <f t="shared" si="987"/>
        <v>94</v>
      </c>
      <c r="AA140" s="31" t="str">
        <f t="shared" si="988"/>
        <v>-</v>
      </c>
      <c r="AB140" s="31" t="str">
        <f t="shared" si="989"/>
        <v>-</v>
      </c>
      <c r="AC140" s="31" t="str">
        <f t="shared" si="990"/>
        <v>-</v>
      </c>
      <c r="AD140" s="31" t="str">
        <f t="shared" si="991"/>
        <v>-</v>
      </c>
      <c r="AE140" s="31" t="str">
        <f t="shared" si="992"/>
        <v>-</v>
      </c>
      <c r="AF140" s="31" t="str">
        <f t="shared" si="993"/>
        <v>-</v>
      </c>
      <c r="AG140" s="31" t="str">
        <f t="shared" si="994"/>
        <v>-</v>
      </c>
      <c r="AH140" s="31" t="str">
        <f t="shared" si="961"/>
        <v>-</v>
      </c>
      <c r="AI140" s="31" t="str">
        <f t="shared" si="961"/>
        <v>-</v>
      </c>
      <c r="AJ140" s="31" t="str">
        <f t="shared" si="961"/>
        <v>-</v>
      </c>
      <c r="AK140" s="31" t="str">
        <f t="shared" si="961"/>
        <v>-</v>
      </c>
      <c r="AL140" s="221" t="str">
        <f t="shared" si="961"/>
        <v>-</v>
      </c>
      <c r="AM140" s="31" t="str">
        <f t="shared" si="961"/>
        <v>-</v>
      </c>
      <c r="AN140" s="31" t="str">
        <f t="shared" si="961"/>
        <v>-</v>
      </c>
      <c r="AO140" s="31" t="str">
        <f t="shared" si="961"/>
        <v>-</v>
      </c>
      <c r="AP140" s="31" t="str">
        <f t="shared" si="961"/>
        <v>-</v>
      </c>
      <c r="AQ140" s="31" t="str">
        <f t="shared" si="961"/>
        <v>Componentes</v>
      </c>
      <c r="AR140" s="31"/>
      <c r="AS140" s="31"/>
      <c r="AT140" s="31" t="str">
        <f t="shared" si="961"/>
        <v>X</v>
      </c>
      <c r="AU140" s="31" t="str">
        <f t="shared" si="961"/>
        <v>X</v>
      </c>
      <c r="AV140" s="31" t="str">
        <f t="shared" si="961"/>
        <v>X</v>
      </c>
      <c r="AW140" s="31" t="str">
        <f t="shared" si="961"/>
        <v>X</v>
      </c>
      <c r="AX140" s="31" t="str">
        <f t="shared" si="961"/>
        <v>X</v>
      </c>
      <c r="AY140" s="31" t="str">
        <f t="shared" si="961"/>
        <v>X</v>
      </c>
      <c r="AZ140" s="31" t="str">
        <f t="shared" si="961"/>
        <v>X</v>
      </c>
      <c r="BA140" s="31" t="str">
        <f t="shared" si="961"/>
        <v>X</v>
      </c>
      <c r="BB140" s="23" t="s">
        <v>2028</v>
      </c>
      <c r="BC140" s="23" t="s">
        <v>450</v>
      </c>
      <c r="BD140" s="30" t="s">
        <v>2059</v>
      </c>
      <c r="BE140" s="24" t="s">
        <v>450</v>
      </c>
      <c r="BF140" s="25" t="s">
        <v>1927</v>
      </c>
      <c r="BG140" s="25" t="s">
        <v>450</v>
      </c>
      <c r="BH140" s="40" t="str">
        <f t="shared" si="966"/>
        <v>Min</v>
      </c>
      <c r="BI140" s="482">
        <f>'G-8'!MR263</f>
        <v>7.12</v>
      </c>
      <c r="BJ140" s="482">
        <f>'G-8'!MT263</f>
        <v>7.12</v>
      </c>
      <c r="BK140" s="483">
        <f>'G-8'!MS263</f>
        <v>7.12</v>
      </c>
      <c r="BL140" s="41">
        <f t="shared" si="967"/>
        <v>1</v>
      </c>
      <c r="BM140" s="41" t="str">
        <f t="shared" si="962"/>
        <v>I-45</v>
      </c>
      <c r="BN140" s="41" t="str">
        <f t="shared" si="962"/>
        <v>La cantidad de combustibles y de energía utilizada se relaciona con la cantidad de GEI generados.</v>
      </c>
      <c r="BO140" s="41">
        <f t="shared" si="962"/>
        <v>0</v>
      </c>
      <c r="BP140" s="41">
        <f t="shared" si="962"/>
        <v>0</v>
      </c>
      <c r="BQ140" s="41">
        <f t="shared" si="962"/>
        <v>0</v>
      </c>
      <c r="BR140" s="41">
        <f t="shared" si="962"/>
        <v>0</v>
      </c>
      <c r="BS140" s="41">
        <f t="shared" si="962"/>
        <v>0</v>
      </c>
      <c r="BT140" s="41">
        <f t="shared" si="962"/>
        <v>0</v>
      </c>
      <c r="BU140" s="41">
        <f t="shared" si="962"/>
        <v>0</v>
      </c>
      <c r="BV140" s="41">
        <f t="shared" si="962"/>
        <v>0</v>
      </c>
      <c r="BW140" s="41">
        <f t="shared" si="962"/>
        <v>0</v>
      </c>
      <c r="BX140" s="41">
        <f t="shared" si="962"/>
        <v>0</v>
      </c>
      <c r="BY140" s="41">
        <f t="shared" si="962"/>
        <v>0</v>
      </c>
      <c r="BZ140" s="41">
        <f t="shared" si="962"/>
        <v>0</v>
      </c>
      <c r="CA140" s="41">
        <f t="shared" si="962"/>
        <v>0</v>
      </c>
      <c r="CB140" s="41">
        <f t="shared" si="962"/>
        <v>0</v>
      </c>
      <c r="CC140" s="41">
        <f t="shared" si="962"/>
        <v>0</v>
      </c>
      <c r="CD140" s="41">
        <f t="shared" si="962"/>
        <v>0</v>
      </c>
      <c r="CE140" s="41">
        <f t="shared" si="962"/>
        <v>0</v>
      </c>
      <c r="CF140" s="41">
        <f t="shared" si="962"/>
        <v>0</v>
      </c>
      <c r="CG140" s="41" t="str">
        <f t="shared" si="962"/>
        <v>No</v>
      </c>
      <c r="CH140" s="41">
        <f t="shared" si="962"/>
        <v>0</v>
      </c>
      <c r="CI140" s="41">
        <f t="shared" si="962"/>
        <v>0</v>
      </c>
      <c r="CJ140" s="41">
        <f t="shared" si="962"/>
        <v>0</v>
      </c>
      <c r="CK140" s="41">
        <f t="shared" si="962"/>
        <v>0</v>
      </c>
      <c r="CL140" s="41">
        <f t="shared" si="962"/>
        <v>0</v>
      </c>
      <c r="CM140" s="41">
        <f t="shared" si="962"/>
        <v>0</v>
      </c>
      <c r="CN140" s="41">
        <f t="shared" si="962"/>
        <v>0</v>
      </c>
      <c r="CO140" s="41">
        <f t="shared" ref="CO140:CO141" si="995">CO139</f>
        <v>0</v>
      </c>
      <c r="CP140" s="41">
        <f t="shared" ref="CP140:CP141" si="996">CP139</f>
        <v>0</v>
      </c>
      <c r="CQ140" s="41">
        <f t="shared" ref="CQ140:CQ141" si="997">CQ139</f>
        <v>0</v>
      </c>
      <c r="CR140" s="41">
        <f t="shared" ref="CR140:CR141" si="998">CR139</f>
        <v>0</v>
      </c>
      <c r="CS140" s="41">
        <f t="shared" ref="CS140:CS141" si="999">CS139</f>
        <v>0</v>
      </c>
      <c r="CT140" s="41">
        <f t="shared" ref="CT140:CT141" si="1000">CT139</f>
        <v>0</v>
      </c>
      <c r="CU140" s="41">
        <f t="shared" ref="CU140:CU141" si="1001">CU139</f>
        <v>1</v>
      </c>
      <c r="CV140" s="41" t="str">
        <f t="shared" ref="CV140:CV141" si="1002">CV139</f>
        <v>I-45</v>
      </c>
      <c r="CW140" s="41" t="str">
        <f t="shared" ref="CW140:CW141" si="1003">CW139</f>
        <v>La cantidad de combustibles y de energía utilizada se relaciona con la cantidad de GEI generados.</v>
      </c>
      <c r="CX140" s="41">
        <f t="shared" ref="CX140:CX141" si="1004">CX139</f>
        <v>0</v>
      </c>
      <c r="CY140" s="41">
        <f t="shared" ref="CY140:CY141" si="1005">CY139</f>
        <v>0</v>
      </c>
      <c r="CZ140" s="41">
        <f t="shared" ref="CZ140:CZ141" si="1006">CZ139</f>
        <v>0</v>
      </c>
      <c r="DA140" s="41">
        <f t="shared" ref="DA140:DA141" si="1007">DA139</f>
        <v>0</v>
      </c>
      <c r="DB140" s="26"/>
      <c r="DC140" s="26"/>
      <c r="DD140" s="26"/>
      <c r="DE140" s="26"/>
      <c r="DF140" s="26"/>
      <c r="DG140" s="26" t="s">
        <v>89</v>
      </c>
      <c r="DH140" s="26">
        <f t="shared" si="968"/>
        <v>1</v>
      </c>
      <c r="DI140" s="26" t="str">
        <f t="shared" si="969"/>
        <v>Avanzado</v>
      </c>
      <c r="DJ140" s="19"/>
      <c r="EG140" s="19"/>
      <c r="EH140" s="19"/>
      <c r="EI140" s="19"/>
      <c r="EJ140" s="19"/>
      <c r="EK140" s="19"/>
      <c r="EL140" s="19"/>
      <c r="EM140" s="19"/>
      <c r="EN140" s="19"/>
      <c r="EO140" s="19"/>
      <c r="EP140" s="19"/>
    </row>
    <row r="141" spans="1:146" s="20" customFormat="1" ht="15" customHeight="1">
      <c r="A141" s="1"/>
      <c r="B141" s="19"/>
      <c r="C141" s="31" t="str">
        <f t="shared" si="963"/>
        <v>Ambiente</v>
      </c>
      <c r="D141" s="31" t="s">
        <v>55</v>
      </c>
      <c r="E141" s="31" t="str">
        <f t="shared" si="964"/>
        <v>Uso de recursos</v>
      </c>
      <c r="F141" s="31" t="str">
        <f t="shared" si="959"/>
        <v>Emisiones y energía</v>
      </c>
      <c r="G141" s="31" t="str">
        <f t="shared" si="959"/>
        <v>Efectividad Gubernamental</v>
      </c>
      <c r="H141" s="31" t="str">
        <f t="shared" si="965"/>
        <v>Avanzado</v>
      </c>
      <c r="I141" s="31" t="str">
        <f t="shared" si="970"/>
        <v>I-44</v>
      </c>
      <c r="J141" s="31" t="str">
        <f t="shared" si="971"/>
        <v>Intensidad de consumo energético</v>
      </c>
      <c r="K141" s="31" t="str">
        <f t="shared" si="972"/>
        <v>kWh/tonelada</v>
      </c>
      <c r="L141" s="31" t="str">
        <f t="shared" si="973"/>
        <v>Muestra la cantidad de energía (combustibles, energía eléctrica, etc.) utilizada para los distintos componentes respecto a la cantidad de residuos recolectados y/o ingresados a una instalación</v>
      </c>
      <c r="M141" s="31" t="str">
        <f t="shared" si="974"/>
        <v>Cuantitativo</v>
      </c>
      <c r="N141" s="31" t="str">
        <f t="shared" si="975"/>
        <v>Intensidad de consumo energético=[Intensidad de consumo energético de combustibles (kWh)+Intensidad de consumo de energía eléctrica (kWh)]/[cantidad de residuos recolectados o ingresados a la instalación (toneladas)]. Para el cálculo de la Intensidad de consumo energético de combustibles en kWh se necesita la cantidad (litros, m3 ó unidades de energía) y tipo de combustible utilizado (ver Tabla I-15, aunque los más comúnmente usados en la gestión de residuos es la gasolina y el diesel/gas oil), la densidad del combustible (kg/m3) y algunos factores de conversión. En la tabla I-16 pueden verse a detalle las instrucciones para el cálculo. Es posible que el consumo de energía eléctrica se realice en conjunto con otras operaciones y se desconoce el dato individual (por ejemplo, instalaciones compartidas entre limpieza viaria y recolección), en esos casos el dato debe incluirse solamente en una de las etapas para evitar doble cuantificación, y se debe especificar qué etapas de manejo de residuos están incluidas, o en su caso calcular un sólo indicador global para todo el sistema, donde entonces el consimo energético se dividirá solamente entre los residuos recolectados</v>
      </c>
      <c r="O141" s="31" t="str">
        <f t="shared" si="976"/>
        <v>Tabla I-15. Listado de combustibles.</v>
      </c>
      <c r="P141" s="31" t="str">
        <f t="shared" si="977"/>
        <v>Tabla I-16. Instrucciones para el uso de factores de conversión</v>
      </c>
      <c r="Q141" s="31" t="str">
        <f t="shared" si="978"/>
        <v>N/A</v>
      </c>
      <c r="R141" s="31" t="str">
        <f t="shared" si="979"/>
        <v>N/A</v>
      </c>
      <c r="S141" s="31">
        <f t="shared" si="980"/>
        <v>52</v>
      </c>
      <c r="T141" s="31">
        <f t="shared" si="981"/>
        <v>53</v>
      </c>
      <c r="U141" s="31">
        <f t="shared" si="982"/>
        <v>51</v>
      </c>
      <c r="V141" s="31">
        <f t="shared" si="983"/>
        <v>56</v>
      </c>
      <c r="W141" s="31">
        <f t="shared" si="984"/>
        <v>78</v>
      </c>
      <c r="X141" s="31">
        <f t="shared" si="985"/>
        <v>81</v>
      </c>
      <c r="Y141" s="31">
        <f t="shared" si="986"/>
        <v>90</v>
      </c>
      <c r="Z141" s="31">
        <f t="shared" si="987"/>
        <v>94</v>
      </c>
      <c r="AA141" s="31" t="str">
        <f t="shared" si="988"/>
        <v>-</v>
      </c>
      <c r="AB141" s="31" t="str">
        <f t="shared" si="989"/>
        <v>-</v>
      </c>
      <c r="AC141" s="31" t="str">
        <f t="shared" si="990"/>
        <v>-</v>
      </c>
      <c r="AD141" s="31" t="str">
        <f t="shared" si="991"/>
        <v>-</v>
      </c>
      <c r="AE141" s="31" t="str">
        <f t="shared" si="992"/>
        <v>-</v>
      </c>
      <c r="AF141" s="31" t="str">
        <f t="shared" si="993"/>
        <v>-</v>
      </c>
      <c r="AG141" s="31" t="str">
        <f t="shared" si="994"/>
        <v>-</v>
      </c>
      <c r="AH141" s="31" t="str">
        <f t="shared" si="961"/>
        <v>-</v>
      </c>
      <c r="AI141" s="31" t="str">
        <f t="shared" si="961"/>
        <v>-</v>
      </c>
      <c r="AJ141" s="31" t="str">
        <f t="shared" si="961"/>
        <v>-</v>
      </c>
      <c r="AK141" s="31" t="str">
        <f t="shared" si="961"/>
        <v>-</v>
      </c>
      <c r="AL141" s="221" t="str">
        <f t="shared" si="961"/>
        <v>-</v>
      </c>
      <c r="AM141" s="31" t="str">
        <f t="shared" si="961"/>
        <v>-</v>
      </c>
      <c r="AN141" s="31" t="str">
        <f t="shared" si="961"/>
        <v>-</v>
      </c>
      <c r="AO141" s="31" t="str">
        <f t="shared" si="961"/>
        <v>-</v>
      </c>
      <c r="AP141" s="31" t="str">
        <f t="shared" si="961"/>
        <v>-</v>
      </c>
      <c r="AQ141" s="31" t="str">
        <f t="shared" si="961"/>
        <v>Componentes</v>
      </c>
      <c r="AR141" s="31"/>
      <c r="AS141" s="31"/>
      <c r="AT141" s="31" t="str">
        <f t="shared" si="961"/>
        <v>X</v>
      </c>
      <c r="AU141" s="31" t="str">
        <f t="shared" si="961"/>
        <v>X</v>
      </c>
      <c r="AV141" s="31" t="str">
        <f t="shared" si="961"/>
        <v>X</v>
      </c>
      <c r="AW141" s="31" t="str">
        <f t="shared" si="961"/>
        <v>X</v>
      </c>
      <c r="AX141" s="31" t="str">
        <f t="shared" si="961"/>
        <v>X</v>
      </c>
      <c r="AY141" s="31" t="str">
        <f t="shared" si="961"/>
        <v>X</v>
      </c>
      <c r="AZ141" s="31" t="str">
        <f t="shared" si="961"/>
        <v>X</v>
      </c>
      <c r="BA141" s="31" t="str">
        <f t="shared" si="961"/>
        <v>X</v>
      </c>
      <c r="BB141" s="23" t="s">
        <v>2021</v>
      </c>
      <c r="BC141" s="23" t="s">
        <v>450</v>
      </c>
      <c r="BD141" s="30" t="s">
        <v>2052</v>
      </c>
      <c r="BE141" s="24" t="s">
        <v>450</v>
      </c>
      <c r="BF141" s="25" t="s">
        <v>1926</v>
      </c>
      <c r="BG141" s="25" t="s">
        <v>450</v>
      </c>
      <c r="BH141" s="40" t="str">
        <f t="shared" si="966"/>
        <v>Min</v>
      </c>
      <c r="BI141" s="482">
        <f>'G-8'!MR289</f>
        <v>0</v>
      </c>
      <c r="BJ141" s="482" t="e">
        <f>'G-8'!MT289</f>
        <v>#DIV/0!</v>
      </c>
      <c r="BK141" s="483">
        <f>'G-8'!MS289</f>
        <v>0</v>
      </c>
      <c r="BL141" s="41">
        <f t="shared" si="967"/>
        <v>1</v>
      </c>
      <c r="BM141" s="41" t="str">
        <f t="shared" ref="BM141" si="1008">BM140</f>
        <v>I-45</v>
      </c>
      <c r="BN141" s="41" t="str">
        <f t="shared" ref="BN141" si="1009">BN140</f>
        <v>La cantidad de combustibles y de energía utilizada se relaciona con la cantidad de GEI generados.</v>
      </c>
      <c r="BO141" s="41">
        <f t="shared" ref="BO141" si="1010">BO140</f>
        <v>0</v>
      </c>
      <c r="BP141" s="41">
        <f t="shared" ref="BP141" si="1011">BP140</f>
        <v>0</v>
      </c>
      <c r="BQ141" s="41">
        <f t="shared" ref="BQ141" si="1012">BQ140</f>
        <v>0</v>
      </c>
      <c r="BR141" s="41">
        <f t="shared" ref="BR141" si="1013">BR140</f>
        <v>0</v>
      </c>
      <c r="BS141" s="41">
        <f t="shared" ref="BS141" si="1014">BS140</f>
        <v>0</v>
      </c>
      <c r="BT141" s="41">
        <f t="shared" ref="BT141" si="1015">BT140</f>
        <v>0</v>
      </c>
      <c r="BU141" s="41">
        <f t="shared" ref="BU141" si="1016">BU140</f>
        <v>0</v>
      </c>
      <c r="BV141" s="41">
        <f t="shared" ref="BV141" si="1017">BV140</f>
        <v>0</v>
      </c>
      <c r="BW141" s="41">
        <f t="shared" ref="BW141" si="1018">BW140</f>
        <v>0</v>
      </c>
      <c r="BX141" s="41">
        <f t="shared" ref="BX141" si="1019">BX140</f>
        <v>0</v>
      </c>
      <c r="BY141" s="41">
        <f t="shared" ref="BY141" si="1020">BY140</f>
        <v>0</v>
      </c>
      <c r="BZ141" s="41">
        <f t="shared" ref="BZ141" si="1021">BZ140</f>
        <v>0</v>
      </c>
      <c r="CA141" s="41">
        <f t="shared" ref="CA141" si="1022">CA140</f>
        <v>0</v>
      </c>
      <c r="CB141" s="41">
        <f t="shared" ref="CB141" si="1023">CB140</f>
        <v>0</v>
      </c>
      <c r="CC141" s="41">
        <f t="shared" ref="CC141" si="1024">CC140</f>
        <v>0</v>
      </c>
      <c r="CD141" s="41">
        <f t="shared" ref="CD141" si="1025">CD140</f>
        <v>0</v>
      </c>
      <c r="CE141" s="41">
        <f t="shared" ref="CE141" si="1026">CE140</f>
        <v>0</v>
      </c>
      <c r="CF141" s="41">
        <f t="shared" ref="CF141" si="1027">CF140</f>
        <v>0</v>
      </c>
      <c r="CG141" s="41" t="str">
        <f t="shared" ref="CG141" si="1028">CG140</f>
        <v>No</v>
      </c>
      <c r="CH141" s="41">
        <f t="shared" ref="CH141" si="1029">CH140</f>
        <v>0</v>
      </c>
      <c r="CI141" s="41">
        <f t="shared" ref="CI141" si="1030">CI140</f>
        <v>0</v>
      </c>
      <c r="CJ141" s="41">
        <f t="shared" ref="CJ141" si="1031">CJ140</f>
        <v>0</v>
      </c>
      <c r="CK141" s="41">
        <f t="shared" ref="CK141" si="1032">CK140</f>
        <v>0</v>
      </c>
      <c r="CL141" s="41">
        <f t="shared" ref="CL141" si="1033">CL140</f>
        <v>0</v>
      </c>
      <c r="CM141" s="41">
        <f t="shared" ref="CM141" si="1034">CM140</f>
        <v>0</v>
      </c>
      <c r="CN141" s="41">
        <f t="shared" ref="CN141" si="1035">CN140</f>
        <v>0</v>
      </c>
      <c r="CO141" s="41">
        <f t="shared" si="995"/>
        <v>0</v>
      </c>
      <c r="CP141" s="41">
        <f t="shared" si="996"/>
        <v>0</v>
      </c>
      <c r="CQ141" s="41">
        <f t="shared" si="997"/>
        <v>0</v>
      </c>
      <c r="CR141" s="41">
        <f t="shared" si="998"/>
        <v>0</v>
      </c>
      <c r="CS141" s="41">
        <f t="shared" si="999"/>
        <v>0</v>
      </c>
      <c r="CT141" s="41">
        <f t="shared" si="1000"/>
        <v>0</v>
      </c>
      <c r="CU141" s="41">
        <f t="shared" si="1001"/>
        <v>1</v>
      </c>
      <c r="CV141" s="41" t="str">
        <f t="shared" si="1002"/>
        <v>I-45</v>
      </c>
      <c r="CW141" s="41" t="str">
        <f t="shared" si="1003"/>
        <v>La cantidad de combustibles y de energía utilizada se relaciona con la cantidad de GEI generados.</v>
      </c>
      <c r="CX141" s="41">
        <f t="shared" si="1004"/>
        <v>0</v>
      </c>
      <c r="CY141" s="41">
        <f t="shared" si="1005"/>
        <v>0</v>
      </c>
      <c r="CZ141" s="41">
        <f t="shared" si="1006"/>
        <v>0</v>
      </c>
      <c r="DA141" s="41">
        <f t="shared" si="1007"/>
        <v>0</v>
      </c>
      <c r="DB141" s="26"/>
      <c r="DC141" s="26"/>
      <c r="DD141" s="26"/>
      <c r="DE141" s="26"/>
      <c r="DF141" s="26"/>
      <c r="DG141" s="26"/>
      <c r="DH141" s="26">
        <f t="shared" si="968"/>
        <v>0</v>
      </c>
      <c r="DI141" s="26" t="str">
        <f t="shared" si="969"/>
        <v>Avanzado</v>
      </c>
      <c r="DJ141" s="19"/>
      <c r="EG141" s="19"/>
      <c r="EH141" s="19"/>
      <c r="EI141" s="19"/>
      <c r="EJ141" s="19"/>
      <c r="EK141" s="19"/>
      <c r="EL141" s="19"/>
      <c r="EM141" s="19"/>
      <c r="EN141" s="19"/>
      <c r="EO141" s="19"/>
      <c r="EP141" s="19"/>
    </row>
    <row r="142" spans="1:146" s="20" customFormat="1" ht="15" customHeight="1">
      <c r="A142" s="1"/>
      <c r="B142" s="19"/>
      <c r="C142" s="31" t="s">
        <v>432</v>
      </c>
      <c r="D142" s="31" t="s">
        <v>14</v>
      </c>
      <c r="E142" s="31" t="s">
        <v>417</v>
      </c>
      <c r="F142" s="31" t="s">
        <v>1224</v>
      </c>
      <c r="G142" s="31" t="s">
        <v>2125</v>
      </c>
      <c r="H142" s="31" t="str">
        <f t="shared" si="965"/>
        <v>Avanzado</v>
      </c>
      <c r="I142" s="41" t="s">
        <v>1411</v>
      </c>
      <c r="J142" s="22" t="s">
        <v>426</v>
      </c>
      <c r="K142" s="642" t="s">
        <v>39</v>
      </c>
      <c r="L142" s="22" t="s">
        <v>3014</v>
      </c>
      <c r="M142" s="31" t="s">
        <v>98</v>
      </c>
      <c r="N142" s="31" t="s">
        <v>3015</v>
      </c>
      <c r="O142" s="220" t="s">
        <v>2687</v>
      </c>
      <c r="P142" s="220" t="s">
        <v>2716</v>
      </c>
      <c r="Q142" s="220" t="s">
        <v>2739</v>
      </c>
      <c r="R142" s="220" t="s">
        <v>2884</v>
      </c>
      <c r="S142" s="26">
        <f>'G-7'!D59</f>
        <v>54</v>
      </c>
      <c r="T142" s="26">
        <f>'G-7'!D56</f>
        <v>51</v>
      </c>
      <c r="U142" s="26">
        <f>'G-7'!D61</f>
        <v>56</v>
      </c>
      <c r="V142" s="26">
        <f>'G-7'!D83</f>
        <v>78</v>
      </c>
      <c r="W142" s="26">
        <f>'G-7'!D85</f>
        <v>81</v>
      </c>
      <c r="X142" s="26">
        <f>'G-7'!D94</f>
        <v>90</v>
      </c>
      <c r="Y142" s="26">
        <f>'G-7'!D98</f>
        <v>94</v>
      </c>
      <c r="Z142" s="26" t="s">
        <v>4</v>
      </c>
      <c r="AA142" s="26" t="s">
        <v>4</v>
      </c>
      <c r="AB142" s="41" t="s">
        <v>4</v>
      </c>
      <c r="AC142" s="41" t="s">
        <v>4</v>
      </c>
      <c r="AD142" s="41" t="s">
        <v>4</v>
      </c>
      <c r="AE142" s="41" t="s">
        <v>4</v>
      </c>
      <c r="AF142" s="41" t="s">
        <v>4</v>
      </c>
      <c r="AG142" s="41" t="s">
        <v>4</v>
      </c>
      <c r="AH142" s="26">
        <f>'G-7'!D57</f>
        <v>52</v>
      </c>
      <c r="AI142" s="26">
        <f>'G-7'!D88</f>
        <v>84</v>
      </c>
      <c r="AJ142" s="26">
        <f>'G-7'!D89</f>
        <v>85</v>
      </c>
      <c r="AK142" s="41" t="s">
        <v>4</v>
      </c>
      <c r="AL142" s="222" t="s">
        <v>1527</v>
      </c>
      <c r="AM142" s="26" t="s">
        <v>1137</v>
      </c>
      <c r="AN142" s="41" t="s">
        <v>3019</v>
      </c>
      <c r="AO142" s="41" t="s">
        <v>3020</v>
      </c>
      <c r="AP142" s="41" t="s">
        <v>3021</v>
      </c>
      <c r="AQ142" s="41" t="s">
        <v>619</v>
      </c>
      <c r="AR142" s="41"/>
      <c r="AS142" s="41"/>
      <c r="AT142" s="41" t="s">
        <v>2851</v>
      </c>
      <c r="AU142" s="41" t="s">
        <v>2851</v>
      </c>
      <c r="AV142" s="41" t="s">
        <v>2851</v>
      </c>
      <c r="AW142" s="41" t="s">
        <v>2851</v>
      </c>
      <c r="AX142" s="41" t="s">
        <v>2851</v>
      </c>
      <c r="AY142" s="41" t="s">
        <v>2851</v>
      </c>
      <c r="AZ142" s="41" t="s">
        <v>2851</v>
      </c>
      <c r="BA142" s="41" t="s">
        <v>2851</v>
      </c>
      <c r="BB142" s="646" t="s">
        <v>2001</v>
      </c>
      <c r="BC142" s="646" t="s">
        <v>450</v>
      </c>
      <c r="BD142" s="648" t="s">
        <v>2031</v>
      </c>
      <c r="BE142" s="648" t="s">
        <v>450</v>
      </c>
      <c r="BF142" s="650" t="s">
        <v>1904</v>
      </c>
      <c r="BG142" s="650" t="s">
        <v>450</v>
      </c>
      <c r="BH142" s="40" t="s">
        <v>971</v>
      </c>
      <c r="BI142" s="482">
        <f>'G-8'!MR53</f>
        <v>3.95</v>
      </c>
      <c r="BJ142" s="482">
        <f>'G-8'!MT53</f>
        <v>1.7184960718294053</v>
      </c>
      <c r="BK142" s="483">
        <f>'G-8'!MS53</f>
        <v>0.49</v>
      </c>
      <c r="BL142" s="41">
        <f>COUNTA(BM142:BZ142)/2</f>
        <v>1</v>
      </c>
      <c r="BM142" s="41" t="str">
        <f>I134</f>
        <v>I-44</v>
      </c>
      <c r="BN142" s="31" t="s">
        <v>510</v>
      </c>
      <c r="BO142" s="41"/>
      <c r="BP142" s="31"/>
      <c r="BQ142" s="41"/>
      <c r="BR142" s="31"/>
      <c r="BS142" s="31"/>
      <c r="BT142" s="31"/>
      <c r="BU142" s="31"/>
      <c r="BV142" s="31"/>
      <c r="BW142" s="31"/>
      <c r="BX142" s="31"/>
      <c r="BY142" s="31"/>
      <c r="BZ142" s="31"/>
      <c r="CA142" s="41">
        <f t="shared" si="171"/>
        <v>0</v>
      </c>
      <c r="CB142" s="41"/>
      <c r="CC142" s="41"/>
      <c r="CD142" s="41"/>
      <c r="CE142" s="41"/>
      <c r="CF142" s="41"/>
      <c r="CG142" s="41" t="s">
        <v>88</v>
      </c>
      <c r="CH142" s="41"/>
      <c r="CI142" s="41"/>
      <c r="CJ142" s="41"/>
      <c r="CK142" s="41"/>
      <c r="CL142" s="41">
        <f>COUNTA(CM142:CT142)/2</f>
        <v>0</v>
      </c>
      <c r="CM142" s="41"/>
      <c r="CN142" s="41"/>
      <c r="CO142" s="41"/>
      <c r="CP142" s="41"/>
      <c r="CQ142" s="41"/>
      <c r="CR142" s="41"/>
      <c r="CS142" s="41"/>
      <c r="CT142" s="41"/>
      <c r="CU142" s="41">
        <f t="shared" si="170"/>
        <v>0</v>
      </c>
      <c r="CV142" s="31"/>
      <c r="CW142" s="31"/>
      <c r="CX142" s="31"/>
      <c r="CY142" s="31"/>
      <c r="CZ142" s="31"/>
      <c r="DA142" s="31"/>
      <c r="DB142" s="26"/>
      <c r="DC142" s="26"/>
      <c r="DD142" s="26"/>
      <c r="DE142" s="26"/>
      <c r="DF142" s="26"/>
      <c r="DG142" s="26" t="s">
        <v>89</v>
      </c>
      <c r="DH142" s="26">
        <f t="shared" si="968"/>
        <v>1</v>
      </c>
      <c r="DI142" s="26" t="str">
        <f t="shared" si="969"/>
        <v>Avanzado</v>
      </c>
      <c r="DJ142" s="19"/>
      <c r="EG142" s="19"/>
      <c r="EH142" s="19"/>
      <c r="EI142" s="19"/>
      <c r="EJ142" s="19"/>
      <c r="EK142" s="19"/>
      <c r="EL142" s="19"/>
      <c r="EM142" s="19"/>
      <c r="EN142" s="19"/>
      <c r="EO142" s="19"/>
      <c r="EP142" s="19"/>
    </row>
    <row r="143" spans="1:146" s="20" customFormat="1" ht="15" customHeight="1">
      <c r="A143" s="1"/>
      <c r="B143" s="19"/>
      <c r="C143" s="31" t="str">
        <f>C142</f>
        <v>Ambiente</v>
      </c>
      <c r="D143" s="31" t="s">
        <v>519</v>
      </c>
      <c r="E143" s="31" t="str">
        <f>E142</f>
        <v>Contaminación</v>
      </c>
      <c r="F143" s="31" t="str">
        <f t="shared" ref="F143:G149" si="1036">F142</f>
        <v>Emisiones y energía</v>
      </c>
      <c r="G143" s="31" t="str">
        <f t="shared" si="1036"/>
        <v>Efectividad Gubernamental</v>
      </c>
      <c r="H143" s="31" t="str">
        <f t="shared" si="965"/>
        <v>Avanzado</v>
      </c>
      <c r="I143" s="31" t="str">
        <f t="shared" ref="I143:AG146" si="1037">I142</f>
        <v>I-45</v>
      </c>
      <c r="J143" s="31" t="str">
        <f t="shared" si="1037"/>
        <v>Intensidad de emisiones de gases de efecto invernadero</v>
      </c>
      <c r="K143" s="31" t="str">
        <f t="shared" si="1037"/>
        <v>t CO2eq/tonelada</v>
      </c>
      <c r="L143" s="31" t="str">
        <f t="shared" si="1037"/>
        <v>Muestra las emisiones de CO2eq generadas respecto a la cantidad de residuos recolectados o ingresados a una instaación</v>
      </c>
      <c r="M143" s="31" t="str">
        <f t="shared" si="1037"/>
        <v>Cuantitativo</v>
      </c>
      <c r="N143" s="31" t="str">
        <f t="shared" si="1037"/>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3" s="31" t="str">
        <f t="shared" si="1037"/>
        <v>Tabla I-15. Listado de combustibles.</v>
      </c>
      <c r="P143" s="31" t="str">
        <f t="shared" si="1037"/>
        <v>Tabla I-16. Instrucciones para el uso de factores de conversión</v>
      </c>
      <c r="Q143" s="31" t="str">
        <f t="shared" si="1037"/>
        <v>Tabla I-17. Instrucciones para el cálculo de Gases de Efecto Invernadero (GEI)</v>
      </c>
      <c r="R143" s="31" t="str">
        <f t="shared" si="1037"/>
        <v>Tabla I-18 Calculo de GEI para incineración</v>
      </c>
      <c r="S143" s="31">
        <f t="shared" si="1037"/>
        <v>54</v>
      </c>
      <c r="T143" s="31">
        <f t="shared" si="1037"/>
        <v>51</v>
      </c>
      <c r="U143" s="31">
        <f t="shared" si="1037"/>
        <v>56</v>
      </c>
      <c r="V143" s="31">
        <f t="shared" si="1037"/>
        <v>78</v>
      </c>
      <c r="W143" s="31">
        <f t="shared" si="1037"/>
        <v>81</v>
      </c>
      <c r="X143" s="31">
        <f t="shared" si="1037"/>
        <v>90</v>
      </c>
      <c r="Y143" s="31">
        <f t="shared" si="1037"/>
        <v>94</v>
      </c>
      <c r="Z143" s="31" t="str">
        <f t="shared" si="1037"/>
        <v>-</v>
      </c>
      <c r="AA143" s="31" t="str">
        <f t="shared" si="1037"/>
        <v>-</v>
      </c>
      <c r="AB143" s="31" t="str">
        <f t="shared" si="1037"/>
        <v>-</v>
      </c>
      <c r="AC143" s="31" t="str">
        <f t="shared" si="1037"/>
        <v>-</v>
      </c>
      <c r="AD143" s="31" t="str">
        <f t="shared" si="1037"/>
        <v>-</v>
      </c>
      <c r="AE143" s="31" t="str">
        <f t="shared" si="1037"/>
        <v>-</v>
      </c>
      <c r="AF143" s="31" t="str">
        <f t="shared" si="1037"/>
        <v>-</v>
      </c>
      <c r="AG143" s="31" t="str">
        <f t="shared" si="1037"/>
        <v>-</v>
      </c>
      <c r="AH143" s="31">
        <f t="shared" ref="AH143:BA149" si="1038">AH142</f>
        <v>52</v>
      </c>
      <c r="AI143" s="31">
        <f t="shared" si="1038"/>
        <v>84</v>
      </c>
      <c r="AJ143" s="31">
        <f t="shared" si="1038"/>
        <v>85</v>
      </c>
      <c r="AK143" s="31" t="str">
        <f t="shared" si="1038"/>
        <v>-</v>
      </c>
      <c r="AL143" s="221" t="str">
        <f t="shared" si="1038"/>
        <v>Depende del método usado para estimar las emisiones de Gases de Efecto Invernadero (GEI)</v>
      </c>
      <c r="AM143" s="31" t="str">
        <f t="shared" si="1038"/>
        <v>NA</v>
      </c>
      <c r="AN143" s="31" t="str">
        <f t="shared" si="1038"/>
        <v>Cantidad total de emisiones de GEI= [∑Toneladas de CO2eq generado en todas las instalaciones/entidades]/[∑Cantidad total de residuos recolectados o ingresados a la instalación  (toneladas) de todas las instalaciones/entidades].</v>
      </c>
      <c r="AO143" s="31" t="str">
        <f t="shared" si="1038"/>
        <v>Cantidad total de emisiones de GEI= [∑Toneladas de CO2eq generado en todas las entidades a integrar]/[∑Cantidad total de residuos recolectados o ingresados a las instalaciones (toneladas) de todas las entidades a integrar].</v>
      </c>
      <c r="AP143" s="31" t="str">
        <f t="shared" si="1038"/>
        <v>Cantidad total de emisiones de GEI= [∑Toneladas de CO2eq generado en mancomunidad+municipios que lo integran]/[∑Cantidad total de residuos recolectados o ingresados a la instalación (toneladas) de mancomunidad+municipios que lo integran].</v>
      </c>
      <c r="AQ143" s="31" t="str">
        <f t="shared" si="1038"/>
        <v>Componentes</v>
      </c>
      <c r="AR143" s="31"/>
      <c r="AS143" s="31"/>
      <c r="AT143" s="31" t="str">
        <f>AT142</f>
        <v>X</v>
      </c>
      <c r="AU143" s="31" t="str">
        <f t="shared" si="1038"/>
        <v>X</v>
      </c>
      <c r="AV143" s="31" t="str">
        <f t="shared" si="1038"/>
        <v>X</v>
      </c>
      <c r="AW143" s="31" t="str">
        <f t="shared" si="1038"/>
        <v>X</v>
      </c>
      <c r="AX143" s="31" t="str">
        <f t="shared" si="1038"/>
        <v>X</v>
      </c>
      <c r="AY143" s="31" t="str">
        <f t="shared" si="1038"/>
        <v>X</v>
      </c>
      <c r="AZ143" s="31" t="str">
        <f t="shared" si="1038"/>
        <v>X</v>
      </c>
      <c r="BA143" s="31" t="str">
        <f t="shared" si="1038"/>
        <v>X</v>
      </c>
      <c r="BB143" s="646" t="s">
        <v>2017</v>
      </c>
      <c r="BC143" s="646" t="s">
        <v>450</v>
      </c>
      <c r="BD143" s="648" t="s">
        <v>2048</v>
      </c>
      <c r="BE143" s="648" t="s">
        <v>450</v>
      </c>
      <c r="BF143" s="650" t="s">
        <v>1928</v>
      </c>
      <c r="BG143" s="650" t="s">
        <v>450</v>
      </c>
      <c r="BH143" s="40" t="str">
        <f>BH142</f>
        <v>Min</v>
      </c>
      <c r="BI143" s="482">
        <f>'G-8'!MR124</f>
        <v>15.98</v>
      </c>
      <c r="BJ143" s="482">
        <f>'G-8'!MT124</f>
        <v>7.9903033978055209</v>
      </c>
      <c r="BK143" s="483">
        <f>'G-8'!MS124</f>
        <v>6.0679561104202571E-4</v>
      </c>
      <c r="BL143" s="41">
        <f>BL142</f>
        <v>1</v>
      </c>
      <c r="BM143" s="41" t="str">
        <f t="shared" ref="BM143:DA148" si="1039">BM142</f>
        <v>I-44</v>
      </c>
      <c r="BN143" s="41" t="str">
        <f t="shared" si="1039"/>
        <v>La cantidad de combustibles y de energía utilizada se relaciona con la cantidad de GEI generados.</v>
      </c>
      <c r="BO143" s="41">
        <f t="shared" si="1039"/>
        <v>0</v>
      </c>
      <c r="BP143" s="41">
        <f t="shared" si="1039"/>
        <v>0</v>
      </c>
      <c r="BQ143" s="41">
        <f t="shared" si="1039"/>
        <v>0</v>
      </c>
      <c r="BR143" s="41">
        <f t="shared" si="1039"/>
        <v>0</v>
      </c>
      <c r="BS143" s="41">
        <f t="shared" si="1039"/>
        <v>0</v>
      </c>
      <c r="BT143" s="41">
        <f t="shared" si="1039"/>
        <v>0</v>
      </c>
      <c r="BU143" s="41">
        <f t="shared" si="1039"/>
        <v>0</v>
      </c>
      <c r="BV143" s="41">
        <f t="shared" si="1039"/>
        <v>0</v>
      </c>
      <c r="BW143" s="41">
        <f t="shared" si="1039"/>
        <v>0</v>
      </c>
      <c r="BX143" s="41">
        <f t="shared" si="1039"/>
        <v>0</v>
      </c>
      <c r="BY143" s="41">
        <f t="shared" si="1039"/>
        <v>0</v>
      </c>
      <c r="BZ143" s="41">
        <f t="shared" si="1039"/>
        <v>0</v>
      </c>
      <c r="CA143" s="41">
        <f t="shared" si="1039"/>
        <v>0</v>
      </c>
      <c r="CB143" s="41">
        <f t="shared" si="1039"/>
        <v>0</v>
      </c>
      <c r="CC143" s="41">
        <f t="shared" si="1039"/>
        <v>0</v>
      </c>
      <c r="CD143" s="41">
        <f t="shared" si="1039"/>
        <v>0</v>
      </c>
      <c r="CE143" s="41">
        <f t="shared" si="1039"/>
        <v>0</v>
      </c>
      <c r="CF143" s="41">
        <f t="shared" si="1039"/>
        <v>0</v>
      </c>
      <c r="CG143" s="41" t="str">
        <f t="shared" si="1039"/>
        <v>No</v>
      </c>
      <c r="CH143" s="41">
        <f t="shared" si="1039"/>
        <v>0</v>
      </c>
      <c r="CI143" s="41">
        <f t="shared" si="1039"/>
        <v>0</v>
      </c>
      <c r="CJ143" s="41">
        <f t="shared" si="1039"/>
        <v>0</v>
      </c>
      <c r="CK143" s="41">
        <f t="shared" si="1039"/>
        <v>0</v>
      </c>
      <c r="CL143" s="41">
        <f t="shared" si="1039"/>
        <v>0</v>
      </c>
      <c r="CM143" s="41">
        <f t="shared" si="1039"/>
        <v>0</v>
      </c>
      <c r="CN143" s="41">
        <f t="shared" si="1039"/>
        <v>0</v>
      </c>
      <c r="CO143" s="41">
        <f t="shared" si="1039"/>
        <v>0</v>
      </c>
      <c r="CP143" s="41">
        <f t="shared" si="1039"/>
        <v>0</v>
      </c>
      <c r="CQ143" s="41">
        <f t="shared" si="1039"/>
        <v>0</v>
      </c>
      <c r="CR143" s="41">
        <f t="shared" si="1039"/>
        <v>0</v>
      </c>
      <c r="CS143" s="41">
        <f t="shared" si="1039"/>
        <v>0</v>
      </c>
      <c r="CT143" s="41">
        <f t="shared" si="1039"/>
        <v>0</v>
      </c>
      <c r="CU143" s="41">
        <f t="shared" si="1039"/>
        <v>0</v>
      </c>
      <c r="CV143" s="41">
        <f t="shared" si="1039"/>
        <v>0</v>
      </c>
      <c r="CW143" s="41">
        <f t="shared" si="1039"/>
        <v>0</v>
      </c>
      <c r="CX143" s="41">
        <f t="shared" si="1039"/>
        <v>0</v>
      </c>
      <c r="CY143" s="41">
        <f t="shared" si="1039"/>
        <v>0</v>
      </c>
      <c r="CZ143" s="41">
        <f t="shared" si="1039"/>
        <v>0</v>
      </c>
      <c r="DA143" s="41">
        <f t="shared" si="1039"/>
        <v>0</v>
      </c>
      <c r="DB143" s="26"/>
      <c r="DC143" s="26"/>
      <c r="DD143" s="26"/>
      <c r="DE143" s="26"/>
      <c r="DF143" s="26"/>
      <c r="DG143" s="26"/>
      <c r="DH143" s="26">
        <f t="shared" si="968"/>
        <v>0</v>
      </c>
      <c r="DI143" s="26" t="str">
        <f t="shared" si="969"/>
        <v>Avanzado</v>
      </c>
      <c r="DJ143" s="19"/>
      <c r="EG143" s="19"/>
      <c r="EH143" s="19"/>
      <c r="EI143" s="19"/>
      <c r="EJ143" s="19"/>
      <c r="EK143" s="19"/>
      <c r="EL143" s="19"/>
      <c r="EM143" s="19"/>
      <c r="EN143" s="19"/>
      <c r="EO143" s="19"/>
      <c r="EP143" s="19"/>
    </row>
    <row r="144" spans="1:146" s="20" customFormat="1" ht="15" customHeight="1">
      <c r="A144" s="1"/>
      <c r="B144" s="19"/>
      <c r="C144" s="31" t="str">
        <f t="shared" ref="C144:C149" si="1040">C143</f>
        <v>Ambiente</v>
      </c>
      <c r="D144" s="31" t="s">
        <v>2313</v>
      </c>
      <c r="E144" s="31" t="str">
        <f t="shared" ref="E144:E149" si="1041">E143</f>
        <v>Contaminación</v>
      </c>
      <c r="F144" s="31" t="str">
        <f t="shared" si="1036"/>
        <v>Emisiones y energía</v>
      </c>
      <c r="G144" s="31" t="str">
        <f t="shared" si="1036"/>
        <v>Efectividad Gubernamental</v>
      </c>
      <c r="H144" s="31" t="str">
        <f t="shared" si="965"/>
        <v>Avanzado</v>
      </c>
      <c r="I144" s="31" t="str">
        <f t="shared" si="1037"/>
        <v>I-45</v>
      </c>
      <c r="J144" s="31" t="str">
        <f t="shared" si="1037"/>
        <v>Intensidad de emisiones de gases de efecto invernadero</v>
      </c>
      <c r="K144" s="31" t="str">
        <f t="shared" si="1037"/>
        <v>t CO2eq/tonelada</v>
      </c>
      <c r="L144" s="31" t="str">
        <f t="shared" si="1037"/>
        <v>Muestra las emisiones de CO2eq generadas respecto a la cantidad de residuos recolectados o ingresados a una instaación</v>
      </c>
      <c r="M144" s="31" t="str">
        <f t="shared" si="1037"/>
        <v>Cuantitativo</v>
      </c>
      <c r="N144" s="31" t="str">
        <f t="shared" si="1037"/>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4" s="31" t="str">
        <f t="shared" si="1037"/>
        <v>Tabla I-15. Listado de combustibles.</v>
      </c>
      <c r="P144" s="31" t="str">
        <f t="shared" si="1037"/>
        <v>Tabla I-16. Instrucciones para el uso de factores de conversión</v>
      </c>
      <c r="Q144" s="31" t="str">
        <f t="shared" si="1037"/>
        <v>Tabla I-17. Instrucciones para el cálculo de Gases de Efecto Invernadero (GEI)</v>
      </c>
      <c r="R144" s="31" t="str">
        <f t="shared" si="1037"/>
        <v>Tabla I-18 Calculo de GEI para incineración</v>
      </c>
      <c r="S144" s="31">
        <f t="shared" si="1037"/>
        <v>54</v>
      </c>
      <c r="T144" s="31">
        <f t="shared" si="1037"/>
        <v>51</v>
      </c>
      <c r="U144" s="31">
        <f t="shared" si="1037"/>
        <v>56</v>
      </c>
      <c r="V144" s="31">
        <f t="shared" si="1037"/>
        <v>78</v>
      </c>
      <c r="W144" s="31">
        <f t="shared" si="1037"/>
        <v>81</v>
      </c>
      <c r="X144" s="31">
        <f t="shared" si="1037"/>
        <v>90</v>
      </c>
      <c r="Y144" s="31">
        <f t="shared" si="1037"/>
        <v>94</v>
      </c>
      <c r="Z144" s="31" t="str">
        <f t="shared" si="1037"/>
        <v>-</v>
      </c>
      <c r="AA144" s="31" t="str">
        <f t="shared" si="1037"/>
        <v>-</v>
      </c>
      <c r="AB144" s="31" t="str">
        <f t="shared" si="1037"/>
        <v>-</v>
      </c>
      <c r="AC144" s="31" t="str">
        <f t="shared" si="1037"/>
        <v>-</v>
      </c>
      <c r="AD144" s="31" t="str">
        <f t="shared" si="1037"/>
        <v>-</v>
      </c>
      <c r="AE144" s="31" t="str">
        <f t="shared" si="1037"/>
        <v>-</v>
      </c>
      <c r="AF144" s="31" t="str">
        <f t="shared" si="1037"/>
        <v>-</v>
      </c>
      <c r="AG144" s="31" t="str">
        <f t="shared" si="1037"/>
        <v>-</v>
      </c>
      <c r="AH144" s="31">
        <f t="shared" si="1038"/>
        <v>52</v>
      </c>
      <c r="AI144" s="31">
        <f t="shared" si="1038"/>
        <v>84</v>
      </c>
      <c r="AJ144" s="31">
        <f t="shared" si="1038"/>
        <v>85</v>
      </c>
      <c r="AK144" s="31" t="str">
        <f t="shared" si="1038"/>
        <v>-</v>
      </c>
      <c r="AL144" s="221" t="str">
        <f t="shared" si="1038"/>
        <v>Depende del método usado para estimar las emisiones de Gases de Efecto Invernadero (GEI)</v>
      </c>
      <c r="AM144" s="31" t="str">
        <f t="shared" si="1038"/>
        <v>NA</v>
      </c>
      <c r="AN144" s="31" t="str">
        <f t="shared" si="1038"/>
        <v>Cantidad total de emisiones de GEI= [∑Toneladas de CO2eq generado en todas las instalaciones/entidades]/[∑Cantidad total de residuos recolectados o ingresados a la instalación  (toneladas) de todas las instalaciones/entidades].</v>
      </c>
      <c r="AO144" s="31" t="str">
        <f t="shared" si="1038"/>
        <v>Cantidad total de emisiones de GEI= [∑Toneladas de CO2eq generado en todas las entidades a integrar]/[∑Cantidad total de residuos recolectados o ingresados a las instalaciones (toneladas) de todas las entidades a integrar].</v>
      </c>
      <c r="AP144" s="31" t="str">
        <f t="shared" si="1038"/>
        <v>Cantidad total de emisiones de GEI= [∑Toneladas de CO2eq generado en mancomunidad+municipios que lo integran]/[∑Cantidad total de residuos recolectados o ingresados a la instalación (toneladas) de mancomunidad+municipios que lo integran].</v>
      </c>
      <c r="AQ144" s="31" t="str">
        <f t="shared" si="1038"/>
        <v>Componentes</v>
      </c>
      <c r="AR144" s="31"/>
      <c r="AS144" s="31"/>
      <c r="AT144" s="31" t="str">
        <f t="shared" ref="AT144:AT149" si="1042">AT143</f>
        <v>X</v>
      </c>
      <c r="AU144" s="31" t="str">
        <f t="shared" si="1038"/>
        <v>X</v>
      </c>
      <c r="AV144" s="31" t="str">
        <f t="shared" si="1038"/>
        <v>X</v>
      </c>
      <c r="AW144" s="31" t="str">
        <f t="shared" si="1038"/>
        <v>X</v>
      </c>
      <c r="AX144" s="31" t="str">
        <f t="shared" si="1038"/>
        <v>X</v>
      </c>
      <c r="AY144" s="31" t="str">
        <f t="shared" si="1038"/>
        <v>X</v>
      </c>
      <c r="AZ144" s="31" t="str">
        <f t="shared" si="1038"/>
        <v>X</v>
      </c>
      <c r="BA144" s="31" t="str">
        <f t="shared" si="1038"/>
        <v>X</v>
      </c>
      <c r="BB144" s="646" t="s">
        <v>2017</v>
      </c>
      <c r="BC144" s="646" t="s">
        <v>450</v>
      </c>
      <c r="BD144" s="648" t="s">
        <v>2048</v>
      </c>
      <c r="BE144" s="648" t="s">
        <v>450</v>
      </c>
      <c r="BF144" s="650" t="s">
        <v>1928</v>
      </c>
      <c r="BG144" s="650" t="s">
        <v>450</v>
      </c>
      <c r="BH144" s="40" t="str">
        <f t="shared" ref="BH144:BH149" si="1043">BH143</f>
        <v>Min</v>
      </c>
      <c r="BI144" s="482">
        <f>'G-8'!MR147</f>
        <v>0</v>
      </c>
      <c r="BJ144" s="482" t="e">
        <f>'G-8'!MT147</f>
        <v>#DIV/0!</v>
      </c>
      <c r="BK144" s="483">
        <f>'G-8'!MS147</f>
        <v>0</v>
      </c>
      <c r="BL144" s="41">
        <f t="shared" ref="BL144:BL149" si="1044">BL143</f>
        <v>1</v>
      </c>
      <c r="BM144" s="41" t="str">
        <f t="shared" si="1039"/>
        <v>I-44</v>
      </c>
      <c r="BN144" s="41" t="str">
        <f t="shared" si="1039"/>
        <v>La cantidad de combustibles y de energía utilizada se relaciona con la cantidad de GEI generados.</v>
      </c>
      <c r="BO144" s="41">
        <f t="shared" si="1039"/>
        <v>0</v>
      </c>
      <c r="BP144" s="41">
        <f t="shared" si="1039"/>
        <v>0</v>
      </c>
      <c r="BQ144" s="41">
        <f t="shared" si="1039"/>
        <v>0</v>
      </c>
      <c r="BR144" s="41">
        <f t="shared" si="1039"/>
        <v>0</v>
      </c>
      <c r="BS144" s="41">
        <f t="shared" si="1039"/>
        <v>0</v>
      </c>
      <c r="BT144" s="41">
        <f t="shared" si="1039"/>
        <v>0</v>
      </c>
      <c r="BU144" s="41">
        <f t="shared" si="1039"/>
        <v>0</v>
      </c>
      <c r="BV144" s="41">
        <f t="shared" si="1039"/>
        <v>0</v>
      </c>
      <c r="BW144" s="41">
        <f t="shared" si="1039"/>
        <v>0</v>
      </c>
      <c r="BX144" s="41">
        <f t="shared" si="1039"/>
        <v>0</v>
      </c>
      <c r="BY144" s="41">
        <f t="shared" si="1039"/>
        <v>0</v>
      </c>
      <c r="BZ144" s="41">
        <f t="shared" si="1039"/>
        <v>0</v>
      </c>
      <c r="CA144" s="41">
        <f t="shared" si="1039"/>
        <v>0</v>
      </c>
      <c r="CB144" s="41">
        <f t="shared" si="1039"/>
        <v>0</v>
      </c>
      <c r="CC144" s="41">
        <f t="shared" si="1039"/>
        <v>0</v>
      </c>
      <c r="CD144" s="41">
        <f t="shared" si="1039"/>
        <v>0</v>
      </c>
      <c r="CE144" s="41">
        <f t="shared" si="1039"/>
        <v>0</v>
      </c>
      <c r="CF144" s="41">
        <f t="shared" si="1039"/>
        <v>0</v>
      </c>
      <c r="CG144" s="41" t="str">
        <f t="shared" si="1039"/>
        <v>No</v>
      </c>
      <c r="CH144" s="41">
        <f t="shared" si="1039"/>
        <v>0</v>
      </c>
      <c r="CI144" s="41">
        <f t="shared" si="1039"/>
        <v>0</v>
      </c>
      <c r="CJ144" s="41">
        <f t="shared" si="1039"/>
        <v>0</v>
      </c>
      <c r="CK144" s="41">
        <f t="shared" si="1039"/>
        <v>0</v>
      </c>
      <c r="CL144" s="41">
        <f t="shared" si="1039"/>
        <v>0</v>
      </c>
      <c r="CM144" s="41">
        <f t="shared" si="1039"/>
        <v>0</v>
      </c>
      <c r="CN144" s="41">
        <f t="shared" si="1039"/>
        <v>0</v>
      </c>
      <c r="CO144" s="41">
        <f t="shared" si="1039"/>
        <v>0</v>
      </c>
      <c r="CP144" s="41">
        <f t="shared" si="1039"/>
        <v>0</v>
      </c>
      <c r="CQ144" s="41">
        <f t="shared" si="1039"/>
        <v>0</v>
      </c>
      <c r="CR144" s="41">
        <f t="shared" si="1039"/>
        <v>0</v>
      </c>
      <c r="CS144" s="41">
        <f t="shared" si="1039"/>
        <v>0</v>
      </c>
      <c r="CT144" s="41">
        <f t="shared" si="1039"/>
        <v>0</v>
      </c>
      <c r="CU144" s="41">
        <f t="shared" si="1039"/>
        <v>0</v>
      </c>
      <c r="CV144" s="41">
        <f t="shared" si="1039"/>
        <v>0</v>
      </c>
      <c r="CW144" s="41">
        <f t="shared" si="1039"/>
        <v>0</v>
      </c>
      <c r="CX144" s="41">
        <f t="shared" si="1039"/>
        <v>0</v>
      </c>
      <c r="CY144" s="41">
        <f t="shared" si="1039"/>
        <v>0</v>
      </c>
      <c r="CZ144" s="41">
        <f t="shared" si="1039"/>
        <v>0</v>
      </c>
      <c r="DA144" s="41">
        <f t="shared" si="1039"/>
        <v>0</v>
      </c>
      <c r="DB144" s="26"/>
      <c r="DC144" s="26"/>
      <c r="DD144" s="26"/>
      <c r="DE144" s="26"/>
      <c r="DF144" s="26"/>
      <c r="DG144" s="26"/>
      <c r="DH144" s="26">
        <f t="shared" si="968"/>
        <v>0</v>
      </c>
      <c r="DI144" s="26" t="str">
        <f t="shared" si="969"/>
        <v>Avanzado</v>
      </c>
      <c r="DJ144" s="19"/>
      <c r="EG144" s="19"/>
      <c r="EH144" s="19"/>
      <c r="EI144" s="19"/>
      <c r="EJ144" s="19"/>
      <c r="EK144" s="19"/>
      <c r="EL144" s="19"/>
      <c r="EM144" s="19"/>
      <c r="EN144" s="19"/>
      <c r="EO144" s="19"/>
      <c r="EP144" s="19"/>
    </row>
    <row r="145" spans="1:146" s="20" customFormat="1" ht="15" customHeight="1">
      <c r="A145" s="1"/>
      <c r="B145" s="19"/>
      <c r="C145" s="31" t="str">
        <f t="shared" si="1040"/>
        <v>Ambiente</v>
      </c>
      <c r="D145" s="31" t="s">
        <v>5</v>
      </c>
      <c r="E145" s="31" t="str">
        <f t="shared" si="1041"/>
        <v>Contaminación</v>
      </c>
      <c r="F145" s="31" t="str">
        <f t="shared" si="1036"/>
        <v>Emisiones y energía</v>
      </c>
      <c r="G145" s="31" t="str">
        <f t="shared" si="1036"/>
        <v>Efectividad Gubernamental</v>
      </c>
      <c r="H145" s="31" t="str">
        <f t="shared" si="965"/>
        <v>Avanzado</v>
      </c>
      <c r="I145" s="31" t="str">
        <f t="shared" si="1037"/>
        <v>I-45</v>
      </c>
      <c r="J145" s="31" t="str">
        <f t="shared" si="1037"/>
        <v>Intensidad de emisiones de gases de efecto invernadero</v>
      </c>
      <c r="K145" s="31" t="str">
        <f t="shared" si="1037"/>
        <v>t CO2eq/tonelada</v>
      </c>
      <c r="L145" s="31" t="str">
        <f t="shared" si="1037"/>
        <v>Muestra las emisiones de CO2eq generadas respecto a la cantidad de residuos recolectados o ingresados a una instaación</v>
      </c>
      <c r="M145" s="31" t="str">
        <f t="shared" si="1037"/>
        <v>Cuantitativo</v>
      </c>
      <c r="N145" s="31" t="str">
        <f t="shared" si="1037"/>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5" s="31" t="str">
        <f t="shared" si="1037"/>
        <v>Tabla I-15. Listado de combustibles.</v>
      </c>
      <c r="P145" s="31" t="str">
        <f t="shared" si="1037"/>
        <v>Tabla I-16. Instrucciones para el uso de factores de conversión</v>
      </c>
      <c r="Q145" s="31" t="str">
        <f t="shared" si="1037"/>
        <v>Tabla I-17. Instrucciones para el cálculo de Gases de Efecto Invernadero (GEI)</v>
      </c>
      <c r="R145" s="31" t="str">
        <f t="shared" si="1037"/>
        <v>Tabla I-18 Calculo de GEI para incineración</v>
      </c>
      <c r="S145" s="31">
        <f t="shared" si="1037"/>
        <v>54</v>
      </c>
      <c r="T145" s="31">
        <f t="shared" si="1037"/>
        <v>51</v>
      </c>
      <c r="U145" s="31">
        <f t="shared" si="1037"/>
        <v>56</v>
      </c>
      <c r="V145" s="31">
        <f t="shared" si="1037"/>
        <v>78</v>
      </c>
      <c r="W145" s="31">
        <f t="shared" si="1037"/>
        <v>81</v>
      </c>
      <c r="X145" s="31">
        <f t="shared" si="1037"/>
        <v>90</v>
      </c>
      <c r="Y145" s="31">
        <f t="shared" si="1037"/>
        <v>94</v>
      </c>
      <c r="Z145" s="31" t="str">
        <f t="shared" si="1037"/>
        <v>-</v>
      </c>
      <c r="AA145" s="31" t="str">
        <f t="shared" si="1037"/>
        <v>-</v>
      </c>
      <c r="AB145" s="31" t="str">
        <f t="shared" si="1037"/>
        <v>-</v>
      </c>
      <c r="AC145" s="31" t="str">
        <f t="shared" si="1037"/>
        <v>-</v>
      </c>
      <c r="AD145" s="31" t="str">
        <f t="shared" si="1037"/>
        <v>-</v>
      </c>
      <c r="AE145" s="31" t="str">
        <f t="shared" si="1037"/>
        <v>-</v>
      </c>
      <c r="AF145" s="31" t="str">
        <f t="shared" si="1037"/>
        <v>-</v>
      </c>
      <c r="AG145" s="31" t="str">
        <f t="shared" si="1037"/>
        <v>-</v>
      </c>
      <c r="AH145" s="31">
        <f t="shared" si="1038"/>
        <v>52</v>
      </c>
      <c r="AI145" s="31">
        <f t="shared" si="1038"/>
        <v>84</v>
      </c>
      <c r="AJ145" s="31">
        <f t="shared" si="1038"/>
        <v>85</v>
      </c>
      <c r="AK145" s="31" t="str">
        <f t="shared" si="1038"/>
        <v>-</v>
      </c>
      <c r="AL145" s="221" t="str">
        <f t="shared" si="1038"/>
        <v>Depende del método usado para estimar las emisiones de Gases de Efecto Invernadero (GEI)</v>
      </c>
      <c r="AM145" s="31" t="str">
        <f t="shared" si="1038"/>
        <v>NA</v>
      </c>
      <c r="AN145" s="31" t="str">
        <f t="shared" si="1038"/>
        <v>Cantidad total de emisiones de GEI= [∑Toneladas de CO2eq generado en todas las instalaciones/entidades]/[∑Cantidad total de residuos recolectados o ingresados a la instalación  (toneladas) de todas las instalaciones/entidades].</v>
      </c>
      <c r="AO145" s="31" t="str">
        <f t="shared" si="1038"/>
        <v>Cantidad total de emisiones de GEI= [∑Toneladas de CO2eq generado en todas las entidades a integrar]/[∑Cantidad total de residuos recolectados o ingresados a las instalaciones (toneladas) de todas las entidades a integrar].</v>
      </c>
      <c r="AP145" s="31" t="str">
        <f t="shared" si="1038"/>
        <v>Cantidad total de emisiones de GEI= [∑Toneladas de CO2eq generado en mancomunidad+municipios que lo integran]/[∑Cantidad total de residuos recolectados o ingresados a la instalación (toneladas) de mancomunidad+municipios que lo integran].</v>
      </c>
      <c r="AQ145" s="31" t="str">
        <f t="shared" si="1038"/>
        <v>Componentes</v>
      </c>
      <c r="AR145" s="31"/>
      <c r="AS145" s="31"/>
      <c r="AT145" s="31" t="str">
        <f t="shared" si="1042"/>
        <v>X</v>
      </c>
      <c r="AU145" s="31" t="str">
        <f t="shared" si="1038"/>
        <v>X</v>
      </c>
      <c r="AV145" s="31" t="str">
        <f t="shared" si="1038"/>
        <v>X</v>
      </c>
      <c r="AW145" s="31" t="str">
        <f t="shared" si="1038"/>
        <v>X</v>
      </c>
      <c r="AX145" s="31" t="str">
        <f t="shared" si="1038"/>
        <v>X</v>
      </c>
      <c r="AY145" s="31" t="str">
        <f t="shared" si="1038"/>
        <v>X</v>
      </c>
      <c r="AZ145" s="31" t="str">
        <f t="shared" si="1038"/>
        <v>X</v>
      </c>
      <c r="BA145" s="31" t="str">
        <f t="shared" si="1038"/>
        <v>X</v>
      </c>
      <c r="BB145" s="646" t="s">
        <v>2022</v>
      </c>
      <c r="BC145" s="646" t="s">
        <v>450</v>
      </c>
      <c r="BD145" s="648" t="s">
        <v>2053</v>
      </c>
      <c r="BE145" s="648" t="s">
        <v>450</v>
      </c>
      <c r="BF145" s="650" t="s">
        <v>1929</v>
      </c>
      <c r="BG145" s="650" t="s">
        <v>450</v>
      </c>
      <c r="BH145" s="40" t="str">
        <f t="shared" si="1043"/>
        <v>Min</v>
      </c>
      <c r="BI145" s="482">
        <f>'G-8'!MR181</f>
        <v>1.0424</v>
      </c>
      <c r="BJ145" s="482">
        <f>'G-8'!MT181</f>
        <v>0.28427999999999998</v>
      </c>
      <c r="BK145" s="483">
        <f>'G-8'!MS181</f>
        <v>7.4999999999999997E-2</v>
      </c>
      <c r="BL145" s="41">
        <f t="shared" si="1044"/>
        <v>1</v>
      </c>
      <c r="BM145" s="41" t="str">
        <f t="shared" si="1039"/>
        <v>I-44</v>
      </c>
      <c r="BN145" s="41" t="str">
        <f t="shared" si="1039"/>
        <v>La cantidad de combustibles y de energía utilizada se relaciona con la cantidad de GEI generados.</v>
      </c>
      <c r="BO145" s="41">
        <f t="shared" si="1039"/>
        <v>0</v>
      </c>
      <c r="BP145" s="41">
        <f t="shared" si="1039"/>
        <v>0</v>
      </c>
      <c r="BQ145" s="41">
        <f t="shared" si="1039"/>
        <v>0</v>
      </c>
      <c r="BR145" s="41">
        <f t="shared" si="1039"/>
        <v>0</v>
      </c>
      <c r="BS145" s="41">
        <f t="shared" si="1039"/>
        <v>0</v>
      </c>
      <c r="BT145" s="41">
        <f t="shared" si="1039"/>
        <v>0</v>
      </c>
      <c r="BU145" s="41">
        <f t="shared" si="1039"/>
        <v>0</v>
      </c>
      <c r="BV145" s="41">
        <f t="shared" si="1039"/>
        <v>0</v>
      </c>
      <c r="BW145" s="41">
        <f t="shared" si="1039"/>
        <v>0</v>
      </c>
      <c r="BX145" s="41">
        <f t="shared" si="1039"/>
        <v>0</v>
      </c>
      <c r="BY145" s="41">
        <f t="shared" si="1039"/>
        <v>0</v>
      </c>
      <c r="BZ145" s="41">
        <f t="shared" si="1039"/>
        <v>0</v>
      </c>
      <c r="CA145" s="41">
        <f t="shared" si="1039"/>
        <v>0</v>
      </c>
      <c r="CB145" s="41">
        <f t="shared" si="1039"/>
        <v>0</v>
      </c>
      <c r="CC145" s="41">
        <f t="shared" si="1039"/>
        <v>0</v>
      </c>
      <c r="CD145" s="41">
        <f t="shared" si="1039"/>
        <v>0</v>
      </c>
      <c r="CE145" s="41">
        <f t="shared" si="1039"/>
        <v>0</v>
      </c>
      <c r="CF145" s="41">
        <f t="shared" si="1039"/>
        <v>0</v>
      </c>
      <c r="CG145" s="41" t="str">
        <f t="shared" si="1039"/>
        <v>No</v>
      </c>
      <c r="CH145" s="41">
        <f t="shared" si="1039"/>
        <v>0</v>
      </c>
      <c r="CI145" s="41">
        <f t="shared" si="1039"/>
        <v>0</v>
      </c>
      <c r="CJ145" s="41">
        <f t="shared" si="1039"/>
        <v>0</v>
      </c>
      <c r="CK145" s="41">
        <f t="shared" si="1039"/>
        <v>0</v>
      </c>
      <c r="CL145" s="41">
        <f t="shared" si="1039"/>
        <v>0</v>
      </c>
      <c r="CM145" s="41">
        <f t="shared" si="1039"/>
        <v>0</v>
      </c>
      <c r="CN145" s="41">
        <f t="shared" si="1039"/>
        <v>0</v>
      </c>
      <c r="CO145" s="41">
        <f t="shared" si="1039"/>
        <v>0</v>
      </c>
      <c r="CP145" s="41">
        <f t="shared" si="1039"/>
        <v>0</v>
      </c>
      <c r="CQ145" s="41">
        <f t="shared" si="1039"/>
        <v>0</v>
      </c>
      <c r="CR145" s="41">
        <f t="shared" si="1039"/>
        <v>0</v>
      </c>
      <c r="CS145" s="41">
        <f t="shared" si="1039"/>
        <v>0</v>
      </c>
      <c r="CT145" s="41">
        <f t="shared" si="1039"/>
        <v>0</v>
      </c>
      <c r="CU145" s="41">
        <f t="shared" si="1039"/>
        <v>0</v>
      </c>
      <c r="CV145" s="41">
        <f t="shared" si="1039"/>
        <v>0</v>
      </c>
      <c r="CW145" s="41">
        <f t="shared" si="1039"/>
        <v>0</v>
      </c>
      <c r="CX145" s="41">
        <f t="shared" si="1039"/>
        <v>0</v>
      </c>
      <c r="CY145" s="41">
        <f t="shared" si="1039"/>
        <v>0</v>
      </c>
      <c r="CZ145" s="41">
        <f t="shared" si="1039"/>
        <v>0</v>
      </c>
      <c r="DA145" s="41">
        <f t="shared" si="1039"/>
        <v>0</v>
      </c>
      <c r="DB145" s="26" t="s">
        <v>89</v>
      </c>
      <c r="DC145" s="26"/>
      <c r="DD145" s="26"/>
      <c r="DE145" s="26"/>
      <c r="DF145" s="26"/>
      <c r="DG145" s="26"/>
      <c r="DH145" s="26">
        <f t="shared" si="968"/>
        <v>1</v>
      </c>
      <c r="DI145" s="26" t="str">
        <f t="shared" si="969"/>
        <v>Avanzado</v>
      </c>
      <c r="DJ145" s="19"/>
      <c r="EG145" s="19"/>
      <c r="EH145" s="19"/>
      <c r="EI145" s="19"/>
      <c r="EJ145" s="19"/>
      <c r="EK145" s="19"/>
      <c r="EL145" s="19"/>
      <c r="EM145" s="19"/>
      <c r="EN145" s="19"/>
      <c r="EO145" s="19"/>
      <c r="EP145" s="19"/>
    </row>
    <row r="146" spans="1:146" s="20" customFormat="1" ht="15" customHeight="1">
      <c r="A146" s="1"/>
      <c r="B146" s="19"/>
      <c r="C146" s="31" t="str">
        <f t="shared" si="1040"/>
        <v>Ambiente</v>
      </c>
      <c r="D146" s="473" t="s">
        <v>204</v>
      </c>
      <c r="E146" s="31" t="str">
        <f t="shared" si="1041"/>
        <v>Contaminación</v>
      </c>
      <c r="F146" s="31" t="str">
        <f t="shared" si="1036"/>
        <v>Emisiones y energía</v>
      </c>
      <c r="G146" s="31" t="str">
        <f t="shared" si="1036"/>
        <v>Efectividad Gubernamental</v>
      </c>
      <c r="H146" s="31" t="str">
        <f t="shared" si="965"/>
        <v>Avanzado</v>
      </c>
      <c r="I146" s="31" t="str">
        <f t="shared" si="1037"/>
        <v>I-45</v>
      </c>
      <c r="J146" s="31" t="str">
        <f t="shared" si="1037"/>
        <v>Intensidad de emisiones de gases de efecto invernadero</v>
      </c>
      <c r="K146" s="31" t="str">
        <f t="shared" si="1037"/>
        <v>t CO2eq/tonelada</v>
      </c>
      <c r="L146" s="31" t="str">
        <f t="shared" si="1037"/>
        <v>Muestra las emisiones de CO2eq generadas respecto a la cantidad de residuos recolectados o ingresados a una instaación</v>
      </c>
      <c r="M146" s="31" t="str">
        <f t="shared" si="1037"/>
        <v>Cuantitativo</v>
      </c>
      <c r="N146" s="31" t="str">
        <f t="shared" si="1037"/>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6" s="31" t="str">
        <f t="shared" si="1037"/>
        <v>Tabla I-15. Listado de combustibles.</v>
      </c>
      <c r="P146" s="31" t="str">
        <f t="shared" si="1037"/>
        <v>Tabla I-16. Instrucciones para el uso de factores de conversión</v>
      </c>
      <c r="Q146" s="31" t="str">
        <f t="shared" si="1037"/>
        <v>Tabla I-17. Instrucciones para el cálculo de Gases de Efecto Invernadero (GEI)</v>
      </c>
      <c r="R146" s="31" t="str">
        <f t="shared" si="1037"/>
        <v>Tabla I-18 Calculo de GEI para incineración</v>
      </c>
      <c r="S146" s="31">
        <f t="shared" si="1037"/>
        <v>54</v>
      </c>
      <c r="T146" s="31">
        <f t="shared" si="1037"/>
        <v>51</v>
      </c>
      <c r="U146" s="31">
        <f t="shared" si="1037"/>
        <v>56</v>
      </c>
      <c r="V146" s="31">
        <f t="shared" si="1037"/>
        <v>78</v>
      </c>
      <c r="W146" s="31">
        <f t="shared" si="1037"/>
        <v>81</v>
      </c>
      <c r="X146" s="31">
        <f t="shared" si="1037"/>
        <v>90</v>
      </c>
      <c r="Y146" s="31">
        <f t="shared" si="1037"/>
        <v>94</v>
      </c>
      <c r="Z146" s="31" t="str">
        <f t="shared" si="1037"/>
        <v>-</v>
      </c>
      <c r="AA146" s="31" t="str">
        <f t="shared" si="1037"/>
        <v>-</v>
      </c>
      <c r="AB146" s="31" t="str">
        <f t="shared" si="1037"/>
        <v>-</v>
      </c>
      <c r="AC146" s="31" t="str">
        <f t="shared" si="1037"/>
        <v>-</v>
      </c>
      <c r="AD146" s="31" t="str">
        <f t="shared" si="1037"/>
        <v>-</v>
      </c>
      <c r="AE146" s="31" t="str">
        <f t="shared" si="1037"/>
        <v>-</v>
      </c>
      <c r="AF146" s="31" t="str">
        <f t="shared" si="1037"/>
        <v>-</v>
      </c>
      <c r="AG146" s="31" t="str">
        <f t="shared" si="1037"/>
        <v>-</v>
      </c>
      <c r="AH146" s="31">
        <f t="shared" si="1038"/>
        <v>52</v>
      </c>
      <c r="AI146" s="31">
        <f t="shared" si="1038"/>
        <v>84</v>
      </c>
      <c r="AJ146" s="31">
        <f t="shared" si="1038"/>
        <v>85</v>
      </c>
      <c r="AK146" s="31" t="str">
        <f t="shared" si="1038"/>
        <v>-</v>
      </c>
      <c r="AL146" s="221" t="str">
        <f t="shared" si="1038"/>
        <v>Depende del método usado para estimar las emisiones de Gases de Efecto Invernadero (GEI)</v>
      </c>
      <c r="AM146" s="31" t="str">
        <f t="shared" si="1038"/>
        <v>NA</v>
      </c>
      <c r="AN146" s="31" t="str">
        <f t="shared" si="1038"/>
        <v>Cantidad total de emisiones de GEI= [∑Toneladas de CO2eq generado en todas las instalaciones/entidades]/[∑Cantidad total de residuos recolectados o ingresados a la instalación  (toneladas) de todas las instalaciones/entidades].</v>
      </c>
      <c r="AO146" s="31" t="str">
        <f t="shared" si="1038"/>
        <v>Cantidad total de emisiones de GEI= [∑Toneladas de CO2eq generado en todas las entidades a integrar]/[∑Cantidad total de residuos recolectados o ingresados a las instalaciones (toneladas) de todas las entidades a integrar].</v>
      </c>
      <c r="AP146" s="31" t="str">
        <f t="shared" si="1038"/>
        <v>Cantidad total de emisiones de GEI= [∑Toneladas de CO2eq generado en mancomunidad+municipios que lo integran]/[∑Cantidad total de residuos recolectados o ingresados a la instalación (toneladas) de mancomunidad+municipios que lo integran].</v>
      </c>
      <c r="AQ146" s="31" t="str">
        <f t="shared" si="1038"/>
        <v>Componentes</v>
      </c>
      <c r="AR146" s="31"/>
      <c r="AS146" s="31"/>
      <c r="AT146" s="31" t="str">
        <f t="shared" si="1042"/>
        <v>X</v>
      </c>
      <c r="AU146" s="31" t="str">
        <f t="shared" si="1038"/>
        <v>X</v>
      </c>
      <c r="AV146" s="31" t="str">
        <f t="shared" si="1038"/>
        <v>X</v>
      </c>
      <c r="AW146" s="31" t="str">
        <f t="shared" si="1038"/>
        <v>X</v>
      </c>
      <c r="AX146" s="31" t="str">
        <f t="shared" si="1038"/>
        <v>X</v>
      </c>
      <c r="AY146" s="31" t="str">
        <f t="shared" si="1038"/>
        <v>X</v>
      </c>
      <c r="AZ146" s="31" t="str">
        <f t="shared" si="1038"/>
        <v>X</v>
      </c>
      <c r="BA146" s="31" t="str">
        <f t="shared" si="1038"/>
        <v>X</v>
      </c>
      <c r="BB146" s="646" t="s">
        <v>2029</v>
      </c>
      <c r="BC146" s="646" t="s">
        <v>450</v>
      </c>
      <c r="BD146" s="648" t="s">
        <v>2060</v>
      </c>
      <c r="BE146" s="648" t="s">
        <v>450</v>
      </c>
      <c r="BF146" s="650" t="s">
        <v>1930</v>
      </c>
      <c r="BG146" s="650" t="s">
        <v>450</v>
      </c>
      <c r="BH146" s="40" t="str">
        <f t="shared" si="1043"/>
        <v>Min</v>
      </c>
      <c r="BI146" s="482">
        <f>'G-8'!MR211</f>
        <v>7.73</v>
      </c>
      <c r="BJ146" s="482">
        <f>'G-8'!MT211</f>
        <v>3.8652547412501375</v>
      </c>
      <c r="BK146" s="483">
        <f>'G-8'!MS211</f>
        <v>5.0948250027410666E-4</v>
      </c>
      <c r="BL146" s="41">
        <f t="shared" si="1044"/>
        <v>1</v>
      </c>
      <c r="BM146" s="41" t="str">
        <f t="shared" si="1039"/>
        <v>I-44</v>
      </c>
      <c r="BN146" s="41" t="str">
        <f t="shared" si="1039"/>
        <v>La cantidad de combustibles y de energía utilizada se relaciona con la cantidad de GEI generados.</v>
      </c>
      <c r="BO146" s="41">
        <f t="shared" si="1039"/>
        <v>0</v>
      </c>
      <c r="BP146" s="41">
        <f t="shared" si="1039"/>
        <v>0</v>
      </c>
      <c r="BQ146" s="41">
        <f t="shared" si="1039"/>
        <v>0</v>
      </c>
      <c r="BR146" s="41">
        <f t="shared" si="1039"/>
        <v>0</v>
      </c>
      <c r="BS146" s="41">
        <f t="shared" si="1039"/>
        <v>0</v>
      </c>
      <c r="BT146" s="41">
        <f t="shared" si="1039"/>
        <v>0</v>
      </c>
      <c r="BU146" s="41">
        <f t="shared" si="1039"/>
        <v>0</v>
      </c>
      <c r="BV146" s="41">
        <f t="shared" si="1039"/>
        <v>0</v>
      </c>
      <c r="BW146" s="41">
        <f t="shared" si="1039"/>
        <v>0</v>
      </c>
      <c r="BX146" s="41">
        <f t="shared" si="1039"/>
        <v>0</v>
      </c>
      <c r="BY146" s="41">
        <f t="shared" si="1039"/>
        <v>0</v>
      </c>
      <c r="BZ146" s="41">
        <f t="shared" si="1039"/>
        <v>0</v>
      </c>
      <c r="CA146" s="41">
        <f t="shared" si="1039"/>
        <v>0</v>
      </c>
      <c r="CB146" s="41">
        <f t="shared" si="1039"/>
        <v>0</v>
      </c>
      <c r="CC146" s="41">
        <f t="shared" si="1039"/>
        <v>0</v>
      </c>
      <c r="CD146" s="41">
        <f t="shared" si="1039"/>
        <v>0</v>
      </c>
      <c r="CE146" s="41">
        <f t="shared" si="1039"/>
        <v>0</v>
      </c>
      <c r="CF146" s="41">
        <f t="shared" si="1039"/>
        <v>0</v>
      </c>
      <c r="CG146" s="41" t="str">
        <f t="shared" si="1039"/>
        <v>No</v>
      </c>
      <c r="CH146" s="41">
        <f t="shared" si="1039"/>
        <v>0</v>
      </c>
      <c r="CI146" s="41">
        <f t="shared" si="1039"/>
        <v>0</v>
      </c>
      <c r="CJ146" s="41">
        <f t="shared" si="1039"/>
        <v>0</v>
      </c>
      <c r="CK146" s="41">
        <f t="shared" si="1039"/>
        <v>0</v>
      </c>
      <c r="CL146" s="41">
        <f t="shared" si="1039"/>
        <v>0</v>
      </c>
      <c r="CM146" s="41">
        <f t="shared" si="1039"/>
        <v>0</v>
      </c>
      <c r="CN146" s="41">
        <f t="shared" si="1039"/>
        <v>0</v>
      </c>
      <c r="CO146" s="41">
        <f t="shared" si="1039"/>
        <v>0</v>
      </c>
      <c r="CP146" s="41">
        <f t="shared" si="1039"/>
        <v>0</v>
      </c>
      <c r="CQ146" s="41">
        <f t="shared" si="1039"/>
        <v>0</v>
      </c>
      <c r="CR146" s="41">
        <f t="shared" si="1039"/>
        <v>0</v>
      </c>
      <c r="CS146" s="41">
        <f t="shared" si="1039"/>
        <v>0</v>
      </c>
      <c r="CT146" s="41">
        <f t="shared" si="1039"/>
        <v>0</v>
      </c>
      <c r="CU146" s="41">
        <f t="shared" si="1039"/>
        <v>0</v>
      </c>
      <c r="CV146" s="41">
        <f t="shared" si="1039"/>
        <v>0</v>
      </c>
      <c r="CW146" s="41">
        <f t="shared" si="1039"/>
        <v>0</v>
      </c>
      <c r="CX146" s="41">
        <f t="shared" si="1039"/>
        <v>0</v>
      </c>
      <c r="CY146" s="41">
        <f t="shared" si="1039"/>
        <v>0</v>
      </c>
      <c r="CZ146" s="41">
        <f t="shared" si="1039"/>
        <v>0</v>
      </c>
      <c r="DA146" s="41">
        <f t="shared" si="1039"/>
        <v>0</v>
      </c>
      <c r="DB146" s="26" t="s">
        <v>89</v>
      </c>
      <c r="DC146" s="26"/>
      <c r="DD146" s="26"/>
      <c r="DE146" s="26"/>
      <c r="DF146" s="26"/>
      <c r="DG146" s="26" t="s">
        <v>89</v>
      </c>
      <c r="DH146" s="26">
        <f t="shared" si="968"/>
        <v>2</v>
      </c>
      <c r="DI146" s="26" t="str">
        <f t="shared" si="969"/>
        <v>Avanzado</v>
      </c>
      <c r="DJ146" s="19"/>
      <c r="EG146" s="19"/>
      <c r="EH146" s="19"/>
      <c r="EI146" s="19"/>
      <c r="EJ146" s="19"/>
      <c r="EK146" s="19"/>
      <c r="EL146" s="19"/>
      <c r="EM146" s="19"/>
      <c r="EN146" s="19"/>
      <c r="EO146" s="19"/>
      <c r="EP146" s="19"/>
    </row>
    <row r="147" spans="1:146" s="20" customFormat="1" ht="15" customHeight="1">
      <c r="A147" s="1"/>
      <c r="B147" s="19"/>
      <c r="C147" s="31" t="str">
        <f t="shared" si="1040"/>
        <v>Ambiente</v>
      </c>
      <c r="D147" s="473" t="s">
        <v>162</v>
      </c>
      <c r="E147" s="31" t="str">
        <f t="shared" si="1041"/>
        <v>Contaminación</v>
      </c>
      <c r="F147" s="31" t="str">
        <f t="shared" si="1036"/>
        <v>Emisiones y energía</v>
      </c>
      <c r="G147" s="31" t="str">
        <f t="shared" si="1036"/>
        <v>Efectividad Gubernamental</v>
      </c>
      <c r="H147" s="31" t="str">
        <f t="shared" si="965"/>
        <v>Avanzado</v>
      </c>
      <c r="I147" s="31" t="str">
        <f t="shared" ref="I147:I149" si="1045">I146</f>
        <v>I-45</v>
      </c>
      <c r="J147" s="31" t="str">
        <f t="shared" ref="J147:J149" si="1046">J146</f>
        <v>Intensidad de emisiones de gases de efecto invernadero</v>
      </c>
      <c r="K147" s="31" t="str">
        <f t="shared" ref="K147:K149" si="1047">K146</f>
        <v>t CO2eq/tonelada</v>
      </c>
      <c r="L147" s="31" t="str">
        <f t="shared" ref="L147:L149" si="1048">L146</f>
        <v>Muestra las emisiones de CO2eq generadas respecto a la cantidad de residuos recolectados o ingresados a una instaación</v>
      </c>
      <c r="M147" s="31" t="str">
        <f t="shared" ref="M147:M149" si="1049">M146</f>
        <v>Cuantitativo</v>
      </c>
      <c r="N147" s="31" t="str">
        <f t="shared" ref="N147:N149" si="1050">N146</f>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7" s="31" t="str">
        <f t="shared" ref="O147:O149" si="1051">O146</f>
        <v>Tabla I-15. Listado de combustibles.</v>
      </c>
      <c r="P147" s="31" t="str">
        <f t="shared" ref="P147:P149" si="1052">P146</f>
        <v>Tabla I-16. Instrucciones para el uso de factores de conversión</v>
      </c>
      <c r="Q147" s="31" t="str">
        <f t="shared" ref="Q147:Q149" si="1053">Q146</f>
        <v>Tabla I-17. Instrucciones para el cálculo de Gases de Efecto Invernadero (GEI)</v>
      </c>
      <c r="R147" s="31" t="str">
        <f t="shared" ref="R147:R149" si="1054">R146</f>
        <v>Tabla I-18 Calculo de GEI para incineración</v>
      </c>
      <c r="S147" s="31">
        <f t="shared" ref="S147:S149" si="1055">S146</f>
        <v>54</v>
      </c>
      <c r="T147" s="31">
        <f t="shared" ref="T147:T149" si="1056">T146</f>
        <v>51</v>
      </c>
      <c r="U147" s="31">
        <f t="shared" ref="U147:U149" si="1057">U146</f>
        <v>56</v>
      </c>
      <c r="V147" s="31">
        <f t="shared" ref="V147:V149" si="1058">V146</f>
        <v>78</v>
      </c>
      <c r="W147" s="31">
        <f t="shared" ref="W147:W149" si="1059">W146</f>
        <v>81</v>
      </c>
      <c r="X147" s="31">
        <f t="shared" ref="X147:X149" si="1060">X146</f>
        <v>90</v>
      </c>
      <c r="Y147" s="31">
        <f t="shared" ref="Y147:Y149" si="1061">Y146</f>
        <v>94</v>
      </c>
      <c r="Z147" s="31" t="str">
        <f t="shared" ref="Z147:Z149" si="1062">Z146</f>
        <v>-</v>
      </c>
      <c r="AA147" s="31" t="str">
        <f t="shared" ref="AA147:AA149" si="1063">AA146</f>
        <v>-</v>
      </c>
      <c r="AB147" s="31" t="str">
        <f t="shared" ref="AB147:AB149" si="1064">AB146</f>
        <v>-</v>
      </c>
      <c r="AC147" s="31" t="str">
        <f t="shared" ref="AC147:AC149" si="1065">AC146</f>
        <v>-</v>
      </c>
      <c r="AD147" s="31" t="str">
        <f t="shared" ref="AD147:AD149" si="1066">AD146</f>
        <v>-</v>
      </c>
      <c r="AE147" s="31" t="str">
        <f t="shared" ref="AE147:AE149" si="1067">AE146</f>
        <v>-</v>
      </c>
      <c r="AF147" s="31" t="str">
        <f t="shared" ref="AF147:AF149" si="1068">AF146</f>
        <v>-</v>
      </c>
      <c r="AG147" s="31" t="str">
        <f t="shared" ref="AG147:AG149" si="1069">AG146</f>
        <v>-</v>
      </c>
      <c r="AH147" s="31">
        <f t="shared" si="1038"/>
        <v>52</v>
      </c>
      <c r="AI147" s="31">
        <f t="shared" si="1038"/>
        <v>84</v>
      </c>
      <c r="AJ147" s="31">
        <f t="shared" si="1038"/>
        <v>85</v>
      </c>
      <c r="AK147" s="31" t="str">
        <f t="shared" si="1038"/>
        <v>-</v>
      </c>
      <c r="AL147" s="221" t="str">
        <f t="shared" si="1038"/>
        <v>Depende del método usado para estimar las emisiones de Gases de Efecto Invernadero (GEI)</v>
      </c>
      <c r="AM147" s="31" t="str">
        <f t="shared" si="1038"/>
        <v>NA</v>
      </c>
      <c r="AN147" s="31" t="str">
        <f t="shared" si="1038"/>
        <v>Cantidad total de emisiones de GEI= [∑Toneladas de CO2eq generado en todas las instalaciones/entidades]/[∑Cantidad total de residuos recolectados o ingresados a la instalación  (toneladas) de todas las instalaciones/entidades].</v>
      </c>
      <c r="AO147" s="31" t="str">
        <f t="shared" si="1038"/>
        <v>Cantidad total de emisiones de GEI= [∑Toneladas de CO2eq generado en todas las entidades a integrar]/[∑Cantidad total de residuos recolectados o ingresados a las instalaciones (toneladas) de todas las entidades a integrar].</v>
      </c>
      <c r="AP147" s="31" t="str">
        <f t="shared" si="1038"/>
        <v>Cantidad total de emisiones de GEI= [∑Toneladas de CO2eq generado en mancomunidad+municipios que lo integran]/[∑Cantidad total de residuos recolectados o ingresados a la instalación (toneladas) de mancomunidad+municipios que lo integran].</v>
      </c>
      <c r="AQ147" s="31" t="str">
        <f t="shared" si="1038"/>
        <v>Componentes</v>
      </c>
      <c r="AR147" s="31"/>
      <c r="AS147" s="31"/>
      <c r="AT147" s="31" t="str">
        <f t="shared" si="1042"/>
        <v>X</v>
      </c>
      <c r="AU147" s="31" t="str">
        <f t="shared" si="1038"/>
        <v>X</v>
      </c>
      <c r="AV147" s="31" t="str">
        <f t="shared" si="1038"/>
        <v>X</v>
      </c>
      <c r="AW147" s="31" t="str">
        <f t="shared" si="1038"/>
        <v>X</v>
      </c>
      <c r="AX147" s="31" t="str">
        <f t="shared" si="1038"/>
        <v>X</v>
      </c>
      <c r="AY147" s="31" t="str">
        <f t="shared" si="1038"/>
        <v>X</v>
      </c>
      <c r="AZ147" s="31" t="str">
        <f t="shared" si="1038"/>
        <v>X</v>
      </c>
      <c r="BA147" s="31" t="str">
        <f t="shared" si="1038"/>
        <v>X</v>
      </c>
      <c r="BB147" s="646" t="s">
        <v>2029</v>
      </c>
      <c r="BC147" s="646" t="s">
        <v>450</v>
      </c>
      <c r="BD147" s="648" t="s">
        <v>2060</v>
      </c>
      <c r="BE147" s="648" t="s">
        <v>450</v>
      </c>
      <c r="BF147" s="650" t="s">
        <v>1930</v>
      </c>
      <c r="BG147" s="650" t="s">
        <v>450</v>
      </c>
      <c r="BH147" s="40" t="str">
        <f t="shared" si="1043"/>
        <v>Min</v>
      </c>
      <c r="BI147" s="482">
        <f>'G-8'!MR238</f>
        <v>0</v>
      </c>
      <c r="BJ147" s="482" t="e">
        <f>'G-8'!MT238</f>
        <v>#DIV/0!</v>
      </c>
      <c r="BK147" s="483">
        <f>'G-8'!MS238</f>
        <v>0</v>
      </c>
      <c r="BL147" s="41">
        <f t="shared" si="1044"/>
        <v>1</v>
      </c>
      <c r="BM147" s="41" t="str">
        <f t="shared" si="1039"/>
        <v>I-44</v>
      </c>
      <c r="BN147" s="41" t="str">
        <f t="shared" si="1039"/>
        <v>La cantidad de combustibles y de energía utilizada se relaciona con la cantidad de GEI generados.</v>
      </c>
      <c r="BO147" s="41">
        <f t="shared" si="1039"/>
        <v>0</v>
      </c>
      <c r="BP147" s="41">
        <f t="shared" si="1039"/>
        <v>0</v>
      </c>
      <c r="BQ147" s="41">
        <f t="shared" si="1039"/>
        <v>0</v>
      </c>
      <c r="BR147" s="41">
        <f t="shared" si="1039"/>
        <v>0</v>
      </c>
      <c r="BS147" s="41">
        <f t="shared" si="1039"/>
        <v>0</v>
      </c>
      <c r="BT147" s="41">
        <f t="shared" si="1039"/>
        <v>0</v>
      </c>
      <c r="BU147" s="41">
        <f t="shared" si="1039"/>
        <v>0</v>
      </c>
      <c r="BV147" s="41">
        <f t="shared" si="1039"/>
        <v>0</v>
      </c>
      <c r="BW147" s="41">
        <f t="shared" si="1039"/>
        <v>0</v>
      </c>
      <c r="BX147" s="41">
        <f t="shared" si="1039"/>
        <v>0</v>
      </c>
      <c r="BY147" s="41">
        <f t="shared" si="1039"/>
        <v>0</v>
      </c>
      <c r="BZ147" s="41">
        <f t="shared" si="1039"/>
        <v>0</v>
      </c>
      <c r="CA147" s="41">
        <f t="shared" si="1039"/>
        <v>0</v>
      </c>
      <c r="CB147" s="41">
        <f t="shared" si="1039"/>
        <v>0</v>
      </c>
      <c r="CC147" s="41">
        <f t="shared" si="1039"/>
        <v>0</v>
      </c>
      <c r="CD147" s="41">
        <f t="shared" si="1039"/>
        <v>0</v>
      </c>
      <c r="CE147" s="41">
        <f t="shared" si="1039"/>
        <v>0</v>
      </c>
      <c r="CF147" s="41">
        <f t="shared" si="1039"/>
        <v>0</v>
      </c>
      <c r="CG147" s="41" t="str">
        <f t="shared" si="1039"/>
        <v>No</v>
      </c>
      <c r="CH147" s="41">
        <f t="shared" si="1039"/>
        <v>0</v>
      </c>
      <c r="CI147" s="41">
        <f t="shared" si="1039"/>
        <v>0</v>
      </c>
      <c r="CJ147" s="41">
        <f t="shared" si="1039"/>
        <v>0</v>
      </c>
      <c r="CK147" s="41">
        <f t="shared" si="1039"/>
        <v>0</v>
      </c>
      <c r="CL147" s="41">
        <f t="shared" si="1039"/>
        <v>0</v>
      </c>
      <c r="CM147" s="41">
        <f t="shared" si="1039"/>
        <v>0</v>
      </c>
      <c r="CN147" s="41">
        <f t="shared" si="1039"/>
        <v>0</v>
      </c>
      <c r="CO147" s="41">
        <f t="shared" si="1039"/>
        <v>0</v>
      </c>
      <c r="CP147" s="41">
        <f t="shared" si="1039"/>
        <v>0</v>
      </c>
      <c r="CQ147" s="41">
        <f t="shared" si="1039"/>
        <v>0</v>
      </c>
      <c r="CR147" s="41">
        <f t="shared" si="1039"/>
        <v>0</v>
      </c>
      <c r="CS147" s="41">
        <f t="shared" si="1039"/>
        <v>0</v>
      </c>
      <c r="CT147" s="41">
        <f t="shared" si="1039"/>
        <v>0</v>
      </c>
      <c r="CU147" s="41">
        <f t="shared" si="1039"/>
        <v>0</v>
      </c>
      <c r="CV147" s="41">
        <f t="shared" si="1039"/>
        <v>0</v>
      </c>
      <c r="CW147" s="41">
        <f t="shared" si="1039"/>
        <v>0</v>
      </c>
      <c r="CX147" s="41">
        <f t="shared" si="1039"/>
        <v>0</v>
      </c>
      <c r="CY147" s="41">
        <f t="shared" si="1039"/>
        <v>0</v>
      </c>
      <c r="CZ147" s="41">
        <f t="shared" si="1039"/>
        <v>0</v>
      </c>
      <c r="DA147" s="41">
        <f t="shared" si="1039"/>
        <v>0</v>
      </c>
      <c r="DB147" s="26"/>
      <c r="DC147" s="26"/>
      <c r="DD147" s="26"/>
      <c r="DE147" s="26"/>
      <c r="DF147" s="26"/>
      <c r="DG147" s="26"/>
      <c r="DH147" s="26">
        <f t="shared" si="968"/>
        <v>0</v>
      </c>
      <c r="DI147" s="26" t="str">
        <f t="shared" si="969"/>
        <v>Avanzado</v>
      </c>
      <c r="DJ147" s="19"/>
      <c r="EG147" s="19"/>
      <c r="EH147" s="19"/>
      <c r="EI147" s="19"/>
      <c r="EJ147" s="19"/>
      <c r="EK147" s="19"/>
      <c r="EL147" s="19"/>
      <c r="EM147" s="19"/>
      <c r="EN147" s="19"/>
      <c r="EO147" s="19"/>
      <c r="EP147" s="19"/>
    </row>
    <row r="148" spans="1:146" s="20" customFormat="1" ht="15" customHeight="1">
      <c r="A148" s="1"/>
      <c r="B148" s="19"/>
      <c r="C148" s="31" t="str">
        <f t="shared" si="1040"/>
        <v>Ambiente</v>
      </c>
      <c r="D148" s="473" t="s">
        <v>214</v>
      </c>
      <c r="E148" s="31" t="str">
        <f t="shared" si="1041"/>
        <v>Contaminación</v>
      </c>
      <c r="F148" s="31" t="str">
        <f t="shared" si="1036"/>
        <v>Emisiones y energía</v>
      </c>
      <c r="G148" s="31" t="str">
        <f t="shared" si="1036"/>
        <v>Efectividad Gubernamental</v>
      </c>
      <c r="H148" s="31" t="str">
        <f t="shared" si="965"/>
        <v>Avanzado</v>
      </c>
      <c r="I148" s="31" t="str">
        <f t="shared" si="1045"/>
        <v>I-45</v>
      </c>
      <c r="J148" s="31" t="str">
        <f t="shared" si="1046"/>
        <v>Intensidad de emisiones de gases de efecto invernadero</v>
      </c>
      <c r="K148" s="31" t="str">
        <f t="shared" si="1047"/>
        <v>t CO2eq/tonelada</v>
      </c>
      <c r="L148" s="31" t="str">
        <f t="shared" si="1048"/>
        <v>Muestra las emisiones de CO2eq generadas respecto a la cantidad de residuos recolectados o ingresados a una instaación</v>
      </c>
      <c r="M148" s="31" t="str">
        <f t="shared" si="1049"/>
        <v>Cuantitativo</v>
      </c>
      <c r="N148" s="31" t="str">
        <f t="shared" si="1050"/>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8" s="31" t="str">
        <f t="shared" si="1051"/>
        <v>Tabla I-15. Listado de combustibles.</v>
      </c>
      <c r="P148" s="31" t="str">
        <f t="shared" si="1052"/>
        <v>Tabla I-16. Instrucciones para el uso de factores de conversión</v>
      </c>
      <c r="Q148" s="31" t="str">
        <f t="shared" si="1053"/>
        <v>Tabla I-17. Instrucciones para el cálculo de Gases de Efecto Invernadero (GEI)</v>
      </c>
      <c r="R148" s="31" t="str">
        <f t="shared" si="1054"/>
        <v>Tabla I-18 Calculo de GEI para incineración</v>
      </c>
      <c r="S148" s="31">
        <f t="shared" si="1055"/>
        <v>54</v>
      </c>
      <c r="T148" s="31">
        <f t="shared" si="1056"/>
        <v>51</v>
      </c>
      <c r="U148" s="31">
        <f t="shared" si="1057"/>
        <v>56</v>
      </c>
      <c r="V148" s="31">
        <f t="shared" si="1058"/>
        <v>78</v>
      </c>
      <c r="W148" s="31">
        <f t="shared" si="1059"/>
        <v>81</v>
      </c>
      <c r="X148" s="31">
        <f t="shared" si="1060"/>
        <v>90</v>
      </c>
      <c r="Y148" s="31">
        <f t="shared" si="1061"/>
        <v>94</v>
      </c>
      <c r="Z148" s="31" t="str">
        <f t="shared" si="1062"/>
        <v>-</v>
      </c>
      <c r="AA148" s="31" t="str">
        <f t="shared" si="1063"/>
        <v>-</v>
      </c>
      <c r="AB148" s="31" t="str">
        <f t="shared" si="1064"/>
        <v>-</v>
      </c>
      <c r="AC148" s="31" t="str">
        <f t="shared" si="1065"/>
        <v>-</v>
      </c>
      <c r="AD148" s="31" t="str">
        <f t="shared" si="1066"/>
        <v>-</v>
      </c>
      <c r="AE148" s="31" t="str">
        <f t="shared" si="1067"/>
        <v>-</v>
      </c>
      <c r="AF148" s="31" t="str">
        <f t="shared" si="1068"/>
        <v>-</v>
      </c>
      <c r="AG148" s="31" t="str">
        <f t="shared" si="1069"/>
        <v>-</v>
      </c>
      <c r="AH148" s="31">
        <f t="shared" si="1038"/>
        <v>52</v>
      </c>
      <c r="AI148" s="31">
        <f t="shared" si="1038"/>
        <v>84</v>
      </c>
      <c r="AJ148" s="31">
        <f t="shared" si="1038"/>
        <v>85</v>
      </c>
      <c r="AK148" s="31" t="str">
        <f t="shared" si="1038"/>
        <v>-</v>
      </c>
      <c r="AL148" s="221" t="str">
        <f t="shared" si="1038"/>
        <v>Depende del método usado para estimar las emisiones de Gases de Efecto Invernadero (GEI)</v>
      </c>
      <c r="AM148" s="31" t="str">
        <f t="shared" si="1038"/>
        <v>NA</v>
      </c>
      <c r="AN148" s="31" t="str">
        <f t="shared" si="1038"/>
        <v>Cantidad total de emisiones de GEI= [∑Toneladas de CO2eq generado en todas las instalaciones/entidades]/[∑Cantidad total de residuos recolectados o ingresados a la instalación  (toneladas) de todas las instalaciones/entidades].</v>
      </c>
      <c r="AO148" s="31" t="str">
        <f t="shared" si="1038"/>
        <v>Cantidad total de emisiones de GEI= [∑Toneladas de CO2eq generado en todas las entidades a integrar]/[∑Cantidad total de residuos recolectados o ingresados a las instalaciones (toneladas) de todas las entidades a integrar].</v>
      </c>
      <c r="AP148" s="31" t="str">
        <f t="shared" si="1038"/>
        <v>Cantidad total de emisiones de GEI= [∑Toneladas de CO2eq generado en mancomunidad+municipios que lo integran]/[∑Cantidad total de residuos recolectados o ingresados a la instalación (toneladas) de mancomunidad+municipios que lo integran].</v>
      </c>
      <c r="AQ148" s="31" t="str">
        <f t="shared" si="1038"/>
        <v>Componentes</v>
      </c>
      <c r="AR148" s="31"/>
      <c r="AS148" s="31"/>
      <c r="AT148" s="31" t="str">
        <f t="shared" si="1042"/>
        <v>X</v>
      </c>
      <c r="AU148" s="31" t="str">
        <f t="shared" si="1038"/>
        <v>X</v>
      </c>
      <c r="AV148" s="31" t="str">
        <f t="shared" si="1038"/>
        <v>X</v>
      </c>
      <c r="AW148" s="31" t="str">
        <f t="shared" si="1038"/>
        <v>X</v>
      </c>
      <c r="AX148" s="31" t="str">
        <f t="shared" si="1038"/>
        <v>X</v>
      </c>
      <c r="AY148" s="31" t="str">
        <f t="shared" si="1038"/>
        <v>X</v>
      </c>
      <c r="AZ148" s="31" t="str">
        <f t="shared" si="1038"/>
        <v>X</v>
      </c>
      <c r="BA148" s="31" t="str">
        <f t="shared" si="1038"/>
        <v>X</v>
      </c>
      <c r="BB148" s="646" t="s">
        <v>2029</v>
      </c>
      <c r="BC148" s="646" t="s">
        <v>450</v>
      </c>
      <c r="BD148" s="648" t="s">
        <v>2060</v>
      </c>
      <c r="BE148" s="648" t="s">
        <v>450</v>
      </c>
      <c r="BF148" s="650" t="s">
        <v>1930</v>
      </c>
      <c r="BG148" s="650" t="s">
        <v>450</v>
      </c>
      <c r="BH148" s="40" t="str">
        <f t="shared" si="1043"/>
        <v>Min</v>
      </c>
      <c r="BI148" s="483">
        <f>'G-8'!MR264</f>
        <v>1.9297507600793094E-3</v>
      </c>
      <c r="BJ148" s="483">
        <f>'G-8'!MT264</f>
        <v>1.9297507600793094E-3</v>
      </c>
      <c r="BK148" s="483">
        <f>'G-8'!MS264</f>
        <v>1.9297507600793094E-3</v>
      </c>
      <c r="BL148" s="41">
        <f t="shared" si="1044"/>
        <v>1</v>
      </c>
      <c r="BM148" s="41" t="str">
        <f t="shared" si="1039"/>
        <v>I-44</v>
      </c>
      <c r="BN148" s="41" t="str">
        <f t="shared" si="1039"/>
        <v>La cantidad de combustibles y de energía utilizada se relaciona con la cantidad de GEI generados.</v>
      </c>
      <c r="BO148" s="41">
        <f t="shared" si="1039"/>
        <v>0</v>
      </c>
      <c r="BP148" s="41">
        <f t="shared" si="1039"/>
        <v>0</v>
      </c>
      <c r="BQ148" s="41">
        <f t="shared" si="1039"/>
        <v>0</v>
      </c>
      <c r="BR148" s="41">
        <f t="shared" si="1039"/>
        <v>0</v>
      </c>
      <c r="BS148" s="41">
        <f t="shared" si="1039"/>
        <v>0</v>
      </c>
      <c r="BT148" s="41">
        <f t="shared" si="1039"/>
        <v>0</v>
      </c>
      <c r="BU148" s="41">
        <f t="shared" si="1039"/>
        <v>0</v>
      </c>
      <c r="BV148" s="41">
        <f t="shared" si="1039"/>
        <v>0</v>
      </c>
      <c r="BW148" s="41">
        <f t="shared" si="1039"/>
        <v>0</v>
      </c>
      <c r="BX148" s="41">
        <f t="shared" si="1039"/>
        <v>0</v>
      </c>
      <c r="BY148" s="41">
        <f t="shared" si="1039"/>
        <v>0</v>
      </c>
      <c r="BZ148" s="41">
        <f t="shared" si="1039"/>
        <v>0</v>
      </c>
      <c r="CA148" s="41">
        <f t="shared" si="1039"/>
        <v>0</v>
      </c>
      <c r="CB148" s="41">
        <f t="shared" si="1039"/>
        <v>0</v>
      </c>
      <c r="CC148" s="41">
        <f t="shared" si="1039"/>
        <v>0</v>
      </c>
      <c r="CD148" s="41">
        <f t="shared" si="1039"/>
        <v>0</v>
      </c>
      <c r="CE148" s="41">
        <f t="shared" si="1039"/>
        <v>0</v>
      </c>
      <c r="CF148" s="41">
        <f t="shared" si="1039"/>
        <v>0</v>
      </c>
      <c r="CG148" s="41" t="str">
        <f t="shared" si="1039"/>
        <v>No</v>
      </c>
      <c r="CH148" s="41">
        <f t="shared" si="1039"/>
        <v>0</v>
      </c>
      <c r="CI148" s="41">
        <f t="shared" si="1039"/>
        <v>0</v>
      </c>
      <c r="CJ148" s="41">
        <f t="shared" si="1039"/>
        <v>0</v>
      </c>
      <c r="CK148" s="41">
        <f t="shared" si="1039"/>
        <v>0</v>
      </c>
      <c r="CL148" s="41">
        <f t="shared" si="1039"/>
        <v>0</v>
      </c>
      <c r="CM148" s="41">
        <f t="shared" si="1039"/>
        <v>0</v>
      </c>
      <c r="CN148" s="41">
        <f t="shared" si="1039"/>
        <v>0</v>
      </c>
      <c r="CO148" s="41">
        <f t="shared" ref="CO148:CO149" si="1070">CO147</f>
        <v>0</v>
      </c>
      <c r="CP148" s="41">
        <f t="shared" ref="CP148:CP149" si="1071">CP147</f>
        <v>0</v>
      </c>
      <c r="CQ148" s="41">
        <f t="shared" ref="CQ148:CQ149" si="1072">CQ147</f>
        <v>0</v>
      </c>
      <c r="CR148" s="41">
        <f t="shared" ref="CR148:CR149" si="1073">CR147</f>
        <v>0</v>
      </c>
      <c r="CS148" s="41">
        <f t="shared" ref="CS148:CS149" si="1074">CS147</f>
        <v>0</v>
      </c>
      <c r="CT148" s="41">
        <f t="shared" ref="CT148:CT149" si="1075">CT147</f>
        <v>0</v>
      </c>
      <c r="CU148" s="41">
        <f t="shared" ref="CU148:CU149" si="1076">CU147</f>
        <v>0</v>
      </c>
      <c r="CV148" s="41">
        <f t="shared" ref="CV148:CV149" si="1077">CV147</f>
        <v>0</v>
      </c>
      <c r="CW148" s="41">
        <f t="shared" ref="CW148:CW149" si="1078">CW147</f>
        <v>0</v>
      </c>
      <c r="CX148" s="41">
        <f t="shared" ref="CX148:CX149" si="1079">CX147</f>
        <v>0</v>
      </c>
      <c r="CY148" s="41">
        <f t="shared" ref="CY148:CY149" si="1080">CY147</f>
        <v>0</v>
      </c>
      <c r="CZ148" s="41">
        <f t="shared" ref="CZ148:CZ149" si="1081">CZ147</f>
        <v>0</v>
      </c>
      <c r="DA148" s="41">
        <f t="shared" ref="DA148:DA149" si="1082">DA147</f>
        <v>0</v>
      </c>
      <c r="DB148" s="26"/>
      <c r="DC148" s="26"/>
      <c r="DD148" s="26"/>
      <c r="DE148" s="26"/>
      <c r="DF148" s="26"/>
      <c r="DG148" s="26"/>
      <c r="DH148" s="26">
        <f t="shared" si="968"/>
        <v>0</v>
      </c>
      <c r="DI148" s="26" t="str">
        <f t="shared" si="969"/>
        <v>Avanzado</v>
      </c>
      <c r="DJ148" s="19"/>
      <c r="EG148" s="19"/>
      <c r="EH148" s="19"/>
      <c r="EI148" s="19"/>
      <c r="EJ148" s="19"/>
      <c r="EK148" s="19"/>
      <c r="EL148" s="19"/>
      <c r="EM148" s="19"/>
      <c r="EN148" s="19"/>
      <c r="EO148" s="19"/>
      <c r="EP148" s="19"/>
    </row>
    <row r="149" spans="1:146" s="20" customFormat="1" ht="15" customHeight="1">
      <c r="A149" s="1"/>
      <c r="B149" s="19"/>
      <c r="C149" s="31" t="str">
        <f t="shared" si="1040"/>
        <v>Ambiente</v>
      </c>
      <c r="D149" s="31" t="s">
        <v>55</v>
      </c>
      <c r="E149" s="31" t="str">
        <f t="shared" si="1041"/>
        <v>Contaminación</v>
      </c>
      <c r="F149" s="31" t="str">
        <f t="shared" si="1036"/>
        <v>Emisiones y energía</v>
      </c>
      <c r="G149" s="31" t="str">
        <f t="shared" si="1036"/>
        <v>Efectividad Gubernamental</v>
      </c>
      <c r="H149" s="31" t="str">
        <f t="shared" si="965"/>
        <v>Avanzado</v>
      </c>
      <c r="I149" s="31" t="str">
        <f t="shared" si="1045"/>
        <v>I-45</v>
      </c>
      <c r="J149" s="31" t="str">
        <f t="shared" si="1046"/>
        <v>Intensidad de emisiones de gases de efecto invernadero</v>
      </c>
      <c r="K149" s="31" t="str">
        <f t="shared" si="1047"/>
        <v>t CO2eq/tonelada</v>
      </c>
      <c r="L149" s="31" t="str">
        <f t="shared" si="1048"/>
        <v>Muestra las emisiones de CO2eq generadas respecto a la cantidad de residuos recolectados o ingresados a una instaación</v>
      </c>
      <c r="M149" s="31" t="str">
        <f t="shared" si="1049"/>
        <v>Cuantitativo</v>
      </c>
      <c r="N149" s="31" t="str">
        <f t="shared" si="1050"/>
        <v>Cantidad total de emisiones de GEI= Toneladas de CO2eq/[Cantidad total de residuos recolectados o ingresados a la instalación (toneladas)]. Para el cálculo de las emisiones de CO2eq generadas se utilizan las directrices del IPCC de 2006 para los inventarios nacionales de gases de efecto invernaderocalculando las emisiones de CO2, CH4 y N2O y después transformar a ton de CO2eq con factores de conversión. Ver las Tablas anexas (I-15, I-16, I-17 y I-18) para conocer a detalle las instrucciones de cálculo. En caso de que use otra metodología para estimar las emisiones, debe plasmarse en las observaciones del indicador.</v>
      </c>
      <c r="O149" s="31" t="str">
        <f t="shared" si="1051"/>
        <v>Tabla I-15. Listado de combustibles.</v>
      </c>
      <c r="P149" s="31" t="str">
        <f t="shared" si="1052"/>
        <v>Tabla I-16. Instrucciones para el uso de factores de conversión</v>
      </c>
      <c r="Q149" s="31" t="str">
        <f t="shared" si="1053"/>
        <v>Tabla I-17. Instrucciones para el cálculo de Gases de Efecto Invernadero (GEI)</v>
      </c>
      <c r="R149" s="31" t="str">
        <f t="shared" si="1054"/>
        <v>Tabla I-18 Calculo de GEI para incineración</v>
      </c>
      <c r="S149" s="31">
        <f t="shared" si="1055"/>
        <v>54</v>
      </c>
      <c r="T149" s="31">
        <f t="shared" si="1056"/>
        <v>51</v>
      </c>
      <c r="U149" s="31">
        <f t="shared" si="1057"/>
        <v>56</v>
      </c>
      <c r="V149" s="31">
        <f t="shared" si="1058"/>
        <v>78</v>
      </c>
      <c r="W149" s="31">
        <f t="shared" si="1059"/>
        <v>81</v>
      </c>
      <c r="X149" s="31">
        <f t="shared" si="1060"/>
        <v>90</v>
      </c>
      <c r="Y149" s="31">
        <f t="shared" si="1061"/>
        <v>94</v>
      </c>
      <c r="Z149" s="31" t="str">
        <f t="shared" si="1062"/>
        <v>-</v>
      </c>
      <c r="AA149" s="31" t="str">
        <f t="shared" si="1063"/>
        <v>-</v>
      </c>
      <c r="AB149" s="31" t="str">
        <f t="shared" si="1064"/>
        <v>-</v>
      </c>
      <c r="AC149" s="31" t="str">
        <f t="shared" si="1065"/>
        <v>-</v>
      </c>
      <c r="AD149" s="31" t="str">
        <f t="shared" si="1066"/>
        <v>-</v>
      </c>
      <c r="AE149" s="31" t="str">
        <f t="shared" si="1067"/>
        <v>-</v>
      </c>
      <c r="AF149" s="31" t="str">
        <f t="shared" si="1068"/>
        <v>-</v>
      </c>
      <c r="AG149" s="31" t="str">
        <f t="shared" si="1069"/>
        <v>-</v>
      </c>
      <c r="AH149" s="31">
        <f t="shared" si="1038"/>
        <v>52</v>
      </c>
      <c r="AI149" s="31">
        <f t="shared" si="1038"/>
        <v>84</v>
      </c>
      <c r="AJ149" s="31">
        <f t="shared" si="1038"/>
        <v>85</v>
      </c>
      <c r="AK149" s="31" t="str">
        <f t="shared" si="1038"/>
        <v>-</v>
      </c>
      <c r="AL149" s="221" t="str">
        <f t="shared" si="1038"/>
        <v>Depende del método usado para estimar las emisiones de Gases de Efecto Invernadero (GEI)</v>
      </c>
      <c r="AM149" s="31" t="str">
        <f t="shared" si="1038"/>
        <v>NA</v>
      </c>
      <c r="AN149" s="31" t="str">
        <f t="shared" si="1038"/>
        <v>Cantidad total de emisiones de GEI= [∑Toneladas de CO2eq generado en todas las instalaciones/entidades]/[∑Cantidad total de residuos recolectados o ingresados a la instalación  (toneladas) de todas las instalaciones/entidades].</v>
      </c>
      <c r="AO149" s="31" t="str">
        <f t="shared" si="1038"/>
        <v>Cantidad total de emisiones de GEI= [∑Toneladas de CO2eq generado en todas las entidades a integrar]/[∑Cantidad total de residuos recolectados o ingresados a las instalaciones (toneladas) de todas las entidades a integrar].</v>
      </c>
      <c r="AP149" s="31" t="str">
        <f t="shared" si="1038"/>
        <v>Cantidad total de emisiones de GEI= [∑Toneladas de CO2eq generado en mancomunidad+municipios que lo integran]/[∑Cantidad total de residuos recolectados o ingresados a la instalación (toneladas) de mancomunidad+municipios que lo integran].</v>
      </c>
      <c r="AQ149" s="31" t="str">
        <f t="shared" si="1038"/>
        <v>Componentes</v>
      </c>
      <c r="AR149" s="31"/>
      <c r="AS149" s="31"/>
      <c r="AT149" s="31" t="str">
        <f t="shared" si="1042"/>
        <v>X</v>
      </c>
      <c r="AU149" s="31" t="str">
        <f t="shared" si="1038"/>
        <v>X</v>
      </c>
      <c r="AV149" s="31" t="str">
        <f t="shared" si="1038"/>
        <v>X</v>
      </c>
      <c r="AW149" s="31" t="str">
        <f t="shared" si="1038"/>
        <v>X</v>
      </c>
      <c r="AX149" s="31" t="str">
        <f t="shared" si="1038"/>
        <v>X</v>
      </c>
      <c r="AY149" s="31" t="str">
        <f t="shared" si="1038"/>
        <v>X</v>
      </c>
      <c r="AZ149" s="31" t="str">
        <f t="shared" si="1038"/>
        <v>X</v>
      </c>
      <c r="BA149" s="31" t="str">
        <f t="shared" si="1038"/>
        <v>X</v>
      </c>
      <c r="BB149" s="646" t="s">
        <v>2029</v>
      </c>
      <c r="BC149" s="646" t="s">
        <v>450</v>
      </c>
      <c r="BD149" s="648" t="s">
        <v>2060</v>
      </c>
      <c r="BE149" s="648" t="s">
        <v>450</v>
      </c>
      <c r="BF149" s="650" t="s">
        <v>1930</v>
      </c>
      <c r="BG149" s="650" t="s">
        <v>450</v>
      </c>
      <c r="BH149" s="40" t="str">
        <f t="shared" si="1043"/>
        <v>Min</v>
      </c>
      <c r="BI149" s="482">
        <f>'G-8'!MR290</f>
        <v>63707.92</v>
      </c>
      <c r="BJ149" s="482">
        <f>'G-8'!MT290</f>
        <v>63707.92</v>
      </c>
      <c r="BK149" s="483">
        <f>'G-8'!MS290</f>
        <v>63707.92</v>
      </c>
      <c r="BL149" s="41">
        <f t="shared" si="1044"/>
        <v>1</v>
      </c>
      <c r="BM149" s="41" t="str">
        <f t="shared" ref="BM149" si="1083">BM148</f>
        <v>I-44</v>
      </c>
      <c r="BN149" s="41" t="str">
        <f t="shared" ref="BN149" si="1084">BN148</f>
        <v>La cantidad de combustibles y de energía utilizada se relaciona con la cantidad de GEI generados.</v>
      </c>
      <c r="BO149" s="41">
        <f t="shared" ref="BO149" si="1085">BO148</f>
        <v>0</v>
      </c>
      <c r="BP149" s="41">
        <f t="shared" ref="BP149" si="1086">BP148</f>
        <v>0</v>
      </c>
      <c r="BQ149" s="41">
        <f t="shared" ref="BQ149" si="1087">BQ148</f>
        <v>0</v>
      </c>
      <c r="BR149" s="41">
        <f t="shared" ref="BR149" si="1088">BR148</f>
        <v>0</v>
      </c>
      <c r="BS149" s="41">
        <f t="shared" ref="BS149" si="1089">BS148</f>
        <v>0</v>
      </c>
      <c r="BT149" s="41">
        <f t="shared" ref="BT149" si="1090">BT148</f>
        <v>0</v>
      </c>
      <c r="BU149" s="41">
        <f t="shared" ref="BU149" si="1091">BU148</f>
        <v>0</v>
      </c>
      <c r="BV149" s="41">
        <f t="shared" ref="BV149" si="1092">BV148</f>
        <v>0</v>
      </c>
      <c r="BW149" s="41">
        <f t="shared" ref="BW149" si="1093">BW148</f>
        <v>0</v>
      </c>
      <c r="BX149" s="41">
        <f t="shared" ref="BX149" si="1094">BX148</f>
        <v>0</v>
      </c>
      <c r="BY149" s="41">
        <f t="shared" ref="BY149" si="1095">BY148</f>
        <v>0</v>
      </c>
      <c r="BZ149" s="41">
        <f t="shared" ref="BZ149" si="1096">BZ148</f>
        <v>0</v>
      </c>
      <c r="CA149" s="41">
        <f t="shared" ref="CA149" si="1097">CA148</f>
        <v>0</v>
      </c>
      <c r="CB149" s="41">
        <f t="shared" ref="CB149" si="1098">CB148</f>
        <v>0</v>
      </c>
      <c r="CC149" s="41">
        <f t="shared" ref="CC149" si="1099">CC148</f>
        <v>0</v>
      </c>
      <c r="CD149" s="41">
        <f t="shared" ref="CD149" si="1100">CD148</f>
        <v>0</v>
      </c>
      <c r="CE149" s="41">
        <f t="shared" ref="CE149" si="1101">CE148</f>
        <v>0</v>
      </c>
      <c r="CF149" s="41">
        <f t="shared" ref="CF149" si="1102">CF148</f>
        <v>0</v>
      </c>
      <c r="CG149" s="41" t="str">
        <f t="shared" ref="CG149" si="1103">CG148</f>
        <v>No</v>
      </c>
      <c r="CH149" s="41">
        <f t="shared" ref="CH149" si="1104">CH148</f>
        <v>0</v>
      </c>
      <c r="CI149" s="41">
        <f t="shared" ref="CI149" si="1105">CI148</f>
        <v>0</v>
      </c>
      <c r="CJ149" s="41">
        <f t="shared" ref="CJ149" si="1106">CJ148</f>
        <v>0</v>
      </c>
      <c r="CK149" s="41">
        <f t="shared" ref="CK149" si="1107">CK148</f>
        <v>0</v>
      </c>
      <c r="CL149" s="41">
        <f t="shared" ref="CL149" si="1108">CL148</f>
        <v>0</v>
      </c>
      <c r="CM149" s="41">
        <f t="shared" ref="CM149" si="1109">CM148</f>
        <v>0</v>
      </c>
      <c r="CN149" s="41">
        <f t="shared" ref="CN149" si="1110">CN148</f>
        <v>0</v>
      </c>
      <c r="CO149" s="41">
        <f t="shared" si="1070"/>
        <v>0</v>
      </c>
      <c r="CP149" s="41">
        <f t="shared" si="1071"/>
        <v>0</v>
      </c>
      <c r="CQ149" s="41">
        <f t="shared" si="1072"/>
        <v>0</v>
      </c>
      <c r="CR149" s="41">
        <f t="shared" si="1073"/>
        <v>0</v>
      </c>
      <c r="CS149" s="41">
        <f t="shared" si="1074"/>
        <v>0</v>
      </c>
      <c r="CT149" s="41">
        <f t="shared" si="1075"/>
        <v>0</v>
      </c>
      <c r="CU149" s="41">
        <f t="shared" si="1076"/>
        <v>0</v>
      </c>
      <c r="CV149" s="41">
        <f t="shared" si="1077"/>
        <v>0</v>
      </c>
      <c r="CW149" s="41">
        <f t="shared" si="1078"/>
        <v>0</v>
      </c>
      <c r="CX149" s="41">
        <f t="shared" si="1079"/>
        <v>0</v>
      </c>
      <c r="CY149" s="41">
        <f t="shared" si="1080"/>
        <v>0</v>
      </c>
      <c r="CZ149" s="41">
        <f t="shared" si="1081"/>
        <v>0</v>
      </c>
      <c r="DA149" s="41">
        <f t="shared" si="1082"/>
        <v>0</v>
      </c>
      <c r="DB149" s="26"/>
      <c r="DC149" s="26"/>
      <c r="DD149" s="26"/>
      <c r="DE149" s="26"/>
      <c r="DF149" s="26"/>
      <c r="DG149" s="26"/>
      <c r="DH149" s="26">
        <f t="shared" si="968"/>
        <v>0</v>
      </c>
      <c r="DI149" s="26" t="str">
        <f t="shared" si="969"/>
        <v>Avanzado</v>
      </c>
      <c r="DJ149" s="19"/>
      <c r="EG149" s="19"/>
      <c r="EH149" s="19"/>
      <c r="EI149" s="19"/>
      <c r="EJ149" s="19"/>
      <c r="EK149" s="19"/>
      <c r="EL149" s="19"/>
      <c r="EM149" s="19"/>
      <c r="EN149" s="19"/>
      <c r="EO149" s="19"/>
      <c r="EP149" s="19"/>
    </row>
    <row r="150" spans="1:146" s="20" customFormat="1" ht="15" customHeight="1">
      <c r="A150" s="1"/>
      <c r="B150" s="19"/>
      <c r="C150" s="31" t="s">
        <v>431</v>
      </c>
      <c r="D150" s="31" t="s">
        <v>20</v>
      </c>
      <c r="E150" s="31" t="s">
        <v>416</v>
      </c>
      <c r="F150" s="31" t="s">
        <v>19</v>
      </c>
      <c r="G150" s="31" t="s">
        <v>2124</v>
      </c>
      <c r="H150" s="31" t="str">
        <f t="shared" si="965"/>
        <v>Avanzado</v>
      </c>
      <c r="I150" s="41" t="s">
        <v>1454</v>
      </c>
      <c r="J150" s="22" t="s">
        <v>2131</v>
      </c>
      <c r="K150" s="642" t="s">
        <v>8</v>
      </c>
      <c r="L150" s="22" t="s">
        <v>406</v>
      </c>
      <c r="M150" s="31" t="s">
        <v>97</v>
      </c>
      <c r="N150" s="22" t="s">
        <v>1529</v>
      </c>
      <c r="O150" s="21" t="s">
        <v>1198</v>
      </c>
      <c r="P150" s="21" t="s">
        <v>2420</v>
      </c>
      <c r="Q150" s="21" t="s">
        <v>2435</v>
      </c>
      <c r="R150" s="21" t="s">
        <v>22</v>
      </c>
      <c r="S150" s="26">
        <f>'G-7'!D99</f>
        <v>95</v>
      </c>
      <c r="T150" s="26">
        <f>'G-7'!D100</f>
        <v>96</v>
      </c>
      <c r="U150" s="26">
        <f>'G-7'!D101</f>
        <v>97</v>
      </c>
      <c r="V150" s="26">
        <f>'G-7'!D102</f>
        <v>98</v>
      </c>
      <c r="W150" s="26" t="s">
        <v>4</v>
      </c>
      <c r="X150" s="41" t="s">
        <v>4</v>
      </c>
      <c r="Y150" s="41" t="s">
        <v>4</v>
      </c>
      <c r="Z150" s="41" t="s">
        <v>4</v>
      </c>
      <c r="AA150" s="41" t="s">
        <v>4</v>
      </c>
      <c r="AB150" s="41" t="s">
        <v>4</v>
      </c>
      <c r="AC150" s="41" t="s">
        <v>4</v>
      </c>
      <c r="AD150" s="41" t="s">
        <v>4</v>
      </c>
      <c r="AE150" s="41" t="s">
        <v>4</v>
      </c>
      <c r="AF150" s="41" t="s">
        <v>4</v>
      </c>
      <c r="AG150" s="41" t="s">
        <v>4</v>
      </c>
      <c r="AH150" s="41" t="s">
        <v>4</v>
      </c>
      <c r="AI150" s="41" t="s">
        <v>4</v>
      </c>
      <c r="AJ150" s="41" t="s">
        <v>4</v>
      </c>
      <c r="AK150" s="41" t="s">
        <v>4</v>
      </c>
      <c r="AL150" s="222" t="s">
        <v>4</v>
      </c>
      <c r="AM150" s="41" t="s">
        <v>1501</v>
      </c>
      <c r="AN150" s="41" t="s">
        <v>1501</v>
      </c>
      <c r="AO150" s="31" t="s">
        <v>1528</v>
      </c>
      <c r="AP150" s="31" t="s">
        <v>1531</v>
      </c>
      <c r="AQ150" s="26" t="s">
        <v>2359</v>
      </c>
      <c r="AR150" s="26"/>
      <c r="AS150" s="26"/>
      <c r="AT150" s="26"/>
      <c r="AU150" s="26"/>
      <c r="AV150" s="26"/>
      <c r="AW150" s="26"/>
      <c r="AX150" s="26"/>
      <c r="AY150" s="26"/>
      <c r="AZ150" s="26"/>
      <c r="BA150" s="26"/>
      <c r="BB150" s="23" t="s">
        <v>89</v>
      </c>
      <c r="BC150" s="23" t="s">
        <v>450</v>
      </c>
      <c r="BD150" s="30" t="s">
        <v>4</v>
      </c>
      <c r="BE150" s="24" t="s">
        <v>4</v>
      </c>
      <c r="BF150" s="25" t="s">
        <v>88</v>
      </c>
      <c r="BG150" s="25" t="s">
        <v>450</v>
      </c>
      <c r="BH150" s="136" t="s">
        <v>89</v>
      </c>
      <c r="BI150" s="481">
        <f>'G-8'!MX54</f>
        <v>18</v>
      </c>
      <c r="BJ150" s="481" t="s">
        <v>4</v>
      </c>
      <c r="BK150" s="481">
        <f>'G-8'!NA54</f>
        <v>1</v>
      </c>
      <c r="BL150" s="41">
        <f t="shared" ref="BL150:BL173" si="1111">COUNTA(BM150:BZ150)/2</f>
        <v>2</v>
      </c>
      <c r="BM150" s="41" t="str">
        <f>I12</f>
        <v>I-6</v>
      </c>
      <c r="BN150" s="31" t="s">
        <v>1247</v>
      </c>
      <c r="BO150" s="41" t="str">
        <f>I13</f>
        <v>I-7</v>
      </c>
      <c r="BP150" s="31" t="s">
        <v>1253</v>
      </c>
      <c r="BQ150" s="41"/>
      <c r="BR150" s="31"/>
      <c r="BS150" s="31"/>
      <c r="BT150" s="31"/>
      <c r="BU150" s="31"/>
      <c r="BV150" s="31"/>
      <c r="BW150" s="31"/>
      <c r="BX150" s="31"/>
      <c r="BY150" s="31"/>
      <c r="BZ150" s="31"/>
      <c r="CA150" s="41">
        <f t="shared" si="171"/>
        <v>0</v>
      </c>
      <c r="CB150" s="41"/>
      <c r="CC150" s="41"/>
      <c r="CD150" s="41"/>
      <c r="CE150" s="41"/>
      <c r="CF150" s="41"/>
      <c r="CG150" s="41" t="s">
        <v>88</v>
      </c>
      <c r="CH150" s="41"/>
      <c r="CI150" s="41"/>
      <c r="CJ150" s="41"/>
      <c r="CK150" s="41"/>
      <c r="CL150" s="41">
        <f t="shared" ref="CL150:CL173" si="1112">COUNTA(CM150:CT150)/2</f>
        <v>0</v>
      </c>
      <c r="CM150" s="41"/>
      <c r="CN150" s="41"/>
      <c r="CO150" s="41"/>
      <c r="CP150" s="41"/>
      <c r="CQ150" s="41"/>
      <c r="CR150" s="41"/>
      <c r="CS150" s="41"/>
      <c r="CT150" s="41"/>
      <c r="CU150" s="41">
        <f t="shared" si="170"/>
        <v>1</v>
      </c>
      <c r="CV150" s="41" t="str">
        <f>I7</f>
        <v>I-1</v>
      </c>
      <c r="CW150" s="31" t="s">
        <v>1219</v>
      </c>
      <c r="CX150" s="31"/>
      <c r="CY150" s="31"/>
      <c r="CZ150" s="31"/>
      <c r="DA150" s="31"/>
      <c r="DB150" s="26"/>
      <c r="DC150" s="26"/>
      <c r="DD150" s="26"/>
      <c r="DE150" s="26" t="s">
        <v>89</v>
      </c>
      <c r="DF150" s="26"/>
      <c r="DG150" s="26" t="s">
        <v>89</v>
      </c>
      <c r="DH150" s="26">
        <f t="shared" si="968"/>
        <v>2</v>
      </c>
      <c r="DI150" s="26" t="str">
        <f t="shared" si="969"/>
        <v>Avanzado</v>
      </c>
      <c r="DJ150" s="19"/>
      <c r="EG150" s="19"/>
      <c r="EH150" s="19"/>
      <c r="EI150" s="19"/>
      <c r="EJ150" s="19"/>
      <c r="EK150" s="19"/>
      <c r="EL150" s="19"/>
      <c r="EM150" s="19"/>
      <c r="EN150" s="19"/>
      <c r="EO150" s="19"/>
      <c r="EP150" s="19"/>
    </row>
    <row r="151" spans="1:146" s="20" customFormat="1" ht="15" customHeight="1">
      <c r="A151" s="1"/>
      <c r="B151" s="19"/>
      <c r="C151" s="31" t="s">
        <v>431</v>
      </c>
      <c r="D151" s="31" t="s">
        <v>20</v>
      </c>
      <c r="E151" s="31" t="s">
        <v>416</v>
      </c>
      <c r="F151" s="31" t="s">
        <v>19</v>
      </c>
      <c r="G151" s="31" t="s">
        <v>2124</v>
      </c>
      <c r="H151" s="31" t="str">
        <f t="shared" si="965"/>
        <v>Avanzado</v>
      </c>
      <c r="I151" s="41" t="s">
        <v>1412</v>
      </c>
      <c r="J151" s="22" t="s">
        <v>2132</v>
      </c>
      <c r="K151" s="31" t="s">
        <v>8</v>
      </c>
      <c r="L151" s="22" t="s">
        <v>104</v>
      </c>
      <c r="M151" s="31" t="s">
        <v>97</v>
      </c>
      <c r="N151" s="22" t="s">
        <v>1530</v>
      </c>
      <c r="O151" s="21" t="s">
        <v>2392</v>
      </c>
      <c r="P151" s="21" t="s">
        <v>22</v>
      </c>
      <c r="Q151" s="21" t="s">
        <v>22</v>
      </c>
      <c r="R151" s="21" t="s">
        <v>22</v>
      </c>
      <c r="S151" s="26">
        <f>'G-7'!D99</f>
        <v>95</v>
      </c>
      <c r="T151" s="26">
        <f>'G-7'!D100</f>
        <v>96</v>
      </c>
      <c r="U151" s="26">
        <f>'G-7'!D101</f>
        <v>97</v>
      </c>
      <c r="V151" s="26">
        <f>'G-7'!D102</f>
        <v>98</v>
      </c>
      <c r="W151" s="26">
        <f>'G-7'!D106</f>
        <v>102</v>
      </c>
      <c r="X151" s="41" t="s">
        <v>4</v>
      </c>
      <c r="Y151" s="41" t="s">
        <v>4</v>
      </c>
      <c r="Z151" s="41" t="s">
        <v>4</v>
      </c>
      <c r="AA151" s="41" t="s">
        <v>4</v>
      </c>
      <c r="AB151" s="41" t="s">
        <v>4</v>
      </c>
      <c r="AC151" s="41" t="s">
        <v>4</v>
      </c>
      <c r="AD151" s="41" t="s">
        <v>4</v>
      </c>
      <c r="AE151" s="41" t="s">
        <v>4</v>
      </c>
      <c r="AF151" s="41" t="s">
        <v>4</v>
      </c>
      <c r="AG151" s="41" t="s">
        <v>4</v>
      </c>
      <c r="AH151" s="41" t="s">
        <v>4</v>
      </c>
      <c r="AI151" s="41" t="s">
        <v>4</v>
      </c>
      <c r="AJ151" s="41" t="s">
        <v>4</v>
      </c>
      <c r="AK151" s="41" t="s">
        <v>4</v>
      </c>
      <c r="AL151" s="221" t="s">
        <v>288</v>
      </c>
      <c r="AM151" s="26" t="s">
        <v>1137</v>
      </c>
      <c r="AN151" s="26" t="s">
        <v>1137</v>
      </c>
      <c r="AO151" s="31" t="s">
        <v>1528</v>
      </c>
      <c r="AP151" s="31" t="s">
        <v>1531</v>
      </c>
      <c r="AQ151" s="26" t="s">
        <v>2359</v>
      </c>
      <c r="AR151" s="26"/>
      <c r="AS151" s="26"/>
      <c r="AT151" s="26"/>
      <c r="AU151" s="26"/>
      <c r="AV151" s="26"/>
      <c r="AW151" s="26"/>
      <c r="AX151" s="26"/>
      <c r="AY151" s="26"/>
      <c r="AZ151" s="26"/>
      <c r="BA151" s="26"/>
      <c r="BB151" s="23" t="s">
        <v>89</v>
      </c>
      <c r="BC151" s="23" t="s">
        <v>450</v>
      </c>
      <c r="BD151" s="30" t="s">
        <v>4</v>
      </c>
      <c r="BE151" s="24" t="s">
        <v>4</v>
      </c>
      <c r="BF151" s="25" t="s">
        <v>88</v>
      </c>
      <c r="BG151" s="25" t="s">
        <v>450</v>
      </c>
      <c r="BH151" s="136" t="s">
        <v>89</v>
      </c>
      <c r="BI151" s="481">
        <f>'G-8'!MX55</f>
        <v>7</v>
      </c>
      <c r="BJ151" s="481" t="s">
        <v>4</v>
      </c>
      <c r="BK151" s="481">
        <f>'G-8'!NA55</f>
        <v>0</v>
      </c>
      <c r="BL151" s="41">
        <f t="shared" si="1111"/>
        <v>0</v>
      </c>
      <c r="BM151" s="41"/>
      <c r="BN151" s="31"/>
      <c r="BO151" s="41"/>
      <c r="BP151" s="31"/>
      <c r="BQ151" s="41"/>
      <c r="BR151" s="31"/>
      <c r="BS151" s="31"/>
      <c r="BT151" s="31"/>
      <c r="BU151" s="31"/>
      <c r="BV151" s="31"/>
      <c r="BW151" s="31"/>
      <c r="BX151" s="31"/>
      <c r="BY151" s="31"/>
      <c r="BZ151" s="31"/>
      <c r="CA151" s="41">
        <f t="shared" si="171"/>
        <v>0</v>
      </c>
      <c r="CB151" s="41"/>
      <c r="CC151" s="41"/>
      <c r="CD151" s="41"/>
      <c r="CE151" s="41"/>
      <c r="CF151" s="41"/>
      <c r="CG151" s="41" t="s">
        <v>88</v>
      </c>
      <c r="CH151" s="41"/>
      <c r="CI151" s="41"/>
      <c r="CJ151" s="41"/>
      <c r="CK151" s="41"/>
      <c r="CL151" s="41">
        <f t="shared" si="1112"/>
        <v>0</v>
      </c>
      <c r="CM151" s="41"/>
      <c r="CN151" s="41"/>
      <c r="CO151" s="41"/>
      <c r="CP151" s="41"/>
      <c r="CQ151" s="41"/>
      <c r="CR151" s="41"/>
      <c r="CS151" s="41"/>
      <c r="CT151" s="41"/>
      <c r="CU151" s="41">
        <f t="shared" si="170"/>
        <v>1</v>
      </c>
      <c r="CV151" s="41" t="str">
        <f>I11</f>
        <v>I-5</v>
      </c>
      <c r="CW151" s="31" t="s">
        <v>1242</v>
      </c>
      <c r="CX151" s="31"/>
      <c r="CY151" s="31"/>
      <c r="CZ151" s="31"/>
      <c r="DA151" s="31"/>
      <c r="DB151" s="26"/>
      <c r="DC151" s="26"/>
      <c r="DD151" s="26"/>
      <c r="DE151" s="26"/>
      <c r="DF151" s="26"/>
      <c r="DG151" s="26"/>
      <c r="DH151" s="26">
        <f t="shared" si="968"/>
        <v>0</v>
      </c>
      <c r="DI151" s="26" t="str">
        <f t="shared" si="969"/>
        <v>Avanzado</v>
      </c>
      <c r="DJ151" s="19"/>
      <c r="EG151" s="19"/>
      <c r="EH151" s="19"/>
      <c r="EI151" s="19"/>
      <c r="EJ151" s="19"/>
      <c r="EK151" s="19"/>
      <c r="EL151" s="19"/>
      <c r="EM151" s="19"/>
      <c r="EN151" s="19"/>
      <c r="EO151" s="19"/>
      <c r="EP151" s="19"/>
    </row>
    <row r="152" spans="1:146" s="20" customFormat="1" ht="15" customHeight="1">
      <c r="A152" s="1"/>
      <c r="B152" s="19"/>
      <c r="C152" s="31" t="s">
        <v>2160</v>
      </c>
      <c r="D152" s="31" t="s">
        <v>20</v>
      </c>
      <c r="E152" s="31" t="s">
        <v>430</v>
      </c>
      <c r="F152" s="31" t="s">
        <v>2161</v>
      </c>
      <c r="G152" s="31" t="s">
        <v>2129</v>
      </c>
      <c r="H152" s="31" t="str">
        <f t="shared" si="965"/>
        <v>Básico</v>
      </c>
      <c r="I152" s="41" t="s">
        <v>1413</v>
      </c>
      <c r="J152" s="22" t="s">
        <v>43</v>
      </c>
      <c r="K152" s="31" t="s">
        <v>289</v>
      </c>
      <c r="L152" s="22" t="s">
        <v>105</v>
      </c>
      <c r="M152" s="31" t="s">
        <v>98</v>
      </c>
      <c r="N152" s="22" t="s">
        <v>1532</v>
      </c>
      <c r="O152" s="21" t="s">
        <v>2420</v>
      </c>
      <c r="P152" s="21" t="s">
        <v>2435</v>
      </c>
      <c r="Q152" s="21" t="s">
        <v>2516</v>
      </c>
      <c r="R152" s="21" t="s">
        <v>22</v>
      </c>
      <c r="S152" s="26">
        <f>'G-7'!D101</f>
        <v>97</v>
      </c>
      <c r="T152" s="26">
        <f>'G-7'!D102</f>
        <v>98</v>
      </c>
      <c r="U152" s="26">
        <f>'G-7'!D103</f>
        <v>99</v>
      </c>
      <c r="V152" s="26">
        <f>'G-7'!D104</f>
        <v>100</v>
      </c>
      <c r="W152" s="26">
        <f>'G-7'!D122</f>
        <v>118</v>
      </c>
      <c r="X152" s="26">
        <f>'G-7'!D123</f>
        <v>119</v>
      </c>
      <c r="Y152" s="41" t="s">
        <v>4</v>
      </c>
      <c r="Z152" s="41" t="s">
        <v>4</v>
      </c>
      <c r="AA152" s="41" t="s">
        <v>4</v>
      </c>
      <c r="AB152" s="41" t="s">
        <v>4</v>
      </c>
      <c r="AC152" s="41" t="s">
        <v>4</v>
      </c>
      <c r="AD152" s="41" t="s">
        <v>4</v>
      </c>
      <c r="AE152" s="41" t="s">
        <v>4</v>
      </c>
      <c r="AF152" s="41" t="s">
        <v>4</v>
      </c>
      <c r="AG152" s="41" t="s">
        <v>4</v>
      </c>
      <c r="AH152" s="41" t="s">
        <v>4</v>
      </c>
      <c r="AI152" s="41" t="s">
        <v>4</v>
      </c>
      <c r="AJ152" s="41" t="s">
        <v>4</v>
      </c>
      <c r="AK152" s="41" t="s">
        <v>4</v>
      </c>
      <c r="AL152" s="222" t="s">
        <v>514</v>
      </c>
      <c r="AM152" s="26" t="s">
        <v>1501</v>
      </c>
      <c r="AN152" s="26" t="s">
        <v>1501</v>
      </c>
      <c r="AO152" s="22" t="s">
        <v>1533</v>
      </c>
      <c r="AP152" s="22" t="s">
        <v>1534</v>
      </c>
      <c r="AQ152" s="26" t="s">
        <v>2917</v>
      </c>
      <c r="AR152" s="26"/>
      <c r="AS152" s="26" t="s">
        <v>2851</v>
      </c>
      <c r="AT152" s="26"/>
      <c r="AU152" s="26"/>
      <c r="AV152" s="26"/>
      <c r="AW152" s="26"/>
      <c r="AX152" s="26"/>
      <c r="AY152" s="26"/>
      <c r="AZ152" s="26"/>
      <c r="BA152" s="26"/>
      <c r="BB152" s="646" t="s">
        <v>1902</v>
      </c>
      <c r="BC152" s="646" t="s">
        <v>450</v>
      </c>
      <c r="BD152" s="648" t="s">
        <v>2092</v>
      </c>
      <c r="BE152" s="648" t="s">
        <v>450</v>
      </c>
      <c r="BF152" s="650">
        <v>0</v>
      </c>
      <c r="BG152" s="650" t="s">
        <v>450</v>
      </c>
      <c r="BH152" s="136" t="s">
        <v>1011</v>
      </c>
      <c r="BI152" s="482">
        <f>'G-8'!MR56</f>
        <v>6</v>
      </c>
      <c r="BJ152" s="482">
        <f>'G-8'!MT56</f>
        <v>4.625</v>
      </c>
      <c r="BK152" s="483">
        <f>'G-8'!MS56</f>
        <v>3</v>
      </c>
      <c r="BL152" s="41">
        <f t="shared" si="1111"/>
        <v>1</v>
      </c>
      <c r="BM152" s="41" t="str">
        <f>I34</f>
        <v>I-28</v>
      </c>
      <c r="BN152" s="31" t="s">
        <v>1022</v>
      </c>
      <c r="BO152" s="41"/>
      <c r="BP152" s="31"/>
      <c r="BQ152" s="41"/>
      <c r="BR152" s="31"/>
      <c r="BS152" s="31"/>
      <c r="BT152" s="31"/>
      <c r="BU152" s="31"/>
      <c r="BV152" s="31"/>
      <c r="BW152" s="31"/>
      <c r="BX152" s="31"/>
      <c r="BY152" s="31"/>
      <c r="BZ152" s="31"/>
      <c r="CA152" s="41">
        <f t="shared" si="171"/>
        <v>0</v>
      </c>
      <c r="CB152" s="41"/>
      <c r="CC152" s="41"/>
      <c r="CD152" s="41"/>
      <c r="CE152" s="41"/>
      <c r="CF152" s="41"/>
      <c r="CG152" s="41" t="s">
        <v>88</v>
      </c>
      <c r="CH152" s="41"/>
      <c r="CI152" s="41"/>
      <c r="CJ152" s="41"/>
      <c r="CK152" s="41"/>
      <c r="CL152" s="41">
        <f t="shared" si="1112"/>
        <v>0</v>
      </c>
      <c r="CM152" s="41"/>
      <c r="CN152" s="41"/>
      <c r="CO152" s="41"/>
      <c r="CP152" s="41"/>
      <c r="CQ152" s="41"/>
      <c r="CR152" s="41"/>
      <c r="CS152" s="41"/>
      <c r="CT152" s="41"/>
      <c r="CU152" s="41">
        <f t="shared" si="170"/>
        <v>2</v>
      </c>
      <c r="CV152" s="41" t="str">
        <f>I12</f>
        <v>I-6</v>
      </c>
      <c r="CW152" s="31" t="s">
        <v>1247</v>
      </c>
      <c r="CX152" s="41" t="str">
        <f>I13</f>
        <v>I-7</v>
      </c>
      <c r="CY152" s="31" t="s">
        <v>1254</v>
      </c>
      <c r="CZ152" s="31"/>
      <c r="DA152" s="31"/>
      <c r="DB152" s="26" t="s">
        <v>89</v>
      </c>
      <c r="DC152" s="26" t="s">
        <v>89</v>
      </c>
      <c r="DD152" s="26"/>
      <c r="DE152" s="26" t="s">
        <v>89</v>
      </c>
      <c r="DF152" s="26"/>
      <c r="DG152" s="26" t="s">
        <v>89</v>
      </c>
      <c r="DH152" s="26">
        <f t="shared" si="968"/>
        <v>4</v>
      </c>
      <c r="DI152" s="26" t="str">
        <f t="shared" si="969"/>
        <v>Básico</v>
      </c>
      <c r="DJ152" s="19"/>
      <c r="EG152" s="19"/>
      <c r="EH152" s="19"/>
      <c r="EI152" s="19"/>
      <c r="EJ152" s="19"/>
      <c r="EK152" s="19"/>
      <c r="EL152" s="19"/>
      <c r="EM152" s="19"/>
      <c r="EN152" s="19"/>
      <c r="EO152" s="19"/>
      <c r="EP152" s="19"/>
    </row>
    <row r="153" spans="1:146" s="20" customFormat="1" ht="15" customHeight="1">
      <c r="A153" s="1"/>
      <c r="B153" s="19"/>
      <c r="C153" s="31" t="s">
        <v>2160</v>
      </c>
      <c r="D153" s="31" t="s">
        <v>20</v>
      </c>
      <c r="E153" s="31" t="s">
        <v>429</v>
      </c>
      <c r="F153" s="31" t="s">
        <v>437</v>
      </c>
      <c r="G153" s="31" t="s">
        <v>2129</v>
      </c>
      <c r="H153" s="31" t="str">
        <f t="shared" si="965"/>
        <v>Avanzado</v>
      </c>
      <c r="I153" s="41" t="s">
        <v>1179</v>
      </c>
      <c r="J153" s="22" t="s">
        <v>29</v>
      </c>
      <c r="K153" s="31" t="s">
        <v>6</v>
      </c>
      <c r="L153" s="31" t="s">
        <v>290</v>
      </c>
      <c r="M153" s="31" t="s">
        <v>98</v>
      </c>
      <c r="N153" s="22" t="s">
        <v>1535</v>
      </c>
      <c r="O153" s="21" t="s">
        <v>22</v>
      </c>
      <c r="P153" s="21" t="s">
        <v>22</v>
      </c>
      <c r="Q153" s="21" t="s">
        <v>22</v>
      </c>
      <c r="R153" s="21" t="s">
        <v>22</v>
      </c>
      <c r="S153" s="26">
        <f>'G-7'!D28</f>
        <v>23</v>
      </c>
      <c r="T153" s="26" t="s">
        <v>4</v>
      </c>
      <c r="U153" s="26" t="s">
        <v>4</v>
      </c>
      <c r="V153" s="26" t="s">
        <v>4</v>
      </c>
      <c r="W153" s="26" t="s">
        <v>4</v>
      </c>
      <c r="X153" s="41" t="s">
        <v>4</v>
      </c>
      <c r="Y153" s="41" t="s">
        <v>4</v>
      </c>
      <c r="Z153" s="41" t="s">
        <v>4</v>
      </c>
      <c r="AA153" s="41" t="s">
        <v>4</v>
      </c>
      <c r="AB153" s="41" t="s">
        <v>4</v>
      </c>
      <c r="AC153" s="41" t="s">
        <v>4</v>
      </c>
      <c r="AD153" s="41" t="s">
        <v>4</v>
      </c>
      <c r="AE153" s="41" t="s">
        <v>4</v>
      </c>
      <c r="AF153" s="41" t="s">
        <v>4</v>
      </c>
      <c r="AG153" s="41" t="s">
        <v>4</v>
      </c>
      <c r="AH153" s="41" t="s">
        <v>4</v>
      </c>
      <c r="AI153" s="41" t="s">
        <v>4</v>
      </c>
      <c r="AJ153" s="41" t="s">
        <v>4</v>
      </c>
      <c r="AK153" s="41" t="s">
        <v>4</v>
      </c>
      <c r="AL153" s="222" t="s">
        <v>4</v>
      </c>
      <c r="AM153" s="26" t="s">
        <v>1539</v>
      </c>
      <c r="AN153" s="26" t="s">
        <v>1137</v>
      </c>
      <c r="AO153" s="22" t="s">
        <v>1540</v>
      </c>
      <c r="AP153" s="22" t="s">
        <v>1541</v>
      </c>
      <c r="AQ153" s="41" t="s">
        <v>619</v>
      </c>
      <c r="AR153" s="41" t="s">
        <v>2851</v>
      </c>
      <c r="AS153" s="41" t="s">
        <v>2851</v>
      </c>
      <c r="AT153" s="41"/>
      <c r="AU153" s="41"/>
      <c r="AV153" s="41"/>
      <c r="AW153" s="41"/>
      <c r="AX153" s="41"/>
      <c r="AY153" s="41"/>
      <c r="AZ153" s="41"/>
      <c r="BA153" s="41"/>
      <c r="BB153" s="646" t="s">
        <v>2002</v>
      </c>
      <c r="BC153" s="646" t="s">
        <v>450</v>
      </c>
      <c r="BD153" s="648" t="s">
        <v>2032</v>
      </c>
      <c r="BE153" s="648" t="s">
        <v>450</v>
      </c>
      <c r="BF153" s="650" t="s">
        <v>1991</v>
      </c>
      <c r="BG153" s="650" t="s">
        <v>450</v>
      </c>
      <c r="BH153" s="40" t="s">
        <v>971</v>
      </c>
      <c r="BI153" s="484">
        <f>'G-8'!MR57</f>
        <v>6.4699999999999994E-2</v>
      </c>
      <c r="BJ153" s="484">
        <f>'G-8'!MT57</f>
        <v>-1.5108333333333335E-2</v>
      </c>
      <c r="BK153" s="484">
        <f>'G-8'!MS57</f>
        <v>-5.7099999999999998E-2</v>
      </c>
      <c r="BL153" s="41">
        <f t="shared" si="1111"/>
        <v>1</v>
      </c>
      <c r="BM153" s="41" t="str">
        <f>I34</f>
        <v>I-28</v>
      </c>
      <c r="BN153" s="31" t="s">
        <v>1023</v>
      </c>
      <c r="BO153" s="41"/>
      <c r="BP153" s="31"/>
      <c r="BQ153" s="41"/>
      <c r="BR153" s="31"/>
      <c r="BS153" s="31"/>
      <c r="BT153" s="31"/>
      <c r="BU153" s="31"/>
      <c r="BV153" s="31"/>
      <c r="BW153" s="31"/>
      <c r="BX153" s="31"/>
      <c r="BY153" s="31"/>
      <c r="BZ153" s="31"/>
      <c r="CA153" s="41">
        <f t="shared" si="171"/>
        <v>0</v>
      </c>
      <c r="CB153" s="41"/>
      <c r="CC153" s="41"/>
      <c r="CD153" s="41"/>
      <c r="CE153" s="41"/>
      <c r="CF153" s="41"/>
      <c r="CG153" s="41" t="s">
        <v>88</v>
      </c>
      <c r="CH153" s="41"/>
      <c r="CI153" s="41"/>
      <c r="CJ153" s="41"/>
      <c r="CK153" s="41"/>
      <c r="CL153" s="41">
        <f t="shared" si="1112"/>
        <v>0</v>
      </c>
      <c r="CM153" s="41"/>
      <c r="CN153" s="41"/>
      <c r="CO153" s="41"/>
      <c r="CP153" s="41"/>
      <c r="CQ153" s="41"/>
      <c r="CR153" s="41"/>
      <c r="CS153" s="41"/>
      <c r="CT153" s="41"/>
      <c r="CU153" s="41">
        <f t="shared" si="170"/>
        <v>1</v>
      </c>
      <c r="CV153" s="41" t="str">
        <f>I155</f>
        <v>I-51</v>
      </c>
      <c r="CW153" s="31" t="s">
        <v>1538</v>
      </c>
      <c r="CX153" s="31"/>
      <c r="CY153" s="31"/>
      <c r="CZ153" s="31"/>
      <c r="DA153" s="31"/>
      <c r="DB153" s="26"/>
      <c r="DC153" s="26"/>
      <c r="DD153" s="26"/>
      <c r="DE153" s="26"/>
      <c r="DF153" s="26"/>
      <c r="DG153" s="26" t="s">
        <v>89</v>
      </c>
      <c r="DH153" s="26">
        <f t="shared" si="968"/>
        <v>1</v>
      </c>
      <c r="DI153" s="26" t="str">
        <f t="shared" si="969"/>
        <v>Avanzado</v>
      </c>
      <c r="DJ153" s="19"/>
      <c r="EG153" s="19"/>
      <c r="EH153" s="19"/>
      <c r="EI153" s="19"/>
      <c r="EJ153" s="19"/>
      <c r="EK153" s="19"/>
      <c r="EL153" s="19"/>
      <c r="EM153" s="19"/>
      <c r="EN153" s="19"/>
      <c r="EO153" s="19"/>
      <c r="EP153" s="19"/>
    </row>
    <row r="154" spans="1:146" s="20" customFormat="1" ht="15" customHeight="1">
      <c r="A154" s="1"/>
      <c r="B154" s="19"/>
      <c r="C154" s="31" t="s">
        <v>433</v>
      </c>
      <c r="D154" s="31" t="s">
        <v>20</v>
      </c>
      <c r="E154" s="31" t="s">
        <v>418</v>
      </c>
      <c r="F154" s="31" t="s">
        <v>67</v>
      </c>
      <c r="G154" s="31" t="s">
        <v>2125</v>
      </c>
      <c r="H154" s="31" t="str">
        <f t="shared" si="965"/>
        <v>Avanzado</v>
      </c>
      <c r="I154" s="41" t="s">
        <v>1180</v>
      </c>
      <c r="J154" s="22" t="s">
        <v>2133</v>
      </c>
      <c r="K154" s="31" t="s">
        <v>8</v>
      </c>
      <c r="L154" s="22" t="s">
        <v>407</v>
      </c>
      <c r="M154" s="31" t="s">
        <v>97</v>
      </c>
      <c r="N154" s="31" t="s">
        <v>1542</v>
      </c>
      <c r="O154" s="21" t="s">
        <v>2548</v>
      </c>
      <c r="P154" s="21" t="s">
        <v>22</v>
      </c>
      <c r="Q154" s="21" t="s">
        <v>22</v>
      </c>
      <c r="R154" s="21" t="s">
        <v>22</v>
      </c>
      <c r="S154" s="26">
        <f>'G-7'!D13</f>
        <v>8</v>
      </c>
      <c r="T154" s="26" t="s">
        <v>4</v>
      </c>
      <c r="U154" s="26" t="s">
        <v>4</v>
      </c>
      <c r="V154" s="26" t="s">
        <v>4</v>
      </c>
      <c r="W154" s="26" t="s">
        <v>4</v>
      </c>
      <c r="X154" s="41" t="s">
        <v>4</v>
      </c>
      <c r="Y154" s="41" t="s">
        <v>4</v>
      </c>
      <c r="Z154" s="41" t="s">
        <v>4</v>
      </c>
      <c r="AA154" s="41" t="s">
        <v>4</v>
      </c>
      <c r="AB154" s="41" t="s">
        <v>4</v>
      </c>
      <c r="AC154" s="41" t="s">
        <v>4</v>
      </c>
      <c r="AD154" s="41" t="s">
        <v>4</v>
      </c>
      <c r="AE154" s="41" t="s">
        <v>4</v>
      </c>
      <c r="AF154" s="41" t="s">
        <v>4</v>
      </c>
      <c r="AG154" s="41" t="s">
        <v>4</v>
      </c>
      <c r="AH154" s="41" t="s">
        <v>4</v>
      </c>
      <c r="AI154" s="41" t="s">
        <v>4</v>
      </c>
      <c r="AJ154" s="41" t="s">
        <v>4</v>
      </c>
      <c r="AK154" s="41" t="s">
        <v>4</v>
      </c>
      <c r="AL154" s="221" t="s">
        <v>515</v>
      </c>
      <c r="AM154" s="26" t="s">
        <v>1137</v>
      </c>
      <c r="AN154" s="26" t="s">
        <v>1137</v>
      </c>
      <c r="AO154" s="31" t="s">
        <v>1340</v>
      </c>
      <c r="AP154" s="31" t="s">
        <v>1544</v>
      </c>
      <c r="AQ154" s="26" t="s">
        <v>2917</v>
      </c>
      <c r="AR154" s="26"/>
      <c r="AS154" s="26" t="s">
        <v>2851</v>
      </c>
      <c r="AT154" s="26"/>
      <c r="AU154" s="26"/>
      <c r="AV154" s="26"/>
      <c r="AW154" s="26"/>
      <c r="AX154" s="26"/>
      <c r="AY154" s="26"/>
      <c r="AZ154" s="26"/>
      <c r="BA154" s="26"/>
      <c r="BB154" s="646" t="s">
        <v>89</v>
      </c>
      <c r="BC154" s="646" t="s">
        <v>450</v>
      </c>
      <c r="BD154" s="648" t="s">
        <v>4</v>
      </c>
      <c r="BE154" s="648" t="s">
        <v>4</v>
      </c>
      <c r="BF154" s="650" t="s">
        <v>88</v>
      </c>
      <c r="BG154" s="650" t="s">
        <v>450</v>
      </c>
      <c r="BH154" s="136" t="s">
        <v>89</v>
      </c>
      <c r="BI154" s="481">
        <f>'G-8'!MX58</f>
        <v>1</v>
      </c>
      <c r="BJ154" s="481" t="s">
        <v>4</v>
      </c>
      <c r="BK154" s="481">
        <f>'G-8'!NA58</f>
        <v>6</v>
      </c>
      <c r="BL154" s="41">
        <f t="shared" si="1111"/>
        <v>0</v>
      </c>
      <c r="BM154" s="41"/>
      <c r="BN154" s="31"/>
      <c r="BO154" s="41"/>
      <c r="BP154" s="31"/>
      <c r="BQ154" s="41"/>
      <c r="BR154" s="31"/>
      <c r="BS154" s="31"/>
      <c r="BT154" s="31"/>
      <c r="BU154" s="31"/>
      <c r="BV154" s="31"/>
      <c r="BW154" s="31"/>
      <c r="BX154" s="31"/>
      <c r="BY154" s="31"/>
      <c r="BZ154" s="31"/>
      <c r="CA154" s="41">
        <f t="shared" si="171"/>
        <v>0</v>
      </c>
      <c r="CB154" s="41"/>
      <c r="CC154" s="41"/>
      <c r="CD154" s="41"/>
      <c r="CE154" s="41"/>
      <c r="CF154" s="41"/>
      <c r="CG154" s="41" t="s">
        <v>493</v>
      </c>
      <c r="CH154" s="41" t="str">
        <f>I16</f>
        <v>I-10</v>
      </c>
      <c r="CI154" s="41" t="s">
        <v>1298</v>
      </c>
      <c r="CJ154" s="41"/>
      <c r="CK154" s="41"/>
      <c r="CL154" s="41">
        <f t="shared" si="1112"/>
        <v>0</v>
      </c>
      <c r="CM154" s="41"/>
      <c r="CN154" s="41"/>
      <c r="CO154" s="41"/>
      <c r="CP154" s="41"/>
      <c r="CQ154" s="41"/>
      <c r="CR154" s="41"/>
      <c r="CS154" s="41"/>
      <c r="CT154" s="41"/>
      <c r="CU154" s="41">
        <f t="shared" si="170"/>
        <v>1</v>
      </c>
      <c r="CV154" s="41" t="str">
        <f>I16</f>
        <v>I-10</v>
      </c>
      <c r="CW154" s="41" t="s">
        <v>1298</v>
      </c>
      <c r="CX154" s="31"/>
      <c r="CY154" s="31"/>
      <c r="CZ154" s="31"/>
      <c r="DA154" s="31"/>
      <c r="DB154" s="26"/>
      <c r="DC154" s="26"/>
      <c r="DD154" s="26"/>
      <c r="DE154" s="26"/>
      <c r="DF154" s="26"/>
      <c r="DG154" s="26"/>
      <c r="DH154" s="26">
        <f t="shared" si="968"/>
        <v>0</v>
      </c>
      <c r="DI154" s="26" t="str">
        <f t="shared" si="969"/>
        <v>Avanzado</v>
      </c>
      <c r="DJ154" s="19"/>
      <c r="EG154" s="19"/>
      <c r="EH154" s="19"/>
      <c r="EI154" s="19"/>
      <c r="EJ154" s="19"/>
      <c r="EK154" s="19"/>
      <c r="EL154" s="19"/>
      <c r="EM154" s="19"/>
      <c r="EN154" s="19"/>
      <c r="EO154" s="19"/>
      <c r="EP154" s="19"/>
    </row>
    <row r="155" spans="1:146" s="20" customFormat="1" ht="15" customHeight="1">
      <c r="A155" s="1"/>
      <c r="B155" s="19"/>
      <c r="C155" s="31" t="s">
        <v>2160</v>
      </c>
      <c r="D155" s="31" t="s">
        <v>7</v>
      </c>
      <c r="E155" s="31" t="s">
        <v>429</v>
      </c>
      <c r="F155" s="31" t="s">
        <v>1</v>
      </c>
      <c r="G155" s="31" t="s">
        <v>2129</v>
      </c>
      <c r="H155" s="31" t="str">
        <f t="shared" si="965"/>
        <v>Básico</v>
      </c>
      <c r="I155" s="41" t="s">
        <v>1181</v>
      </c>
      <c r="J155" s="22" t="s">
        <v>10</v>
      </c>
      <c r="K155" s="642" t="s">
        <v>293</v>
      </c>
      <c r="L155" s="22" t="s">
        <v>294</v>
      </c>
      <c r="M155" s="31" t="s">
        <v>98</v>
      </c>
      <c r="N155" s="22" t="s">
        <v>1549</v>
      </c>
      <c r="O155" s="220" t="s">
        <v>22</v>
      </c>
      <c r="P155" s="220" t="s">
        <v>22</v>
      </c>
      <c r="Q155" s="220" t="s">
        <v>22</v>
      </c>
      <c r="R155" s="220" t="s">
        <v>22</v>
      </c>
      <c r="S155" s="26">
        <f>'G-7'!D29</f>
        <v>24</v>
      </c>
      <c r="T155" s="26">
        <f>'G-7'!D6</f>
        <v>1</v>
      </c>
      <c r="U155" s="41" t="s">
        <v>4</v>
      </c>
      <c r="V155" s="41" t="s">
        <v>4</v>
      </c>
      <c r="W155" s="41" t="s">
        <v>4</v>
      </c>
      <c r="X155" s="41" t="s">
        <v>4</v>
      </c>
      <c r="Y155" s="41" t="s">
        <v>4</v>
      </c>
      <c r="Z155" s="41" t="s">
        <v>4</v>
      </c>
      <c r="AA155" s="41" t="s">
        <v>4</v>
      </c>
      <c r="AB155" s="41" t="s">
        <v>4</v>
      </c>
      <c r="AC155" s="41" t="s">
        <v>4</v>
      </c>
      <c r="AD155" s="41" t="s">
        <v>4</v>
      </c>
      <c r="AE155" s="41" t="s">
        <v>4</v>
      </c>
      <c r="AF155" s="41" t="s">
        <v>4</v>
      </c>
      <c r="AG155" s="41" t="s">
        <v>4</v>
      </c>
      <c r="AH155" s="41">
        <f>'G-7'!D61</f>
        <v>56</v>
      </c>
      <c r="AI155" s="41"/>
      <c r="AJ155" s="41" t="s">
        <v>4</v>
      </c>
      <c r="AK155" s="41" t="s">
        <v>4</v>
      </c>
      <c r="AL155" s="221" t="s">
        <v>1545</v>
      </c>
      <c r="AM155" s="26" t="s">
        <v>1546</v>
      </c>
      <c r="AN155" s="26" t="s">
        <v>1137</v>
      </c>
      <c r="AO155" s="22" t="s">
        <v>1551</v>
      </c>
      <c r="AP155" s="22" t="s">
        <v>1553</v>
      </c>
      <c r="AQ155" s="26" t="s">
        <v>2917</v>
      </c>
      <c r="AR155" s="26" t="s">
        <v>2851</v>
      </c>
      <c r="AS155" s="26"/>
      <c r="AT155" s="26"/>
      <c r="AU155" s="26"/>
      <c r="AV155" s="26"/>
      <c r="AW155" s="26"/>
      <c r="AX155" s="26"/>
      <c r="AY155" s="26"/>
      <c r="AZ155" s="26"/>
      <c r="BA155" s="26"/>
      <c r="BB155" s="23" t="s">
        <v>2003</v>
      </c>
      <c r="BC155" s="23" t="s">
        <v>450</v>
      </c>
      <c r="BD155" s="30" t="s">
        <v>2033</v>
      </c>
      <c r="BE155" s="24" t="s">
        <v>450</v>
      </c>
      <c r="BF155" s="25" t="s">
        <v>1905</v>
      </c>
      <c r="BG155" s="25" t="s">
        <v>450</v>
      </c>
      <c r="BH155" s="489" t="s">
        <v>971</v>
      </c>
      <c r="BI155" s="482">
        <f>'G-8'!MR59</f>
        <v>552.61</v>
      </c>
      <c r="BJ155" s="482">
        <f>'G-8'!MT59</f>
        <v>277.45875000000001</v>
      </c>
      <c r="BK155" s="483">
        <f>'G-8'!MS59</f>
        <v>73</v>
      </c>
      <c r="BL155" s="41">
        <f t="shared" si="1111"/>
        <v>0</v>
      </c>
      <c r="BM155" s="41"/>
      <c r="BN155" s="31"/>
      <c r="BO155" s="41"/>
      <c r="BP155" s="31"/>
      <c r="BQ155" s="41"/>
      <c r="BR155" s="31"/>
      <c r="BS155" s="31"/>
      <c r="BT155" s="31"/>
      <c r="BU155" s="31"/>
      <c r="BV155" s="31"/>
      <c r="BW155" s="31"/>
      <c r="BX155" s="31"/>
      <c r="BY155" s="31"/>
      <c r="BZ155" s="31"/>
      <c r="CA155" s="41">
        <f t="shared" si="171"/>
        <v>0</v>
      </c>
      <c r="CB155" s="41"/>
      <c r="CC155" s="41"/>
      <c r="CD155" s="41"/>
      <c r="CE155" s="41"/>
      <c r="CF155" s="41"/>
      <c r="CG155" s="41" t="s">
        <v>88</v>
      </c>
      <c r="CH155" s="41"/>
      <c r="CI155" s="41"/>
      <c r="CJ155" s="41"/>
      <c r="CK155" s="41"/>
      <c r="CL155" s="41">
        <f t="shared" si="1112"/>
        <v>0</v>
      </c>
      <c r="CM155" s="41"/>
      <c r="CN155" s="41"/>
      <c r="CO155" s="41"/>
      <c r="CP155" s="41"/>
      <c r="CQ155" s="41"/>
      <c r="CR155" s="41"/>
      <c r="CS155" s="41"/>
      <c r="CT155" s="41"/>
      <c r="CU155" s="41">
        <f t="shared" si="170"/>
        <v>1</v>
      </c>
      <c r="CV155" s="41" t="str">
        <f>I153</f>
        <v>I-49</v>
      </c>
      <c r="CW155" s="31" t="s">
        <v>1538</v>
      </c>
      <c r="CX155" s="31"/>
      <c r="CY155" s="31"/>
      <c r="CZ155" s="31"/>
      <c r="DA155" s="31"/>
      <c r="DB155" s="26" t="s">
        <v>89</v>
      </c>
      <c r="DC155" s="26"/>
      <c r="DD155" s="26" t="s">
        <v>89</v>
      </c>
      <c r="DE155" s="26" t="s">
        <v>89</v>
      </c>
      <c r="DF155" s="26"/>
      <c r="DG155" s="26" t="s">
        <v>89</v>
      </c>
      <c r="DH155" s="26">
        <f t="shared" si="968"/>
        <v>4</v>
      </c>
      <c r="DI155" s="26" t="str">
        <f t="shared" si="969"/>
        <v>Básico</v>
      </c>
      <c r="DJ155" s="19"/>
      <c r="EG155" s="19"/>
      <c r="EH155" s="19"/>
      <c r="EI155" s="19"/>
      <c r="EJ155" s="19"/>
      <c r="EK155" s="19"/>
      <c r="EL155" s="19"/>
      <c r="EM155" s="19"/>
      <c r="EN155" s="19"/>
      <c r="EO155" s="19"/>
      <c r="EP155" s="19"/>
    </row>
    <row r="156" spans="1:146" s="20" customFormat="1" ht="15" customHeight="1">
      <c r="A156" s="1"/>
      <c r="B156" s="19"/>
      <c r="C156" s="31" t="s">
        <v>2160</v>
      </c>
      <c r="D156" s="31" t="s">
        <v>7</v>
      </c>
      <c r="E156" s="31" t="s">
        <v>429</v>
      </c>
      <c r="F156" s="31" t="s">
        <v>27</v>
      </c>
      <c r="G156" s="31" t="s">
        <v>2125</v>
      </c>
      <c r="H156" s="31" t="str">
        <f t="shared" si="965"/>
        <v>Avanzado</v>
      </c>
      <c r="I156" s="41" t="s">
        <v>1182</v>
      </c>
      <c r="J156" s="22" t="s">
        <v>11</v>
      </c>
      <c r="K156" s="642" t="s">
        <v>293</v>
      </c>
      <c r="L156" s="22" t="s">
        <v>295</v>
      </c>
      <c r="M156" s="31" t="s">
        <v>98</v>
      </c>
      <c r="N156" s="22" t="s">
        <v>1550</v>
      </c>
      <c r="O156" s="220" t="s">
        <v>22</v>
      </c>
      <c r="P156" s="220" t="s">
        <v>22</v>
      </c>
      <c r="Q156" s="220" t="s">
        <v>22</v>
      </c>
      <c r="R156" s="220" t="s">
        <v>22</v>
      </c>
      <c r="S156" s="26">
        <f>'G-7'!D30</f>
        <v>25</v>
      </c>
      <c r="T156" s="26">
        <f>'G-7'!D6</f>
        <v>1</v>
      </c>
      <c r="U156" s="41" t="s">
        <v>4</v>
      </c>
      <c r="V156" s="41" t="s">
        <v>4</v>
      </c>
      <c r="W156" s="41" t="s">
        <v>4</v>
      </c>
      <c r="X156" s="41" t="s">
        <v>4</v>
      </c>
      <c r="Y156" s="41" t="s">
        <v>4</v>
      </c>
      <c r="Z156" s="41" t="s">
        <v>4</v>
      </c>
      <c r="AA156" s="41" t="s">
        <v>4</v>
      </c>
      <c r="AB156" s="41" t="s">
        <v>4</v>
      </c>
      <c r="AC156" s="41" t="s">
        <v>4</v>
      </c>
      <c r="AD156" s="41" t="s">
        <v>4</v>
      </c>
      <c r="AE156" s="41" t="s">
        <v>4</v>
      </c>
      <c r="AF156" s="41" t="s">
        <v>4</v>
      </c>
      <c r="AG156" s="41" t="s">
        <v>4</v>
      </c>
      <c r="AH156" s="41">
        <f>'G-7'!D61</f>
        <v>56</v>
      </c>
      <c r="AI156" s="41">
        <f>'G-7'!D22</f>
        <v>17</v>
      </c>
      <c r="AJ156" s="41" t="s">
        <v>4</v>
      </c>
      <c r="AK156" s="41" t="s">
        <v>4</v>
      </c>
      <c r="AL156" s="221" t="s">
        <v>291</v>
      </c>
      <c r="AM156" s="26" t="s">
        <v>1546</v>
      </c>
      <c r="AN156" s="26" t="s">
        <v>1137</v>
      </c>
      <c r="AO156" s="22" t="s">
        <v>1552</v>
      </c>
      <c r="AP156" s="22" t="s">
        <v>1554</v>
      </c>
      <c r="AQ156" s="26" t="s">
        <v>2917</v>
      </c>
      <c r="AR156" s="26" t="s">
        <v>2851</v>
      </c>
      <c r="AS156" s="26"/>
      <c r="AT156" s="26"/>
      <c r="AU156" s="26"/>
      <c r="AV156" s="26"/>
      <c r="AW156" s="26"/>
      <c r="AX156" s="26"/>
      <c r="AY156" s="26"/>
      <c r="AZ156" s="26"/>
      <c r="BA156" s="26"/>
      <c r="BB156" s="23" t="s">
        <v>2004</v>
      </c>
      <c r="BC156" s="23" t="s">
        <v>450</v>
      </c>
      <c r="BD156" s="30" t="s">
        <v>2034</v>
      </c>
      <c r="BE156" s="24" t="s">
        <v>450</v>
      </c>
      <c r="BF156" s="25" t="s">
        <v>1907</v>
      </c>
      <c r="BG156" s="25" t="s">
        <v>450</v>
      </c>
      <c r="BH156" s="489" t="s">
        <v>971</v>
      </c>
      <c r="BI156" s="482">
        <f>'G-8'!MR60</f>
        <v>1.1000000000000001</v>
      </c>
      <c r="BJ156" s="482">
        <f>'G-8'!MT60</f>
        <v>0.74500000000000011</v>
      </c>
      <c r="BK156" s="483">
        <f>'G-8'!MS60</f>
        <v>0.39</v>
      </c>
      <c r="BL156" s="41">
        <f t="shared" si="1111"/>
        <v>0</v>
      </c>
      <c r="BM156" s="41"/>
      <c r="BN156" s="31"/>
      <c r="BO156" s="41"/>
      <c r="BP156" s="31"/>
      <c r="BQ156" s="41"/>
      <c r="BR156" s="31"/>
      <c r="BS156" s="31"/>
      <c r="BT156" s="31"/>
      <c r="BU156" s="31"/>
      <c r="BV156" s="31"/>
      <c r="BW156" s="31"/>
      <c r="BX156" s="31"/>
      <c r="BY156" s="31"/>
      <c r="BZ156" s="31"/>
      <c r="CA156" s="41">
        <f t="shared" si="171"/>
        <v>0</v>
      </c>
      <c r="CB156" s="41"/>
      <c r="CC156" s="41"/>
      <c r="CD156" s="41"/>
      <c r="CE156" s="41"/>
      <c r="CF156" s="41"/>
      <c r="CG156" s="41" t="s">
        <v>88</v>
      </c>
      <c r="CH156" s="41"/>
      <c r="CI156" s="41"/>
      <c r="CJ156" s="41"/>
      <c r="CK156" s="41"/>
      <c r="CL156" s="41">
        <f t="shared" si="1112"/>
        <v>0</v>
      </c>
      <c r="CM156" s="41"/>
      <c r="CN156" s="41"/>
      <c r="CO156" s="41"/>
      <c r="CP156" s="41"/>
      <c r="CQ156" s="41"/>
      <c r="CR156" s="41"/>
      <c r="CS156" s="41"/>
      <c r="CT156" s="41"/>
      <c r="CU156" s="41">
        <f t="shared" si="170"/>
        <v>0</v>
      </c>
      <c r="CV156" s="41"/>
      <c r="CW156" s="31"/>
      <c r="CX156" s="31"/>
      <c r="CY156" s="31"/>
      <c r="CZ156" s="31"/>
      <c r="DA156" s="31"/>
      <c r="DB156" s="26" t="s">
        <v>89</v>
      </c>
      <c r="DC156" s="26"/>
      <c r="DD156" s="26"/>
      <c r="DE156" s="26" t="s">
        <v>89</v>
      </c>
      <c r="DF156" s="26"/>
      <c r="DG156" s="26"/>
      <c r="DH156" s="26">
        <f t="shared" si="968"/>
        <v>2</v>
      </c>
      <c r="DI156" s="26" t="str">
        <f t="shared" si="969"/>
        <v>Avanzado</v>
      </c>
      <c r="DJ156" s="19"/>
      <c r="EG156" s="19"/>
      <c r="EH156" s="19"/>
      <c r="EI156" s="19"/>
      <c r="EJ156" s="19"/>
      <c r="EK156" s="19"/>
      <c r="EL156" s="19"/>
      <c r="EM156" s="19"/>
      <c r="EN156" s="19"/>
      <c r="EO156" s="19"/>
      <c r="EP156" s="19"/>
    </row>
    <row r="157" spans="1:146" s="20" customFormat="1" ht="15" customHeight="1">
      <c r="A157" s="1"/>
      <c r="B157" s="19"/>
      <c r="C157" s="31" t="s">
        <v>2160</v>
      </c>
      <c r="D157" s="31" t="s">
        <v>7</v>
      </c>
      <c r="E157" s="31" t="s">
        <v>429</v>
      </c>
      <c r="F157" s="31" t="s">
        <v>27</v>
      </c>
      <c r="G157" s="31" t="s">
        <v>2125</v>
      </c>
      <c r="H157" s="31" t="str">
        <f t="shared" si="965"/>
        <v>Avanzado</v>
      </c>
      <c r="I157" s="41" t="s">
        <v>1183</v>
      </c>
      <c r="J157" s="22" t="s">
        <v>12</v>
      </c>
      <c r="K157" s="642" t="s">
        <v>293</v>
      </c>
      <c r="L157" s="22" t="s">
        <v>296</v>
      </c>
      <c r="M157" s="31" t="s">
        <v>98</v>
      </c>
      <c r="N157" s="22" t="s">
        <v>1560</v>
      </c>
      <c r="O157" s="220" t="s">
        <v>22</v>
      </c>
      <c r="P157" s="220" t="s">
        <v>22</v>
      </c>
      <c r="Q157" s="220" t="s">
        <v>22</v>
      </c>
      <c r="R157" s="220" t="s">
        <v>22</v>
      </c>
      <c r="S157" s="26">
        <f>'G-7'!D31</f>
        <v>26</v>
      </c>
      <c r="T157" s="26">
        <f>'G-7'!D6</f>
        <v>1</v>
      </c>
      <c r="U157" s="41" t="s">
        <v>4</v>
      </c>
      <c r="V157" s="41" t="s">
        <v>4</v>
      </c>
      <c r="W157" s="41" t="s">
        <v>4</v>
      </c>
      <c r="X157" s="41" t="s">
        <v>4</v>
      </c>
      <c r="Y157" s="41" t="s">
        <v>4</v>
      </c>
      <c r="Z157" s="41" t="s">
        <v>4</v>
      </c>
      <c r="AA157" s="41" t="s">
        <v>4</v>
      </c>
      <c r="AB157" s="41" t="s">
        <v>4</v>
      </c>
      <c r="AC157" s="41" t="s">
        <v>4</v>
      </c>
      <c r="AD157" s="41" t="s">
        <v>4</v>
      </c>
      <c r="AE157" s="41" t="s">
        <v>4</v>
      </c>
      <c r="AF157" s="41" t="s">
        <v>4</v>
      </c>
      <c r="AG157" s="41" t="s">
        <v>4</v>
      </c>
      <c r="AH157" s="41">
        <f>'G-7'!D61</f>
        <v>56</v>
      </c>
      <c r="AI157" s="41">
        <f>'G-7'!D23</f>
        <v>18</v>
      </c>
      <c r="AJ157" s="41" t="s">
        <v>4</v>
      </c>
      <c r="AK157" s="41" t="s">
        <v>4</v>
      </c>
      <c r="AL157" s="221" t="s">
        <v>292</v>
      </c>
      <c r="AM157" s="26" t="s">
        <v>1546</v>
      </c>
      <c r="AN157" s="26" t="s">
        <v>1137</v>
      </c>
      <c r="AO157" s="22" t="s">
        <v>1561</v>
      </c>
      <c r="AP157" s="22" t="s">
        <v>1562</v>
      </c>
      <c r="AQ157" s="26" t="s">
        <v>2917</v>
      </c>
      <c r="AR157" s="26" t="s">
        <v>2851</v>
      </c>
      <c r="AS157" s="26"/>
      <c r="AT157" s="26"/>
      <c r="AU157" s="26"/>
      <c r="AV157" s="26"/>
      <c r="AW157" s="26"/>
      <c r="AX157" s="26"/>
      <c r="AY157" s="26"/>
      <c r="AZ157" s="26"/>
      <c r="BA157" s="26"/>
      <c r="BB157" s="23" t="s">
        <v>2005</v>
      </c>
      <c r="BC157" s="23" t="s">
        <v>450</v>
      </c>
      <c r="BD157" s="30" t="s">
        <v>2035</v>
      </c>
      <c r="BE157" s="24" t="s">
        <v>450</v>
      </c>
      <c r="BF157" s="25" t="s">
        <v>1906</v>
      </c>
      <c r="BG157" s="25" t="s">
        <v>450</v>
      </c>
      <c r="BH157" s="489" t="s">
        <v>971</v>
      </c>
      <c r="BI157" s="482">
        <f>'G-8'!MR61</f>
        <v>115.04</v>
      </c>
      <c r="BJ157" s="482">
        <f>'G-8'!MT61</f>
        <v>61.31</v>
      </c>
      <c r="BK157" s="483">
        <f>'G-8'!MS61</f>
        <v>7.58</v>
      </c>
      <c r="BL157" s="41">
        <f t="shared" si="1111"/>
        <v>0</v>
      </c>
      <c r="BM157" s="41"/>
      <c r="BN157" s="31"/>
      <c r="BO157" s="41"/>
      <c r="BP157" s="31"/>
      <c r="BQ157" s="41"/>
      <c r="BR157" s="31"/>
      <c r="BS157" s="31"/>
      <c r="BT157" s="31"/>
      <c r="BU157" s="31"/>
      <c r="BV157" s="31"/>
      <c r="BW157" s="31"/>
      <c r="BX157" s="31"/>
      <c r="BY157" s="31"/>
      <c r="BZ157" s="31"/>
      <c r="CA157" s="41">
        <f t="shared" si="171"/>
        <v>0</v>
      </c>
      <c r="CB157" s="41"/>
      <c r="CC157" s="41"/>
      <c r="CD157" s="41"/>
      <c r="CE157" s="41"/>
      <c r="CF157" s="41"/>
      <c r="CG157" s="41" t="s">
        <v>88</v>
      </c>
      <c r="CH157" s="41"/>
      <c r="CI157" s="41"/>
      <c r="CJ157" s="41"/>
      <c r="CK157" s="41"/>
      <c r="CL157" s="41">
        <f t="shared" si="1112"/>
        <v>0</v>
      </c>
      <c r="CM157" s="41"/>
      <c r="CN157" s="41"/>
      <c r="CO157" s="41"/>
      <c r="CP157" s="41"/>
      <c r="CQ157" s="41"/>
      <c r="CR157" s="41"/>
      <c r="CS157" s="41"/>
      <c r="CT157" s="41"/>
      <c r="CU157" s="41">
        <f t="shared" si="170"/>
        <v>0</v>
      </c>
      <c r="CV157" s="41"/>
      <c r="CW157" s="31"/>
      <c r="CX157" s="31"/>
      <c r="CY157" s="31"/>
      <c r="CZ157" s="31"/>
      <c r="DA157" s="31"/>
      <c r="DB157" s="26" t="s">
        <v>89</v>
      </c>
      <c r="DC157" s="26"/>
      <c r="DD157" s="26"/>
      <c r="DE157" s="26" t="s">
        <v>89</v>
      </c>
      <c r="DF157" s="26"/>
      <c r="DG157" s="26"/>
      <c r="DH157" s="26">
        <f t="shared" si="968"/>
        <v>2</v>
      </c>
      <c r="DI157" s="26" t="str">
        <f t="shared" si="969"/>
        <v>Avanzado</v>
      </c>
      <c r="DJ157" s="19"/>
      <c r="EG157" s="19"/>
      <c r="EH157" s="19"/>
      <c r="EI157" s="19"/>
      <c r="EJ157" s="19"/>
      <c r="EK157" s="19"/>
      <c r="EL157" s="19"/>
      <c r="EM157" s="19"/>
      <c r="EN157" s="19"/>
      <c r="EO157" s="19"/>
      <c r="EP157" s="19"/>
    </row>
    <row r="158" spans="1:146" s="20" customFormat="1" ht="15" customHeight="1">
      <c r="A158" s="1"/>
      <c r="B158" s="19"/>
      <c r="C158" s="31" t="s">
        <v>2160</v>
      </c>
      <c r="D158" s="31" t="s">
        <v>7</v>
      </c>
      <c r="E158" s="31" t="s">
        <v>429</v>
      </c>
      <c r="F158" s="31" t="s">
        <v>27</v>
      </c>
      <c r="G158" s="31" t="s">
        <v>2125</v>
      </c>
      <c r="H158" s="31" t="str">
        <f t="shared" si="965"/>
        <v>Avanzado</v>
      </c>
      <c r="I158" s="41" t="s">
        <v>1184</v>
      </c>
      <c r="J158" s="22" t="s">
        <v>2134</v>
      </c>
      <c r="K158" s="642" t="s">
        <v>293</v>
      </c>
      <c r="L158" s="22" t="s">
        <v>325</v>
      </c>
      <c r="M158" s="31" t="s">
        <v>98</v>
      </c>
      <c r="N158" s="22" t="s">
        <v>1566</v>
      </c>
      <c r="O158" s="220" t="s">
        <v>22</v>
      </c>
      <c r="P158" s="220" t="s">
        <v>22</v>
      </c>
      <c r="Q158" s="220" t="s">
        <v>22</v>
      </c>
      <c r="R158" s="220" t="s">
        <v>22</v>
      </c>
      <c r="S158" s="26">
        <f>'G-7'!D32</f>
        <v>27</v>
      </c>
      <c r="T158" s="26">
        <f>'G-7'!D6</f>
        <v>1</v>
      </c>
      <c r="U158" s="26" t="s">
        <v>4</v>
      </c>
      <c r="V158" s="26" t="s">
        <v>4</v>
      </c>
      <c r="W158" s="26" t="s">
        <v>4</v>
      </c>
      <c r="X158" s="41" t="s">
        <v>4</v>
      </c>
      <c r="Y158" s="41" t="s">
        <v>4</v>
      </c>
      <c r="Z158" s="41" t="s">
        <v>4</v>
      </c>
      <c r="AA158" s="41" t="s">
        <v>4</v>
      </c>
      <c r="AB158" s="41" t="s">
        <v>4</v>
      </c>
      <c r="AC158" s="41" t="s">
        <v>4</v>
      </c>
      <c r="AD158" s="41" t="s">
        <v>4</v>
      </c>
      <c r="AE158" s="41" t="s">
        <v>4</v>
      </c>
      <c r="AF158" s="41" t="s">
        <v>4</v>
      </c>
      <c r="AG158" s="41" t="s">
        <v>4</v>
      </c>
      <c r="AH158" s="41" t="s">
        <v>4</v>
      </c>
      <c r="AI158" s="41" t="s">
        <v>4</v>
      </c>
      <c r="AJ158" s="41" t="s">
        <v>4</v>
      </c>
      <c r="AK158" s="41" t="s">
        <v>4</v>
      </c>
      <c r="AL158" s="221" t="s">
        <v>1563</v>
      </c>
      <c r="AM158" s="26" t="s">
        <v>1564</v>
      </c>
      <c r="AN158" s="26" t="s">
        <v>1565</v>
      </c>
      <c r="AO158" s="22" t="s">
        <v>1567</v>
      </c>
      <c r="AP158" s="22" t="s">
        <v>1568</v>
      </c>
      <c r="AQ158" s="26" t="s">
        <v>2917</v>
      </c>
      <c r="AR158" s="26" t="s">
        <v>2851</v>
      </c>
      <c r="AS158" s="26"/>
      <c r="AT158" s="26"/>
      <c r="AU158" s="26"/>
      <c r="AV158" s="26"/>
      <c r="AW158" s="26"/>
      <c r="AX158" s="26"/>
      <c r="AY158" s="26"/>
      <c r="AZ158" s="26"/>
      <c r="BA158" s="26"/>
      <c r="BB158" s="23" t="s">
        <v>2006</v>
      </c>
      <c r="BC158" s="23" t="s">
        <v>450</v>
      </c>
      <c r="BD158" s="30" t="s">
        <v>2036</v>
      </c>
      <c r="BE158" s="24" t="s">
        <v>450</v>
      </c>
      <c r="BF158" s="25" t="s">
        <v>1905</v>
      </c>
      <c r="BG158" s="25" t="s">
        <v>450</v>
      </c>
      <c r="BH158" s="489" t="s">
        <v>971</v>
      </c>
      <c r="BI158" s="482">
        <f>'G-8'!MR62</f>
        <v>800</v>
      </c>
      <c r="BJ158" s="482">
        <f>'G-8'!MT62</f>
        <v>212.9</v>
      </c>
      <c r="BK158" s="483">
        <f>'G-8'!MS62</f>
        <v>7.8</v>
      </c>
      <c r="BL158" s="41">
        <f t="shared" si="1111"/>
        <v>0</v>
      </c>
      <c r="BM158" s="41"/>
      <c r="BN158" s="31"/>
      <c r="BO158" s="41"/>
      <c r="BP158" s="31"/>
      <c r="BQ158" s="41"/>
      <c r="BR158" s="31"/>
      <c r="BS158" s="31"/>
      <c r="BT158" s="31"/>
      <c r="BU158" s="31"/>
      <c r="BV158" s="31"/>
      <c r="BW158" s="31"/>
      <c r="BX158" s="31"/>
      <c r="BY158" s="31"/>
      <c r="BZ158" s="31"/>
      <c r="CA158" s="41">
        <f t="shared" si="171"/>
        <v>0</v>
      </c>
      <c r="CB158" s="41"/>
      <c r="CC158" s="41"/>
      <c r="CD158" s="41"/>
      <c r="CE158" s="41"/>
      <c r="CF158" s="41"/>
      <c r="CG158" s="41" t="s">
        <v>88</v>
      </c>
      <c r="CH158" s="41"/>
      <c r="CI158" s="41"/>
      <c r="CJ158" s="41"/>
      <c r="CK158" s="41"/>
      <c r="CL158" s="41">
        <f t="shared" si="1112"/>
        <v>0</v>
      </c>
      <c r="CM158" s="41"/>
      <c r="CN158" s="41"/>
      <c r="CO158" s="41"/>
      <c r="CP158" s="41"/>
      <c r="CQ158" s="41"/>
      <c r="CR158" s="41"/>
      <c r="CS158" s="41"/>
      <c r="CT158" s="41"/>
      <c r="CU158" s="41">
        <f t="shared" si="170"/>
        <v>0</v>
      </c>
      <c r="CV158" s="41"/>
      <c r="CW158" s="31"/>
      <c r="CX158" s="31"/>
      <c r="CY158" s="31"/>
      <c r="CZ158" s="31"/>
      <c r="DA158" s="31"/>
      <c r="DB158" s="26"/>
      <c r="DC158" s="26"/>
      <c r="DD158" s="26"/>
      <c r="DE158" s="26"/>
      <c r="DF158" s="26"/>
      <c r="DG158" s="26"/>
      <c r="DH158" s="26">
        <f t="shared" si="968"/>
        <v>0</v>
      </c>
      <c r="DI158" s="26" t="str">
        <f t="shared" si="969"/>
        <v>Avanzado</v>
      </c>
      <c r="DJ158" s="19"/>
      <c r="EG158" s="19"/>
      <c r="EH158" s="19"/>
      <c r="EI158" s="19"/>
      <c r="EJ158" s="19"/>
      <c r="EK158" s="19"/>
      <c r="EL158" s="19"/>
      <c r="EM158" s="19"/>
      <c r="EN158" s="19"/>
      <c r="EO158" s="19"/>
      <c r="EP158" s="19"/>
    </row>
    <row r="159" spans="1:146" s="20" customFormat="1" ht="15" customHeight="1">
      <c r="A159" s="1"/>
      <c r="B159" s="19"/>
      <c r="C159" s="31" t="s">
        <v>2160</v>
      </c>
      <c r="D159" s="31" t="s">
        <v>14</v>
      </c>
      <c r="E159" s="31" t="s">
        <v>430</v>
      </c>
      <c r="F159" s="31" t="s">
        <v>2161</v>
      </c>
      <c r="G159" s="31" t="s">
        <v>2129</v>
      </c>
      <c r="H159" s="31" t="str">
        <f t="shared" si="965"/>
        <v>Avanzado</v>
      </c>
      <c r="I159" s="41" t="s">
        <v>2935</v>
      </c>
      <c r="J159" s="22" t="s">
        <v>1334</v>
      </c>
      <c r="K159" s="31" t="s">
        <v>1333</v>
      </c>
      <c r="L159" s="22" t="s">
        <v>1569</v>
      </c>
      <c r="M159" s="31" t="s">
        <v>98</v>
      </c>
      <c r="N159" s="22" t="s">
        <v>2936</v>
      </c>
      <c r="O159" s="220" t="s">
        <v>22</v>
      </c>
      <c r="P159" s="220" t="s">
        <v>22</v>
      </c>
      <c r="Q159" s="220" t="s">
        <v>22</v>
      </c>
      <c r="R159" s="220" t="s">
        <v>22</v>
      </c>
      <c r="S159" s="26">
        <f>'G-7'!D56</f>
        <v>51</v>
      </c>
      <c r="T159" s="26">
        <f>'G-7'!D43</f>
        <v>38</v>
      </c>
      <c r="U159" s="41" t="s">
        <v>4</v>
      </c>
      <c r="V159" s="41" t="s">
        <v>4</v>
      </c>
      <c r="W159" s="41" t="s">
        <v>4</v>
      </c>
      <c r="X159" s="41" t="s">
        <v>4</v>
      </c>
      <c r="Y159" s="41" t="s">
        <v>4</v>
      </c>
      <c r="Z159" s="41" t="s">
        <v>4</v>
      </c>
      <c r="AA159" s="41" t="s">
        <v>4</v>
      </c>
      <c r="AB159" s="41" t="s">
        <v>4</v>
      </c>
      <c r="AC159" s="41" t="s">
        <v>4</v>
      </c>
      <c r="AD159" s="41" t="s">
        <v>4</v>
      </c>
      <c r="AE159" s="41" t="s">
        <v>4</v>
      </c>
      <c r="AF159" s="41" t="s">
        <v>4</v>
      </c>
      <c r="AG159" s="41" t="s">
        <v>4</v>
      </c>
      <c r="AH159" s="41" t="s">
        <v>4</v>
      </c>
      <c r="AI159" s="41" t="s">
        <v>4</v>
      </c>
      <c r="AJ159" s="41" t="s">
        <v>4</v>
      </c>
      <c r="AK159" s="41" t="s">
        <v>4</v>
      </c>
      <c r="AL159" s="222" t="s">
        <v>2938</v>
      </c>
      <c r="AM159" s="26" t="s">
        <v>1137</v>
      </c>
      <c r="AN159" s="22" t="s">
        <v>1570</v>
      </c>
      <c r="AO159" s="22" t="s">
        <v>1571</v>
      </c>
      <c r="AP159" s="22" t="s">
        <v>1572</v>
      </c>
      <c r="AQ159" s="26" t="s">
        <v>2917</v>
      </c>
      <c r="AR159" s="26"/>
      <c r="AS159" s="26"/>
      <c r="AT159" s="26" t="s">
        <v>2851</v>
      </c>
      <c r="AU159" s="26"/>
      <c r="AV159" s="26"/>
      <c r="AW159" s="26"/>
      <c r="AX159" s="26"/>
      <c r="AY159" s="26"/>
      <c r="AZ159" s="26"/>
      <c r="BA159" s="26"/>
      <c r="BB159" s="23" t="s">
        <v>2007</v>
      </c>
      <c r="BC159" s="23" t="s">
        <v>450</v>
      </c>
      <c r="BD159" s="30" t="s">
        <v>2037</v>
      </c>
      <c r="BE159" s="24" t="s">
        <v>450</v>
      </c>
      <c r="BF159" s="25" t="s">
        <v>1908</v>
      </c>
      <c r="BG159" s="25" t="s">
        <v>450</v>
      </c>
      <c r="BH159" s="489" t="s">
        <v>971</v>
      </c>
      <c r="BI159" s="482">
        <f>'G-8'!MR63</f>
        <v>3.75</v>
      </c>
      <c r="BJ159" s="482">
        <f>'G-8'!MT63</f>
        <v>0.65129682000446654</v>
      </c>
      <c r="BK159" s="653">
        <f>'G-8'!MS63</f>
        <v>9.8483356312783137E-5</v>
      </c>
      <c r="BL159" s="41">
        <f t="shared" si="1111"/>
        <v>1</v>
      </c>
      <c r="BM159" s="41" t="str">
        <f>I34</f>
        <v>I-28</v>
      </c>
      <c r="BN159" s="31" t="s">
        <v>485</v>
      </c>
      <c r="BO159" s="41"/>
      <c r="BP159" s="31"/>
      <c r="BQ159" s="41"/>
      <c r="BR159" s="31"/>
      <c r="BS159" s="31"/>
      <c r="BT159" s="31"/>
      <c r="BU159" s="31"/>
      <c r="BV159" s="31"/>
      <c r="BW159" s="31"/>
      <c r="BX159" s="31"/>
      <c r="BY159" s="31"/>
      <c r="BZ159" s="31"/>
      <c r="CA159" s="41">
        <f t="shared" si="171"/>
        <v>0</v>
      </c>
      <c r="CB159" s="41"/>
      <c r="CC159" s="41"/>
      <c r="CD159" s="41"/>
      <c r="CE159" s="41"/>
      <c r="CF159" s="41"/>
      <c r="CG159" s="41" t="s">
        <v>88</v>
      </c>
      <c r="CH159" s="41"/>
      <c r="CI159" s="41"/>
      <c r="CJ159" s="41"/>
      <c r="CK159" s="41"/>
      <c r="CL159" s="41">
        <f t="shared" si="1112"/>
        <v>0</v>
      </c>
      <c r="CM159" s="41"/>
      <c r="CN159" s="41"/>
      <c r="CO159" s="41"/>
      <c r="CP159" s="41"/>
      <c r="CQ159" s="41"/>
      <c r="CR159" s="41"/>
      <c r="CS159" s="41"/>
      <c r="CT159" s="41"/>
      <c r="CU159" s="41">
        <f t="shared" si="170"/>
        <v>0</v>
      </c>
      <c r="CV159" s="41"/>
      <c r="CW159" s="31"/>
      <c r="CX159" s="31"/>
      <c r="CY159" s="31"/>
      <c r="CZ159" s="31"/>
      <c r="DA159" s="31"/>
      <c r="DB159" s="26" t="s">
        <v>89</v>
      </c>
      <c r="DC159" s="26"/>
      <c r="DD159" s="26"/>
      <c r="DE159" s="26" t="s">
        <v>89</v>
      </c>
      <c r="DF159" s="26"/>
      <c r="DG159" s="26"/>
      <c r="DH159" s="26">
        <f t="shared" si="968"/>
        <v>2</v>
      </c>
      <c r="DI159" s="26" t="str">
        <f t="shared" si="969"/>
        <v>Avanzado</v>
      </c>
      <c r="DJ159" s="19"/>
      <c r="EG159" s="19"/>
      <c r="EH159" s="19"/>
      <c r="EI159" s="19"/>
      <c r="EJ159" s="19"/>
      <c r="EK159" s="19"/>
      <c r="EL159" s="19"/>
      <c r="EM159" s="19"/>
      <c r="EN159" s="19"/>
      <c r="EO159" s="19"/>
      <c r="EP159" s="19"/>
    </row>
    <row r="160" spans="1:146" s="20" customFormat="1" ht="15" customHeight="1">
      <c r="A160" s="1"/>
      <c r="B160" s="19"/>
      <c r="C160" s="31" t="s">
        <v>2160</v>
      </c>
      <c r="D160" s="31" t="s">
        <v>7</v>
      </c>
      <c r="E160" s="31" t="s">
        <v>429</v>
      </c>
      <c r="F160" s="31" t="s">
        <v>13</v>
      </c>
      <c r="G160" s="31" t="s">
        <v>2129</v>
      </c>
      <c r="H160" s="31" t="str">
        <f t="shared" si="965"/>
        <v>Avanzado</v>
      </c>
      <c r="I160" s="41" t="s">
        <v>1919</v>
      </c>
      <c r="J160" s="22" t="s">
        <v>138</v>
      </c>
      <c r="K160" s="642" t="s">
        <v>293</v>
      </c>
      <c r="L160" s="31" t="s">
        <v>139</v>
      </c>
      <c r="M160" s="31" t="s">
        <v>98</v>
      </c>
      <c r="N160" s="22" t="s">
        <v>1575</v>
      </c>
      <c r="O160" s="220" t="s">
        <v>22</v>
      </c>
      <c r="P160" s="220" t="s">
        <v>22</v>
      </c>
      <c r="Q160" s="220" t="s">
        <v>22</v>
      </c>
      <c r="R160" s="220" t="s">
        <v>22</v>
      </c>
      <c r="S160" s="26">
        <f>'G-7'!D33</f>
        <v>28</v>
      </c>
      <c r="T160" s="26">
        <f>'G-7'!D6</f>
        <v>1</v>
      </c>
      <c r="U160" s="26" t="s">
        <v>4</v>
      </c>
      <c r="V160" s="41" t="s">
        <v>4</v>
      </c>
      <c r="W160" s="41" t="s">
        <v>4</v>
      </c>
      <c r="X160" s="41" t="s">
        <v>4</v>
      </c>
      <c r="Y160" s="41" t="s">
        <v>4</v>
      </c>
      <c r="Z160" s="41" t="s">
        <v>4</v>
      </c>
      <c r="AA160" s="41" t="s">
        <v>4</v>
      </c>
      <c r="AB160" s="41" t="s">
        <v>4</v>
      </c>
      <c r="AC160" s="41" t="s">
        <v>4</v>
      </c>
      <c r="AD160" s="41" t="s">
        <v>4</v>
      </c>
      <c r="AE160" s="41" t="s">
        <v>4</v>
      </c>
      <c r="AF160" s="41" t="s">
        <v>4</v>
      </c>
      <c r="AG160" s="41" t="s">
        <v>4</v>
      </c>
      <c r="AH160" s="41" t="s">
        <v>4</v>
      </c>
      <c r="AI160" s="41" t="s">
        <v>4</v>
      </c>
      <c r="AJ160" s="41" t="s">
        <v>4</v>
      </c>
      <c r="AK160" s="41" t="s">
        <v>4</v>
      </c>
      <c r="AL160" s="221" t="s">
        <v>516</v>
      </c>
      <c r="AM160" s="26" t="s">
        <v>1501</v>
      </c>
      <c r="AN160" s="26" t="s">
        <v>1137</v>
      </c>
      <c r="AO160" s="22" t="s">
        <v>1573</v>
      </c>
      <c r="AP160" s="22" t="s">
        <v>1574</v>
      </c>
      <c r="AQ160" s="26" t="s">
        <v>2917</v>
      </c>
      <c r="AR160" s="26" t="s">
        <v>2851</v>
      </c>
      <c r="AS160" s="26"/>
      <c r="AT160" s="26"/>
      <c r="AU160" s="26"/>
      <c r="AV160" s="26"/>
      <c r="AW160" s="26"/>
      <c r="AX160" s="26"/>
      <c r="AY160" s="26"/>
      <c r="AZ160" s="26"/>
      <c r="BA160" s="26"/>
      <c r="BB160" s="23" t="s">
        <v>2008</v>
      </c>
      <c r="BC160" s="23" t="s">
        <v>450</v>
      </c>
      <c r="BD160" s="30" t="s">
        <v>2038</v>
      </c>
      <c r="BE160" s="24" t="s">
        <v>1909</v>
      </c>
      <c r="BF160" s="25" t="s">
        <v>2063</v>
      </c>
      <c r="BG160" s="25" t="s">
        <v>450</v>
      </c>
      <c r="BH160" s="40" t="s">
        <v>971</v>
      </c>
      <c r="BI160" s="482">
        <f>'G-8'!MR64</f>
        <v>5.2</v>
      </c>
      <c r="BJ160" s="482">
        <f>'G-8'!MT64</f>
        <v>1.5874999999999999</v>
      </c>
      <c r="BK160" s="483">
        <f>'G-8'!MS64</f>
        <v>0.04</v>
      </c>
      <c r="BL160" s="41">
        <f t="shared" si="1111"/>
        <v>0</v>
      </c>
      <c r="BM160" s="41"/>
      <c r="BN160" s="31"/>
      <c r="BO160" s="41"/>
      <c r="BP160" s="31"/>
      <c r="BQ160" s="41"/>
      <c r="BR160" s="31"/>
      <c r="BS160" s="31"/>
      <c r="BT160" s="31"/>
      <c r="BU160" s="31"/>
      <c r="BV160" s="31"/>
      <c r="BW160" s="31"/>
      <c r="BX160" s="31"/>
      <c r="BY160" s="31"/>
      <c r="BZ160" s="31"/>
      <c r="CA160" s="41">
        <f t="shared" si="171"/>
        <v>0</v>
      </c>
      <c r="CB160" s="41"/>
      <c r="CC160" s="41"/>
      <c r="CD160" s="41"/>
      <c r="CE160" s="41"/>
      <c r="CF160" s="41"/>
      <c r="CG160" s="41" t="s">
        <v>88</v>
      </c>
      <c r="CH160" s="41"/>
      <c r="CI160" s="41"/>
      <c r="CJ160" s="41"/>
      <c r="CK160" s="41"/>
      <c r="CL160" s="41">
        <f t="shared" si="1112"/>
        <v>0</v>
      </c>
      <c r="CM160" s="41"/>
      <c r="CN160" s="41"/>
      <c r="CO160" s="41"/>
      <c r="CP160" s="41"/>
      <c r="CQ160" s="41"/>
      <c r="CR160" s="41"/>
      <c r="CS160" s="41"/>
      <c r="CT160" s="41"/>
      <c r="CU160" s="41">
        <f t="shared" si="170"/>
        <v>0</v>
      </c>
      <c r="CV160" s="41"/>
      <c r="CW160" s="31"/>
      <c r="CX160" s="31"/>
      <c r="CY160" s="31"/>
      <c r="CZ160" s="31"/>
      <c r="DA160" s="31"/>
      <c r="DB160" s="26" t="s">
        <v>89</v>
      </c>
      <c r="DC160" s="26"/>
      <c r="DD160" s="26"/>
      <c r="DE160" s="26"/>
      <c r="DF160" s="26"/>
      <c r="DG160" s="26"/>
      <c r="DH160" s="26">
        <f t="shared" si="968"/>
        <v>1</v>
      </c>
      <c r="DI160" s="26" t="str">
        <f t="shared" si="969"/>
        <v>Avanzado</v>
      </c>
      <c r="DJ160" s="19"/>
      <c r="EG160" s="19"/>
      <c r="EH160" s="19"/>
      <c r="EI160" s="19"/>
      <c r="EJ160" s="19"/>
      <c r="EK160" s="19"/>
      <c r="EL160" s="19"/>
      <c r="EM160" s="19"/>
      <c r="EN160" s="19"/>
      <c r="EO160" s="19"/>
      <c r="EP160" s="19"/>
    </row>
    <row r="161" spans="1:146" s="20" customFormat="1" ht="15" customHeight="1">
      <c r="A161" s="1"/>
      <c r="B161" s="19"/>
      <c r="C161" s="31" t="s">
        <v>2160</v>
      </c>
      <c r="D161" s="31" t="s">
        <v>7</v>
      </c>
      <c r="E161" s="31" t="s">
        <v>429</v>
      </c>
      <c r="F161" s="31" t="s">
        <v>13</v>
      </c>
      <c r="G161" s="31" t="s">
        <v>2125</v>
      </c>
      <c r="H161" s="31" t="str">
        <f t="shared" si="965"/>
        <v>Avanzado</v>
      </c>
      <c r="I161" s="41" t="s">
        <v>1185</v>
      </c>
      <c r="J161" s="22" t="s">
        <v>297</v>
      </c>
      <c r="K161" s="642" t="s">
        <v>293</v>
      </c>
      <c r="L161" s="22" t="s">
        <v>111</v>
      </c>
      <c r="M161" s="31" t="s">
        <v>98</v>
      </c>
      <c r="N161" s="22" t="s">
        <v>1576</v>
      </c>
      <c r="O161" s="220" t="s">
        <v>22</v>
      </c>
      <c r="P161" s="220" t="s">
        <v>22</v>
      </c>
      <c r="Q161" s="220" t="s">
        <v>22</v>
      </c>
      <c r="R161" s="220" t="s">
        <v>22</v>
      </c>
      <c r="S161" s="26">
        <f>'G-7'!D34</f>
        <v>29</v>
      </c>
      <c r="T161" s="26">
        <f>'G-7'!D6</f>
        <v>1</v>
      </c>
      <c r="U161" s="26" t="s">
        <v>4</v>
      </c>
      <c r="V161" s="41" t="s">
        <v>4</v>
      </c>
      <c r="W161" s="41" t="s">
        <v>4</v>
      </c>
      <c r="X161" s="41" t="s">
        <v>4</v>
      </c>
      <c r="Y161" s="41" t="s">
        <v>4</v>
      </c>
      <c r="Z161" s="41" t="s">
        <v>4</v>
      </c>
      <c r="AA161" s="41" t="s">
        <v>4</v>
      </c>
      <c r="AB161" s="41" t="s">
        <v>4</v>
      </c>
      <c r="AC161" s="41" t="s">
        <v>4</v>
      </c>
      <c r="AD161" s="41" t="s">
        <v>4</v>
      </c>
      <c r="AE161" s="41" t="s">
        <v>4</v>
      </c>
      <c r="AF161" s="41" t="s">
        <v>4</v>
      </c>
      <c r="AG161" s="41" t="s">
        <v>4</v>
      </c>
      <c r="AH161" s="41" t="s">
        <v>4</v>
      </c>
      <c r="AI161" s="41" t="s">
        <v>4</v>
      </c>
      <c r="AJ161" s="41" t="s">
        <v>4</v>
      </c>
      <c r="AK161" s="41" t="s">
        <v>4</v>
      </c>
      <c r="AL161" s="221" t="s">
        <v>1580</v>
      </c>
      <c r="AM161" s="26" t="s">
        <v>1501</v>
      </c>
      <c r="AN161" s="26" t="s">
        <v>1137</v>
      </c>
      <c r="AO161" s="22" t="s">
        <v>1577</v>
      </c>
      <c r="AP161" s="22" t="s">
        <v>1578</v>
      </c>
      <c r="AQ161" s="26" t="s">
        <v>2917</v>
      </c>
      <c r="AR161" s="26" t="s">
        <v>2851</v>
      </c>
      <c r="AS161" s="26"/>
      <c r="AT161" s="26"/>
      <c r="AU161" s="26"/>
      <c r="AV161" s="26"/>
      <c r="AW161" s="26"/>
      <c r="AX161" s="26"/>
      <c r="AY161" s="26"/>
      <c r="AZ161" s="26"/>
      <c r="BA161" s="26"/>
      <c r="BB161" s="23" t="s">
        <v>2003</v>
      </c>
      <c r="BC161" s="23" t="s">
        <v>450</v>
      </c>
      <c r="BD161" s="30" t="s">
        <v>2033</v>
      </c>
      <c r="BE161" s="24" t="s">
        <v>450</v>
      </c>
      <c r="BF161" s="25" t="s">
        <v>1905</v>
      </c>
      <c r="BG161" s="25" t="s">
        <v>450</v>
      </c>
      <c r="BH161" s="40" t="s">
        <v>971</v>
      </c>
      <c r="BI161" s="482">
        <f>'G-8'!MR65</f>
        <v>593.6</v>
      </c>
      <c r="BJ161" s="482">
        <f>'G-8'!MT65</f>
        <v>213.16666666666666</v>
      </c>
      <c r="BK161" s="483">
        <f>'G-8'!MS65</f>
        <v>7.3</v>
      </c>
      <c r="BL161" s="41">
        <f t="shared" si="1111"/>
        <v>0</v>
      </c>
      <c r="BM161" s="41"/>
      <c r="BN161" s="31"/>
      <c r="BO161" s="41"/>
      <c r="BP161" s="31"/>
      <c r="BQ161" s="41"/>
      <c r="BR161" s="31"/>
      <c r="BS161" s="31"/>
      <c r="BT161" s="31"/>
      <c r="BU161" s="31"/>
      <c r="BV161" s="31"/>
      <c r="BW161" s="31"/>
      <c r="BX161" s="31"/>
      <c r="BY161" s="31"/>
      <c r="BZ161" s="31"/>
      <c r="CA161" s="41">
        <f t="shared" si="171"/>
        <v>0</v>
      </c>
      <c r="CB161" s="41"/>
      <c r="CC161" s="41"/>
      <c r="CD161" s="41"/>
      <c r="CE161" s="41"/>
      <c r="CF161" s="41"/>
      <c r="CG161" s="41" t="s">
        <v>88</v>
      </c>
      <c r="CH161" s="41"/>
      <c r="CI161" s="41"/>
      <c r="CJ161" s="41"/>
      <c r="CK161" s="41"/>
      <c r="CL161" s="41">
        <f t="shared" si="1112"/>
        <v>0</v>
      </c>
      <c r="CM161" s="41"/>
      <c r="CN161" s="41"/>
      <c r="CO161" s="41"/>
      <c r="CP161" s="41"/>
      <c r="CQ161" s="41"/>
      <c r="CR161" s="41"/>
      <c r="CS161" s="41"/>
      <c r="CT161" s="41"/>
      <c r="CU161" s="41">
        <f t="shared" si="170"/>
        <v>0</v>
      </c>
      <c r="CV161" s="41"/>
      <c r="CW161" s="31"/>
      <c r="CX161" s="31"/>
      <c r="CY161" s="31"/>
      <c r="CZ161" s="31"/>
      <c r="DA161" s="31"/>
      <c r="DB161" s="26" t="s">
        <v>89</v>
      </c>
      <c r="DC161" s="26"/>
      <c r="DD161" s="26"/>
      <c r="DE161" s="26"/>
      <c r="DF161" s="26"/>
      <c r="DG161" s="26"/>
      <c r="DH161" s="26">
        <f t="shared" si="968"/>
        <v>1</v>
      </c>
      <c r="DI161" s="26" t="str">
        <f t="shared" si="969"/>
        <v>Avanzado</v>
      </c>
      <c r="DJ161" s="19"/>
      <c r="EG161" s="19"/>
      <c r="EH161" s="19"/>
      <c r="EI161" s="19"/>
      <c r="EJ161" s="19"/>
      <c r="EK161" s="19"/>
      <c r="EL161" s="19"/>
      <c r="EM161" s="19"/>
      <c r="EN161" s="19"/>
      <c r="EO161" s="19"/>
      <c r="EP161" s="19"/>
    </row>
    <row r="162" spans="1:146" s="20" customFormat="1" ht="15" customHeight="1">
      <c r="A162" s="1"/>
      <c r="B162" s="19"/>
      <c r="C162" s="31" t="s">
        <v>2160</v>
      </c>
      <c r="D162" s="31" t="s">
        <v>7</v>
      </c>
      <c r="E162" s="31" t="s">
        <v>429</v>
      </c>
      <c r="F162" s="31" t="s">
        <v>13</v>
      </c>
      <c r="G162" s="31" t="s">
        <v>2125</v>
      </c>
      <c r="H162" s="31" t="str">
        <f t="shared" si="965"/>
        <v>Avanzado</v>
      </c>
      <c r="I162" s="41" t="s">
        <v>1186</v>
      </c>
      <c r="J162" s="22" t="s">
        <v>257</v>
      </c>
      <c r="K162" s="642" t="s">
        <v>293</v>
      </c>
      <c r="L162" s="22" t="s">
        <v>113</v>
      </c>
      <c r="M162" s="31" t="s">
        <v>98</v>
      </c>
      <c r="N162" s="22" t="s">
        <v>1579</v>
      </c>
      <c r="O162" s="220" t="s">
        <v>22</v>
      </c>
      <c r="P162" s="220" t="s">
        <v>22</v>
      </c>
      <c r="Q162" s="220" t="s">
        <v>22</v>
      </c>
      <c r="R162" s="220" t="s">
        <v>22</v>
      </c>
      <c r="S162" s="26">
        <f>'G-7'!D35</f>
        <v>30</v>
      </c>
      <c r="T162" s="26">
        <f>'G-7'!D6</f>
        <v>1</v>
      </c>
      <c r="U162" s="26" t="s">
        <v>4</v>
      </c>
      <c r="V162" s="41" t="s">
        <v>4</v>
      </c>
      <c r="W162" s="41" t="s">
        <v>4</v>
      </c>
      <c r="X162" s="41" t="s">
        <v>4</v>
      </c>
      <c r="Y162" s="41" t="s">
        <v>4</v>
      </c>
      <c r="Z162" s="41" t="s">
        <v>4</v>
      </c>
      <c r="AA162" s="41" t="s">
        <v>4</v>
      </c>
      <c r="AB162" s="41" t="s">
        <v>4</v>
      </c>
      <c r="AC162" s="41" t="s">
        <v>4</v>
      </c>
      <c r="AD162" s="41" t="s">
        <v>4</v>
      </c>
      <c r="AE162" s="41" t="s">
        <v>4</v>
      </c>
      <c r="AF162" s="41" t="s">
        <v>4</v>
      </c>
      <c r="AG162" s="41" t="s">
        <v>4</v>
      </c>
      <c r="AH162" s="41" t="s">
        <v>4</v>
      </c>
      <c r="AI162" s="41" t="s">
        <v>4</v>
      </c>
      <c r="AJ162" s="41" t="s">
        <v>4</v>
      </c>
      <c r="AK162" s="41" t="s">
        <v>4</v>
      </c>
      <c r="AL162" s="221" t="s">
        <v>1580</v>
      </c>
      <c r="AM162" s="26" t="s">
        <v>1501</v>
      </c>
      <c r="AN162" s="26" t="s">
        <v>1137</v>
      </c>
      <c r="AO162" s="22" t="s">
        <v>1582</v>
      </c>
      <c r="AP162" s="22" t="s">
        <v>1583</v>
      </c>
      <c r="AQ162" s="412" t="s">
        <v>2917</v>
      </c>
      <c r="AR162" s="412" t="s">
        <v>2851</v>
      </c>
      <c r="AS162" s="412"/>
      <c r="AT162" s="412"/>
      <c r="AU162" s="412"/>
      <c r="AV162" s="412"/>
      <c r="AW162" s="412"/>
      <c r="AX162" s="412"/>
      <c r="AY162" s="412"/>
      <c r="AZ162" s="412"/>
      <c r="BA162" s="412"/>
      <c r="BB162" s="23" t="s">
        <v>2009</v>
      </c>
      <c r="BC162" s="23" t="s">
        <v>450</v>
      </c>
      <c r="BD162" s="30" t="s">
        <v>2039</v>
      </c>
      <c r="BE162" s="24" t="s">
        <v>450</v>
      </c>
      <c r="BF162" s="25" t="s">
        <v>1911</v>
      </c>
      <c r="BG162" s="25" t="s">
        <v>450</v>
      </c>
      <c r="BH162" s="40" t="s">
        <v>971</v>
      </c>
      <c r="BI162" s="482">
        <f>'G-8'!MR66</f>
        <v>6.36</v>
      </c>
      <c r="BJ162" s="482">
        <f>'G-8'!MT66</f>
        <v>3.329333333333333</v>
      </c>
      <c r="BK162" s="483">
        <f>'G-8'!MS66</f>
        <v>0.25</v>
      </c>
      <c r="BL162" s="41">
        <f t="shared" si="1111"/>
        <v>0</v>
      </c>
      <c r="BM162" s="41"/>
      <c r="BN162" s="31"/>
      <c r="BO162" s="41"/>
      <c r="BP162" s="31"/>
      <c r="BQ162" s="41"/>
      <c r="BR162" s="31"/>
      <c r="BS162" s="31"/>
      <c r="BT162" s="31"/>
      <c r="BU162" s="31"/>
      <c r="BV162" s="31"/>
      <c r="BW162" s="31"/>
      <c r="BX162" s="31"/>
      <c r="BY162" s="31"/>
      <c r="BZ162" s="31"/>
      <c r="CA162" s="41">
        <f t="shared" si="171"/>
        <v>0</v>
      </c>
      <c r="CB162" s="41"/>
      <c r="CC162" s="41"/>
      <c r="CD162" s="41"/>
      <c r="CE162" s="41"/>
      <c r="CF162" s="41"/>
      <c r="CG162" s="41" t="s">
        <v>88</v>
      </c>
      <c r="CH162" s="41"/>
      <c r="CI162" s="41"/>
      <c r="CJ162" s="41"/>
      <c r="CK162" s="41"/>
      <c r="CL162" s="41">
        <f t="shared" si="1112"/>
        <v>0</v>
      </c>
      <c r="CM162" s="41"/>
      <c r="CN162" s="41"/>
      <c r="CO162" s="41"/>
      <c r="CP162" s="41"/>
      <c r="CQ162" s="41"/>
      <c r="CR162" s="41"/>
      <c r="CS162" s="41"/>
      <c r="CT162" s="41"/>
      <c r="CU162" s="41">
        <f t="shared" si="170"/>
        <v>0</v>
      </c>
      <c r="CV162" s="41"/>
      <c r="CW162" s="31"/>
      <c r="CX162" s="31"/>
      <c r="CY162" s="31"/>
      <c r="CZ162" s="31"/>
      <c r="DA162" s="31"/>
      <c r="DB162" s="26" t="s">
        <v>89</v>
      </c>
      <c r="DC162" s="26"/>
      <c r="DD162" s="26"/>
      <c r="DE162" s="26"/>
      <c r="DF162" s="26"/>
      <c r="DG162" s="26"/>
      <c r="DH162" s="26">
        <f t="shared" si="968"/>
        <v>1</v>
      </c>
      <c r="DI162" s="26" t="str">
        <f t="shared" si="969"/>
        <v>Avanzado</v>
      </c>
      <c r="DJ162" s="19"/>
      <c r="EG162" s="19"/>
      <c r="EH162" s="19"/>
      <c r="EI162" s="19"/>
      <c r="EJ162" s="19"/>
      <c r="EK162" s="19"/>
      <c r="EL162" s="19"/>
      <c r="EM162" s="19"/>
      <c r="EN162" s="19"/>
      <c r="EO162" s="19"/>
      <c r="EP162" s="19"/>
    </row>
    <row r="163" spans="1:146" s="20" customFormat="1" ht="15" customHeight="1">
      <c r="A163" s="1"/>
      <c r="B163" s="19"/>
      <c r="C163" s="31" t="s">
        <v>2160</v>
      </c>
      <c r="D163" s="31" t="s">
        <v>7</v>
      </c>
      <c r="E163" s="31" t="s">
        <v>429</v>
      </c>
      <c r="F163" s="31" t="s">
        <v>13</v>
      </c>
      <c r="G163" s="31" t="s">
        <v>2125</v>
      </c>
      <c r="H163" s="31" t="str">
        <f t="shared" si="965"/>
        <v>Avanzado</v>
      </c>
      <c r="I163" s="41" t="s">
        <v>1187</v>
      </c>
      <c r="J163" s="22" t="s">
        <v>44</v>
      </c>
      <c r="K163" s="642" t="s">
        <v>293</v>
      </c>
      <c r="L163" s="22" t="s">
        <v>114</v>
      </c>
      <c r="M163" s="31" t="s">
        <v>98</v>
      </c>
      <c r="N163" s="22" t="s">
        <v>1584</v>
      </c>
      <c r="O163" s="220" t="s">
        <v>22</v>
      </c>
      <c r="P163" s="220" t="s">
        <v>22</v>
      </c>
      <c r="Q163" s="220" t="s">
        <v>22</v>
      </c>
      <c r="R163" s="220" t="s">
        <v>22</v>
      </c>
      <c r="S163" s="26">
        <f>'G-7'!D36</f>
        <v>31</v>
      </c>
      <c r="T163" s="26">
        <f>'G-7'!D6</f>
        <v>1</v>
      </c>
      <c r="U163" s="26" t="s">
        <v>4</v>
      </c>
      <c r="V163" s="41" t="s">
        <v>4</v>
      </c>
      <c r="W163" s="41" t="s">
        <v>4</v>
      </c>
      <c r="X163" s="41" t="s">
        <v>4</v>
      </c>
      <c r="Y163" s="41" t="s">
        <v>4</v>
      </c>
      <c r="Z163" s="41" t="s">
        <v>4</v>
      </c>
      <c r="AA163" s="41" t="s">
        <v>4</v>
      </c>
      <c r="AB163" s="41" t="s">
        <v>4</v>
      </c>
      <c r="AC163" s="41" t="s">
        <v>4</v>
      </c>
      <c r="AD163" s="41" t="s">
        <v>4</v>
      </c>
      <c r="AE163" s="41" t="s">
        <v>4</v>
      </c>
      <c r="AF163" s="41" t="s">
        <v>4</v>
      </c>
      <c r="AG163" s="41" t="s">
        <v>4</v>
      </c>
      <c r="AH163" s="41" t="s">
        <v>4</v>
      </c>
      <c r="AI163" s="41" t="s">
        <v>4</v>
      </c>
      <c r="AJ163" s="41" t="s">
        <v>4</v>
      </c>
      <c r="AK163" s="41" t="s">
        <v>4</v>
      </c>
      <c r="AL163" s="221" t="s">
        <v>1580</v>
      </c>
      <c r="AM163" s="26" t="s">
        <v>1501</v>
      </c>
      <c r="AN163" s="26" t="s">
        <v>1137</v>
      </c>
      <c r="AO163" s="22" t="s">
        <v>1585</v>
      </c>
      <c r="AP163" s="22" t="s">
        <v>1586</v>
      </c>
      <c r="AQ163" s="412" t="s">
        <v>2917</v>
      </c>
      <c r="AR163" s="412" t="s">
        <v>2851</v>
      </c>
      <c r="AS163" s="412"/>
      <c r="AT163" s="412"/>
      <c r="AU163" s="412"/>
      <c r="AV163" s="412"/>
      <c r="AW163" s="412"/>
      <c r="AX163" s="412"/>
      <c r="AY163" s="412"/>
      <c r="AZ163" s="412"/>
      <c r="BA163" s="412"/>
      <c r="BB163" s="23" t="s">
        <v>2010</v>
      </c>
      <c r="BC163" s="23" t="s">
        <v>450</v>
      </c>
      <c r="BD163" s="30" t="s">
        <v>2040</v>
      </c>
      <c r="BE163" s="24" t="s">
        <v>450</v>
      </c>
      <c r="BF163" s="25" t="s">
        <v>1912</v>
      </c>
      <c r="BG163" s="25" t="s">
        <v>450</v>
      </c>
      <c r="BH163" s="40" t="s">
        <v>971</v>
      </c>
      <c r="BI163" s="482">
        <f>'G-8'!MR67</f>
        <v>0.6</v>
      </c>
      <c r="BJ163" s="482">
        <f>'G-8'!MT67</f>
        <v>0.3833333333333333</v>
      </c>
      <c r="BK163" s="483">
        <f>'G-8'!MS67</f>
        <v>0.22</v>
      </c>
      <c r="BL163" s="41">
        <f t="shared" si="1111"/>
        <v>0</v>
      </c>
      <c r="BM163" s="41"/>
      <c r="BN163" s="31"/>
      <c r="BO163" s="41"/>
      <c r="BP163" s="31"/>
      <c r="BQ163" s="41"/>
      <c r="BR163" s="31"/>
      <c r="BS163" s="31"/>
      <c r="BT163" s="31"/>
      <c r="BU163" s="31"/>
      <c r="BV163" s="31"/>
      <c r="BW163" s="31"/>
      <c r="BX163" s="31"/>
      <c r="BY163" s="31"/>
      <c r="BZ163" s="31"/>
      <c r="CA163" s="41">
        <f t="shared" si="171"/>
        <v>0</v>
      </c>
      <c r="CB163" s="41"/>
      <c r="CC163" s="41"/>
      <c r="CD163" s="41"/>
      <c r="CE163" s="41"/>
      <c r="CF163" s="41"/>
      <c r="CG163" s="41" t="s">
        <v>88</v>
      </c>
      <c r="CH163" s="41"/>
      <c r="CI163" s="41"/>
      <c r="CJ163" s="41"/>
      <c r="CK163" s="41"/>
      <c r="CL163" s="41">
        <f t="shared" si="1112"/>
        <v>0</v>
      </c>
      <c r="CM163" s="41"/>
      <c r="CN163" s="41"/>
      <c r="CO163" s="41"/>
      <c r="CP163" s="41"/>
      <c r="CQ163" s="41"/>
      <c r="CR163" s="41"/>
      <c r="CS163" s="41"/>
      <c r="CT163" s="41"/>
      <c r="CU163" s="41">
        <f t="shared" si="170"/>
        <v>0</v>
      </c>
      <c r="CV163" s="41"/>
      <c r="CW163" s="31"/>
      <c r="CX163" s="31"/>
      <c r="CY163" s="31"/>
      <c r="CZ163" s="31"/>
      <c r="DA163" s="31"/>
      <c r="DB163" s="26" t="s">
        <v>89</v>
      </c>
      <c r="DC163" s="26"/>
      <c r="DD163" s="26"/>
      <c r="DE163" s="26"/>
      <c r="DF163" s="26"/>
      <c r="DG163" s="26"/>
      <c r="DH163" s="26">
        <f t="shared" si="968"/>
        <v>1</v>
      </c>
      <c r="DI163" s="26" t="str">
        <f t="shared" si="969"/>
        <v>Avanzado</v>
      </c>
      <c r="DJ163" s="19"/>
      <c r="EG163" s="19"/>
      <c r="EH163" s="19"/>
      <c r="EI163" s="19"/>
      <c r="EJ163" s="19"/>
      <c r="EK163" s="19"/>
      <c r="EL163" s="19"/>
      <c r="EM163" s="19"/>
      <c r="EN163" s="19"/>
      <c r="EO163" s="19"/>
      <c r="EP163" s="19"/>
    </row>
    <row r="164" spans="1:146" s="20" customFormat="1" ht="15" customHeight="1">
      <c r="A164" s="1"/>
      <c r="B164" s="19"/>
      <c r="C164" s="31" t="s">
        <v>2160</v>
      </c>
      <c r="D164" s="31" t="s">
        <v>7</v>
      </c>
      <c r="E164" s="31" t="s">
        <v>429</v>
      </c>
      <c r="F164" s="31" t="s">
        <v>13</v>
      </c>
      <c r="G164" s="31" t="s">
        <v>2125</v>
      </c>
      <c r="H164" s="31" t="str">
        <f t="shared" si="965"/>
        <v>Avanzado</v>
      </c>
      <c r="I164" s="41" t="s">
        <v>1455</v>
      </c>
      <c r="J164" s="22" t="s">
        <v>45</v>
      </c>
      <c r="K164" s="642" t="s">
        <v>293</v>
      </c>
      <c r="L164" s="22" t="s">
        <v>1581</v>
      </c>
      <c r="M164" s="31" t="s">
        <v>98</v>
      </c>
      <c r="N164" s="22" t="s">
        <v>1587</v>
      </c>
      <c r="O164" s="220" t="s">
        <v>22</v>
      </c>
      <c r="P164" s="220" t="s">
        <v>22</v>
      </c>
      <c r="Q164" s="220" t="s">
        <v>22</v>
      </c>
      <c r="R164" s="220" t="s">
        <v>22</v>
      </c>
      <c r="S164" s="26">
        <f>'G-7'!D37</f>
        <v>32</v>
      </c>
      <c r="T164" s="26">
        <f>'G-7'!D6</f>
        <v>1</v>
      </c>
      <c r="U164" s="26" t="s">
        <v>4</v>
      </c>
      <c r="V164" s="26" t="s">
        <v>4</v>
      </c>
      <c r="W164" s="26" t="s">
        <v>4</v>
      </c>
      <c r="X164" s="41" t="s">
        <v>4</v>
      </c>
      <c r="Y164" s="41" t="s">
        <v>4</v>
      </c>
      <c r="Z164" s="41" t="s">
        <v>4</v>
      </c>
      <c r="AA164" s="41" t="s">
        <v>4</v>
      </c>
      <c r="AB164" s="41" t="s">
        <v>4</v>
      </c>
      <c r="AC164" s="41" t="s">
        <v>4</v>
      </c>
      <c r="AD164" s="41" t="s">
        <v>4</v>
      </c>
      <c r="AE164" s="41" t="s">
        <v>4</v>
      </c>
      <c r="AF164" s="41" t="s">
        <v>4</v>
      </c>
      <c r="AG164" s="41" t="s">
        <v>4</v>
      </c>
      <c r="AH164" s="41" t="s">
        <v>4</v>
      </c>
      <c r="AI164" s="41" t="s">
        <v>4</v>
      </c>
      <c r="AJ164" s="41" t="s">
        <v>4</v>
      </c>
      <c r="AK164" s="41" t="s">
        <v>4</v>
      </c>
      <c r="AL164" s="221" t="s">
        <v>1580</v>
      </c>
      <c r="AM164" s="26" t="s">
        <v>1501</v>
      </c>
      <c r="AN164" s="26" t="s">
        <v>1137</v>
      </c>
      <c r="AO164" s="22" t="s">
        <v>1588</v>
      </c>
      <c r="AP164" s="22" t="s">
        <v>1589</v>
      </c>
      <c r="AQ164" s="412" t="s">
        <v>2917</v>
      </c>
      <c r="AR164" s="412" t="s">
        <v>2851</v>
      </c>
      <c r="AS164" s="412"/>
      <c r="AT164" s="412"/>
      <c r="AU164" s="412"/>
      <c r="AV164" s="412"/>
      <c r="AW164" s="412"/>
      <c r="AX164" s="412"/>
      <c r="AY164" s="412"/>
      <c r="AZ164" s="412"/>
      <c r="BA164" s="412"/>
      <c r="BB164" s="23" t="s">
        <v>2011</v>
      </c>
      <c r="BC164" s="23" t="s">
        <v>450</v>
      </c>
      <c r="BD164" s="30" t="s">
        <v>2041</v>
      </c>
      <c r="BE164" s="24" t="s">
        <v>450</v>
      </c>
      <c r="BF164" s="25" t="s">
        <v>1913</v>
      </c>
      <c r="BG164" s="25" t="s">
        <v>450</v>
      </c>
      <c r="BH164" s="40" t="s">
        <v>971</v>
      </c>
      <c r="BI164" s="482">
        <f>'G-8'!MR68</f>
        <v>2.4E-2</v>
      </c>
      <c r="BJ164" s="482">
        <f>'G-8'!MT68</f>
        <v>1.3749999999999998E-2</v>
      </c>
      <c r="BK164" s="483">
        <f>'G-8'!MS68</f>
        <v>5.0000000000000001E-3</v>
      </c>
      <c r="BL164" s="41">
        <f t="shared" si="1111"/>
        <v>0</v>
      </c>
      <c r="BM164" s="41"/>
      <c r="BN164" s="31"/>
      <c r="BO164" s="41"/>
      <c r="BP164" s="31"/>
      <c r="BQ164" s="41"/>
      <c r="BR164" s="31"/>
      <c r="BS164" s="31"/>
      <c r="BT164" s="31"/>
      <c r="BU164" s="31"/>
      <c r="BV164" s="31"/>
      <c r="BW164" s="31"/>
      <c r="BX164" s="31"/>
      <c r="BY164" s="31"/>
      <c r="BZ164" s="31"/>
      <c r="CA164" s="41">
        <f t="shared" si="171"/>
        <v>0</v>
      </c>
      <c r="CB164" s="41"/>
      <c r="CC164" s="41"/>
      <c r="CD164" s="41"/>
      <c r="CE164" s="41"/>
      <c r="CF164" s="41"/>
      <c r="CG164" s="41" t="s">
        <v>88</v>
      </c>
      <c r="CH164" s="41"/>
      <c r="CI164" s="41"/>
      <c r="CJ164" s="41"/>
      <c r="CK164" s="41"/>
      <c r="CL164" s="41">
        <f t="shared" si="1112"/>
        <v>0</v>
      </c>
      <c r="CM164" s="41"/>
      <c r="CN164" s="41"/>
      <c r="CO164" s="41"/>
      <c r="CP164" s="41"/>
      <c r="CQ164" s="41"/>
      <c r="CR164" s="41"/>
      <c r="CS164" s="41"/>
      <c r="CT164" s="41"/>
      <c r="CU164" s="41">
        <f t="shared" ref="CU164:CU167" si="1113">COUNTA(CV164:DA164)/2</f>
        <v>0</v>
      </c>
      <c r="CV164" s="41"/>
      <c r="CW164" s="31"/>
      <c r="CX164" s="31"/>
      <c r="CY164" s="31"/>
      <c r="CZ164" s="31"/>
      <c r="DA164" s="31"/>
      <c r="DB164" s="26" t="s">
        <v>89</v>
      </c>
      <c r="DC164" s="26"/>
      <c r="DD164" s="26"/>
      <c r="DE164" s="26"/>
      <c r="DF164" s="26"/>
      <c r="DG164" s="26"/>
      <c r="DH164" s="26">
        <f t="shared" si="968"/>
        <v>1</v>
      </c>
      <c r="DI164" s="26" t="str">
        <f t="shared" si="969"/>
        <v>Avanzado</v>
      </c>
      <c r="DJ164" s="19"/>
      <c r="EG164" s="19"/>
      <c r="EH164" s="19"/>
      <c r="EI164" s="19"/>
      <c r="EJ164" s="19"/>
      <c r="EK164" s="19"/>
      <c r="EL164" s="19"/>
      <c r="EM164" s="19"/>
      <c r="EN164" s="19"/>
      <c r="EO164" s="19"/>
      <c r="EP164" s="19"/>
    </row>
    <row r="165" spans="1:146" s="20" customFormat="1" ht="15" customHeight="1">
      <c r="A165" s="1"/>
      <c r="B165" s="19"/>
      <c r="C165" s="31" t="s">
        <v>2160</v>
      </c>
      <c r="D165" s="31" t="s">
        <v>7</v>
      </c>
      <c r="E165" s="31" t="s">
        <v>429</v>
      </c>
      <c r="F165" s="31" t="s">
        <v>13</v>
      </c>
      <c r="G165" s="31" t="s">
        <v>2125</v>
      </c>
      <c r="H165" s="31" t="str">
        <f t="shared" si="965"/>
        <v>Avanzado</v>
      </c>
      <c r="I165" s="41" t="s">
        <v>1414</v>
      </c>
      <c r="J165" s="22" t="s">
        <v>46</v>
      </c>
      <c r="K165" s="642" t="s">
        <v>293</v>
      </c>
      <c r="L165" s="22" t="s">
        <v>258</v>
      </c>
      <c r="M165" s="31" t="s">
        <v>98</v>
      </c>
      <c r="N165" s="22" t="s">
        <v>1590</v>
      </c>
      <c r="O165" s="220" t="s">
        <v>22</v>
      </c>
      <c r="P165" s="220" t="s">
        <v>22</v>
      </c>
      <c r="Q165" s="220" t="s">
        <v>22</v>
      </c>
      <c r="R165" s="220" t="s">
        <v>22</v>
      </c>
      <c r="S165" s="26">
        <f>'G-7'!D38</f>
        <v>33</v>
      </c>
      <c r="T165" s="26">
        <f>'G-7'!D6</f>
        <v>1</v>
      </c>
      <c r="U165" s="26" t="s">
        <v>4</v>
      </c>
      <c r="V165" s="41" t="s">
        <v>4</v>
      </c>
      <c r="W165" s="41" t="s">
        <v>4</v>
      </c>
      <c r="X165" s="41" t="s">
        <v>4</v>
      </c>
      <c r="Y165" s="41" t="s">
        <v>4</v>
      </c>
      <c r="Z165" s="41" t="s">
        <v>4</v>
      </c>
      <c r="AA165" s="41" t="s">
        <v>4</v>
      </c>
      <c r="AB165" s="41" t="s">
        <v>4</v>
      </c>
      <c r="AC165" s="41" t="s">
        <v>4</v>
      </c>
      <c r="AD165" s="41" t="s">
        <v>4</v>
      </c>
      <c r="AE165" s="41" t="s">
        <v>4</v>
      </c>
      <c r="AF165" s="41" t="s">
        <v>4</v>
      </c>
      <c r="AG165" s="41" t="s">
        <v>4</v>
      </c>
      <c r="AH165" s="41" t="s">
        <v>4</v>
      </c>
      <c r="AI165" s="41" t="s">
        <v>4</v>
      </c>
      <c r="AJ165" s="41" t="s">
        <v>4</v>
      </c>
      <c r="AK165" s="41" t="s">
        <v>4</v>
      </c>
      <c r="AL165" s="221" t="s">
        <v>1580</v>
      </c>
      <c r="AM165" s="26" t="s">
        <v>1501</v>
      </c>
      <c r="AN165" s="26" t="s">
        <v>1137</v>
      </c>
      <c r="AO165" s="22" t="s">
        <v>1591</v>
      </c>
      <c r="AP165" s="22" t="s">
        <v>1592</v>
      </c>
      <c r="AQ165" s="26" t="s">
        <v>2917</v>
      </c>
      <c r="AR165" s="26" t="s">
        <v>2851</v>
      </c>
      <c r="AS165" s="26"/>
      <c r="AT165" s="26"/>
      <c r="AU165" s="26"/>
      <c r="AV165" s="26"/>
      <c r="AW165" s="26"/>
      <c r="AX165" s="26"/>
      <c r="AY165" s="26"/>
      <c r="AZ165" s="26"/>
      <c r="BA165" s="26"/>
      <c r="BB165" s="23" t="s">
        <v>2004</v>
      </c>
      <c r="BC165" s="23" t="s">
        <v>450</v>
      </c>
      <c r="BD165" s="30" t="s">
        <v>2042</v>
      </c>
      <c r="BE165" s="24" t="s">
        <v>450</v>
      </c>
      <c r="BF165" s="25" t="s">
        <v>1914</v>
      </c>
      <c r="BG165" s="25" t="s">
        <v>450</v>
      </c>
      <c r="BH165" s="40" t="s">
        <v>971</v>
      </c>
      <c r="BI165" s="482">
        <f>'G-8'!MR69</f>
        <v>4.4800000000000004</v>
      </c>
      <c r="BJ165" s="482">
        <f>'G-8'!MT69</f>
        <v>1.55</v>
      </c>
      <c r="BK165" s="483">
        <f>'G-8'!MS69</f>
        <v>0.04</v>
      </c>
      <c r="BL165" s="41">
        <f t="shared" si="1111"/>
        <v>0</v>
      </c>
      <c r="BM165" s="41"/>
      <c r="BN165" s="31"/>
      <c r="BO165" s="41"/>
      <c r="BP165" s="31"/>
      <c r="BQ165" s="41"/>
      <c r="BR165" s="31"/>
      <c r="BS165" s="31"/>
      <c r="BT165" s="31"/>
      <c r="BU165" s="31"/>
      <c r="BV165" s="31"/>
      <c r="BW165" s="31"/>
      <c r="BX165" s="31"/>
      <c r="BY165" s="31"/>
      <c r="BZ165" s="31"/>
      <c r="CA165" s="41">
        <f t="shared" si="171"/>
        <v>0</v>
      </c>
      <c r="CB165" s="41"/>
      <c r="CC165" s="41"/>
      <c r="CD165" s="41"/>
      <c r="CE165" s="41"/>
      <c r="CF165" s="41"/>
      <c r="CG165" s="41" t="s">
        <v>88</v>
      </c>
      <c r="CH165" s="41"/>
      <c r="CI165" s="41"/>
      <c r="CJ165" s="41"/>
      <c r="CK165" s="41"/>
      <c r="CL165" s="41">
        <f t="shared" si="1112"/>
        <v>0</v>
      </c>
      <c r="CM165" s="41"/>
      <c r="CN165" s="41"/>
      <c r="CO165" s="41"/>
      <c r="CP165" s="41"/>
      <c r="CQ165" s="41"/>
      <c r="CR165" s="41"/>
      <c r="CS165" s="41"/>
      <c r="CT165" s="41"/>
      <c r="CU165" s="41">
        <f t="shared" si="1113"/>
        <v>0</v>
      </c>
      <c r="CV165" s="41"/>
      <c r="CW165" s="31"/>
      <c r="CX165" s="31"/>
      <c r="CY165" s="31"/>
      <c r="CZ165" s="31"/>
      <c r="DA165" s="31"/>
      <c r="DB165" s="26" t="s">
        <v>89</v>
      </c>
      <c r="DC165" s="26"/>
      <c r="DD165" s="26"/>
      <c r="DE165" s="26"/>
      <c r="DF165" s="26"/>
      <c r="DG165" s="26"/>
      <c r="DH165" s="26">
        <f t="shared" si="968"/>
        <v>1</v>
      </c>
      <c r="DI165" s="26" t="str">
        <f t="shared" si="969"/>
        <v>Avanzado</v>
      </c>
      <c r="DJ165" s="19"/>
      <c r="EG165" s="19"/>
      <c r="EH165" s="19"/>
      <c r="EI165" s="19"/>
      <c r="EJ165" s="19"/>
      <c r="EK165" s="19"/>
      <c r="EL165" s="19"/>
      <c r="EM165" s="19"/>
      <c r="EN165" s="19"/>
      <c r="EO165" s="19"/>
      <c r="EP165" s="19"/>
    </row>
    <row r="166" spans="1:146" s="20" customFormat="1" ht="15" customHeight="1">
      <c r="A166" s="1"/>
      <c r="B166" s="19"/>
      <c r="C166" s="31" t="s">
        <v>2160</v>
      </c>
      <c r="D166" s="31" t="s">
        <v>7</v>
      </c>
      <c r="E166" s="31" t="s">
        <v>429</v>
      </c>
      <c r="F166" s="31" t="s">
        <v>13</v>
      </c>
      <c r="G166" s="31" t="s">
        <v>2125</v>
      </c>
      <c r="H166" s="31" t="str">
        <f t="shared" si="965"/>
        <v>Avanzado</v>
      </c>
      <c r="I166" s="41" t="s">
        <v>1188</v>
      </c>
      <c r="J166" s="22" t="s">
        <v>116</v>
      </c>
      <c r="K166" s="642" t="s">
        <v>293</v>
      </c>
      <c r="L166" s="22" t="s">
        <v>115</v>
      </c>
      <c r="M166" s="31" t="s">
        <v>98</v>
      </c>
      <c r="N166" s="22" t="s">
        <v>1593</v>
      </c>
      <c r="O166" s="220" t="s">
        <v>22</v>
      </c>
      <c r="P166" s="220" t="s">
        <v>22</v>
      </c>
      <c r="Q166" s="220" t="s">
        <v>22</v>
      </c>
      <c r="R166" s="220" t="s">
        <v>22</v>
      </c>
      <c r="S166" s="26">
        <f>'G-7'!D39</f>
        <v>34</v>
      </c>
      <c r="T166" s="26">
        <f>'G-7'!D6</f>
        <v>1</v>
      </c>
      <c r="U166" s="26" t="s">
        <v>4</v>
      </c>
      <c r="V166" s="26" t="s">
        <v>4</v>
      </c>
      <c r="W166" s="26" t="s">
        <v>4</v>
      </c>
      <c r="X166" s="41" t="s">
        <v>4</v>
      </c>
      <c r="Y166" s="41" t="s">
        <v>4</v>
      </c>
      <c r="Z166" s="41" t="s">
        <v>4</v>
      </c>
      <c r="AA166" s="41" t="s">
        <v>4</v>
      </c>
      <c r="AB166" s="41" t="s">
        <v>4</v>
      </c>
      <c r="AC166" s="41" t="s">
        <v>4</v>
      </c>
      <c r="AD166" s="41" t="s">
        <v>4</v>
      </c>
      <c r="AE166" s="41" t="s">
        <v>4</v>
      </c>
      <c r="AF166" s="41" t="s">
        <v>4</v>
      </c>
      <c r="AG166" s="41" t="s">
        <v>4</v>
      </c>
      <c r="AH166" s="41" t="s">
        <v>4</v>
      </c>
      <c r="AI166" s="41" t="s">
        <v>4</v>
      </c>
      <c r="AJ166" s="41" t="s">
        <v>4</v>
      </c>
      <c r="AK166" s="41" t="s">
        <v>4</v>
      </c>
      <c r="AL166" s="221" t="s">
        <v>1580</v>
      </c>
      <c r="AM166" s="26" t="s">
        <v>1501</v>
      </c>
      <c r="AN166" s="26" t="s">
        <v>1137</v>
      </c>
      <c r="AO166" s="22" t="s">
        <v>1594</v>
      </c>
      <c r="AP166" s="22" t="s">
        <v>1595</v>
      </c>
      <c r="AQ166" s="26" t="s">
        <v>2917</v>
      </c>
      <c r="AR166" s="26" t="s">
        <v>2851</v>
      </c>
      <c r="AS166" s="26"/>
      <c r="AT166" s="26"/>
      <c r="AU166" s="26"/>
      <c r="AV166" s="26"/>
      <c r="AW166" s="26"/>
      <c r="AX166" s="26"/>
      <c r="AY166" s="26"/>
      <c r="AZ166" s="26"/>
      <c r="BA166" s="26"/>
      <c r="BB166" s="23" t="s">
        <v>2004</v>
      </c>
      <c r="BC166" s="23" t="s">
        <v>450</v>
      </c>
      <c r="BD166" s="30" t="s">
        <v>2034</v>
      </c>
      <c r="BE166" s="24" t="s">
        <v>450</v>
      </c>
      <c r="BF166" s="25" t="s">
        <v>1907</v>
      </c>
      <c r="BG166" s="25" t="s">
        <v>450</v>
      </c>
      <c r="BH166" s="40" t="s">
        <v>971</v>
      </c>
      <c r="BI166" s="482">
        <f>'G-8'!MR70</f>
        <v>1.5</v>
      </c>
      <c r="BJ166" s="482">
        <f>'G-8'!MT70</f>
        <v>0.68466666666666665</v>
      </c>
      <c r="BK166" s="483">
        <f>'G-8'!MS70</f>
        <v>8.4000000000000005E-2</v>
      </c>
      <c r="BL166" s="41">
        <f t="shared" si="1111"/>
        <v>0</v>
      </c>
      <c r="BM166" s="41"/>
      <c r="BN166" s="31"/>
      <c r="BO166" s="41"/>
      <c r="BP166" s="31"/>
      <c r="BQ166" s="41"/>
      <c r="BR166" s="31"/>
      <c r="BS166" s="31"/>
      <c r="BT166" s="31"/>
      <c r="BU166" s="31"/>
      <c r="BV166" s="31"/>
      <c r="BW166" s="31"/>
      <c r="BX166" s="31"/>
      <c r="BY166" s="31"/>
      <c r="BZ166" s="31"/>
      <c r="CA166" s="41">
        <f t="shared" si="171"/>
        <v>0</v>
      </c>
      <c r="CB166" s="41"/>
      <c r="CC166" s="41"/>
      <c r="CD166" s="41"/>
      <c r="CE166" s="41"/>
      <c r="CF166" s="41"/>
      <c r="CG166" s="41" t="s">
        <v>88</v>
      </c>
      <c r="CH166" s="41"/>
      <c r="CI166" s="41"/>
      <c r="CJ166" s="41"/>
      <c r="CK166" s="41"/>
      <c r="CL166" s="41">
        <f t="shared" si="1112"/>
        <v>0</v>
      </c>
      <c r="CM166" s="41"/>
      <c r="CN166" s="41"/>
      <c r="CO166" s="41"/>
      <c r="CP166" s="41"/>
      <c r="CQ166" s="41"/>
      <c r="CR166" s="41"/>
      <c r="CS166" s="41"/>
      <c r="CT166" s="41"/>
      <c r="CU166" s="41">
        <f t="shared" si="1113"/>
        <v>0</v>
      </c>
      <c r="CV166" s="41"/>
      <c r="CW166" s="31"/>
      <c r="CX166" s="31"/>
      <c r="CY166" s="31"/>
      <c r="CZ166" s="31"/>
      <c r="DA166" s="31"/>
      <c r="DB166" s="26" t="s">
        <v>89</v>
      </c>
      <c r="DC166" s="26"/>
      <c r="DD166" s="26"/>
      <c r="DE166" s="26"/>
      <c r="DF166" s="26"/>
      <c r="DG166" s="26"/>
      <c r="DH166" s="26">
        <f t="shared" si="968"/>
        <v>1</v>
      </c>
      <c r="DI166" s="26" t="str">
        <f t="shared" si="969"/>
        <v>Avanzado</v>
      </c>
      <c r="DJ166" s="19"/>
      <c r="EG166" s="19"/>
      <c r="EH166" s="19"/>
      <c r="EI166" s="19"/>
      <c r="EJ166" s="19"/>
      <c r="EK166" s="19"/>
      <c r="EL166" s="19"/>
      <c r="EM166" s="19"/>
      <c r="EN166" s="19"/>
      <c r="EO166" s="19"/>
      <c r="EP166" s="19"/>
    </row>
    <row r="167" spans="1:146" s="20" customFormat="1" ht="15" customHeight="1">
      <c r="A167" s="1"/>
      <c r="B167" s="19"/>
      <c r="C167" s="31" t="s">
        <v>2160</v>
      </c>
      <c r="D167" s="31" t="s">
        <v>7</v>
      </c>
      <c r="E167" s="31" t="s">
        <v>429</v>
      </c>
      <c r="F167" s="31" t="s">
        <v>13</v>
      </c>
      <c r="G167" s="31" t="s">
        <v>2125</v>
      </c>
      <c r="H167" s="31" t="str">
        <f t="shared" si="965"/>
        <v>Avanzado</v>
      </c>
      <c r="I167" s="41" t="s">
        <v>1189</v>
      </c>
      <c r="J167" s="22" t="s">
        <v>259</v>
      </c>
      <c r="K167" s="642" t="s">
        <v>293</v>
      </c>
      <c r="L167" s="31" t="s">
        <v>438</v>
      </c>
      <c r="M167" s="31" t="s">
        <v>98</v>
      </c>
      <c r="N167" s="22" t="s">
        <v>1043</v>
      </c>
      <c r="O167" s="220" t="s">
        <v>22</v>
      </c>
      <c r="P167" s="220" t="s">
        <v>22</v>
      </c>
      <c r="Q167" s="220" t="s">
        <v>22</v>
      </c>
      <c r="R167" s="220" t="s">
        <v>22</v>
      </c>
      <c r="S167" s="26">
        <f>'G-7'!D40</f>
        <v>35</v>
      </c>
      <c r="T167" s="26">
        <f>'G-7'!D6</f>
        <v>1</v>
      </c>
      <c r="U167" s="26" t="s">
        <v>4</v>
      </c>
      <c r="V167" s="26" t="s">
        <v>4</v>
      </c>
      <c r="W167" s="26" t="s">
        <v>4</v>
      </c>
      <c r="X167" s="41" t="s">
        <v>4</v>
      </c>
      <c r="Y167" s="41" t="s">
        <v>4</v>
      </c>
      <c r="Z167" s="41" t="s">
        <v>4</v>
      </c>
      <c r="AA167" s="41" t="s">
        <v>4</v>
      </c>
      <c r="AB167" s="41" t="s">
        <v>4</v>
      </c>
      <c r="AC167" s="41" t="s">
        <v>4</v>
      </c>
      <c r="AD167" s="41" t="s">
        <v>4</v>
      </c>
      <c r="AE167" s="41" t="s">
        <v>4</v>
      </c>
      <c r="AF167" s="41" t="s">
        <v>4</v>
      </c>
      <c r="AG167" s="41" t="s">
        <v>4</v>
      </c>
      <c r="AH167" s="41">
        <f>'G-7'!D24</f>
        <v>19</v>
      </c>
      <c r="AI167" s="41" t="s">
        <v>4</v>
      </c>
      <c r="AJ167" s="41" t="s">
        <v>4</v>
      </c>
      <c r="AK167" s="41" t="s">
        <v>4</v>
      </c>
      <c r="AL167" s="221" t="s">
        <v>4</v>
      </c>
      <c r="AM167" s="26" t="s">
        <v>1501</v>
      </c>
      <c r="AN167" s="26" t="s">
        <v>1501</v>
      </c>
      <c r="AO167" s="22" t="s">
        <v>1600</v>
      </c>
      <c r="AP167" s="22" t="s">
        <v>1601</v>
      </c>
      <c r="AQ167" s="26" t="s">
        <v>2917</v>
      </c>
      <c r="AR167" s="26" t="s">
        <v>2851</v>
      </c>
      <c r="AS167" s="26"/>
      <c r="AT167" s="26"/>
      <c r="AU167" s="26"/>
      <c r="AV167" s="26"/>
      <c r="AW167" s="26"/>
      <c r="AX167" s="26"/>
      <c r="AY167" s="26"/>
      <c r="AZ167" s="26"/>
      <c r="BA167" s="26"/>
      <c r="BB167" s="23" t="s">
        <v>2012</v>
      </c>
      <c r="BC167" s="23" t="s">
        <v>450</v>
      </c>
      <c r="BD167" s="30" t="s">
        <v>2043</v>
      </c>
      <c r="BE167" s="24" t="s">
        <v>450</v>
      </c>
      <c r="BF167" s="25" t="s">
        <v>1915</v>
      </c>
      <c r="BG167" s="25" t="s">
        <v>450</v>
      </c>
      <c r="BH167" s="40" t="s">
        <v>971</v>
      </c>
      <c r="BI167" s="482">
        <f>'G-8'!MR71</f>
        <v>22.91</v>
      </c>
      <c r="BJ167" s="482">
        <f>'G-8'!MT71</f>
        <v>18.954999999999998</v>
      </c>
      <c r="BK167" s="483">
        <f>'G-8'!MS71</f>
        <v>15</v>
      </c>
      <c r="BL167" s="41">
        <f t="shared" si="1111"/>
        <v>0</v>
      </c>
      <c r="BM167" s="41"/>
      <c r="BN167" s="31"/>
      <c r="BO167" s="41"/>
      <c r="BP167" s="31"/>
      <c r="BQ167" s="41"/>
      <c r="BR167" s="31"/>
      <c r="BS167" s="31"/>
      <c r="BT167" s="31"/>
      <c r="BU167" s="31"/>
      <c r="BV167" s="31"/>
      <c r="BW167" s="31"/>
      <c r="BX167" s="31"/>
      <c r="BY167" s="31"/>
      <c r="BZ167" s="31"/>
      <c r="CA167" s="41">
        <f t="shared" si="171"/>
        <v>0</v>
      </c>
      <c r="CB167" s="41"/>
      <c r="CC167" s="41"/>
      <c r="CD167" s="41"/>
      <c r="CE167" s="41"/>
      <c r="CF167" s="41"/>
      <c r="CG167" s="41" t="s">
        <v>88</v>
      </c>
      <c r="CH167" s="41"/>
      <c r="CI167" s="41"/>
      <c r="CJ167" s="41"/>
      <c r="CK167" s="41"/>
      <c r="CL167" s="41">
        <f t="shared" si="1112"/>
        <v>0</v>
      </c>
      <c r="CM167" s="41"/>
      <c r="CN167" s="41"/>
      <c r="CO167" s="41"/>
      <c r="CP167" s="41"/>
      <c r="CQ167" s="41"/>
      <c r="CR167" s="41"/>
      <c r="CS167" s="41"/>
      <c r="CT167" s="41"/>
      <c r="CU167" s="41">
        <f t="shared" si="1113"/>
        <v>0</v>
      </c>
      <c r="CV167" s="41"/>
      <c r="CW167" s="31"/>
      <c r="CX167" s="31"/>
      <c r="CY167" s="31"/>
      <c r="CZ167" s="31"/>
      <c r="DA167" s="31"/>
      <c r="DB167" s="26" t="s">
        <v>89</v>
      </c>
      <c r="DC167" s="26"/>
      <c r="DD167" s="26"/>
      <c r="DE167" s="26"/>
      <c r="DF167" s="26"/>
      <c r="DG167" s="26" t="s">
        <v>89</v>
      </c>
      <c r="DH167" s="26">
        <f t="shared" si="968"/>
        <v>2</v>
      </c>
      <c r="DI167" s="26" t="str">
        <f t="shared" si="969"/>
        <v>Avanzado</v>
      </c>
      <c r="DJ167" s="19"/>
      <c r="EG167" s="19"/>
      <c r="EH167" s="19"/>
      <c r="EI167" s="19"/>
      <c r="EJ167" s="19"/>
      <c r="EK167" s="19"/>
      <c r="EL167" s="19"/>
      <c r="EM167" s="19"/>
      <c r="EN167" s="19"/>
      <c r="EO167" s="19"/>
      <c r="EP167" s="19"/>
    </row>
    <row r="168" spans="1:146" s="20" customFormat="1" ht="15" customHeight="1">
      <c r="A168" s="1"/>
      <c r="B168" s="19"/>
      <c r="C168" s="31" t="s">
        <v>2160</v>
      </c>
      <c r="D168" s="31" t="s">
        <v>519</v>
      </c>
      <c r="E168" s="31" t="s">
        <v>429</v>
      </c>
      <c r="F168" s="31" t="s">
        <v>437</v>
      </c>
      <c r="G168" s="31" t="s">
        <v>2125</v>
      </c>
      <c r="H168" s="31" t="str">
        <f t="shared" si="965"/>
        <v>Avanzado</v>
      </c>
      <c r="I168" s="41" t="s">
        <v>3064</v>
      </c>
      <c r="J168" s="31" t="s">
        <v>602</v>
      </c>
      <c r="K168" s="642" t="s">
        <v>6</v>
      </c>
      <c r="L168" s="31" t="s">
        <v>596</v>
      </c>
      <c r="M168" s="31" t="s">
        <v>98</v>
      </c>
      <c r="N168" s="31" t="s">
        <v>1616</v>
      </c>
      <c r="O168" s="220" t="s">
        <v>22</v>
      </c>
      <c r="P168" s="220" t="s">
        <v>22</v>
      </c>
      <c r="Q168" s="220" t="s">
        <v>22</v>
      </c>
      <c r="R168" s="220" t="s">
        <v>22</v>
      </c>
      <c r="S168" s="26">
        <f>'G-7'!D29</f>
        <v>24</v>
      </c>
      <c r="T168" s="26">
        <f>'G-7'!D30</f>
        <v>25</v>
      </c>
      <c r="U168" s="26">
        <f>'G-7'!D31</f>
        <v>26</v>
      </c>
      <c r="V168" s="26">
        <f>'G-7'!D33</f>
        <v>28</v>
      </c>
      <c r="W168" s="26">
        <f>'G-7'!D34</f>
        <v>29</v>
      </c>
      <c r="X168" s="26">
        <f>'G-7'!D35</f>
        <v>30</v>
      </c>
      <c r="Y168" s="26">
        <f>'G-7'!D36</f>
        <v>31</v>
      </c>
      <c r="Z168" s="26">
        <f>'G-7'!D37</f>
        <v>32</v>
      </c>
      <c r="AA168" s="26">
        <f>'G-7'!D38</f>
        <v>33</v>
      </c>
      <c r="AB168" s="26">
        <f>'G-7'!D39</f>
        <v>34</v>
      </c>
      <c r="AC168" s="26">
        <f>'G-7'!D40</f>
        <v>35</v>
      </c>
      <c r="AD168" s="26">
        <f>'G-7'!D56</f>
        <v>51</v>
      </c>
      <c r="AE168" s="26">
        <f>'G-7'!D61</f>
        <v>56</v>
      </c>
      <c r="AF168" s="41" t="s">
        <v>4</v>
      </c>
      <c r="AG168" s="41" t="s">
        <v>4</v>
      </c>
      <c r="AH168" s="41" t="s">
        <v>4</v>
      </c>
      <c r="AI168" s="41" t="s">
        <v>4</v>
      </c>
      <c r="AJ168" s="41" t="s">
        <v>4</v>
      </c>
      <c r="AK168" s="41" t="s">
        <v>4</v>
      </c>
      <c r="AL168" s="221" t="s">
        <v>603</v>
      </c>
      <c r="AM168" s="26" t="s">
        <v>2919</v>
      </c>
      <c r="AN168" s="26" t="s">
        <v>1501</v>
      </c>
      <c r="AO168" s="22" t="s">
        <v>1602</v>
      </c>
      <c r="AP168" s="22" t="s">
        <v>1603</v>
      </c>
      <c r="AQ168" s="41" t="s">
        <v>2917</v>
      </c>
      <c r="AR168" s="41"/>
      <c r="AS168" s="41"/>
      <c r="AT168" s="41"/>
      <c r="AU168" s="41" t="s">
        <v>2851</v>
      </c>
      <c r="AV168" s="41"/>
      <c r="AW168" s="41"/>
      <c r="AX168" s="41"/>
      <c r="AY168" s="41"/>
      <c r="AZ168" s="41"/>
      <c r="BA168" s="41"/>
      <c r="BB168" s="23" t="s">
        <v>2073</v>
      </c>
      <c r="BC168" s="23" t="s">
        <v>1916</v>
      </c>
      <c r="BD168" s="30" t="s">
        <v>2119</v>
      </c>
      <c r="BE168" s="24" t="s">
        <v>1916</v>
      </c>
      <c r="BF168" s="25" t="s">
        <v>1012</v>
      </c>
      <c r="BG168" s="25" t="s">
        <v>2121</v>
      </c>
      <c r="BH168" s="136" t="s">
        <v>1011</v>
      </c>
      <c r="BI168" s="485">
        <f>'G-8'!MR74</f>
        <v>1</v>
      </c>
      <c r="BJ168" s="485">
        <f>'G-8'!MT74</f>
        <v>0.81899999999999995</v>
      </c>
      <c r="BK168" s="485">
        <f>'G-8'!MS74</f>
        <v>0.43</v>
      </c>
      <c r="BL168" s="41">
        <f t="shared" si="1111"/>
        <v>1</v>
      </c>
      <c r="BM168" s="41" t="str">
        <f>I181</f>
        <v>I-72</v>
      </c>
      <c r="BN168" s="31" t="s">
        <v>597</v>
      </c>
      <c r="BO168" s="41"/>
      <c r="BP168" s="31"/>
      <c r="BQ168" s="41"/>
      <c r="BR168" s="31"/>
      <c r="BS168" s="31"/>
      <c r="BT168" s="31"/>
      <c r="BU168" s="31"/>
      <c r="BV168" s="31"/>
      <c r="BW168" s="31"/>
      <c r="BX168" s="31"/>
      <c r="BY168" s="31"/>
      <c r="BZ168" s="31"/>
      <c r="CA168" s="41">
        <f t="shared" ref="CA168:CA222" si="1114">COUNTA(CC168:CF168)/2</f>
        <v>0</v>
      </c>
      <c r="CB168" s="41"/>
      <c r="CC168" s="41"/>
      <c r="CD168" s="41"/>
      <c r="CE168" s="41"/>
      <c r="CF168" s="41"/>
      <c r="CG168" s="41" t="s">
        <v>88</v>
      </c>
      <c r="CH168" s="41"/>
      <c r="CI168" s="41"/>
      <c r="CJ168" s="41"/>
      <c r="CK168" s="41"/>
      <c r="CL168" s="41">
        <f t="shared" si="1112"/>
        <v>0</v>
      </c>
      <c r="CM168" s="41"/>
      <c r="CN168" s="41"/>
      <c r="CO168" s="41"/>
      <c r="CP168" s="41"/>
      <c r="CQ168" s="41"/>
      <c r="CR168" s="41"/>
      <c r="CS168" s="41"/>
      <c r="CT168" s="41"/>
      <c r="CU168" s="41">
        <f t="shared" ref="CU168:CU222" si="1115">COUNTA(CV168:DA168)/2</f>
        <v>0</v>
      </c>
      <c r="CV168" s="31"/>
      <c r="CW168" s="31"/>
      <c r="CX168" s="31"/>
      <c r="CY168" s="31"/>
      <c r="CZ168" s="31"/>
      <c r="DA168" s="31"/>
      <c r="DB168" s="26"/>
      <c r="DC168" s="26"/>
      <c r="DD168" s="26"/>
      <c r="DE168" s="26" t="s">
        <v>89</v>
      </c>
      <c r="DF168" s="26"/>
      <c r="DG168" s="26" t="s">
        <v>89</v>
      </c>
      <c r="DH168" s="26">
        <f t="shared" si="968"/>
        <v>2</v>
      </c>
      <c r="DI168" s="26" t="str">
        <f t="shared" si="969"/>
        <v>Avanzado</v>
      </c>
      <c r="DJ168" s="19"/>
      <c r="EG168" s="19"/>
      <c r="EH168" s="19"/>
      <c r="EI168" s="19"/>
      <c r="EJ168" s="19"/>
      <c r="EK168" s="19"/>
      <c r="EL168" s="19"/>
      <c r="EM168" s="19"/>
      <c r="EN168" s="19"/>
      <c r="EO168" s="19"/>
      <c r="EP168" s="19"/>
    </row>
    <row r="169" spans="1:146" s="20" customFormat="1" ht="15" customHeight="1">
      <c r="A169" s="1"/>
      <c r="B169" s="19"/>
      <c r="C169" s="31" t="s">
        <v>2160</v>
      </c>
      <c r="D169" s="31" t="s">
        <v>519</v>
      </c>
      <c r="E169" s="31" t="s">
        <v>429</v>
      </c>
      <c r="F169" s="31" t="s">
        <v>1</v>
      </c>
      <c r="G169" s="31" t="s">
        <v>2129</v>
      </c>
      <c r="H169" s="31" t="str">
        <f t="shared" si="965"/>
        <v>Avanzado</v>
      </c>
      <c r="I169" s="41" t="s">
        <v>3065</v>
      </c>
      <c r="J169" s="22" t="s">
        <v>24</v>
      </c>
      <c r="K169" s="642" t="s">
        <v>6</v>
      </c>
      <c r="L169" s="22" t="s">
        <v>316</v>
      </c>
      <c r="M169" s="31" t="s">
        <v>98</v>
      </c>
      <c r="N169" s="31" t="s">
        <v>1607</v>
      </c>
      <c r="O169" s="220" t="s">
        <v>22</v>
      </c>
      <c r="P169" s="220" t="s">
        <v>22</v>
      </c>
      <c r="Q169" s="220" t="s">
        <v>22</v>
      </c>
      <c r="R169" s="220" t="s">
        <v>22</v>
      </c>
      <c r="S169" s="26">
        <f>'G-7'!D62</f>
        <v>57</v>
      </c>
      <c r="T169" s="26">
        <f>'G-7'!D61</f>
        <v>56</v>
      </c>
      <c r="U169" s="41" t="s">
        <v>4</v>
      </c>
      <c r="V169" s="41" t="s">
        <v>4</v>
      </c>
      <c r="W169" s="41" t="s">
        <v>4</v>
      </c>
      <c r="X169" s="41" t="s">
        <v>4</v>
      </c>
      <c r="Y169" s="41" t="s">
        <v>4</v>
      </c>
      <c r="Z169" s="41" t="s">
        <v>4</v>
      </c>
      <c r="AA169" s="41" t="s">
        <v>4</v>
      </c>
      <c r="AB169" s="41" t="s">
        <v>4</v>
      </c>
      <c r="AC169" s="41" t="s">
        <v>4</v>
      </c>
      <c r="AD169" s="41" t="s">
        <v>4</v>
      </c>
      <c r="AE169" s="41" t="s">
        <v>4</v>
      </c>
      <c r="AF169" s="41" t="s">
        <v>4</v>
      </c>
      <c r="AG169" s="41" t="s">
        <v>4</v>
      </c>
      <c r="AH169" s="41" t="s">
        <v>4</v>
      </c>
      <c r="AI169" s="41" t="s">
        <v>4</v>
      </c>
      <c r="AJ169" s="41" t="s">
        <v>4</v>
      </c>
      <c r="AK169" s="41" t="s">
        <v>4</v>
      </c>
      <c r="AL169" s="222" t="s">
        <v>517</v>
      </c>
      <c r="AM169" s="26" t="s">
        <v>2918</v>
      </c>
      <c r="AN169" s="26" t="s">
        <v>1501</v>
      </c>
      <c r="AO169" s="22" t="s">
        <v>1654</v>
      </c>
      <c r="AP169" s="22" t="s">
        <v>1654</v>
      </c>
      <c r="AQ169" s="41" t="s">
        <v>2917</v>
      </c>
      <c r="AR169" s="41"/>
      <c r="AS169" s="41"/>
      <c r="AT169" s="41"/>
      <c r="AU169" s="41" t="s">
        <v>2851</v>
      </c>
      <c r="AV169" s="41"/>
      <c r="AW169" s="41"/>
      <c r="AX169" s="41"/>
      <c r="AY169" s="41"/>
      <c r="AZ169" s="41"/>
      <c r="BA169" s="41"/>
      <c r="BB169" s="23" t="s">
        <v>1982</v>
      </c>
      <c r="BC169" s="23" t="s">
        <v>450</v>
      </c>
      <c r="BD169" s="30" t="s">
        <v>1983</v>
      </c>
      <c r="BE169" s="24" t="s">
        <v>450</v>
      </c>
      <c r="BF169" s="25" t="s">
        <v>1984</v>
      </c>
      <c r="BG169" s="25" t="s">
        <v>450</v>
      </c>
      <c r="BH169" s="40" t="s">
        <v>1010</v>
      </c>
      <c r="BI169" s="485">
        <f>MAX('G-8'!MR75:MR80)</f>
        <v>0.77900000000000003</v>
      </c>
      <c r="BJ169" s="485">
        <f>AVERAGE('G-8'!MT75:MT80)</f>
        <v>0.24597499999999997</v>
      </c>
      <c r="BK169" s="485">
        <f>MIN('G-8'!MS75:MS80)</f>
        <v>4.0000000000000001E-3</v>
      </c>
      <c r="BL169" s="41">
        <f t="shared" si="1111"/>
        <v>0</v>
      </c>
      <c r="BM169" s="41"/>
      <c r="BN169" s="31"/>
      <c r="BO169" s="41"/>
      <c r="BP169" s="31"/>
      <c r="BQ169" s="41"/>
      <c r="BR169" s="31"/>
      <c r="BS169" s="31"/>
      <c r="BT169" s="31"/>
      <c r="BU169" s="31"/>
      <c r="BV169" s="31"/>
      <c r="BW169" s="31"/>
      <c r="BX169" s="31"/>
      <c r="BY169" s="31"/>
      <c r="BZ169" s="31"/>
      <c r="CA169" s="41">
        <f t="shared" si="1114"/>
        <v>0</v>
      </c>
      <c r="CB169" s="41"/>
      <c r="CC169" s="41"/>
      <c r="CD169" s="41"/>
      <c r="CE169" s="41"/>
      <c r="CF169" s="41"/>
      <c r="CG169" s="41" t="s">
        <v>88</v>
      </c>
      <c r="CH169" s="41"/>
      <c r="CI169" s="41"/>
      <c r="CJ169" s="41"/>
      <c r="CK169" s="41"/>
      <c r="CL169" s="41">
        <f t="shared" si="1112"/>
        <v>0</v>
      </c>
      <c r="CM169" s="41"/>
      <c r="CN169" s="41"/>
      <c r="CO169" s="41"/>
      <c r="CP169" s="41"/>
      <c r="CQ169" s="41"/>
      <c r="CR169" s="41"/>
      <c r="CS169" s="41"/>
      <c r="CT169" s="41"/>
      <c r="CU169" s="41">
        <f t="shared" si="1115"/>
        <v>0</v>
      </c>
      <c r="CV169" s="41"/>
      <c r="CW169" s="31"/>
      <c r="CX169" s="31"/>
      <c r="CY169" s="31"/>
      <c r="CZ169" s="31"/>
      <c r="DA169" s="31"/>
      <c r="DB169" s="26"/>
      <c r="DC169" s="26" t="s">
        <v>89</v>
      </c>
      <c r="DD169" s="26"/>
      <c r="DE169" s="26"/>
      <c r="DF169" s="26"/>
      <c r="DG169" s="26"/>
      <c r="DH169" s="26">
        <f t="shared" si="968"/>
        <v>1</v>
      </c>
      <c r="DI169" s="26" t="str">
        <f t="shared" si="969"/>
        <v>Avanzado</v>
      </c>
      <c r="DJ169" s="19"/>
      <c r="EG169" s="19"/>
      <c r="EH169" s="19"/>
      <c r="EI169" s="19"/>
      <c r="EJ169" s="19"/>
      <c r="EK169" s="19"/>
      <c r="EL169" s="19"/>
      <c r="EM169" s="19"/>
      <c r="EN169" s="19"/>
      <c r="EO169" s="19"/>
      <c r="EP169" s="19"/>
    </row>
    <row r="170" spans="1:146" s="20" customFormat="1" ht="15" customHeight="1">
      <c r="A170" s="1"/>
      <c r="B170" s="19"/>
      <c r="C170" s="31" t="s">
        <v>2160</v>
      </c>
      <c r="D170" s="31" t="s">
        <v>519</v>
      </c>
      <c r="E170" s="31" t="s">
        <v>430</v>
      </c>
      <c r="F170" s="31" t="s">
        <v>2161</v>
      </c>
      <c r="G170" s="31" t="s">
        <v>2129</v>
      </c>
      <c r="H170" s="31" t="str">
        <f t="shared" si="965"/>
        <v>Avanzado</v>
      </c>
      <c r="I170" s="41" t="s">
        <v>3066</v>
      </c>
      <c r="J170" s="22" t="s">
        <v>28</v>
      </c>
      <c r="K170" s="642" t="s">
        <v>6</v>
      </c>
      <c r="L170" s="22" t="s">
        <v>312</v>
      </c>
      <c r="M170" s="31" t="s">
        <v>98</v>
      </c>
      <c r="N170" s="31" t="s">
        <v>518</v>
      </c>
      <c r="O170" s="220" t="s">
        <v>22</v>
      </c>
      <c r="P170" s="220" t="s">
        <v>22</v>
      </c>
      <c r="Q170" s="220" t="s">
        <v>22</v>
      </c>
      <c r="R170" s="220" t="s">
        <v>22</v>
      </c>
      <c r="S170" s="26">
        <f>'G-7'!D62</f>
        <v>57</v>
      </c>
      <c r="T170" s="26">
        <f>'G-7'!D41</f>
        <v>36</v>
      </c>
      <c r="U170" s="26" t="s">
        <v>4</v>
      </c>
      <c r="V170" s="26" t="s">
        <v>4</v>
      </c>
      <c r="W170" s="26" t="s">
        <v>4</v>
      </c>
      <c r="X170" s="41" t="s">
        <v>4</v>
      </c>
      <c r="Y170" s="41" t="s">
        <v>4</v>
      </c>
      <c r="Z170" s="41" t="s">
        <v>4</v>
      </c>
      <c r="AA170" s="41" t="s">
        <v>4</v>
      </c>
      <c r="AB170" s="41" t="s">
        <v>4</v>
      </c>
      <c r="AC170" s="41" t="s">
        <v>4</v>
      </c>
      <c r="AD170" s="41" t="s">
        <v>4</v>
      </c>
      <c r="AE170" s="41" t="s">
        <v>4</v>
      </c>
      <c r="AF170" s="41" t="s">
        <v>4</v>
      </c>
      <c r="AG170" s="41" t="s">
        <v>4</v>
      </c>
      <c r="AH170" s="41" t="s">
        <v>4</v>
      </c>
      <c r="AI170" s="41" t="s">
        <v>4</v>
      </c>
      <c r="AJ170" s="41" t="s">
        <v>4</v>
      </c>
      <c r="AK170" s="41" t="s">
        <v>4</v>
      </c>
      <c r="AL170" s="222" t="s">
        <v>517</v>
      </c>
      <c r="AM170" s="26" t="s">
        <v>2918</v>
      </c>
      <c r="AN170" s="26" t="s">
        <v>1501</v>
      </c>
      <c r="AO170" s="22" t="s">
        <v>1654</v>
      </c>
      <c r="AP170" s="22" t="s">
        <v>1654</v>
      </c>
      <c r="AQ170" s="41" t="s">
        <v>2917</v>
      </c>
      <c r="AR170" s="41"/>
      <c r="AS170" s="41"/>
      <c r="AT170" s="41"/>
      <c r="AU170" s="41" t="s">
        <v>2851</v>
      </c>
      <c r="AV170" s="41"/>
      <c r="AW170" s="41"/>
      <c r="AX170" s="41"/>
      <c r="AY170" s="41"/>
      <c r="AZ170" s="41"/>
      <c r="BA170" s="41"/>
      <c r="BB170" s="23" t="s">
        <v>2116</v>
      </c>
      <c r="BC170" s="23" t="s">
        <v>450</v>
      </c>
      <c r="BD170" s="30" t="s">
        <v>2117</v>
      </c>
      <c r="BE170" s="24" t="s">
        <v>450</v>
      </c>
      <c r="BF170" s="25" t="s">
        <v>2115</v>
      </c>
      <c r="BG170" s="25" t="s">
        <v>450</v>
      </c>
      <c r="BH170" s="40" t="s">
        <v>1011</v>
      </c>
      <c r="BI170" s="485">
        <f>'G-8'!MR81</f>
        <v>4.0919999999999996</v>
      </c>
      <c r="BJ170" s="485">
        <f>'G-8'!MT81</f>
        <v>0.80352000000000001</v>
      </c>
      <c r="BK170" s="485">
        <f>'G-8'!MS81</f>
        <v>0.105</v>
      </c>
      <c r="BL170" s="41">
        <f t="shared" si="1111"/>
        <v>0</v>
      </c>
      <c r="BM170" s="41"/>
      <c r="BN170" s="31"/>
      <c r="BO170" s="41"/>
      <c r="BP170" s="31"/>
      <c r="BQ170" s="41"/>
      <c r="BR170" s="31"/>
      <c r="BS170" s="31"/>
      <c r="BT170" s="31"/>
      <c r="BU170" s="31"/>
      <c r="BV170" s="31"/>
      <c r="BW170" s="31"/>
      <c r="BX170" s="31"/>
      <c r="BY170" s="31"/>
      <c r="BZ170" s="31"/>
      <c r="CA170" s="41">
        <f t="shared" si="1114"/>
        <v>0</v>
      </c>
      <c r="CB170" s="41"/>
      <c r="CC170" s="41"/>
      <c r="CD170" s="41"/>
      <c r="CE170" s="41"/>
      <c r="CF170" s="41"/>
      <c r="CG170" s="41" t="s">
        <v>88</v>
      </c>
      <c r="CH170" s="41"/>
      <c r="CI170" s="41"/>
      <c r="CJ170" s="41"/>
      <c r="CK170" s="41"/>
      <c r="CL170" s="41">
        <f t="shared" si="1112"/>
        <v>0</v>
      </c>
      <c r="CM170" s="41"/>
      <c r="CN170" s="41"/>
      <c r="CO170" s="41"/>
      <c r="CP170" s="41"/>
      <c r="CQ170" s="41"/>
      <c r="CR170" s="41"/>
      <c r="CS170" s="41"/>
      <c r="CT170" s="41"/>
      <c r="CU170" s="41">
        <f t="shared" si="1115"/>
        <v>0</v>
      </c>
      <c r="CV170" s="41"/>
      <c r="CW170" s="31"/>
      <c r="CX170" s="31"/>
      <c r="CY170" s="31"/>
      <c r="CZ170" s="31"/>
      <c r="DA170" s="31"/>
      <c r="DB170" s="26"/>
      <c r="DC170" s="26"/>
      <c r="DD170" s="26"/>
      <c r="DE170" s="26" t="s">
        <v>89</v>
      </c>
      <c r="DF170" s="26"/>
      <c r="DG170" s="26"/>
      <c r="DH170" s="26">
        <f t="shared" si="968"/>
        <v>1</v>
      </c>
      <c r="DI170" s="26" t="str">
        <f t="shared" si="969"/>
        <v>Avanzado</v>
      </c>
      <c r="DJ170" s="19"/>
      <c r="EG170" s="19"/>
      <c r="EH170" s="19"/>
      <c r="EI170" s="19"/>
      <c r="EJ170" s="19"/>
      <c r="EK170" s="19"/>
      <c r="EL170" s="19"/>
      <c r="EM170" s="19"/>
      <c r="EN170" s="19"/>
      <c r="EO170" s="19"/>
      <c r="EP170" s="19"/>
    </row>
    <row r="171" spans="1:146" s="20" customFormat="1" ht="15" customHeight="1">
      <c r="A171" s="1"/>
      <c r="B171" s="19"/>
      <c r="C171" s="31" t="s">
        <v>2160</v>
      </c>
      <c r="D171" s="31" t="s">
        <v>519</v>
      </c>
      <c r="E171" s="31" t="s">
        <v>430</v>
      </c>
      <c r="F171" s="31" t="s">
        <v>2161</v>
      </c>
      <c r="G171" s="31" t="s">
        <v>2129</v>
      </c>
      <c r="H171" s="31" t="str">
        <f t="shared" si="965"/>
        <v>Avanzado</v>
      </c>
      <c r="I171" s="41" t="s">
        <v>1920</v>
      </c>
      <c r="J171" s="22" t="s">
        <v>25</v>
      </c>
      <c r="K171" s="642" t="s">
        <v>6</v>
      </c>
      <c r="L171" s="22" t="s">
        <v>326</v>
      </c>
      <c r="M171" s="31" t="s">
        <v>98</v>
      </c>
      <c r="N171" s="31" t="s">
        <v>614</v>
      </c>
      <c r="O171" s="220" t="s">
        <v>22</v>
      </c>
      <c r="P171" s="220" t="s">
        <v>22</v>
      </c>
      <c r="Q171" s="220" t="s">
        <v>22</v>
      </c>
      <c r="R171" s="220" t="s">
        <v>22</v>
      </c>
      <c r="S171" s="26">
        <f>'G-7'!D63</f>
        <v>58</v>
      </c>
      <c r="T171" s="26">
        <f>'G-7'!D62</f>
        <v>57</v>
      </c>
      <c r="U171" s="26" t="s">
        <v>4</v>
      </c>
      <c r="V171" s="26" t="s">
        <v>4</v>
      </c>
      <c r="W171" s="26" t="s">
        <v>4</v>
      </c>
      <c r="X171" s="41" t="s">
        <v>4</v>
      </c>
      <c r="Y171" s="41" t="s">
        <v>4</v>
      </c>
      <c r="Z171" s="41" t="s">
        <v>4</v>
      </c>
      <c r="AA171" s="41" t="s">
        <v>4</v>
      </c>
      <c r="AB171" s="41" t="s">
        <v>4</v>
      </c>
      <c r="AC171" s="41" t="s">
        <v>4</v>
      </c>
      <c r="AD171" s="41" t="s">
        <v>4</v>
      </c>
      <c r="AE171" s="41" t="s">
        <v>4</v>
      </c>
      <c r="AF171" s="41" t="s">
        <v>4</v>
      </c>
      <c r="AG171" s="41" t="s">
        <v>4</v>
      </c>
      <c r="AH171" s="41" t="s">
        <v>4</v>
      </c>
      <c r="AI171" s="41" t="s">
        <v>4</v>
      </c>
      <c r="AJ171" s="41" t="s">
        <v>4</v>
      </c>
      <c r="AK171" s="41" t="s">
        <v>4</v>
      </c>
      <c r="AL171" s="222" t="s">
        <v>517</v>
      </c>
      <c r="AM171" s="26" t="s">
        <v>2918</v>
      </c>
      <c r="AN171" s="26" t="s">
        <v>1501</v>
      </c>
      <c r="AO171" s="22" t="s">
        <v>1654</v>
      </c>
      <c r="AP171" s="22" t="s">
        <v>1654</v>
      </c>
      <c r="AQ171" s="41" t="s">
        <v>2917</v>
      </c>
      <c r="AR171" s="41"/>
      <c r="AS171" s="41"/>
      <c r="AT171" s="41"/>
      <c r="AU171" s="41" t="s">
        <v>2851</v>
      </c>
      <c r="AV171" s="41"/>
      <c r="AW171" s="41"/>
      <c r="AX171" s="41"/>
      <c r="AY171" s="41"/>
      <c r="AZ171" s="41"/>
      <c r="BA171" s="41"/>
      <c r="BB171" s="23" t="s">
        <v>1985</v>
      </c>
      <c r="BC171" s="23" t="s">
        <v>450</v>
      </c>
      <c r="BD171" s="30" t="s">
        <v>1986</v>
      </c>
      <c r="BE171" s="24" t="s">
        <v>450</v>
      </c>
      <c r="BF171" s="25" t="s">
        <v>1987</v>
      </c>
      <c r="BG171" s="25" t="s">
        <v>450</v>
      </c>
      <c r="BH171" s="40" t="s">
        <v>1011</v>
      </c>
      <c r="BI171" s="485">
        <f>'G-8'!MR87</f>
        <v>0.97</v>
      </c>
      <c r="BJ171" s="485">
        <f>'G-8'!MT87</f>
        <v>0.88606666666666667</v>
      </c>
      <c r="BK171" s="485">
        <f>'G-8'!MS87</f>
        <v>0.7</v>
      </c>
      <c r="BL171" s="41">
        <f t="shared" si="1111"/>
        <v>2</v>
      </c>
      <c r="BM171" s="41" t="str">
        <f>I34</f>
        <v>I-28</v>
      </c>
      <c r="BN171" s="31" t="s">
        <v>564</v>
      </c>
      <c r="BO171" s="41" t="str">
        <f>I254</f>
        <v>I-84</v>
      </c>
      <c r="BP171" s="31" t="s">
        <v>563</v>
      </c>
      <c r="BQ171" s="41"/>
      <c r="BR171" s="31"/>
      <c r="BS171" s="31"/>
      <c r="BT171" s="31"/>
      <c r="BU171" s="31"/>
      <c r="BV171" s="31"/>
      <c r="BW171" s="31"/>
      <c r="BX171" s="31"/>
      <c r="BY171" s="31"/>
      <c r="BZ171" s="31"/>
      <c r="CA171" s="41">
        <f t="shared" si="1114"/>
        <v>0</v>
      </c>
      <c r="CB171" s="41"/>
      <c r="CC171" s="41"/>
      <c r="CD171" s="41"/>
      <c r="CE171" s="41"/>
      <c r="CF171" s="41"/>
      <c r="CG171" s="41" t="s">
        <v>88</v>
      </c>
      <c r="CH171" s="41"/>
      <c r="CI171" s="41"/>
      <c r="CJ171" s="41"/>
      <c r="CK171" s="41"/>
      <c r="CL171" s="41">
        <f t="shared" si="1112"/>
        <v>0</v>
      </c>
      <c r="CM171" s="41"/>
      <c r="CN171" s="41"/>
      <c r="CO171" s="41"/>
      <c r="CP171" s="41"/>
      <c r="CQ171" s="41"/>
      <c r="CR171" s="41"/>
      <c r="CS171" s="41"/>
      <c r="CT171" s="41"/>
      <c r="CU171" s="41">
        <f t="shared" si="1115"/>
        <v>0</v>
      </c>
      <c r="CV171" s="41"/>
      <c r="CW171" s="41"/>
      <c r="CX171" s="31"/>
      <c r="CY171" s="31"/>
      <c r="CZ171" s="31"/>
      <c r="DA171" s="31"/>
      <c r="DB171" s="26"/>
      <c r="DC171" s="26" t="s">
        <v>89</v>
      </c>
      <c r="DD171" s="26"/>
      <c r="DE171" s="26"/>
      <c r="DF171" s="26"/>
      <c r="DG171" s="26"/>
      <c r="DH171" s="26">
        <f t="shared" si="968"/>
        <v>1</v>
      </c>
      <c r="DI171" s="26" t="str">
        <f t="shared" si="969"/>
        <v>Avanzado</v>
      </c>
      <c r="DJ171" s="19"/>
      <c r="EG171" s="19"/>
      <c r="EH171" s="19"/>
      <c r="EI171" s="19"/>
      <c r="EJ171" s="19"/>
      <c r="EK171" s="19"/>
      <c r="EL171" s="19"/>
      <c r="EM171" s="19"/>
      <c r="EN171" s="19"/>
      <c r="EO171" s="19"/>
      <c r="EP171" s="19"/>
    </row>
    <row r="172" spans="1:146" s="20" customFormat="1" ht="15" customHeight="1">
      <c r="A172" s="1"/>
      <c r="B172" s="19"/>
      <c r="C172" s="31" t="s">
        <v>2160</v>
      </c>
      <c r="D172" s="31" t="s">
        <v>519</v>
      </c>
      <c r="E172" s="31" t="s">
        <v>16</v>
      </c>
      <c r="F172" s="31" t="s">
        <v>2163</v>
      </c>
      <c r="G172" s="31" t="s">
        <v>2125</v>
      </c>
      <c r="H172" s="31" t="str">
        <f t="shared" si="965"/>
        <v>Avanzado</v>
      </c>
      <c r="I172" s="41" t="s">
        <v>3087</v>
      </c>
      <c r="J172" s="22" t="s">
        <v>132</v>
      </c>
      <c r="K172" s="642" t="s">
        <v>6</v>
      </c>
      <c r="L172" s="22" t="s">
        <v>313</v>
      </c>
      <c r="M172" s="31" t="s">
        <v>98</v>
      </c>
      <c r="N172" s="31" t="s">
        <v>1618</v>
      </c>
      <c r="O172" s="220" t="s">
        <v>22</v>
      </c>
      <c r="P172" s="220" t="s">
        <v>22</v>
      </c>
      <c r="Q172" s="220" t="s">
        <v>22</v>
      </c>
      <c r="R172" s="220" t="s">
        <v>22</v>
      </c>
      <c r="S172" s="26">
        <f>'G-7'!D61</f>
        <v>56</v>
      </c>
      <c r="T172" s="26">
        <f>'G-7'!D64</f>
        <v>59</v>
      </c>
      <c r="U172" s="26">
        <f>'G-7'!D65</f>
        <v>60</v>
      </c>
      <c r="V172" s="26">
        <f>'G-7'!D66</f>
        <v>61</v>
      </c>
      <c r="W172" s="26">
        <f>'G-7'!D67</f>
        <v>62</v>
      </c>
      <c r="X172" s="26" t="s">
        <v>4</v>
      </c>
      <c r="Y172" s="26" t="s">
        <v>4</v>
      </c>
      <c r="Z172" s="26" t="s">
        <v>4</v>
      </c>
      <c r="AA172" s="26" t="s">
        <v>4</v>
      </c>
      <c r="AB172" s="26" t="s">
        <v>4</v>
      </c>
      <c r="AC172" s="26" t="s">
        <v>4</v>
      </c>
      <c r="AD172" s="26" t="s">
        <v>4</v>
      </c>
      <c r="AE172" s="26" t="s">
        <v>4</v>
      </c>
      <c r="AF172" s="26" t="s">
        <v>4</v>
      </c>
      <c r="AG172" s="41" t="s">
        <v>4</v>
      </c>
      <c r="AH172" s="41" t="s">
        <v>4</v>
      </c>
      <c r="AI172" s="41" t="s">
        <v>4</v>
      </c>
      <c r="AJ172" s="41" t="s">
        <v>4</v>
      </c>
      <c r="AK172" s="41" t="s">
        <v>4</v>
      </c>
      <c r="AL172" s="221" t="s">
        <v>1608</v>
      </c>
      <c r="AM172" s="26" t="s">
        <v>2918</v>
      </c>
      <c r="AN172" s="26" t="s">
        <v>1604</v>
      </c>
      <c r="AO172" s="26" t="s">
        <v>1604</v>
      </c>
      <c r="AP172" s="26" t="s">
        <v>1604</v>
      </c>
      <c r="AQ172" s="41" t="s">
        <v>2917</v>
      </c>
      <c r="AR172" s="41"/>
      <c r="AS172" s="41"/>
      <c r="AT172" s="41"/>
      <c r="AU172" s="41" t="s">
        <v>2851</v>
      </c>
      <c r="AV172" s="41"/>
      <c r="AW172" s="41"/>
      <c r="AX172" s="41"/>
      <c r="AY172" s="41"/>
      <c r="AZ172" s="41"/>
      <c r="BA172" s="41"/>
      <c r="BB172" s="23" t="s">
        <v>1957</v>
      </c>
      <c r="BC172" s="23" t="s">
        <v>450</v>
      </c>
      <c r="BD172" s="30" t="s">
        <v>1958</v>
      </c>
      <c r="BE172" s="24" t="s">
        <v>450</v>
      </c>
      <c r="BF172" s="25" t="s">
        <v>1959</v>
      </c>
      <c r="BG172" s="25" t="s">
        <v>450</v>
      </c>
      <c r="BH172" s="40" t="s">
        <v>1956</v>
      </c>
      <c r="BI172" s="485">
        <f>'G-8'!MR93</f>
        <v>11.071</v>
      </c>
      <c r="BJ172" s="485">
        <f>'G-8'!MT93</f>
        <v>2.7580666666666667</v>
      </c>
      <c r="BK172" s="485">
        <f>'G-8'!MS93</f>
        <v>0.10100000000000001</v>
      </c>
      <c r="BL172" s="41">
        <f t="shared" si="1111"/>
        <v>0</v>
      </c>
      <c r="BM172" s="41"/>
      <c r="BN172" s="31"/>
      <c r="BO172" s="41"/>
      <c r="BP172" s="31"/>
      <c r="BQ172" s="41"/>
      <c r="BR172" s="31"/>
      <c r="BS172" s="31"/>
      <c r="BT172" s="31"/>
      <c r="BU172" s="31"/>
      <c r="BV172" s="31"/>
      <c r="BW172" s="31"/>
      <c r="BX172" s="31"/>
      <c r="BY172" s="31"/>
      <c r="BZ172" s="31"/>
      <c r="CA172" s="41">
        <f t="shared" si="1114"/>
        <v>0</v>
      </c>
      <c r="CB172" s="41"/>
      <c r="CC172" s="41"/>
      <c r="CD172" s="41"/>
      <c r="CE172" s="41"/>
      <c r="CF172" s="41"/>
      <c r="CG172" s="41" t="s">
        <v>88</v>
      </c>
      <c r="CH172" s="41"/>
      <c r="CI172" s="41"/>
      <c r="CJ172" s="41"/>
      <c r="CK172" s="41"/>
      <c r="CL172" s="41">
        <f t="shared" si="1112"/>
        <v>0</v>
      </c>
      <c r="CM172" s="41"/>
      <c r="CN172" s="41"/>
      <c r="CO172" s="41"/>
      <c r="CP172" s="41"/>
      <c r="CQ172" s="41"/>
      <c r="CR172" s="41"/>
      <c r="CS172" s="41"/>
      <c r="CT172" s="41"/>
      <c r="CU172" s="41">
        <f t="shared" si="1115"/>
        <v>0</v>
      </c>
      <c r="CV172" s="41"/>
      <c r="CW172" s="31"/>
      <c r="CX172" s="31"/>
      <c r="CY172" s="31"/>
      <c r="CZ172" s="31"/>
      <c r="DA172" s="31"/>
      <c r="DB172" s="26"/>
      <c r="DC172" s="26"/>
      <c r="DD172" s="26"/>
      <c r="DE172" s="26"/>
      <c r="DF172" s="26"/>
      <c r="DG172" s="26"/>
      <c r="DH172" s="26">
        <f t="shared" si="968"/>
        <v>0</v>
      </c>
      <c r="DI172" s="26" t="str">
        <f t="shared" si="969"/>
        <v>Avanzado</v>
      </c>
      <c r="DJ172" s="19"/>
      <c r="EG172" s="19"/>
      <c r="EH172" s="19"/>
      <c r="EI172" s="19"/>
      <c r="EJ172" s="19"/>
      <c r="EK172" s="19"/>
      <c r="EL172" s="19"/>
      <c r="EM172" s="19"/>
      <c r="EN172" s="19"/>
      <c r="EO172" s="19"/>
      <c r="EP172" s="19"/>
    </row>
    <row r="173" spans="1:146" s="20" customFormat="1" ht="15" customHeight="1">
      <c r="A173" s="1"/>
      <c r="B173" s="19"/>
      <c r="C173" s="31" t="s">
        <v>2160</v>
      </c>
      <c r="D173" s="31" t="s">
        <v>519</v>
      </c>
      <c r="E173" s="31" t="s">
        <v>16</v>
      </c>
      <c r="F173" s="31" t="s">
        <v>2163</v>
      </c>
      <c r="G173" s="31" t="s">
        <v>2125</v>
      </c>
      <c r="H173" s="31" t="str">
        <f t="shared" si="965"/>
        <v>Avanzado</v>
      </c>
      <c r="I173" s="41" t="s">
        <v>3088</v>
      </c>
      <c r="J173" s="22" t="s">
        <v>2978</v>
      </c>
      <c r="K173" s="642" t="s">
        <v>6</v>
      </c>
      <c r="L173" s="22" t="s">
        <v>2979</v>
      </c>
      <c r="M173" s="31" t="s">
        <v>98</v>
      </c>
      <c r="N173" s="31" t="s">
        <v>2980</v>
      </c>
      <c r="O173" s="220" t="s">
        <v>22</v>
      </c>
      <c r="P173" s="220" t="s">
        <v>22</v>
      </c>
      <c r="Q173" s="220" t="s">
        <v>22</v>
      </c>
      <c r="R173" s="220" t="s">
        <v>22</v>
      </c>
      <c r="S173" s="26">
        <f>'G-7'!D61</f>
        <v>56</v>
      </c>
      <c r="T173" s="26">
        <f>'G-7'!D68</f>
        <v>63</v>
      </c>
      <c r="U173" s="26">
        <f>'G-7'!D69</f>
        <v>64</v>
      </c>
      <c r="V173" s="26">
        <f>'G-7'!D70</f>
        <v>65</v>
      </c>
      <c r="W173" s="26">
        <f>'G-7'!D71</f>
        <v>66</v>
      </c>
      <c r="X173" s="26">
        <f>'G-7'!D72</f>
        <v>67</v>
      </c>
      <c r="Y173" s="26">
        <f>'G-7'!D83</f>
        <v>78</v>
      </c>
      <c r="Z173" s="26">
        <f>'G-7'!D85</f>
        <v>81</v>
      </c>
      <c r="AA173" s="26">
        <f>'G-7'!D98</f>
        <v>94</v>
      </c>
      <c r="AB173" s="26">
        <f>'G-7'!D84</f>
        <v>79</v>
      </c>
      <c r="AC173" s="26" t="e">
        <f>'G-7'!#REF!</f>
        <v>#REF!</v>
      </c>
      <c r="AD173" s="26" t="s">
        <v>4</v>
      </c>
      <c r="AE173" s="26" t="s">
        <v>4</v>
      </c>
      <c r="AF173" s="26" t="s">
        <v>4</v>
      </c>
      <c r="AG173" s="26" t="s">
        <v>4</v>
      </c>
      <c r="AH173" s="26">
        <f>'G-7'!D73</f>
        <v>68</v>
      </c>
      <c r="AI173" s="26">
        <f>'G-7'!D74</f>
        <v>69</v>
      </c>
      <c r="AJ173" s="41" t="s">
        <v>4</v>
      </c>
      <c r="AK173" s="41" t="s">
        <v>4</v>
      </c>
      <c r="AL173" s="222" t="s">
        <v>2982</v>
      </c>
      <c r="AM173" s="26" t="s">
        <v>2918</v>
      </c>
      <c r="AN173" s="26" t="s">
        <v>2981</v>
      </c>
      <c r="AO173" s="26" t="s">
        <v>1604</v>
      </c>
      <c r="AP173" s="26" t="s">
        <v>1604</v>
      </c>
      <c r="AQ173" s="41" t="s">
        <v>619</v>
      </c>
      <c r="AR173" s="41"/>
      <c r="AS173" s="41"/>
      <c r="AT173" s="41"/>
      <c r="AU173" s="41" t="s">
        <v>2851</v>
      </c>
      <c r="AV173" s="41" t="s">
        <v>2851</v>
      </c>
      <c r="AW173" s="41" t="s">
        <v>2851</v>
      </c>
      <c r="AX173" s="41"/>
      <c r="AY173" s="41"/>
      <c r="AZ173" s="41"/>
      <c r="BA173" s="41" t="s">
        <v>2851</v>
      </c>
      <c r="BB173" s="23" t="s">
        <v>1957</v>
      </c>
      <c r="BC173" s="23" t="s">
        <v>450</v>
      </c>
      <c r="BD173" s="30" t="s">
        <v>1958</v>
      </c>
      <c r="BE173" s="24" t="s">
        <v>450</v>
      </c>
      <c r="BF173" s="25" t="s">
        <v>1959</v>
      </c>
      <c r="BG173" s="25" t="s">
        <v>450</v>
      </c>
      <c r="BH173" s="40" t="s">
        <v>1956</v>
      </c>
      <c r="BI173" s="485">
        <f>'G-8'!MR99</f>
        <v>1.2646084074655506</v>
      </c>
      <c r="BJ173" s="485">
        <f>'G-8'!MT99</f>
        <v>0.68780963602941625</v>
      </c>
      <c r="BK173" s="485">
        <f>'G-8'!MS99</f>
        <v>0.128</v>
      </c>
      <c r="BL173" s="41">
        <f t="shared" si="1111"/>
        <v>0</v>
      </c>
      <c r="BM173" s="41"/>
      <c r="BN173" s="31"/>
      <c r="BO173" s="41"/>
      <c r="BP173" s="31"/>
      <c r="BQ173" s="41"/>
      <c r="BR173" s="31"/>
      <c r="BS173" s="31"/>
      <c r="BT173" s="31"/>
      <c r="BU173" s="31"/>
      <c r="BV173" s="31"/>
      <c r="BW173" s="31"/>
      <c r="BX173" s="31"/>
      <c r="BY173" s="31"/>
      <c r="BZ173" s="31"/>
      <c r="CA173" s="41">
        <f t="shared" si="1114"/>
        <v>0</v>
      </c>
      <c r="CB173" s="26"/>
      <c r="CC173" s="41"/>
      <c r="CD173" s="41"/>
      <c r="CE173" s="41"/>
      <c r="CF173" s="41"/>
      <c r="CG173" s="41" t="s">
        <v>88</v>
      </c>
      <c r="CH173" s="41"/>
      <c r="CI173" s="41"/>
      <c r="CJ173" s="41"/>
      <c r="CK173" s="41"/>
      <c r="CL173" s="41">
        <f t="shared" si="1112"/>
        <v>0</v>
      </c>
      <c r="CM173" s="41"/>
      <c r="CN173" s="41"/>
      <c r="CO173" s="41"/>
      <c r="CP173" s="41"/>
      <c r="CQ173" s="41"/>
      <c r="CR173" s="41"/>
      <c r="CS173" s="41"/>
      <c r="CT173" s="41"/>
      <c r="CU173" s="41">
        <f t="shared" si="1115"/>
        <v>0</v>
      </c>
      <c r="CV173" s="41"/>
      <c r="CW173" s="31"/>
      <c r="CX173" s="31"/>
      <c r="CY173" s="31"/>
      <c r="CZ173" s="31"/>
      <c r="DA173" s="31"/>
      <c r="DB173" s="26"/>
      <c r="DC173" s="26"/>
      <c r="DD173" s="26" t="s">
        <v>89</v>
      </c>
      <c r="DE173" s="26"/>
      <c r="DF173" s="26" t="s">
        <v>89</v>
      </c>
      <c r="DG173" s="26"/>
      <c r="DH173" s="26">
        <f t="shared" si="968"/>
        <v>2</v>
      </c>
      <c r="DI173" s="26" t="str">
        <f t="shared" si="969"/>
        <v>Avanzado</v>
      </c>
      <c r="DJ173" s="19"/>
      <c r="EG173" s="19"/>
      <c r="EH173" s="19"/>
      <c r="EI173" s="19"/>
      <c r="EJ173" s="19"/>
      <c r="EK173" s="19"/>
      <c r="EL173" s="19"/>
      <c r="EM173" s="19"/>
      <c r="EN173" s="19"/>
      <c r="EO173" s="19"/>
      <c r="EP173" s="19"/>
    </row>
    <row r="174" spans="1:146" s="20" customFormat="1" ht="15" customHeight="1">
      <c r="A174" s="1"/>
      <c r="B174" s="19"/>
      <c r="C174" s="31" t="str">
        <f>C173</f>
        <v>Aspectos técnicos y de salud pública</v>
      </c>
      <c r="D174" s="31" t="s">
        <v>2313</v>
      </c>
      <c r="E174" s="31" t="str">
        <f>E173</f>
        <v>Instalaciones y equipamiento</v>
      </c>
      <c r="F174" s="31" t="str">
        <f t="shared" ref="F174:G176" si="1116">F173</f>
        <v>Desempeño de las instalaciones y equipamiento</v>
      </c>
      <c r="G174" s="31" t="str">
        <f t="shared" si="1116"/>
        <v>Efectividad Gubernamental</v>
      </c>
      <c r="H174" s="31" t="str">
        <f t="shared" si="965"/>
        <v>Avanzado</v>
      </c>
      <c r="I174" s="31" t="str">
        <f t="shared" ref="I174:AG176" si="1117">I173</f>
        <v>I-69</v>
      </c>
      <c r="J174" s="31" t="str">
        <f t="shared" si="1117"/>
        <v>Grado de aprovechamiento de infraestructura e instalaciones</v>
      </c>
      <c r="K174" s="31" t="str">
        <f t="shared" si="1117"/>
        <v>%</v>
      </c>
      <c r="L174" s="31" t="str">
        <f t="shared" si="1117"/>
        <v>Muestra la relación entre los residuos recolectados y/o ingresados a las diversas instalaciones y su capacidad de diseño</v>
      </c>
      <c r="M174" s="31" t="str">
        <f t="shared" si="1117"/>
        <v>Cuantitativo</v>
      </c>
      <c r="N174" s="31" t="str">
        <f t="shared" si="1117"/>
        <v xml:space="preserve">Grado de aprovechamiento en recolección y transporte= [Residuos recolectados totales (ton)]/[capacidad total volumétrica de vehículos (m3)*densidad media (promedio) de residuos en vehículos (ton/m3)* # total de vehículos *Número de viajes por vehículo*Frecuencia de recolección semanal*52 semanas]*100. 
Recolección neumática=  [Residuos recolectados en la fracción "i" (ton/mes)]/capacidad de diseño de las instalaciones (ton/hora)*tiempo total de funcionamiento de las instalaciones (hora/mes)*100. 
Grado de aprovechamiento en instalaciones= [Residuos entrados a la instalación (ton/mes)]/capacidad de diseño de las instalaciones (ton/hora)*tiempo total de funcionamiento de las instalaciones (horas/mes)*100. 
Para transferencia y transporte se deben realizar ambos cálculos (recolección e instalación) y reportar un promedio de ambos valores. Para todos los cálculos (a excepción de recolección) se debe utilizar toneladas/mes, utilizando el dato del mes con máxima recepción de residuos. "i"= papel y cartón, orgánicos, envases ligeros, entre otros, según  como esté organizada la recolección. </v>
      </c>
      <c r="O174" s="31" t="str">
        <f t="shared" si="1117"/>
        <v>N/A</v>
      </c>
      <c r="P174" s="31" t="str">
        <f t="shared" si="1117"/>
        <v>N/A</v>
      </c>
      <c r="Q174" s="31" t="str">
        <f t="shared" si="1117"/>
        <v>N/A</v>
      </c>
      <c r="R174" s="31" t="str">
        <f t="shared" si="1117"/>
        <v>N/A</v>
      </c>
      <c r="S174" s="31">
        <f t="shared" si="1117"/>
        <v>56</v>
      </c>
      <c r="T174" s="31">
        <f t="shared" si="1117"/>
        <v>63</v>
      </c>
      <c r="U174" s="31">
        <f t="shared" si="1117"/>
        <v>64</v>
      </c>
      <c r="V174" s="31">
        <f t="shared" si="1117"/>
        <v>65</v>
      </c>
      <c r="W174" s="31">
        <f t="shared" si="1117"/>
        <v>66</v>
      </c>
      <c r="X174" s="31">
        <f t="shared" si="1117"/>
        <v>67</v>
      </c>
      <c r="Y174" s="31">
        <f t="shared" si="1117"/>
        <v>78</v>
      </c>
      <c r="Z174" s="31">
        <f t="shared" si="1117"/>
        <v>81</v>
      </c>
      <c r="AA174" s="31">
        <f t="shared" si="1117"/>
        <v>94</v>
      </c>
      <c r="AB174" s="31">
        <f t="shared" si="1117"/>
        <v>79</v>
      </c>
      <c r="AC174" s="31" t="e">
        <f t="shared" si="1117"/>
        <v>#REF!</v>
      </c>
      <c r="AD174" s="31" t="str">
        <f t="shared" si="1117"/>
        <v>-</v>
      </c>
      <c r="AE174" s="31" t="str">
        <f t="shared" si="1117"/>
        <v>-</v>
      </c>
      <c r="AF174" s="31" t="str">
        <f t="shared" si="1117"/>
        <v>-</v>
      </c>
      <c r="AG174" s="31" t="str">
        <f t="shared" si="1117"/>
        <v>-</v>
      </c>
      <c r="AH174" s="31">
        <f t="shared" ref="AH174:BA176" si="1118">AH173</f>
        <v>68</v>
      </c>
      <c r="AI174" s="31">
        <f t="shared" si="1118"/>
        <v>69</v>
      </c>
      <c r="AJ174" s="31" t="str">
        <f t="shared" si="1118"/>
        <v>-</v>
      </c>
      <c r="AK174" s="31" t="str">
        <f t="shared" si="1118"/>
        <v>-</v>
      </c>
      <c r="AL174" s="221" t="str">
        <f t="shared" si="1118"/>
        <v>Este muestra un grado de aprovechamiento promedio que puede reflejar o no necesidades particulares por cada instalación</v>
      </c>
      <c r="AM174" s="31" t="str">
        <f t="shared" si="1118"/>
        <v>Si hay recolección selectiva cada fracción debe reportarse por separado</v>
      </c>
      <c r="AN174" s="31" t="str">
        <f t="shared" si="1118"/>
        <v xml:space="preserve">∑grado de aprovechamiento de cada instalación*cantidad de residuos entrados a las instalaciones (toneladas)/∑cantidad de residuos entrados a las instalaciones (toneladas). </v>
      </c>
      <c r="AO174" s="31" t="str">
        <f t="shared" si="1118"/>
        <v>Si densidad y frecuencia son promedio se utiliza método de cálculo</v>
      </c>
      <c r="AP174" s="31" t="str">
        <f t="shared" si="1118"/>
        <v>Si densidad y frecuencia son promedio se utiliza método de cálculo</v>
      </c>
      <c r="AQ174" s="31" t="str">
        <f t="shared" si="1118"/>
        <v>Componentes</v>
      </c>
      <c r="AR174" s="31"/>
      <c r="AS174" s="31"/>
      <c r="AT174" s="31"/>
      <c r="AU174" s="31" t="str">
        <f t="shared" si="1118"/>
        <v>X</v>
      </c>
      <c r="AV174" s="31" t="str">
        <f t="shared" si="1118"/>
        <v>X</v>
      </c>
      <c r="AW174" s="31" t="str">
        <f t="shared" si="1118"/>
        <v>X</v>
      </c>
      <c r="AX174" s="31">
        <f t="shared" si="1118"/>
        <v>0</v>
      </c>
      <c r="AY174" s="31">
        <f t="shared" si="1118"/>
        <v>0</v>
      </c>
      <c r="AZ174" s="31">
        <f t="shared" si="1118"/>
        <v>0</v>
      </c>
      <c r="BA174" s="31" t="str">
        <f t="shared" si="1118"/>
        <v>X</v>
      </c>
      <c r="BB174" s="23" t="str">
        <f>BB173</f>
        <v>≤100% a ≥80%</v>
      </c>
      <c r="BC174" s="23" t="str">
        <f t="shared" ref="BC174:BG176" si="1119">BC173</f>
        <v>Propuesto</v>
      </c>
      <c r="BD174" s="30" t="str">
        <f t="shared" si="1119"/>
        <v>&lt;80% a ≥50%</v>
      </c>
      <c r="BE174" s="24" t="str">
        <f t="shared" si="1119"/>
        <v>Propuesto</v>
      </c>
      <c r="BF174" s="25" t="str">
        <f t="shared" si="1119"/>
        <v>&lt;50% ó &gt;100%</v>
      </c>
      <c r="BG174" s="25" t="str">
        <f t="shared" si="1119"/>
        <v>Propuesto</v>
      </c>
      <c r="BH174" s="40" t="str">
        <f>BH173</f>
        <v>Válido</v>
      </c>
      <c r="BI174" s="485">
        <f>'G-8'!MR132</f>
        <v>1.464</v>
      </c>
      <c r="BJ174" s="485">
        <f>'G-8'!MT132</f>
        <v>1.464</v>
      </c>
      <c r="BK174" s="485">
        <f>'G-8'!MS132</f>
        <v>1.464</v>
      </c>
      <c r="BL174" s="41">
        <f>BL173</f>
        <v>0</v>
      </c>
      <c r="BM174" s="41">
        <f t="shared" ref="BM174:DA176" si="1120">BM173</f>
        <v>0</v>
      </c>
      <c r="BN174" s="41">
        <f t="shared" si="1120"/>
        <v>0</v>
      </c>
      <c r="BO174" s="41">
        <f t="shared" si="1120"/>
        <v>0</v>
      </c>
      <c r="BP174" s="41">
        <f t="shared" si="1120"/>
        <v>0</v>
      </c>
      <c r="BQ174" s="41">
        <f t="shared" si="1120"/>
        <v>0</v>
      </c>
      <c r="BR174" s="41">
        <f t="shared" si="1120"/>
        <v>0</v>
      </c>
      <c r="BS174" s="41">
        <f t="shared" si="1120"/>
        <v>0</v>
      </c>
      <c r="BT174" s="41">
        <f t="shared" si="1120"/>
        <v>0</v>
      </c>
      <c r="BU174" s="41">
        <f t="shared" si="1120"/>
        <v>0</v>
      </c>
      <c r="BV174" s="41">
        <f t="shared" si="1120"/>
        <v>0</v>
      </c>
      <c r="BW174" s="41">
        <f t="shared" si="1120"/>
        <v>0</v>
      </c>
      <c r="BX174" s="41">
        <f t="shared" si="1120"/>
        <v>0</v>
      </c>
      <c r="BY174" s="41">
        <f t="shared" si="1120"/>
        <v>0</v>
      </c>
      <c r="BZ174" s="41">
        <f t="shared" si="1120"/>
        <v>0</v>
      </c>
      <c r="CA174" s="41">
        <f t="shared" si="1120"/>
        <v>0</v>
      </c>
      <c r="CB174" s="41">
        <f t="shared" si="1120"/>
        <v>0</v>
      </c>
      <c r="CC174" s="41">
        <f t="shared" si="1120"/>
        <v>0</v>
      </c>
      <c r="CD174" s="41">
        <f t="shared" si="1120"/>
        <v>0</v>
      </c>
      <c r="CE174" s="41">
        <f t="shared" si="1120"/>
        <v>0</v>
      </c>
      <c r="CF174" s="41">
        <f t="shared" si="1120"/>
        <v>0</v>
      </c>
      <c r="CG174" s="41" t="str">
        <f t="shared" si="1120"/>
        <v>No</v>
      </c>
      <c r="CH174" s="41">
        <f t="shared" si="1120"/>
        <v>0</v>
      </c>
      <c r="CI174" s="41">
        <f t="shared" si="1120"/>
        <v>0</v>
      </c>
      <c r="CJ174" s="41">
        <f t="shared" si="1120"/>
        <v>0</v>
      </c>
      <c r="CK174" s="41">
        <f t="shared" si="1120"/>
        <v>0</v>
      </c>
      <c r="CL174" s="41">
        <f t="shared" si="1120"/>
        <v>0</v>
      </c>
      <c r="CM174" s="41">
        <f t="shared" si="1120"/>
        <v>0</v>
      </c>
      <c r="CN174" s="41">
        <f t="shared" si="1120"/>
        <v>0</v>
      </c>
      <c r="CO174" s="41">
        <f t="shared" si="1120"/>
        <v>0</v>
      </c>
      <c r="CP174" s="41">
        <f t="shared" si="1120"/>
        <v>0</v>
      </c>
      <c r="CQ174" s="41">
        <f t="shared" si="1120"/>
        <v>0</v>
      </c>
      <c r="CR174" s="41">
        <f t="shared" si="1120"/>
        <v>0</v>
      </c>
      <c r="CS174" s="41">
        <f t="shared" si="1120"/>
        <v>0</v>
      </c>
      <c r="CT174" s="41">
        <f t="shared" si="1120"/>
        <v>0</v>
      </c>
      <c r="CU174" s="41">
        <f t="shared" si="1120"/>
        <v>0</v>
      </c>
      <c r="CV174" s="41">
        <f t="shared" si="1120"/>
        <v>0</v>
      </c>
      <c r="CW174" s="41">
        <f t="shared" si="1120"/>
        <v>0</v>
      </c>
      <c r="CX174" s="41">
        <f t="shared" si="1120"/>
        <v>0</v>
      </c>
      <c r="CY174" s="41">
        <f t="shared" si="1120"/>
        <v>0</v>
      </c>
      <c r="CZ174" s="41">
        <f t="shared" si="1120"/>
        <v>0</v>
      </c>
      <c r="DA174" s="41">
        <f t="shared" si="1120"/>
        <v>0</v>
      </c>
      <c r="DB174" s="26"/>
      <c r="DC174" s="26"/>
      <c r="DD174" s="26"/>
      <c r="DE174" s="26"/>
      <c r="DF174" s="26"/>
      <c r="DG174" s="26"/>
      <c r="DH174" s="26">
        <f t="shared" si="968"/>
        <v>0</v>
      </c>
      <c r="DI174" s="26" t="str">
        <f t="shared" si="969"/>
        <v>Avanzado</v>
      </c>
      <c r="DJ174" s="19"/>
      <c r="EG174" s="19"/>
      <c r="EH174" s="19"/>
      <c r="EI174" s="19"/>
      <c r="EJ174" s="19"/>
      <c r="EK174" s="19"/>
      <c r="EL174" s="19"/>
      <c r="EM174" s="19"/>
      <c r="EN174" s="19"/>
      <c r="EO174" s="19"/>
      <c r="EP174" s="19"/>
    </row>
    <row r="175" spans="1:146" s="20" customFormat="1" ht="15" customHeight="1">
      <c r="A175" s="1"/>
      <c r="B175" s="19"/>
      <c r="C175" s="31" t="str">
        <f t="shared" ref="C175:C176" si="1121">C174</f>
        <v>Aspectos técnicos y de salud pública</v>
      </c>
      <c r="D175" s="31" t="s">
        <v>5</v>
      </c>
      <c r="E175" s="31" t="str">
        <f t="shared" ref="E175:E176" si="1122">E174</f>
        <v>Instalaciones y equipamiento</v>
      </c>
      <c r="F175" s="31" t="str">
        <f t="shared" si="1116"/>
        <v>Desempeño de las instalaciones y equipamiento</v>
      </c>
      <c r="G175" s="31" t="str">
        <f t="shared" si="1116"/>
        <v>Efectividad Gubernamental</v>
      </c>
      <c r="H175" s="31" t="str">
        <f t="shared" si="965"/>
        <v>Avanzado</v>
      </c>
      <c r="I175" s="31" t="str">
        <f t="shared" si="1117"/>
        <v>I-69</v>
      </c>
      <c r="J175" s="31" t="str">
        <f t="shared" si="1117"/>
        <v>Grado de aprovechamiento de infraestructura e instalaciones</v>
      </c>
      <c r="K175" s="31" t="str">
        <f t="shared" si="1117"/>
        <v>%</v>
      </c>
      <c r="L175" s="31" t="str">
        <f t="shared" si="1117"/>
        <v>Muestra la relación entre los residuos recolectados y/o ingresados a las diversas instalaciones y su capacidad de diseño</v>
      </c>
      <c r="M175" s="31" t="str">
        <f t="shared" si="1117"/>
        <v>Cuantitativo</v>
      </c>
      <c r="N175" s="31" t="str">
        <f t="shared" si="1117"/>
        <v xml:space="preserve">Grado de aprovechamiento en recolección y transporte= [Residuos recolectados totales (ton)]/[capacidad total volumétrica de vehículos (m3)*densidad media (promedio) de residuos en vehículos (ton/m3)* # total de vehículos *Número de viajes por vehículo*Frecuencia de recolección semanal*52 semanas]*100. 
Recolección neumática=  [Residuos recolectados en la fracción "i" (ton/mes)]/capacidad de diseño de las instalaciones (ton/hora)*tiempo total de funcionamiento de las instalaciones (hora/mes)*100. 
Grado de aprovechamiento en instalaciones= [Residuos entrados a la instalación (ton/mes)]/capacidad de diseño de las instalaciones (ton/hora)*tiempo total de funcionamiento de las instalaciones (horas/mes)*100. 
Para transferencia y transporte se deben realizar ambos cálculos (recolección e instalación) y reportar un promedio de ambos valores. Para todos los cálculos (a excepción de recolección) se debe utilizar toneladas/mes, utilizando el dato del mes con máxima recepción de residuos. "i"= papel y cartón, orgánicos, envases ligeros, entre otros, según  como esté organizada la recolección. </v>
      </c>
      <c r="O175" s="31" t="str">
        <f t="shared" si="1117"/>
        <v>N/A</v>
      </c>
      <c r="P175" s="31" t="str">
        <f t="shared" si="1117"/>
        <v>N/A</v>
      </c>
      <c r="Q175" s="31" t="str">
        <f t="shared" si="1117"/>
        <v>N/A</v>
      </c>
      <c r="R175" s="31" t="str">
        <f t="shared" si="1117"/>
        <v>N/A</v>
      </c>
      <c r="S175" s="31">
        <f t="shared" si="1117"/>
        <v>56</v>
      </c>
      <c r="T175" s="31">
        <f t="shared" si="1117"/>
        <v>63</v>
      </c>
      <c r="U175" s="31">
        <f t="shared" si="1117"/>
        <v>64</v>
      </c>
      <c r="V175" s="31">
        <f t="shared" si="1117"/>
        <v>65</v>
      </c>
      <c r="W175" s="31">
        <f t="shared" si="1117"/>
        <v>66</v>
      </c>
      <c r="X175" s="31">
        <f t="shared" si="1117"/>
        <v>67</v>
      </c>
      <c r="Y175" s="31">
        <f t="shared" si="1117"/>
        <v>78</v>
      </c>
      <c r="Z175" s="31">
        <f t="shared" si="1117"/>
        <v>81</v>
      </c>
      <c r="AA175" s="31">
        <f t="shared" si="1117"/>
        <v>94</v>
      </c>
      <c r="AB175" s="31">
        <f t="shared" si="1117"/>
        <v>79</v>
      </c>
      <c r="AC175" s="31" t="e">
        <f t="shared" si="1117"/>
        <v>#REF!</v>
      </c>
      <c r="AD175" s="31" t="str">
        <f t="shared" si="1117"/>
        <v>-</v>
      </c>
      <c r="AE175" s="31" t="str">
        <f t="shared" si="1117"/>
        <v>-</v>
      </c>
      <c r="AF175" s="31" t="str">
        <f t="shared" si="1117"/>
        <v>-</v>
      </c>
      <c r="AG175" s="31" t="str">
        <f t="shared" si="1117"/>
        <v>-</v>
      </c>
      <c r="AH175" s="31">
        <f t="shared" si="1118"/>
        <v>68</v>
      </c>
      <c r="AI175" s="31">
        <f t="shared" si="1118"/>
        <v>69</v>
      </c>
      <c r="AJ175" s="31" t="str">
        <f t="shared" si="1118"/>
        <v>-</v>
      </c>
      <c r="AK175" s="31" t="str">
        <f t="shared" si="1118"/>
        <v>-</v>
      </c>
      <c r="AL175" s="221" t="str">
        <f t="shared" si="1118"/>
        <v>Este muestra un grado de aprovechamiento promedio que puede reflejar o no necesidades particulares por cada instalación</v>
      </c>
      <c r="AM175" s="31" t="str">
        <f t="shared" si="1118"/>
        <v>Si hay recolección selectiva cada fracción debe reportarse por separado</v>
      </c>
      <c r="AN175" s="31" t="str">
        <f t="shared" si="1118"/>
        <v xml:space="preserve">∑grado de aprovechamiento de cada instalación*cantidad de residuos entrados a las instalaciones (toneladas)/∑cantidad de residuos entrados a las instalaciones (toneladas). </v>
      </c>
      <c r="AO175" s="31" t="str">
        <f t="shared" si="1118"/>
        <v>Si densidad y frecuencia son promedio se utiliza método de cálculo</v>
      </c>
      <c r="AP175" s="31" t="str">
        <f t="shared" si="1118"/>
        <v>Si densidad y frecuencia son promedio se utiliza método de cálculo</v>
      </c>
      <c r="AQ175" s="31" t="str">
        <f t="shared" si="1118"/>
        <v>Componentes</v>
      </c>
      <c r="AR175" s="31"/>
      <c r="AS175" s="31"/>
      <c r="AT175" s="31"/>
      <c r="AU175" s="31" t="str">
        <f t="shared" si="1118"/>
        <v>X</v>
      </c>
      <c r="AV175" s="31" t="str">
        <f t="shared" si="1118"/>
        <v>X</v>
      </c>
      <c r="AW175" s="31" t="str">
        <f t="shared" si="1118"/>
        <v>X</v>
      </c>
      <c r="AX175" s="31">
        <f t="shared" si="1118"/>
        <v>0</v>
      </c>
      <c r="AY175" s="31">
        <f t="shared" si="1118"/>
        <v>0</v>
      </c>
      <c r="AZ175" s="31">
        <f t="shared" si="1118"/>
        <v>0</v>
      </c>
      <c r="BA175" s="31" t="str">
        <f t="shared" si="1118"/>
        <v>X</v>
      </c>
      <c r="BB175" s="23" t="str">
        <f t="shared" ref="BB175:BB176" si="1123">BB174</f>
        <v>≤100% a ≥80%</v>
      </c>
      <c r="BC175" s="23" t="str">
        <f t="shared" si="1119"/>
        <v>Propuesto</v>
      </c>
      <c r="BD175" s="30" t="str">
        <f t="shared" si="1119"/>
        <v>&lt;80% a ≥50%</v>
      </c>
      <c r="BE175" s="24" t="str">
        <f t="shared" si="1119"/>
        <v>Propuesto</v>
      </c>
      <c r="BF175" s="25" t="str">
        <f t="shared" si="1119"/>
        <v>&lt;50% ó &gt;100%</v>
      </c>
      <c r="BG175" s="25" t="str">
        <f t="shared" si="1119"/>
        <v>Propuesto</v>
      </c>
      <c r="BH175" s="40" t="str">
        <f t="shared" ref="BH175:BH176" si="1124">BH174</f>
        <v>Válido</v>
      </c>
      <c r="BI175" s="485">
        <f>'G-8'!MR165</f>
        <v>1</v>
      </c>
      <c r="BJ175" s="485">
        <f>'G-8'!MT165</f>
        <v>0.79500000000000004</v>
      </c>
      <c r="BK175" s="485">
        <f>'G-8'!MS165</f>
        <v>0.52300000000000002</v>
      </c>
      <c r="BL175" s="41">
        <f t="shared" ref="BL175:BL176" si="1125">BL174</f>
        <v>0</v>
      </c>
      <c r="BM175" s="41">
        <f t="shared" si="1120"/>
        <v>0</v>
      </c>
      <c r="BN175" s="41">
        <f t="shared" si="1120"/>
        <v>0</v>
      </c>
      <c r="BO175" s="41">
        <f t="shared" si="1120"/>
        <v>0</v>
      </c>
      <c r="BP175" s="41">
        <f t="shared" si="1120"/>
        <v>0</v>
      </c>
      <c r="BQ175" s="41">
        <f t="shared" si="1120"/>
        <v>0</v>
      </c>
      <c r="BR175" s="41">
        <f t="shared" si="1120"/>
        <v>0</v>
      </c>
      <c r="BS175" s="41">
        <f t="shared" si="1120"/>
        <v>0</v>
      </c>
      <c r="BT175" s="41">
        <f t="shared" si="1120"/>
        <v>0</v>
      </c>
      <c r="BU175" s="41">
        <f t="shared" si="1120"/>
        <v>0</v>
      </c>
      <c r="BV175" s="41">
        <f t="shared" si="1120"/>
        <v>0</v>
      </c>
      <c r="BW175" s="41">
        <f t="shared" si="1120"/>
        <v>0</v>
      </c>
      <c r="BX175" s="41">
        <f t="shared" si="1120"/>
        <v>0</v>
      </c>
      <c r="BY175" s="41">
        <f t="shared" si="1120"/>
        <v>0</v>
      </c>
      <c r="BZ175" s="41">
        <f t="shared" si="1120"/>
        <v>0</v>
      </c>
      <c r="CA175" s="41">
        <f t="shared" si="1120"/>
        <v>0</v>
      </c>
      <c r="CB175" s="41">
        <f t="shared" si="1120"/>
        <v>0</v>
      </c>
      <c r="CC175" s="41">
        <f t="shared" si="1120"/>
        <v>0</v>
      </c>
      <c r="CD175" s="41">
        <f t="shared" si="1120"/>
        <v>0</v>
      </c>
      <c r="CE175" s="41">
        <f t="shared" si="1120"/>
        <v>0</v>
      </c>
      <c r="CF175" s="41">
        <f t="shared" si="1120"/>
        <v>0</v>
      </c>
      <c r="CG175" s="41" t="str">
        <f t="shared" si="1120"/>
        <v>No</v>
      </c>
      <c r="CH175" s="41">
        <f t="shared" si="1120"/>
        <v>0</v>
      </c>
      <c r="CI175" s="41">
        <f t="shared" si="1120"/>
        <v>0</v>
      </c>
      <c r="CJ175" s="41">
        <f t="shared" si="1120"/>
        <v>0</v>
      </c>
      <c r="CK175" s="41">
        <f t="shared" si="1120"/>
        <v>0</v>
      </c>
      <c r="CL175" s="41">
        <f t="shared" si="1120"/>
        <v>0</v>
      </c>
      <c r="CM175" s="41">
        <f t="shared" si="1120"/>
        <v>0</v>
      </c>
      <c r="CN175" s="41">
        <f t="shared" si="1120"/>
        <v>0</v>
      </c>
      <c r="CO175" s="41">
        <f t="shared" si="1120"/>
        <v>0</v>
      </c>
      <c r="CP175" s="41">
        <f t="shared" si="1120"/>
        <v>0</v>
      </c>
      <c r="CQ175" s="41">
        <f t="shared" si="1120"/>
        <v>0</v>
      </c>
      <c r="CR175" s="41">
        <f t="shared" si="1120"/>
        <v>0</v>
      </c>
      <c r="CS175" s="41">
        <f t="shared" si="1120"/>
        <v>0</v>
      </c>
      <c r="CT175" s="41">
        <f t="shared" si="1120"/>
        <v>0</v>
      </c>
      <c r="CU175" s="41">
        <f t="shared" si="1120"/>
        <v>0</v>
      </c>
      <c r="CV175" s="41">
        <f t="shared" si="1120"/>
        <v>0</v>
      </c>
      <c r="CW175" s="41">
        <f t="shared" si="1120"/>
        <v>0</v>
      </c>
      <c r="CX175" s="41">
        <f t="shared" si="1120"/>
        <v>0</v>
      </c>
      <c r="CY175" s="41">
        <f t="shared" si="1120"/>
        <v>0</v>
      </c>
      <c r="CZ175" s="41">
        <f t="shared" si="1120"/>
        <v>0</v>
      </c>
      <c r="DA175" s="41">
        <f t="shared" si="1120"/>
        <v>0</v>
      </c>
      <c r="DB175" s="26"/>
      <c r="DC175" s="26" t="s">
        <v>89</v>
      </c>
      <c r="DD175" s="26"/>
      <c r="DE175" s="26"/>
      <c r="DF175" s="26"/>
      <c r="DG175" s="26"/>
      <c r="DH175" s="26">
        <f t="shared" si="968"/>
        <v>1</v>
      </c>
      <c r="DI175" s="26" t="str">
        <f t="shared" si="969"/>
        <v>Avanzado</v>
      </c>
      <c r="DJ175" s="19"/>
      <c r="EG175" s="19"/>
      <c r="EH175" s="19"/>
      <c r="EI175" s="19"/>
      <c r="EJ175" s="19"/>
      <c r="EK175" s="19"/>
      <c r="EL175" s="19"/>
      <c r="EM175" s="19"/>
      <c r="EN175" s="19"/>
      <c r="EO175" s="19"/>
      <c r="EP175" s="19"/>
    </row>
    <row r="176" spans="1:146" s="20" customFormat="1" ht="15" customHeight="1">
      <c r="A176" s="1"/>
      <c r="B176" s="19"/>
      <c r="C176" s="31" t="str">
        <f t="shared" si="1121"/>
        <v>Aspectos técnicos y de salud pública</v>
      </c>
      <c r="D176" s="31" t="s">
        <v>55</v>
      </c>
      <c r="E176" s="31" t="str">
        <f t="shared" si="1122"/>
        <v>Instalaciones y equipamiento</v>
      </c>
      <c r="F176" s="31" t="str">
        <f t="shared" si="1116"/>
        <v>Desempeño de las instalaciones y equipamiento</v>
      </c>
      <c r="G176" s="31" t="str">
        <f t="shared" si="1116"/>
        <v>Efectividad Gubernamental</v>
      </c>
      <c r="H176" s="31" t="str">
        <f t="shared" si="965"/>
        <v>Avanzado</v>
      </c>
      <c r="I176" s="31" t="str">
        <f t="shared" si="1117"/>
        <v>I-69</v>
      </c>
      <c r="J176" s="31" t="str">
        <f t="shared" si="1117"/>
        <v>Grado de aprovechamiento de infraestructura e instalaciones</v>
      </c>
      <c r="K176" s="31" t="str">
        <f t="shared" si="1117"/>
        <v>%</v>
      </c>
      <c r="L176" s="31" t="str">
        <f t="shared" si="1117"/>
        <v>Muestra la relación entre los residuos recolectados y/o ingresados a las diversas instalaciones y su capacidad de diseño</v>
      </c>
      <c r="M176" s="31" t="str">
        <f t="shared" si="1117"/>
        <v>Cuantitativo</v>
      </c>
      <c r="N176" s="31" t="str">
        <f t="shared" si="1117"/>
        <v xml:space="preserve">Grado de aprovechamiento en recolección y transporte= [Residuos recolectados totales (ton)]/[capacidad total volumétrica de vehículos (m3)*densidad media (promedio) de residuos en vehículos (ton/m3)* # total de vehículos *Número de viajes por vehículo*Frecuencia de recolección semanal*52 semanas]*100. 
Recolección neumática=  [Residuos recolectados en la fracción "i" (ton/mes)]/capacidad de diseño de las instalaciones (ton/hora)*tiempo total de funcionamiento de las instalaciones (hora/mes)*100. 
Grado de aprovechamiento en instalaciones= [Residuos entrados a la instalación (ton/mes)]/capacidad de diseño de las instalaciones (ton/hora)*tiempo total de funcionamiento de las instalaciones (horas/mes)*100. 
Para transferencia y transporte se deben realizar ambos cálculos (recolección e instalación) y reportar un promedio de ambos valores. Para todos los cálculos (a excepción de recolección) se debe utilizar toneladas/mes, utilizando el dato del mes con máxima recepción de residuos. "i"= papel y cartón, orgánicos, envases ligeros, entre otros, según  como esté organizada la recolección. </v>
      </c>
      <c r="O176" s="31" t="str">
        <f t="shared" si="1117"/>
        <v>N/A</v>
      </c>
      <c r="P176" s="31" t="str">
        <f t="shared" si="1117"/>
        <v>N/A</v>
      </c>
      <c r="Q176" s="31" t="str">
        <f t="shared" si="1117"/>
        <v>N/A</v>
      </c>
      <c r="R176" s="31" t="str">
        <f t="shared" si="1117"/>
        <v>N/A</v>
      </c>
      <c r="S176" s="31">
        <f t="shared" si="1117"/>
        <v>56</v>
      </c>
      <c r="T176" s="31">
        <f t="shared" si="1117"/>
        <v>63</v>
      </c>
      <c r="U176" s="31">
        <f t="shared" si="1117"/>
        <v>64</v>
      </c>
      <c r="V176" s="31">
        <f t="shared" si="1117"/>
        <v>65</v>
      </c>
      <c r="W176" s="31">
        <f t="shared" si="1117"/>
        <v>66</v>
      </c>
      <c r="X176" s="31">
        <f t="shared" si="1117"/>
        <v>67</v>
      </c>
      <c r="Y176" s="31">
        <f t="shared" si="1117"/>
        <v>78</v>
      </c>
      <c r="Z176" s="31">
        <f t="shared" si="1117"/>
        <v>81</v>
      </c>
      <c r="AA176" s="31">
        <f t="shared" si="1117"/>
        <v>94</v>
      </c>
      <c r="AB176" s="31">
        <f t="shared" si="1117"/>
        <v>79</v>
      </c>
      <c r="AC176" s="31" t="e">
        <f t="shared" si="1117"/>
        <v>#REF!</v>
      </c>
      <c r="AD176" s="31" t="str">
        <f t="shared" si="1117"/>
        <v>-</v>
      </c>
      <c r="AE176" s="31" t="str">
        <f t="shared" si="1117"/>
        <v>-</v>
      </c>
      <c r="AF176" s="31" t="str">
        <f t="shared" si="1117"/>
        <v>-</v>
      </c>
      <c r="AG176" s="31" t="str">
        <f t="shared" si="1117"/>
        <v>-</v>
      </c>
      <c r="AH176" s="31">
        <f t="shared" si="1118"/>
        <v>68</v>
      </c>
      <c r="AI176" s="31">
        <f t="shared" si="1118"/>
        <v>69</v>
      </c>
      <c r="AJ176" s="31" t="str">
        <f t="shared" si="1118"/>
        <v>-</v>
      </c>
      <c r="AK176" s="31" t="str">
        <f t="shared" si="1118"/>
        <v>-</v>
      </c>
      <c r="AL176" s="221" t="str">
        <f t="shared" si="1118"/>
        <v>Este muestra un grado de aprovechamiento promedio que puede reflejar o no necesidades particulares por cada instalación</v>
      </c>
      <c r="AM176" s="31" t="str">
        <f t="shared" si="1118"/>
        <v>Si hay recolección selectiva cada fracción debe reportarse por separado</v>
      </c>
      <c r="AN176" s="31" t="str">
        <f t="shared" si="1118"/>
        <v xml:space="preserve">∑grado de aprovechamiento de cada instalación*cantidad de residuos entrados a las instalaciones (toneladas)/∑cantidad de residuos entrados a las instalaciones (toneladas). </v>
      </c>
      <c r="AO176" s="31" t="str">
        <f t="shared" si="1118"/>
        <v>Si densidad y frecuencia son promedio se utiliza método de cálculo</v>
      </c>
      <c r="AP176" s="31" t="str">
        <f t="shared" si="1118"/>
        <v>Si densidad y frecuencia son promedio se utiliza método de cálculo</v>
      </c>
      <c r="AQ176" s="31" t="str">
        <f t="shared" si="1118"/>
        <v>Componentes</v>
      </c>
      <c r="AR176" s="31"/>
      <c r="AS176" s="31"/>
      <c r="AT176" s="31"/>
      <c r="AU176" s="31" t="str">
        <f t="shared" si="1118"/>
        <v>X</v>
      </c>
      <c r="AV176" s="31" t="str">
        <f t="shared" si="1118"/>
        <v>X</v>
      </c>
      <c r="AW176" s="31" t="str">
        <f t="shared" si="1118"/>
        <v>X</v>
      </c>
      <c r="AX176" s="31">
        <f t="shared" si="1118"/>
        <v>0</v>
      </c>
      <c r="AY176" s="31">
        <f t="shared" si="1118"/>
        <v>0</v>
      </c>
      <c r="AZ176" s="31">
        <f t="shared" si="1118"/>
        <v>0</v>
      </c>
      <c r="BA176" s="31" t="str">
        <f t="shared" si="1118"/>
        <v>X</v>
      </c>
      <c r="BB176" s="23" t="str">
        <f t="shared" si="1123"/>
        <v>≤100% a ≥80%</v>
      </c>
      <c r="BC176" s="23" t="str">
        <f t="shared" si="1119"/>
        <v>Propuesto</v>
      </c>
      <c r="BD176" s="30" t="str">
        <f t="shared" si="1119"/>
        <v>&lt;80% a ≥50%</v>
      </c>
      <c r="BE176" s="24" t="str">
        <f t="shared" si="1119"/>
        <v>Propuesto</v>
      </c>
      <c r="BF176" s="25" t="str">
        <f t="shared" si="1119"/>
        <v>&lt;50% ó &gt;100%</v>
      </c>
      <c r="BG176" s="25" t="str">
        <f t="shared" si="1119"/>
        <v>Propuesto</v>
      </c>
      <c r="BH176" s="40" t="str">
        <f t="shared" si="1124"/>
        <v>Válido</v>
      </c>
      <c r="BI176" s="485">
        <f>'G-8'!MR275</f>
        <v>0.66669999999999996</v>
      </c>
      <c r="BJ176" s="485">
        <f>'G-8'!MT275</f>
        <v>0.66669999999999996</v>
      </c>
      <c r="BK176" s="485">
        <f>'G-8'!MS275</f>
        <v>0.66669999999999996</v>
      </c>
      <c r="BL176" s="41">
        <f t="shared" si="1125"/>
        <v>0</v>
      </c>
      <c r="BM176" s="41">
        <f t="shared" si="1120"/>
        <v>0</v>
      </c>
      <c r="BN176" s="41">
        <f t="shared" si="1120"/>
        <v>0</v>
      </c>
      <c r="BO176" s="41">
        <f t="shared" si="1120"/>
        <v>0</v>
      </c>
      <c r="BP176" s="41">
        <f t="shared" si="1120"/>
        <v>0</v>
      </c>
      <c r="BQ176" s="41">
        <f t="shared" si="1120"/>
        <v>0</v>
      </c>
      <c r="BR176" s="41">
        <f t="shared" si="1120"/>
        <v>0</v>
      </c>
      <c r="BS176" s="41">
        <f t="shared" si="1120"/>
        <v>0</v>
      </c>
      <c r="BT176" s="41">
        <f t="shared" si="1120"/>
        <v>0</v>
      </c>
      <c r="BU176" s="41">
        <f t="shared" si="1120"/>
        <v>0</v>
      </c>
      <c r="BV176" s="41">
        <f t="shared" si="1120"/>
        <v>0</v>
      </c>
      <c r="BW176" s="41">
        <f t="shared" si="1120"/>
        <v>0</v>
      </c>
      <c r="BX176" s="41">
        <f t="shared" si="1120"/>
        <v>0</v>
      </c>
      <c r="BY176" s="41">
        <f t="shared" si="1120"/>
        <v>0</v>
      </c>
      <c r="BZ176" s="41">
        <f t="shared" si="1120"/>
        <v>0</v>
      </c>
      <c r="CA176" s="41">
        <f t="shared" si="1120"/>
        <v>0</v>
      </c>
      <c r="CB176" s="41">
        <f t="shared" si="1120"/>
        <v>0</v>
      </c>
      <c r="CC176" s="41">
        <f t="shared" si="1120"/>
        <v>0</v>
      </c>
      <c r="CD176" s="41">
        <f t="shared" si="1120"/>
        <v>0</v>
      </c>
      <c r="CE176" s="41">
        <f t="shared" si="1120"/>
        <v>0</v>
      </c>
      <c r="CF176" s="41">
        <f t="shared" si="1120"/>
        <v>0</v>
      </c>
      <c r="CG176" s="41" t="str">
        <f t="shared" si="1120"/>
        <v>No</v>
      </c>
      <c r="CH176" s="41">
        <f t="shared" si="1120"/>
        <v>0</v>
      </c>
      <c r="CI176" s="41">
        <f t="shared" si="1120"/>
        <v>0</v>
      </c>
      <c r="CJ176" s="41">
        <f t="shared" si="1120"/>
        <v>0</v>
      </c>
      <c r="CK176" s="41">
        <f t="shared" si="1120"/>
        <v>0</v>
      </c>
      <c r="CL176" s="41">
        <f t="shared" si="1120"/>
        <v>0</v>
      </c>
      <c r="CM176" s="41">
        <f t="shared" si="1120"/>
        <v>0</v>
      </c>
      <c r="CN176" s="41">
        <f t="shared" si="1120"/>
        <v>0</v>
      </c>
      <c r="CO176" s="41">
        <f t="shared" si="1120"/>
        <v>0</v>
      </c>
      <c r="CP176" s="41">
        <f t="shared" si="1120"/>
        <v>0</v>
      </c>
      <c r="CQ176" s="41">
        <f t="shared" si="1120"/>
        <v>0</v>
      </c>
      <c r="CR176" s="41">
        <f t="shared" si="1120"/>
        <v>0</v>
      </c>
      <c r="CS176" s="41">
        <f t="shared" si="1120"/>
        <v>0</v>
      </c>
      <c r="CT176" s="41">
        <f t="shared" si="1120"/>
        <v>0</v>
      </c>
      <c r="CU176" s="41">
        <f t="shared" si="1120"/>
        <v>0</v>
      </c>
      <c r="CV176" s="41">
        <f t="shared" si="1120"/>
        <v>0</v>
      </c>
      <c r="CW176" s="41">
        <f t="shared" si="1120"/>
        <v>0</v>
      </c>
      <c r="CX176" s="41">
        <f t="shared" si="1120"/>
        <v>0</v>
      </c>
      <c r="CY176" s="41">
        <f t="shared" si="1120"/>
        <v>0</v>
      </c>
      <c r="CZ176" s="41">
        <f t="shared" si="1120"/>
        <v>0</v>
      </c>
      <c r="DA176" s="41">
        <f t="shared" si="1120"/>
        <v>0</v>
      </c>
      <c r="DB176" s="26"/>
      <c r="DC176" s="26"/>
      <c r="DD176" s="26"/>
      <c r="DE176" s="26"/>
      <c r="DF176" s="26"/>
      <c r="DG176" s="26"/>
      <c r="DH176" s="26">
        <f t="shared" si="968"/>
        <v>0</v>
      </c>
      <c r="DI176" s="26" t="str">
        <f t="shared" si="969"/>
        <v>Avanzado</v>
      </c>
      <c r="DJ176" s="19"/>
      <c r="EG176" s="19"/>
      <c r="EH176" s="19"/>
      <c r="EI176" s="19"/>
      <c r="EJ176" s="19"/>
      <c r="EK176" s="19"/>
      <c r="EL176" s="19"/>
      <c r="EM176" s="19"/>
      <c r="EN176" s="19"/>
      <c r="EO176" s="19"/>
      <c r="EP176" s="19"/>
    </row>
    <row r="177" spans="1:146" s="20" customFormat="1" ht="15" customHeight="1">
      <c r="A177" s="1"/>
      <c r="B177" s="668"/>
      <c r="C177" s="31" t="s">
        <v>2160</v>
      </c>
      <c r="D177" s="31" t="s">
        <v>519</v>
      </c>
      <c r="E177" s="31" t="s">
        <v>16</v>
      </c>
      <c r="F177" s="31" t="s">
        <v>2163</v>
      </c>
      <c r="G177" s="31" t="s">
        <v>2125</v>
      </c>
      <c r="H177" s="31" t="str">
        <f t="shared" si="965"/>
        <v>Avanzado</v>
      </c>
      <c r="I177" s="41" t="s">
        <v>3067</v>
      </c>
      <c r="J177" s="22" t="s">
        <v>2291</v>
      </c>
      <c r="K177" s="642" t="s">
        <v>298</v>
      </c>
      <c r="L177" s="22" t="s">
        <v>2983</v>
      </c>
      <c r="M177" s="31" t="s">
        <v>98</v>
      </c>
      <c r="N177" s="31" t="s">
        <v>2984</v>
      </c>
      <c r="O177" s="220" t="s">
        <v>22</v>
      </c>
      <c r="P177" s="220" t="s">
        <v>22</v>
      </c>
      <c r="Q177" s="220" t="s">
        <v>22</v>
      </c>
      <c r="R177" s="220" t="s">
        <v>22</v>
      </c>
      <c r="S177" s="26">
        <f>'G-7'!D75</f>
        <v>70</v>
      </c>
      <c r="T177" s="26">
        <f>'G-7'!D61</f>
        <v>56</v>
      </c>
      <c r="U177" s="26">
        <f>'G-7'!D83</f>
        <v>78</v>
      </c>
      <c r="V177" s="26" t="s">
        <v>4</v>
      </c>
      <c r="W177" s="26" t="s">
        <v>4</v>
      </c>
      <c r="X177" s="41" t="s">
        <v>4</v>
      </c>
      <c r="Y177" s="41" t="s">
        <v>4</v>
      </c>
      <c r="Z177" s="41" t="s">
        <v>4</v>
      </c>
      <c r="AA177" s="41" t="s">
        <v>4</v>
      </c>
      <c r="AB177" s="41" t="s">
        <v>4</v>
      </c>
      <c r="AC177" s="41" t="s">
        <v>4</v>
      </c>
      <c r="AD177" s="41" t="s">
        <v>4</v>
      </c>
      <c r="AE177" s="41" t="s">
        <v>4</v>
      </c>
      <c r="AF177" s="41" t="s">
        <v>4</v>
      </c>
      <c r="AG177" s="41" t="s">
        <v>4</v>
      </c>
      <c r="AH177" s="41" t="s">
        <v>4</v>
      </c>
      <c r="AI177" s="41" t="s">
        <v>4</v>
      </c>
      <c r="AJ177" s="41" t="s">
        <v>4</v>
      </c>
      <c r="AK177" s="41" t="s">
        <v>4</v>
      </c>
      <c r="AL177" s="222" t="s">
        <v>4</v>
      </c>
      <c r="AM177" s="26" t="s">
        <v>2918</v>
      </c>
      <c r="AN177" s="26" t="s">
        <v>2918</v>
      </c>
      <c r="AO177" s="22" t="s">
        <v>4</v>
      </c>
      <c r="AP177" s="22" t="s">
        <v>4</v>
      </c>
      <c r="AQ177" s="41" t="s">
        <v>619</v>
      </c>
      <c r="AR177" s="41"/>
      <c r="AS177" s="41"/>
      <c r="AT177" s="41"/>
      <c r="AU177" s="41" t="s">
        <v>2851</v>
      </c>
      <c r="AV177" s="41" t="s">
        <v>2851</v>
      </c>
      <c r="AW177" s="41"/>
      <c r="AX177" s="41"/>
      <c r="AY177" s="41"/>
      <c r="AZ177" s="41"/>
      <c r="BA177" s="41"/>
      <c r="BB177" s="23" t="s">
        <v>2013</v>
      </c>
      <c r="BC177" s="23" t="s">
        <v>450</v>
      </c>
      <c r="BD177" s="30" t="s">
        <v>2044</v>
      </c>
      <c r="BE177" s="24" t="s">
        <v>450</v>
      </c>
      <c r="BF177" s="25" t="s">
        <v>1917</v>
      </c>
      <c r="BG177" s="25" t="s">
        <v>450</v>
      </c>
      <c r="BH177" s="40" t="s">
        <v>971</v>
      </c>
      <c r="BI177" s="482">
        <f>'G-8'!MR100</f>
        <v>105.7</v>
      </c>
      <c r="BJ177" s="482">
        <f>'G-8'!MT100</f>
        <v>19.18</v>
      </c>
      <c r="BK177" s="483">
        <f>'G-8'!MS100</f>
        <v>0.9</v>
      </c>
      <c r="BL177" s="41">
        <f>COUNTA(BM177:BZ177)/2</f>
        <v>0</v>
      </c>
      <c r="BM177" s="41"/>
      <c r="BN177" s="31"/>
      <c r="BO177" s="41"/>
      <c r="BP177" s="31"/>
      <c r="BQ177" s="41"/>
      <c r="BR177" s="31"/>
      <c r="BS177" s="31"/>
      <c r="BT177" s="31"/>
      <c r="BU177" s="31"/>
      <c r="BV177" s="31"/>
      <c r="BW177" s="31"/>
      <c r="BX177" s="31"/>
      <c r="BY177" s="31"/>
      <c r="BZ177" s="31"/>
      <c r="CA177" s="41">
        <f t="shared" si="1114"/>
        <v>0</v>
      </c>
      <c r="CB177" s="41"/>
      <c r="CC177" s="41"/>
      <c r="CD177" s="41"/>
      <c r="CE177" s="41"/>
      <c r="CF177" s="41"/>
      <c r="CG177" s="41" t="s">
        <v>88</v>
      </c>
      <c r="CH177" s="41"/>
      <c r="CI177" s="41"/>
      <c r="CJ177" s="41"/>
      <c r="CK177" s="41"/>
      <c r="CL177" s="41">
        <f>COUNTA(CM177:CT177)/2</f>
        <v>0</v>
      </c>
      <c r="CM177" s="41"/>
      <c r="CN177" s="41"/>
      <c r="CO177" s="41"/>
      <c r="CP177" s="41"/>
      <c r="CQ177" s="41"/>
      <c r="CR177" s="41"/>
      <c r="CS177" s="41"/>
      <c r="CT177" s="41"/>
      <c r="CU177" s="41">
        <f t="shared" si="1115"/>
        <v>0</v>
      </c>
      <c r="CV177" s="41"/>
      <c r="CW177" s="31"/>
      <c r="CX177" s="31"/>
      <c r="CY177" s="31"/>
      <c r="CZ177" s="31"/>
      <c r="DA177" s="31"/>
      <c r="DB177" s="26"/>
      <c r="DC177" s="26" t="s">
        <v>89</v>
      </c>
      <c r="DD177" s="26"/>
      <c r="DE177" s="26"/>
      <c r="DF177" s="26"/>
      <c r="DG177" s="26"/>
      <c r="DH177" s="26">
        <f t="shared" si="968"/>
        <v>1</v>
      </c>
      <c r="DI177" s="26" t="str">
        <f t="shared" si="969"/>
        <v>Avanzado</v>
      </c>
      <c r="DJ177" s="19"/>
      <c r="EG177" s="19"/>
      <c r="EH177" s="19"/>
      <c r="EI177" s="19"/>
      <c r="EJ177" s="19"/>
      <c r="EK177" s="19"/>
      <c r="EL177" s="19"/>
      <c r="EM177" s="19"/>
      <c r="EN177" s="19"/>
      <c r="EO177" s="19"/>
      <c r="EP177" s="19"/>
    </row>
    <row r="178" spans="1:146" s="20" customFormat="1" ht="15" customHeight="1">
      <c r="A178" s="1"/>
      <c r="B178" s="19"/>
      <c r="C178" s="31" t="str">
        <f>C177</f>
        <v>Aspectos técnicos y de salud pública</v>
      </c>
      <c r="D178" s="31" t="s">
        <v>2313</v>
      </c>
      <c r="E178" s="31" t="str">
        <f>E177</f>
        <v>Instalaciones y equipamiento</v>
      </c>
      <c r="F178" s="31" t="str">
        <f t="shared" ref="F178:AG178" si="1126">F177</f>
        <v>Desempeño de las instalaciones y equipamiento</v>
      </c>
      <c r="G178" s="31" t="str">
        <f t="shared" si="1126"/>
        <v>Efectividad Gubernamental</v>
      </c>
      <c r="H178" s="31" t="str">
        <f t="shared" si="965"/>
        <v>Avanzado</v>
      </c>
      <c r="I178" s="31" t="str">
        <f t="shared" si="1126"/>
        <v>I-70</v>
      </c>
      <c r="J178" s="31" t="str">
        <f t="shared" si="1126"/>
        <v>Intensidad de desplazamiento</v>
      </c>
      <c r="K178" s="31" t="str">
        <f t="shared" si="1126"/>
        <v>km/ton</v>
      </c>
      <c r="L178" s="31" t="str">
        <f t="shared" si="1126"/>
        <v>Muestra la distancia recorrida por los vehículos de recolección y/o transferencia de residuos por cada tonelada desplazada</v>
      </c>
      <c r="M178" s="31" t="str">
        <f t="shared" si="1126"/>
        <v>Cuantitativo</v>
      </c>
      <c r="N178" s="31" t="str">
        <f t="shared" si="1126"/>
        <v>Intensidad de desplazamiento=Distancia total recorrida por los vehículos (km)/cantidad total de residuos recolectados o transferidos (toneladas).</v>
      </c>
      <c r="O178" s="31" t="str">
        <f t="shared" si="1126"/>
        <v>N/A</v>
      </c>
      <c r="P178" s="31" t="str">
        <f t="shared" si="1126"/>
        <v>N/A</v>
      </c>
      <c r="Q178" s="31" t="str">
        <f t="shared" si="1126"/>
        <v>N/A</v>
      </c>
      <c r="R178" s="31" t="str">
        <f t="shared" si="1126"/>
        <v>N/A</v>
      </c>
      <c r="S178" s="31">
        <f t="shared" si="1126"/>
        <v>70</v>
      </c>
      <c r="T178" s="31">
        <f t="shared" si="1126"/>
        <v>56</v>
      </c>
      <c r="U178" s="31">
        <f t="shared" si="1126"/>
        <v>78</v>
      </c>
      <c r="V178" s="31" t="str">
        <f t="shared" si="1126"/>
        <v>-</v>
      </c>
      <c r="W178" s="31" t="str">
        <f t="shared" si="1126"/>
        <v>-</v>
      </c>
      <c r="X178" s="31" t="str">
        <f t="shared" si="1126"/>
        <v>-</v>
      </c>
      <c r="Y178" s="31" t="str">
        <f t="shared" si="1126"/>
        <v>-</v>
      </c>
      <c r="Z178" s="31" t="str">
        <f t="shared" si="1126"/>
        <v>-</v>
      </c>
      <c r="AA178" s="31" t="str">
        <f t="shared" si="1126"/>
        <v>-</v>
      </c>
      <c r="AB178" s="31" t="str">
        <f t="shared" si="1126"/>
        <v>-</v>
      </c>
      <c r="AC178" s="31" t="str">
        <f t="shared" si="1126"/>
        <v>-</v>
      </c>
      <c r="AD178" s="31" t="str">
        <f t="shared" si="1126"/>
        <v>-</v>
      </c>
      <c r="AE178" s="31" t="str">
        <f t="shared" si="1126"/>
        <v>-</v>
      </c>
      <c r="AF178" s="31" t="str">
        <f t="shared" si="1126"/>
        <v>-</v>
      </c>
      <c r="AG178" s="31" t="str">
        <f t="shared" si="1126"/>
        <v>-</v>
      </c>
      <c r="AH178" s="31" t="str">
        <f t="shared" ref="AH178:AV178" si="1127">AH177</f>
        <v>-</v>
      </c>
      <c r="AI178" s="31" t="str">
        <f t="shared" si="1127"/>
        <v>-</v>
      </c>
      <c r="AJ178" s="31" t="str">
        <f t="shared" si="1127"/>
        <v>-</v>
      </c>
      <c r="AK178" s="31" t="str">
        <f t="shared" si="1127"/>
        <v>-</v>
      </c>
      <c r="AL178" s="221" t="str">
        <f t="shared" si="1127"/>
        <v>-</v>
      </c>
      <c r="AM178" s="31" t="str">
        <f t="shared" si="1127"/>
        <v>Si hay recolección selectiva cada fracción debe reportarse por separado</v>
      </c>
      <c r="AN178" s="31" t="str">
        <f t="shared" si="1127"/>
        <v>Si hay recolección selectiva cada fracción debe reportarse por separado</v>
      </c>
      <c r="AO178" s="31" t="str">
        <f t="shared" si="1127"/>
        <v>-</v>
      </c>
      <c r="AP178" s="31" t="str">
        <f t="shared" si="1127"/>
        <v>-</v>
      </c>
      <c r="AQ178" s="31" t="str">
        <f t="shared" si="1127"/>
        <v>Componentes</v>
      </c>
      <c r="AR178" s="31"/>
      <c r="AS178" s="31"/>
      <c r="AT178" s="31"/>
      <c r="AU178" s="31" t="str">
        <f t="shared" si="1127"/>
        <v>X</v>
      </c>
      <c r="AV178" s="31" t="str">
        <f t="shared" si="1127"/>
        <v>X</v>
      </c>
      <c r="AW178" s="41"/>
      <c r="AX178" s="41"/>
      <c r="AY178" s="41"/>
      <c r="AZ178" s="41"/>
      <c r="BA178" s="41"/>
      <c r="BB178" s="23" t="s">
        <v>2019</v>
      </c>
      <c r="BC178" s="23" t="s">
        <v>450</v>
      </c>
      <c r="BD178" s="30" t="s">
        <v>2050</v>
      </c>
      <c r="BE178" s="24" t="s">
        <v>450</v>
      </c>
      <c r="BF178" s="25" t="s">
        <v>1932</v>
      </c>
      <c r="BG178" s="25" t="s">
        <v>450</v>
      </c>
      <c r="BH178" s="40" t="str">
        <f>BH177</f>
        <v>Min</v>
      </c>
      <c r="BI178" s="482">
        <f>'G-8'!MR133</f>
        <v>2.63</v>
      </c>
      <c r="BJ178" s="482">
        <f>'G-8'!MT133</f>
        <v>2.3650000000000002</v>
      </c>
      <c r="BK178" s="482">
        <f>'G-8'!MS133</f>
        <v>2.1</v>
      </c>
      <c r="BL178" s="41">
        <f>BL177</f>
        <v>0</v>
      </c>
      <c r="BM178" s="41">
        <f t="shared" ref="BM178:DA178" si="1128">BM177</f>
        <v>0</v>
      </c>
      <c r="BN178" s="41">
        <f t="shared" si="1128"/>
        <v>0</v>
      </c>
      <c r="BO178" s="41">
        <f t="shared" si="1128"/>
        <v>0</v>
      </c>
      <c r="BP178" s="41">
        <f t="shared" si="1128"/>
        <v>0</v>
      </c>
      <c r="BQ178" s="41">
        <f t="shared" si="1128"/>
        <v>0</v>
      </c>
      <c r="BR178" s="41">
        <f t="shared" si="1128"/>
        <v>0</v>
      </c>
      <c r="BS178" s="41">
        <f t="shared" si="1128"/>
        <v>0</v>
      </c>
      <c r="BT178" s="41">
        <f t="shared" si="1128"/>
        <v>0</v>
      </c>
      <c r="BU178" s="41">
        <f t="shared" si="1128"/>
        <v>0</v>
      </c>
      <c r="BV178" s="41">
        <f t="shared" si="1128"/>
        <v>0</v>
      </c>
      <c r="BW178" s="41">
        <f t="shared" si="1128"/>
        <v>0</v>
      </c>
      <c r="BX178" s="41">
        <f t="shared" si="1128"/>
        <v>0</v>
      </c>
      <c r="BY178" s="41">
        <f t="shared" si="1128"/>
        <v>0</v>
      </c>
      <c r="BZ178" s="41">
        <f t="shared" si="1128"/>
        <v>0</v>
      </c>
      <c r="CA178" s="41">
        <f t="shared" si="1128"/>
        <v>0</v>
      </c>
      <c r="CB178" s="41">
        <f t="shared" si="1128"/>
        <v>0</v>
      </c>
      <c r="CC178" s="41">
        <f t="shared" si="1128"/>
        <v>0</v>
      </c>
      <c r="CD178" s="41">
        <f t="shared" si="1128"/>
        <v>0</v>
      </c>
      <c r="CE178" s="41">
        <f t="shared" si="1128"/>
        <v>0</v>
      </c>
      <c r="CF178" s="41">
        <f t="shared" si="1128"/>
        <v>0</v>
      </c>
      <c r="CG178" s="41" t="str">
        <f t="shared" si="1128"/>
        <v>No</v>
      </c>
      <c r="CH178" s="41">
        <f t="shared" si="1128"/>
        <v>0</v>
      </c>
      <c r="CI178" s="41">
        <f t="shared" si="1128"/>
        <v>0</v>
      </c>
      <c r="CJ178" s="41">
        <f t="shared" si="1128"/>
        <v>0</v>
      </c>
      <c r="CK178" s="41">
        <f t="shared" si="1128"/>
        <v>0</v>
      </c>
      <c r="CL178" s="41">
        <f t="shared" si="1128"/>
        <v>0</v>
      </c>
      <c r="CM178" s="41">
        <f t="shared" si="1128"/>
        <v>0</v>
      </c>
      <c r="CN178" s="41">
        <f t="shared" si="1128"/>
        <v>0</v>
      </c>
      <c r="CO178" s="41">
        <f t="shared" si="1128"/>
        <v>0</v>
      </c>
      <c r="CP178" s="41">
        <f t="shared" si="1128"/>
        <v>0</v>
      </c>
      <c r="CQ178" s="41">
        <f t="shared" si="1128"/>
        <v>0</v>
      </c>
      <c r="CR178" s="41">
        <f t="shared" si="1128"/>
        <v>0</v>
      </c>
      <c r="CS178" s="41">
        <f t="shared" si="1128"/>
        <v>0</v>
      </c>
      <c r="CT178" s="41">
        <f t="shared" si="1128"/>
        <v>0</v>
      </c>
      <c r="CU178" s="41">
        <f t="shared" si="1128"/>
        <v>0</v>
      </c>
      <c r="CV178" s="41">
        <f t="shared" si="1128"/>
        <v>0</v>
      </c>
      <c r="CW178" s="41">
        <f t="shared" si="1128"/>
        <v>0</v>
      </c>
      <c r="CX178" s="41">
        <f t="shared" si="1128"/>
        <v>0</v>
      </c>
      <c r="CY178" s="41">
        <f t="shared" si="1128"/>
        <v>0</v>
      </c>
      <c r="CZ178" s="41">
        <f t="shared" si="1128"/>
        <v>0</v>
      </c>
      <c r="DA178" s="41">
        <f t="shared" si="1128"/>
        <v>0</v>
      </c>
      <c r="DB178" s="26"/>
      <c r="DC178" s="26" t="s">
        <v>89</v>
      </c>
      <c r="DD178" s="26"/>
      <c r="DE178" s="26"/>
      <c r="DF178" s="26"/>
      <c r="DG178" s="26"/>
      <c r="DH178" s="26">
        <f t="shared" si="968"/>
        <v>1</v>
      </c>
      <c r="DI178" s="26" t="str">
        <f t="shared" si="969"/>
        <v>Avanzado</v>
      </c>
      <c r="DJ178" s="19"/>
      <c r="EG178" s="19"/>
      <c r="EH178" s="19"/>
      <c r="EI178" s="19"/>
      <c r="EJ178" s="19"/>
      <c r="EK178" s="19"/>
      <c r="EL178" s="19"/>
      <c r="EM178" s="19"/>
      <c r="EN178" s="19"/>
      <c r="EO178" s="19"/>
      <c r="EP178" s="19"/>
    </row>
    <row r="179" spans="1:146" s="20" customFormat="1" ht="15" customHeight="1">
      <c r="A179" s="1"/>
      <c r="B179" s="19"/>
      <c r="C179" s="31" t="s">
        <v>2160</v>
      </c>
      <c r="D179" s="31" t="s">
        <v>519</v>
      </c>
      <c r="E179" s="31" t="s">
        <v>16</v>
      </c>
      <c r="F179" s="31" t="s">
        <v>2163</v>
      </c>
      <c r="G179" s="31" t="s">
        <v>2125</v>
      </c>
      <c r="H179" s="31" t="str">
        <f t="shared" si="965"/>
        <v>Avanzado</v>
      </c>
      <c r="I179" s="41" t="s">
        <v>3068</v>
      </c>
      <c r="J179" s="22" t="s">
        <v>2985</v>
      </c>
      <c r="K179" s="642" t="s">
        <v>47</v>
      </c>
      <c r="L179" s="22" t="s">
        <v>2986</v>
      </c>
      <c r="M179" s="31" t="s">
        <v>98</v>
      </c>
      <c r="N179" s="31" t="s">
        <v>2987</v>
      </c>
      <c r="O179" s="220" t="s">
        <v>22</v>
      </c>
      <c r="P179" s="220" t="s">
        <v>22</v>
      </c>
      <c r="Q179" s="220" t="s">
        <v>22</v>
      </c>
      <c r="R179" s="220" t="s">
        <v>22</v>
      </c>
      <c r="S179" s="26">
        <f>'G-7'!D76</f>
        <v>71</v>
      </c>
      <c r="T179" s="26">
        <f>'G-7'!D77</f>
        <v>72</v>
      </c>
      <c r="U179" s="41" t="s">
        <v>4</v>
      </c>
      <c r="V179" s="41" t="s">
        <v>4</v>
      </c>
      <c r="W179" s="41" t="s">
        <v>4</v>
      </c>
      <c r="X179" s="41" t="s">
        <v>4</v>
      </c>
      <c r="Y179" s="41" t="s">
        <v>4</v>
      </c>
      <c r="Z179" s="41" t="s">
        <v>4</v>
      </c>
      <c r="AA179" s="41" t="s">
        <v>4</v>
      </c>
      <c r="AB179" s="41" t="s">
        <v>4</v>
      </c>
      <c r="AC179" s="41" t="s">
        <v>4</v>
      </c>
      <c r="AD179" s="41" t="s">
        <v>4</v>
      </c>
      <c r="AE179" s="41" t="s">
        <v>4</v>
      </c>
      <c r="AF179" s="41" t="s">
        <v>4</v>
      </c>
      <c r="AG179" s="41" t="s">
        <v>4</v>
      </c>
      <c r="AH179" s="41" t="s">
        <v>4</v>
      </c>
      <c r="AI179" s="41" t="s">
        <v>4</v>
      </c>
      <c r="AJ179" s="41" t="s">
        <v>4</v>
      </c>
      <c r="AK179" s="41" t="s">
        <v>4</v>
      </c>
      <c r="AL179" s="221" t="s">
        <v>2988</v>
      </c>
      <c r="AM179" s="26" t="s">
        <v>2918</v>
      </c>
      <c r="AN179" s="26" t="s">
        <v>2918</v>
      </c>
      <c r="AO179" s="22" t="s">
        <v>451</v>
      </c>
      <c r="AP179" s="22" t="s">
        <v>451</v>
      </c>
      <c r="AQ179" s="41" t="s">
        <v>2917</v>
      </c>
      <c r="AR179" s="41"/>
      <c r="AS179" s="41"/>
      <c r="AT179" s="41"/>
      <c r="AU179" s="41" t="s">
        <v>2851</v>
      </c>
      <c r="AV179" s="41"/>
      <c r="AW179" s="41"/>
      <c r="AX179" s="41"/>
      <c r="AY179" s="41"/>
      <c r="AZ179" s="41"/>
      <c r="BA179" s="41"/>
      <c r="BB179" s="646" t="s">
        <v>1960</v>
      </c>
      <c r="BC179" s="646" t="s">
        <v>1918</v>
      </c>
      <c r="BD179" s="648" t="s">
        <v>2093</v>
      </c>
      <c r="BE179" s="648" t="s">
        <v>450</v>
      </c>
      <c r="BF179" s="650" t="s">
        <v>1961</v>
      </c>
      <c r="BG179" s="650" t="s">
        <v>450</v>
      </c>
      <c r="BH179" s="136" t="s">
        <v>1011</v>
      </c>
      <c r="BI179" s="482">
        <f>'G-8'!MR101</f>
        <v>52</v>
      </c>
      <c r="BJ179" s="482">
        <f>'G-8'!MT101</f>
        <v>27.252000000000002</v>
      </c>
      <c r="BK179" s="483">
        <f>'G-8'!MS101</f>
        <v>4</v>
      </c>
      <c r="BL179" s="41">
        <f>COUNTA(BM179:BZ179)/2</f>
        <v>1</v>
      </c>
      <c r="BM179" s="41" t="str">
        <f>I207</f>
        <v>I-77</v>
      </c>
      <c r="BN179" s="31" t="s">
        <v>522</v>
      </c>
      <c r="BO179" s="41"/>
      <c r="BP179" s="31"/>
      <c r="BQ179" s="41"/>
      <c r="BR179" s="31"/>
      <c r="BS179" s="31"/>
      <c r="BT179" s="31"/>
      <c r="BU179" s="31"/>
      <c r="BV179" s="31"/>
      <c r="BW179" s="31"/>
      <c r="BX179" s="31"/>
      <c r="BY179" s="31"/>
      <c r="BZ179" s="31"/>
      <c r="CA179" s="41">
        <f t="shared" si="1114"/>
        <v>0</v>
      </c>
      <c r="CB179" s="41"/>
      <c r="CC179" s="41"/>
      <c r="CD179" s="41"/>
      <c r="CE179" s="41"/>
      <c r="CF179" s="41"/>
      <c r="CG179" s="41" t="s">
        <v>88</v>
      </c>
      <c r="CH179" s="41"/>
      <c r="CI179" s="41"/>
      <c r="CJ179" s="41"/>
      <c r="CK179" s="41"/>
      <c r="CL179" s="41">
        <f>COUNTA(CM179:CT179)/2</f>
        <v>1</v>
      </c>
      <c r="CM179" s="41" t="str">
        <f>I199</f>
        <v>I-76</v>
      </c>
      <c r="CN179" s="31" t="s">
        <v>521</v>
      </c>
      <c r="CO179" s="41"/>
      <c r="CP179" s="41"/>
      <c r="CQ179" s="41"/>
      <c r="CR179" s="41"/>
      <c r="CS179" s="41"/>
      <c r="CT179" s="41"/>
      <c r="CU179" s="41">
        <f t="shared" si="1115"/>
        <v>1</v>
      </c>
      <c r="CV179" s="41" t="str">
        <f>I199</f>
        <v>I-76</v>
      </c>
      <c r="CW179" s="31" t="s">
        <v>521</v>
      </c>
      <c r="CX179" s="31"/>
      <c r="CY179" s="31"/>
      <c r="CZ179" s="31"/>
      <c r="DA179" s="31"/>
      <c r="DB179" s="26"/>
      <c r="DC179" s="26"/>
      <c r="DD179" s="26"/>
      <c r="DE179" s="26"/>
      <c r="DF179" s="26"/>
      <c r="DG179" s="26"/>
      <c r="DH179" s="26">
        <f t="shared" si="968"/>
        <v>0</v>
      </c>
      <c r="DI179" s="26" t="str">
        <f t="shared" si="969"/>
        <v>Avanzado</v>
      </c>
      <c r="DJ179" s="19"/>
      <c r="EG179" s="19"/>
      <c r="EH179" s="19"/>
      <c r="EI179" s="19"/>
      <c r="EJ179" s="19"/>
      <c r="EK179" s="19"/>
      <c r="EL179" s="19"/>
      <c r="EM179" s="19"/>
      <c r="EN179" s="19"/>
      <c r="EO179" s="19"/>
      <c r="EP179" s="19"/>
    </row>
    <row r="180" spans="1:146" s="20" customFormat="1" ht="15" customHeight="1">
      <c r="A180" s="1"/>
      <c r="B180" s="19"/>
      <c r="C180" s="31" t="str">
        <f>C179</f>
        <v>Aspectos técnicos y de salud pública</v>
      </c>
      <c r="D180" s="31" t="str">
        <f t="shared" ref="D180:AG180" si="1129">D179</f>
        <v>Recolección</v>
      </c>
      <c r="E180" s="31" t="str">
        <f t="shared" si="1129"/>
        <v>Instalaciones y equipamiento</v>
      </c>
      <c r="F180" s="31" t="str">
        <f t="shared" si="1129"/>
        <v>Desempeño de las instalaciones y equipamiento</v>
      </c>
      <c r="G180" s="31" t="str">
        <f t="shared" si="1129"/>
        <v>Efectividad Gubernamental</v>
      </c>
      <c r="H180" s="31" t="str">
        <f t="shared" si="965"/>
        <v>Avanzado</v>
      </c>
      <c r="I180" s="31" t="str">
        <f t="shared" si="1129"/>
        <v>I-71</v>
      </c>
      <c r="J180" s="31" t="str">
        <f t="shared" si="1129"/>
        <v>Frecuencia de lavado de contenedores y/o vehículos</v>
      </c>
      <c r="K180" s="31" t="str">
        <f t="shared" si="1129"/>
        <v>Lavado/año</v>
      </c>
      <c r="L180" s="31" t="str">
        <f t="shared" si="1129"/>
        <v>Muestra el número de lavados realizados a contenedores y/o vehículos de recolección al año.</v>
      </c>
      <c r="M180" s="31" t="str">
        <f t="shared" si="1129"/>
        <v>Cuantitativo</v>
      </c>
      <c r="N180" s="31" t="str">
        <f t="shared" si="1129"/>
        <v xml:space="preserve">Frecuencia anual de lavado de contenedores y/o  vehículos=Número anual de lavados realizados (Lavado/año). </v>
      </c>
      <c r="O180" s="31" t="str">
        <f t="shared" si="1129"/>
        <v>N/A</v>
      </c>
      <c r="P180" s="31" t="str">
        <f t="shared" si="1129"/>
        <v>N/A</v>
      </c>
      <c r="Q180" s="31" t="str">
        <f t="shared" si="1129"/>
        <v>N/A</v>
      </c>
      <c r="R180" s="31" t="str">
        <f t="shared" si="1129"/>
        <v>N/A</v>
      </c>
      <c r="S180" s="31">
        <f t="shared" si="1129"/>
        <v>71</v>
      </c>
      <c r="T180" s="31">
        <f t="shared" si="1129"/>
        <v>72</v>
      </c>
      <c r="U180" s="31" t="str">
        <f t="shared" si="1129"/>
        <v>-</v>
      </c>
      <c r="V180" s="31" t="str">
        <f t="shared" si="1129"/>
        <v>-</v>
      </c>
      <c r="W180" s="31" t="str">
        <f t="shared" si="1129"/>
        <v>-</v>
      </c>
      <c r="X180" s="31" t="str">
        <f t="shared" si="1129"/>
        <v>-</v>
      </c>
      <c r="Y180" s="31" t="str">
        <f t="shared" si="1129"/>
        <v>-</v>
      </c>
      <c r="Z180" s="31" t="str">
        <f t="shared" si="1129"/>
        <v>-</v>
      </c>
      <c r="AA180" s="31" t="str">
        <f t="shared" si="1129"/>
        <v>-</v>
      </c>
      <c r="AB180" s="31" t="str">
        <f t="shared" si="1129"/>
        <v>-</v>
      </c>
      <c r="AC180" s="31" t="str">
        <f t="shared" si="1129"/>
        <v>-</v>
      </c>
      <c r="AD180" s="31" t="str">
        <f t="shared" si="1129"/>
        <v>-</v>
      </c>
      <c r="AE180" s="31" t="str">
        <f t="shared" si="1129"/>
        <v>-</v>
      </c>
      <c r="AF180" s="31" t="str">
        <f t="shared" si="1129"/>
        <v>-</v>
      </c>
      <c r="AG180" s="31" t="str">
        <f t="shared" si="1129"/>
        <v>-</v>
      </c>
      <c r="AH180" s="31" t="str">
        <f t="shared" ref="AH180:AU180" si="1130">AH179</f>
        <v>-</v>
      </c>
      <c r="AI180" s="31" t="str">
        <f t="shared" si="1130"/>
        <v>-</v>
      </c>
      <c r="AJ180" s="31" t="str">
        <f t="shared" si="1130"/>
        <v>-</v>
      </c>
      <c r="AK180" s="31" t="str">
        <f t="shared" si="1130"/>
        <v>-</v>
      </c>
      <c r="AL180" s="221" t="str">
        <f t="shared" si="1130"/>
        <v>La frecuencia de lavados de contenedores puede ser diferente a lo descrito en un contrato vs. lo que se realiza realmente, se puede comparar ambas frecuencias, usando de apoyo el indicador "Control de prestación de servicios" para evaluar su cumplimiento (González, J. 2017. Indicadores para control del servicio municipal de gestión de residuos : aplicación a varios municipios del País Vasco. Universidad del País Vasco. Universidad de Cantabria).</v>
      </c>
      <c r="AM180" s="31" t="str">
        <f t="shared" si="1130"/>
        <v>Si hay recolección selectiva cada fracción debe reportarse por separado</v>
      </c>
      <c r="AN180" s="31" t="str">
        <f t="shared" si="1130"/>
        <v>Si hay recolección selectiva cada fracción debe reportarse por separado</v>
      </c>
      <c r="AO180" s="31" t="str">
        <f t="shared" si="1130"/>
        <v>Promedio simple</v>
      </c>
      <c r="AP180" s="31" t="str">
        <f t="shared" si="1130"/>
        <v>Promedio simple</v>
      </c>
      <c r="AQ180" s="31" t="str">
        <f t="shared" si="1130"/>
        <v>Un componente</v>
      </c>
      <c r="AR180" s="31"/>
      <c r="AS180" s="31"/>
      <c r="AT180" s="31"/>
      <c r="AU180" s="31" t="str">
        <f t="shared" si="1130"/>
        <v>X</v>
      </c>
      <c r="AV180" s="41"/>
      <c r="AW180" s="41"/>
      <c r="AX180" s="41"/>
      <c r="AY180" s="41"/>
      <c r="AZ180" s="41"/>
      <c r="BA180" s="41"/>
      <c r="BB180" s="646" t="s">
        <v>1962</v>
      </c>
      <c r="BC180" s="646" t="s">
        <v>450</v>
      </c>
      <c r="BD180" s="648" t="s">
        <v>2094</v>
      </c>
      <c r="BE180" s="648" t="s">
        <v>450</v>
      </c>
      <c r="BF180" s="650" t="s">
        <v>1963</v>
      </c>
      <c r="BG180" s="650" t="s">
        <v>450</v>
      </c>
      <c r="BH180" s="136" t="str">
        <f>BH179</f>
        <v>Máx</v>
      </c>
      <c r="BI180" s="482">
        <f>'G-8'!MR102</f>
        <v>416</v>
      </c>
      <c r="BJ180" s="482">
        <f>'G-8'!MT102</f>
        <v>171.58500000000001</v>
      </c>
      <c r="BK180" s="483">
        <f>'G-8'!MS102</f>
        <v>52</v>
      </c>
      <c r="BL180" s="41">
        <f>BL179</f>
        <v>1</v>
      </c>
      <c r="BM180" s="41" t="str">
        <f t="shared" ref="BM180:DA180" si="1131">BM179</f>
        <v>I-77</v>
      </c>
      <c r="BN180" s="41" t="str">
        <f t="shared" si="1131"/>
        <v>Se relaciona con la intensidad de agua contaminada generada</v>
      </c>
      <c r="BO180" s="41">
        <f t="shared" si="1131"/>
        <v>0</v>
      </c>
      <c r="BP180" s="41">
        <f t="shared" si="1131"/>
        <v>0</v>
      </c>
      <c r="BQ180" s="41">
        <f t="shared" si="1131"/>
        <v>0</v>
      </c>
      <c r="BR180" s="41">
        <f t="shared" si="1131"/>
        <v>0</v>
      </c>
      <c r="BS180" s="41">
        <f t="shared" si="1131"/>
        <v>0</v>
      </c>
      <c r="BT180" s="41">
        <f t="shared" si="1131"/>
        <v>0</v>
      </c>
      <c r="BU180" s="41">
        <f t="shared" si="1131"/>
        <v>0</v>
      </c>
      <c r="BV180" s="41">
        <f t="shared" si="1131"/>
        <v>0</v>
      </c>
      <c r="BW180" s="41">
        <f t="shared" si="1131"/>
        <v>0</v>
      </c>
      <c r="BX180" s="41">
        <f t="shared" si="1131"/>
        <v>0</v>
      </c>
      <c r="BY180" s="41">
        <f t="shared" si="1131"/>
        <v>0</v>
      </c>
      <c r="BZ180" s="41">
        <f t="shared" si="1131"/>
        <v>0</v>
      </c>
      <c r="CA180" s="41">
        <f t="shared" si="1131"/>
        <v>0</v>
      </c>
      <c r="CB180" s="41">
        <f t="shared" si="1131"/>
        <v>0</v>
      </c>
      <c r="CC180" s="41">
        <f t="shared" si="1131"/>
        <v>0</v>
      </c>
      <c r="CD180" s="41">
        <f t="shared" si="1131"/>
        <v>0</v>
      </c>
      <c r="CE180" s="41">
        <f t="shared" si="1131"/>
        <v>0</v>
      </c>
      <c r="CF180" s="41">
        <f t="shared" si="1131"/>
        <v>0</v>
      </c>
      <c r="CG180" s="41" t="str">
        <f t="shared" si="1131"/>
        <v>No</v>
      </c>
      <c r="CH180" s="41">
        <f t="shared" si="1131"/>
        <v>0</v>
      </c>
      <c r="CI180" s="41">
        <f t="shared" si="1131"/>
        <v>0</v>
      </c>
      <c r="CJ180" s="41">
        <f t="shared" si="1131"/>
        <v>0</v>
      </c>
      <c r="CK180" s="41">
        <f t="shared" si="1131"/>
        <v>0</v>
      </c>
      <c r="CL180" s="41">
        <f t="shared" si="1131"/>
        <v>1</v>
      </c>
      <c r="CM180" s="41" t="str">
        <f t="shared" si="1131"/>
        <v>I-76</v>
      </c>
      <c r="CN180" s="41" t="str">
        <f t="shared" si="1131"/>
        <v>Se relaciona con la intensidad de uso de agua</v>
      </c>
      <c r="CO180" s="41">
        <f t="shared" si="1131"/>
        <v>0</v>
      </c>
      <c r="CP180" s="41">
        <f t="shared" si="1131"/>
        <v>0</v>
      </c>
      <c r="CQ180" s="41">
        <f t="shared" si="1131"/>
        <v>0</v>
      </c>
      <c r="CR180" s="41">
        <f t="shared" si="1131"/>
        <v>0</v>
      </c>
      <c r="CS180" s="41">
        <f t="shared" si="1131"/>
        <v>0</v>
      </c>
      <c r="CT180" s="41">
        <f t="shared" si="1131"/>
        <v>0</v>
      </c>
      <c r="CU180" s="41">
        <f t="shared" si="1131"/>
        <v>1</v>
      </c>
      <c r="CV180" s="41" t="str">
        <f t="shared" si="1131"/>
        <v>I-76</v>
      </c>
      <c r="CW180" s="41" t="str">
        <f t="shared" si="1131"/>
        <v>Se relaciona con la intensidad de uso de agua</v>
      </c>
      <c r="CX180" s="41">
        <f t="shared" si="1131"/>
        <v>0</v>
      </c>
      <c r="CY180" s="41">
        <f t="shared" si="1131"/>
        <v>0</v>
      </c>
      <c r="CZ180" s="41">
        <f t="shared" si="1131"/>
        <v>0</v>
      </c>
      <c r="DA180" s="41">
        <f t="shared" si="1131"/>
        <v>0</v>
      </c>
      <c r="DB180" s="26"/>
      <c r="DC180" s="26"/>
      <c r="DD180" s="26"/>
      <c r="DE180" s="26"/>
      <c r="DF180" s="26"/>
      <c r="DG180" s="26"/>
      <c r="DH180" s="26">
        <f t="shared" si="968"/>
        <v>0</v>
      </c>
      <c r="DI180" s="26" t="str">
        <f t="shared" si="969"/>
        <v>Avanzado</v>
      </c>
      <c r="DJ180" s="19"/>
      <c r="EG180" s="19"/>
      <c r="EH180" s="19"/>
      <c r="EI180" s="19"/>
      <c r="EJ180" s="19"/>
      <c r="EK180" s="19"/>
      <c r="EL180" s="19"/>
      <c r="EM180" s="19"/>
      <c r="EN180" s="19"/>
      <c r="EO180" s="19"/>
      <c r="EP180" s="19"/>
    </row>
    <row r="181" spans="1:146" s="20" customFormat="1" ht="15" customHeight="1">
      <c r="A181" s="1"/>
      <c r="B181" s="19"/>
      <c r="C181" s="31" t="s">
        <v>2160</v>
      </c>
      <c r="D181" s="31" t="s">
        <v>519</v>
      </c>
      <c r="E181" s="31" t="s">
        <v>23</v>
      </c>
      <c r="F181" s="31" t="s">
        <v>2162</v>
      </c>
      <c r="G181" s="31" t="s">
        <v>2125</v>
      </c>
      <c r="H181" s="31" t="str">
        <f t="shared" si="965"/>
        <v>Básico</v>
      </c>
      <c r="I181" s="41" t="s">
        <v>1190</v>
      </c>
      <c r="J181" s="22" t="s">
        <v>131</v>
      </c>
      <c r="K181" s="642" t="s">
        <v>6</v>
      </c>
      <c r="L181" s="31" t="s">
        <v>1605</v>
      </c>
      <c r="M181" s="31" t="s">
        <v>98</v>
      </c>
      <c r="N181" s="662" t="s">
        <v>1606</v>
      </c>
      <c r="O181" s="220" t="s">
        <v>22</v>
      </c>
      <c r="P181" s="220" t="s">
        <v>22</v>
      </c>
      <c r="Q181" s="220" t="s">
        <v>22</v>
      </c>
      <c r="R181" s="220" t="s">
        <v>22</v>
      </c>
      <c r="S181" s="26">
        <f>'G-7'!D60</f>
        <v>55</v>
      </c>
      <c r="T181" s="26">
        <f>'G-7'!D6</f>
        <v>1</v>
      </c>
      <c r="U181" s="26" t="s">
        <v>4</v>
      </c>
      <c r="V181" s="26" t="s">
        <v>4</v>
      </c>
      <c r="W181" s="26" t="s">
        <v>4</v>
      </c>
      <c r="X181" s="41" t="s">
        <v>4</v>
      </c>
      <c r="Y181" s="41" t="s">
        <v>4</v>
      </c>
      <c r="Z181" s="41" t="s">
        <v>4</v>
      </c>
      <c r="AA181" s="41" t="s">
        <v>4</v>
      </c>
      <c r="AB181" s="41" t="s">
        <v>4</v>
      </c>
      <c r="AC181" s="41" t="s">
        <v>4</v>
      </c>
      <c r="AD181" s="41" t="s">
        <v>4</v>
      </c>
      <c r="AE181" s="41" t="s">
        <v>4</v>
      </c>
      <c r="AF181" s="41" t="s">
        <v>4</v>
      </c>
      <c r="AG181" s="41" t="s">
        <v>4</v>
      </c>
      <c r="AH181" s="41" t="s">
        <v>4</v>
      </c>
      <c r="AI181" s="41" t="s">
        <v>4</v>
      </c>
      <c r="AJ181" s="26" t="s">
        <v>4</v>
      </c>
      <c r="AK181" s="41" t="s">
        <v>4</v>
      </c>
      <c r="AL181" s="222" t="s">
        <v>2960</v>
      </c>
      <c r="AM181" s="26" t="s">
        <v>1501</v>
      </c>
      <c r="AN181" s="26" t="s">
        <v>2921</v>
      </c>
      <c r="AO181" s="22" t="s">
        <v>2922</v>
      </c>
      <c r="AP181" s="22" t="s">
        <v>2923</v>
      </c>
      <c r="AQ181" s="41" t="s">
        <v>2917</v>
      </c>
      <c r="AR181" s="41"/>
      <c r="AS181" s="41"/>
      <c r="AT181" s="41"/>
      <c r="AU181" s="41" t="s">
        <v>2851</v>
      </c>
      <c r="AV181" s="41"/>
      <c r="AW181" s="41"/>
      <c r="AX181" s="41"/>
      <c r="AY181" s="41"/>
      <c r="AZ181" s="41"/>
      <c r="BA181" s="41"/>
      <c r="BB181" s="23" t="s">
        <v>2066</v>
      </c>
      <c r="BC181" s="23" t="s">
        <v>2118</v>
      </c>
      <c r="BD181" s="30" t="s">
        <v>2119</v>
      </c>
      <c r="BE181" s="24" t="s">
        <v>2118</v>
      </c>
      <c r="BF181" s="25" t="s">
        <v>2120</v>
      </c>
      <c r="BG181" s="25" t="s">
        <v>2121</v>
      </c>
      <c r="BH181" s="136" t="s">
        <v>1956</v>
      </c>
      <c r="BI181" s="485">
        <f>'G-8'!MR103</f>
        <v>1</v>
      </c>
      <c r="BJ181" s="485">
        <f>'G-8'!MT103</f>
        <v>0.81666666666666654</v>
      </c>
      <c r="BK181" s="485">
        <f>'G-8'!MS103</f>
        <v>0.1</v>
      </c>
      <c r="BL181" s="41">
        <f>COUNTA(BM181:BZ181)/2</f>
        <v>2</v>
      </c>
      <c r="BM181" s="41" t="str">
        <f>I26</f>
        <v>I-20</v>
      </c>
      <c r="BN181" s="31" t="s">
        <v>991</v>
      </c>
      <c r="BO181" s="41" t="str">
        <f>I168</f>
        <v>I-64</v>
      </c>
      <c r="BP181" s="31" t="s">
        <v>562</v>
      </c>
      <c r="BQ181" s="41"/>
      <c r="BR181" s="31"/>
      <c r="BS181" s="31"/>
      <c r="BT181" s="31"/>
      <c r="BU181" s="31"/>
      <c r="BV181" s="31"/>
      <c r="BW181" s="31"/>
      <c r="BX181" s="31"/>
      <c r="BY181" s="31"/>
      <c r="BZ181" s="31"/>
      <c r="CA181" s="41">
        <f t="shared" si="1114"/>
        <v>0</v>
      </c>
      <c r="CB181" s="41"/>
      <c r="CC181" s="41"/>
      <c r="CD181" s="41"/>
      <c r="CE181" s="41"/>
      <c r="CF181" s="41"/>
      <c r="CG181" s="41" t="s">
        <v>88</v>
      </c>
      <c r="CH181" s="41"/>
      <c r="CI181" s="41"/>
      <c r="CJ181" s="41"/>
      <c r="CK181" s="41"/>
      <c r="CL181" s="41">
        <f>COUNTA(CM181:CT181)/2</f>
        <v>0</v>
      </c>
      <c r="CM181" s="41"/>
      <c r="CN181" s="41"/>
      <c r="CO181" s="41"/>
      <c r="CP181" s="41"/>
      <c r="CQ181" s="41"/>
      <c r="CR181" s="41"/>
      <c r="CS181" s="41"/>
      <c r="CT181" s="41"/>
      <c r="CU181" s="41">
        <f t="shared" si="1115"/>
        <v>0</v>
      </c>
      <c r="CV181" s="31"/>
      <c r="CW181" s="31"/>
      <c r="CX181" s="31"/>
      <c r="CY181" s="31"/>
      <c r="CZ181" s="31"/>
      <c r="DA181" s="31"/>
      <c r="DB181" s="26"/>
      <c r="DC181" s="26"/>
      <c r="DD181" s="26" t="s">
        <v>89</v>
      </c>
      <c r="DE181" s="26" t="s">
        <v>89</v>
      </c>
      <c r="DF181" s="26" t="s">
        <v>89</v>
      </c>
      <c r="DG181" s="26" t="s">
        <v>89</v>
      </c>
      <c r="DH181" s="26">
        <f t="shared" si="968"/>
        <v>4</v>
      </c>
      <c r="DI181" s="26" t="str">
        <f t="shared" si="969"/>
        <v>Básico</v>
      </c>
      <c r="DJ181" s="19"/>
      <c r="EG181" s="19"/>
      <c r="EH181" s="19"/>
      <c r="EI181" s="19"/>
      <c r="EJ181" s="19"/>
      <c r="EK181" s="19"/>
      <c r="EL181" s="19"/>
      <c r="EM181" s="19"/>
      <c r="EN181" s="19"/>
      <c r="EO181" s="19"/>
      <c r="EP181" s="19"/>
    </row>
    <row r="182" spans="1:146" s="20" customFormat="1" ht="15" customHeight="1">
      <c r="A182" s="1"/>
      <c r="B182" s="19"/>
      <c r="C182" s="31" t="s">
        <v>2160</v>
      </c>
      <c r="D182" s="31" t="s">
        <v>519</v>
      </c>
      <c r="E182" s="31" t="s">
        <v>23</v>
      </c>
      <c r="F182" s="31" t="s">
        <v>2162</v>
      </c>
      <c r="G182" s="31" t="s">
        <v>2125</v>
      </c>
      <c r="H182" s="31" t="str">
        <f t="shared" si="965"/>
        <v>Básico</v>
      </c>
      <c r="I182" s="41" t="s">
        <v>2130</v>
      </c>
      <c r="J182" s="31" t="s">
        <v>452</v>
      </c>
      <c r="K182" s="642" t="s">
        <v>15</v>
      </c>
      <c r="L182" s="22" t="s">
        <v>327</v>
      </c>
      <c r="M182" s="31" t="s">
        <v>98</v>
      </c>
      <c r="N182" s="31" t="s">
        <v>524</v>
      </c>
      <c r="O182" s="220" t="s">
        <v>22</v>
      </c>
      <c r="P182" s="220" t="s">
        <v>22</v>
      </c>
      <c r="Q182" s="220" t="s">
        <v>22</v>
      </c>
      <c r="R182" s="220" t="s">
        <v>22</v>
      </c>
      <c r="S182" s="26">
        <f>'G-7'!D78</f>
        <v>73</v>
      </c>
      <c r="T182" s="41" t="s">
        <v>4</v>
      </c>
      <c r="U182" s="41" t="s">
        <v>4</v>
      </c>
      <c r="V182" s="41" t="s">
        <v>4</v>
      </c>
      <c r="W182" s="41" t="s">
        <v>4</v>
      </c>
      <c r="X182" s="41" t="s">
        <v>4</v>
      </c>
      <c r="Y182" s="41" t="s">
        <v>4</v>
      </c>
      <c r="Z182" s="41" t="s">
        <v>4</v>
      </c>
      <c r="AA182" s="41" t="s">
        <v>4</v>
      </c>
      <c r="AB182" s="41" t="s">
        <v>4</v>
      </c>
      <c r="AC182" s="41" t="s">
        <v>4</v>
      </c>
      <c r="AD182" s="41" t="s">
        <v>4</v>
      </c>
      <c r="AE182" s="41" t="s">
        <v>4</v>
      </c>
      <c r="AF182" s="41" t="s">
        <v>4</v>
      </c>
      <c r="AG182" s="41" t="s">
        <v>4</v>
      </c>
      <c r="AH182" s="41" t="s">
        <v>4</v>
      </c>
      <c r="AI182" s="41" t="s">
        <v>4</v>
      </c>
      <c r="AJ182" s="41" t="s">
        <v>4</v>
      </c>
      <c r="AK182" s="41" t="s">
        <v>4</v>
      </c>
      <c r="AL182" s="222" t="s">
        <v>4</v>
      </c>
      <c r="AM182" s="26" t="s">
        <v>2918</v>
      </c>
      <c r="AN182" s="26" t="s">
        <v>2918</v>
      </c>
      <c r="AO182" s="22" t="s">
        <v>451</v>
      </c>
      <c r="AP182" s="22" t="s">
        <v>451</v>
      </c>
      <c r="AQ182" s="41" t="s">
        <v>2917</v>
      </c>
      <c r="AR182" s="41"/>
      <c r="AS182" s="41"/>
      <c r="AT182" s="41"/>
      <c r="AU182" s="41" t="s">
        <v>2851</v>
      </c>
      <c r="AV182" s="41"/>
      <c r="AW182" s="41"/>
      <c r="AX182" s="41"/>
      <c r="AY182" s="41"/>
      <c r="AZ182" s="41"/>
      <c r="BA182" s="41"/>
      <c r="BB182" s="23" t="s">
        <v>137</v>
      </c>
      <c r="BC182" s="23" t="s">
        <v>450</v>
      </c>
      <c r="BD182" s="30" t="s">
        <v>4</v>
      </c>
      <c r="BE182" s="24" t="s">
        <v>4</v>
      </c>
      <c r="BF182" s="25" t="s">
        <v>125</v>
      </c>
      <c r="BG182" s="25" t="s">
        <v>450</v>
      </c>
      <c r="BH182" s="136" t="s">
        <v>971</v>
      </c>
      <c r="BI182" s="482">
        <f>'G-8'!MR104</f>
        <v>80</v>
      </c>
      <c r="BJ182" s="482">
        <f>'G-8'!MT104</f>
        <v>38.299999999999997</v>
      </c>
      <c r="BK182" s="483">
        <f>'G-8'!MS104</f>
        <v>10</v>
      </c>
      <c r="BL182" s="41">
        <f>COUNTA(BM182:BZ182)/2</f>
        <v>0</v>
      </c>
      <c r="BM182" s="41"/>
      <c r="BN182" s="31"/>
      <c r="BO182" s="41"/>
      <c r="BP182" s="31"/>
      <c r="BQ182" s="41"/>
      <c r="BR182" s="31"/>
      <c r="BS182" s="31"/>
      <c r="BT182" s="31"/>
      <c r="BU182" s="31"/>
      <c r="BV182" s="31"/>
      <c r="BW182" s="31"/>
      <c r="BX182" s="31"/>
      <c r="BY182" s="31"/>
      <c r="BZ182" s="31"/>
      <c r="CA182" s="41">
        <f t="shared" si="1114"/>
        <v>0</v>
      </c>
      <c r="CB182" s="41"/>
      <c r="CC182" s="41"/>
      <c r="CD182" s="41"/>
      <c r="CE182" s="41"/>
      <c r="CF182" s="41"/>
      <c r="CG182" s="41" t="s">
        <v>88</v>
      </c>
      <c r="CH182" s="41"/>
      <c r="CI182" s="41"/>
      <c r="CJ182" s="41"/>
      <c r="CK182" s="41"/>
      <c r="CL182" s="41">
        <f>COUNTA(CM182:CT182)/2</f>
        <v>0</v>
      </c>
      <c r="CM182" s="41"/>
      <c r="CN182" s="41"/>
      <c r="CO182" s="41"/>
      <c r="CP182" s="41"/>
      <c r="CQ182" s="41"/>
      <c r="CR182" s="41"/>
      <c r="CS182" s="41"/>
      <c r="CT182" s="41"/>
      <c r="CU182" s="41">
        <f t="shared" si="1115"/>
        <v>0</v>
      </c>
      <c r="CV182" s="31"/>
      <c r="CW182" s="31"/>
      <c r="CX182" s="31"/>
      <c r="CY182" s="31"/>
      <c r="CZ182" s="31"/>
      <c r="DA182" s="31"/>
      <c r="DB182" s="26"/>
      <c r="DC182" s="26" t="s">
        <v>89</v>
      </c>
      <c r="DD182" s="26"/>
      <c r="DE182" s="26" t="s">
        <v>89</v>
      </c>
      <c r="DF182" s="26"/>
      <c r="DG182" s="26" t="s">
        <v>89</v>
      </c>
      <c r="DH182" s="26">
        <f t="shared" si="968"/>
        <v>3</v>
      </c>
      <c r="DI182" s="26" t="str">
        <f t="shared" si="969"/>
        <v>Básico</v>
      </c>
      <c r="DJ182" s="19"/>
      <c r="EG182" s="19"/>
      <c r="EH182" s="19"/>
      <c r="EI182" s="19"/>
      <c r="EJ182" s="19"/>
      <c r="EK182" s="19"/>
      <c r="EL182" s="19"/>
      <c r="EM182" s="19"/>
      <c r="EN182" s="19"/>
      <c r="EO182" s="19"/>
      <c r="EP182" s="19"/>
    </row>
    <row r="183" spans="1:146" s="20" customFormat="1" ht="15" customHeight="1">
      <c r="A183" s="1"/>
      <c r="B183" s="19"/>
      <c r="C183" s="31" t="s">
        <v>2160</v>
      </c>
      <c r="D183" s="31" t="s">
        <v>519</v>
      </c>
      <c r="E183" s="31" t="s">
        <v>3</v>
      </c>
      <c r="F183" s="31" t="s">
        <v>2164</v>
      </c>
      <c r="G183" s="31" t="s">
        <v>2125</v>
      </c>
      <c r="H183" s="31" t="str">
        <f t="shared" si="965"/>
        <v>Básico</v>
      </c>
      <c r="I183" s="41" t="s">
        <v>3069</v>
      </c>
      <c r="J183" s="31" t="s">
        <v>2286</v>
      </c>
      <c r="K183" s="642" t="s">
        <v>8</v>
      </c>
      <c r="L183" s="22" t="s">
        <v>2996</v>
      </c>
      <c r="M183" s="31" t="s">
        <v>97</v>
      </c>
      <c r="N183" s="22" t="s">
        <v>2997</v>
      </c>
      <c r="O183" s="220" t="s">
        <v>22</v>
      </c>
      <c r="P183" s="220" t="s">
        <v>22</v>
      </c>
      <c r="Q183" s="220" t="s">
        <v>22</v>
      </c>
      <c r="R183" s="220" t="s">
        <v>22</v>
      </c>
      <c r="S183" s="26">
        <f>'G-7'!D150</f>
        <v>146</v>
      </c>
      <c r="T183" s="26">
        <f>'G-7'!D151</f>
        <v>147</v>
      </c>
      <c r="U183" s="41" t="s">
        <v>4</v>
      </c>
      <c r="V183" s="41" t="s">
        <v>4</v>
      </c>
      <c r="W183" s="41" t="s">
        <v>4</v>
      </c>
      <c r="X183" s="41" t="s">
        <v>4</v>
      </c>
      <c r="Y183" s="41" t="s">
        <v>4</v>
      </c>
      <c r="Z183" s="41" t="s">
        <v>4</v>
      </c>
      <c r="AA183" s="41" t="s">
        <v>4</v>
      </c>
      <c r="AB183" s="41" t="s">
        <v>4</v>
      </c>
      <c r="AC183" s="41" t="s">
        <v>4</v>
      </c>
      <c r="AD183" s="41" t="s">
        <v>4</v>
      </c>
      <c r="AE183" s="41" t="s">
        <v>4</v>
      </c>
      <c r="AF183" s="41" t="s">
        <v>4</v>
      </c>
      <c r="AG183" s="41" t="s">
        <v>4</v>
      </c>
      <c r="AH183" s="41" t="s">
        <v>4</v>
      </c>
      <c r="AI183" s="41" t="s">
        <v>4</v>
      </c>
      <c r="AJ183" s="41" t="s">
        <v>4</v>
      </c>
      <c r="AK183" s="41" t="s">
        <v>4</v>
      </c>
      <c r="AL183" s="221" t="s">
        <v>1117</v>
      </c>
      <c r="AM183" s="26" t="s">
        <v>1137</v>
      </c>
      <c r="AN183" s="26" t="s">
        <v>486</v>
      </c>
      <c r="AO183" s="22" t="s">
        <v>487</v>
      </c>
      <c r="AP183" s="22" t="s">
        <v>487</v>
      </c>
      <c r="AQ183" s="41" t="s">
        <v>619</v>
      </c>
      <c r="AR183" s="41"/>
      <c r="AS183" s="41"/>
      <c r="AT183" s="41" t="s">
        <v>2851</v>
      </c>
      <c r="AU183" s="41" t="s">
        <v>2851</v>
      </c>
      <c r="AV183" s="41" t="s">
        <v>2851</v>
      </c>
      <c r="AW183" s="41" t="s">
        <v>2851</v>
      </c>
      <c r="AX183" s="41" t="s">
        <v>2851</v>
      </c>
      <c r="AY183" s="41" t="s">
        <v>2851</v>
      </c>
      <c r="AZ183" s="41" t="s">
        <v>2851</v>
      </c>
      <c r="BA183" s="41" t="s">
        <v>2851</v>
      </c>
      <c r="BB183" s="23" t="s">
        <v>88</v>
      </c>
      <c r="BC183" s="23" t="s">
        <v>450</v>
      </c>
      <c r="BD183" s="30" t="s">
        <v>4</v>
      </c>
      <c r="BE183" s="24" t="s">
        <v>4</v>
      </c>
      <c r="BF183" s="25" t="s">
        <v>89</v>
      </c>
      <c r="BG183" s="25" t="s">
        <v>450</v>
      </c>
      <c r="BH183" s="40" t="s">
        <v>88</v>
      </c>
      <c r="BI183" s="481">
        <f>'G-8'!NA117</f>
        <v>0</v>
      </c>
      <c r="BJ183" s="481" t="s">
        <v>4</v>
      </c>
      <c r="BK183" s="481">
        <f>'G-8'!MX117</f>
        <v>3</v>
      </c>
      <c r="BL183" s="41">
        <f>COUNTA(BM183:BZ183)/2</f>
        <v>0</v>
      </c>
      <c r="BM183" s="41"/>
      <c r="BN183" s="31"/>
      <c r="BO183" s="41"/>
      <c r="BP183" s="31"/>
      <c r="BQ183" s="41"/>
      <c r="BR183" s="31"/>
      <c r="BS183" s="31"/>
      <c r="BT183" s="31"/>
      <c r="BU183" s="31"/>
      <c r="BV183" s="31"/>
      <c r="BW183" s="31"/>
      <c r="BX183" s="31"/>
      <c r="BY183" s="31"/>
      <c r="BZ183" s="31"/>
      <c r="CA183" s="41">
        <f t="shared" si="1114"/>
        <v>0</v>
      </c>
      <c r="CB183" s="41"/>
      <c r="CC183" s="41"/>
      <c r="CD183" s="41"/>
      <c r="CE183" s="41"/>
      <c r="CF183" s="41"/>
      <c r="CG183" s="41" t="s">
        <v>88</v>
      </c>
      <c r="CH183" s="41"/>
      <c r="CI183" s="41"/>
      <c r="CJ183" s="41"/>
      <c r="CK183" s="41"/>
      <c r="CL183" s="41">
        <f>COUNTA(CM183:CT183)/2</f>
        <v>1</v>
      </c>
      <c r="CM183" s="41" t="str">
        <f>I222</f>
        <v>I-79</v>
      </c>
      <c r="CN183" s="31" t="s">
        <v>554</v>
      </c>
      <c r="CO183" s="41"/>
      <c r="CP183" s="41"/>
      <c r="CQ183" s="41"/>
      <c r="CR183" s="41"/>
      <c r="CS183" s="41"/>
      <c r="CT183" s="41"/>
      <c r="CU183" s="41">
        <f t="shared" si="1115"/>
        <v>1</v>
      </c>
      <c r="CV183" s="41" t="str">
        <f>I222</f>
        <v>I-79</v>
      </c>
      <c r="CW183" s="31" t="s">
        <v>554</v>
      </c>
      <c r="CX183" s="31"/>
      <c r="CY183" s="31"/>
      <c r="CZ183" s="31"/>
      <c r="DA183" s="31"/>
      <c r="DB183" s="26" t="s">
        <v>89</v>
      </c>
      <c r="DC183" s="26" t="s">
        <v>89</v>
      </c>
      <c r="DD183" s="26"/>
      <c r="DE183" s="26" t="s">
        <v>89</v>
      </c>
      <c r="DF183" s="26"/>
      <c r="DG183" s="26" t="s">
        <v>89</v>
      </c>
      <c r="DH183" s="26">
        <f t="shared" si="968"/>
        <v>4</v>
      </c>
      <c r="DI183" s="26" t="str">
        <f t="shared" si="969"/>
        <v>Básico</v>
      </c>
      <c r="DJ183" s="19"/>
      <c r="EG183" s="19"/>
      <c r="EH183" s="19"/>
      <c r="EI183" s="19"/>
      <c r="EJ183" s="19"/>
      <c r="EK183" s="19"/>
      <c r="EL183" s="19"/>
      <c r="EM183" s="19"/>
      <c r="EN183" s="19"/>
      <c r="EO183" s="19"/>
      <c r="EP183" s="19"/>
    </row>
    <row r="184" spans="1:146" s="20" customFormat="1" ht="15" customHeight="1">
      <c r="A184" s="1"/>
      <c r="B184" s="19"/>
      <c r="C184" s="31" t="str">
        <f>C183</f>
        <v>Aspectos técnicos y de salud pública</v>
      </c>
      <c r="D184" s="31" t="s">
        <v>14</v>
      </c>
      <c r="E184" s="31" t="str">
        <f>E183</f>
        <v>Salud pública</v>
      </c>
      <c r="F184" s="31" t="str">
        <f t="shared" ref="F184:G190" si="1132">F183</f>
        <v>Afectaciones a la salud pública</v>
      </c>
      <c r="G184" s="31" t="str">
        <f t="shared" si="1132"/>
        <v>Efectividad Gubernamental</v>
      </c>
      <c r="H184" s="31" t="str">
        <f t="shared" si="965"/>
        <v>Básico</v>
      </c>
      <c r="I184" s="31" t="str">
        <f t="shared" ref="I184:AG187" si="1133">I183</f>
        <v>I-74</v>
      </c>
      <c r="J184" s="31" t="str">
        <f t="shared" si="1133"/>
        <v>Riesgos relacionados con salud pública</v>
      </c>
      <c r="K184" s="31" t="str">
        <f t="shared" si="1133"/>
        <v>Si/No</v>
      </c>
      <c r="L184" s="31" t="str">
        <f t="shared" si="1133"/>
        <v xml:space="preserve">Evalúa si existen factores de riesgo que puedan afectar a la salud pública, derivados de un mal diseño o una operación deficiente del sistema de gestión de residuos. </v>
      </c>
      <c r="M184" s="31" t="str">
        <f t="shared" si="1133"/>
        <v>Cualitativo</v>
      </c>
      <c r="N184" s="31" t="str">
        <f t="shared" si="1133"/>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4" s="31" t="str">
        <f t="shared" si="1133"/>
        <v>N/A</v>
      </c>
      <c r="P184" s="31" t="str">
        <f t="shared" si="1133"/>
        <v>N/A</v>
      </c>
      <c r="Q184" s="31" t="str">
        <f t="shared" si="1133"/>
        <v>N/A</v>
      </c>
      <c r="R184" s="31" t="str">
        <f t="shared" si="1133"/>
        <v>N/A</v>
      </c>
      <c r="S184" s="31">
        <f t="shared" si="1133"/>
        <v>146</v>
      </c>
      <c r="T184" s="31">
        <f t="shared" si="1133"/>
        <v>147</v>
      </c>
      <c r="U184" s="31" t="str">
        <f t="shared" si="1133"/>
        <v>-</v>
      </c>
      <c r="V184" s="31" t="str">
        <f t="shared" si="1133"/>
        <v>-</v>
      </c>
      <c r="W184" s="31" t="str">
        <f t="shared" si="1133"/>
        <v>-</v>
      </c>
      <c r="X184" s="31" t="str">
        <f t="shared" si="1133"/>
        <v>-</v>
      </c>
      <c r="Y184" s="31" t="str">
        <f t="shared" si="1133"/>
        <v>-</v>
      </c>
      <c r="Z184" s="31" t="str">
        <f t="shared" si="1133"/>
        <v>-</v>
      </c>
      <c r="AA184" s="31" t="str">
        <f t="shared" si="1133"/>
        <v>-</v>
      </c>
      <c r="AB184" s="31" t="str">
        <f t="shared" si="1133"/>
        <v>-</v>
      </c>
      <c r="AC184" s="31" t="str">
        <f t="shared" si="1133"/>
        <v>-</v>
      </c>
      <c r="AD184" s="31" t="str">
        <f t="shared" si="1133"/>
        <v>-</v>
      </c>
      <c r="AE184" s="31" t="str">
        <f t="shared" si="1133"/>
        <v>-</v>
      </c>
      <c r="AF184" s="31" t="str">
        <f t="shared" si="1133"/>
        <v>-</v>
      </c>
      <c r="AG184" s="31" t="str">
        <f t="shared" si="1133"/>
        <v>-</v>
      </c>
      <c r="AH184" s="31" t="str">
        <f t="shared" ref="AH184:BH189" si="1134">AH183</f>
        <v>-</v>
      </c>
      <c r="AI184" s="31" t="str">
        <f t="shared" si="1134"/>
        <v>-</v>
      </c>
      <c r="AJ184" s="31" t="str">
        <f t="shared" si="1134"/>
        <v>-</v>
      </c>
      <c r="AK184" s="31" t="str">
        <f t="shared" si="1134"/>
        <v>-</v>
      </c>
      <c r="AL184"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4" s="31" t="str">
        <f t="shared" si="1134"/>
        <v>NA</v>
      </c>
      <c r="AN184" s="31" t="str">
        <f t="shared" si="1134"/>
        <v>Registrar el peor valor de todos los componentes o instalaciones evaluados</v>
      </c>
      <c r="AO184" s="31" t="str">
        <f t="shared" si="1134"/>
        <v>Registrar el peor valor de todas las zonas evaluadas</v>
      </c>
      <c r="AP184" s="31" t="str">
        <f t="shared" si="1134"/>
        <v>Registrar el peor valor de todas las zonas evaluadas</v>
      </c>
      <c r="AQ184" s="31" t="str">
        <f t="shared" si="1134"/>
        <v>Componentes</v>
      </c>
      <c r="AR184" s="31"/>
      <c r="AS184" s="31"/>
      <c r="AT184" s="31" t="str">
        <f t="shared" si="1134"/>
        <v>X</v>
      </c>
      <c r="AU184" s="31" t="str">
        <f t="shared" si="1134"/>
        <v>X</v>
      </c>
      <c r="AV184" s="31" t="str">
        <f t="shared" si="1134"/>
        <v>X</v>
      </c>
      <c r="AW184" s="31" t="str">
        <f t="shared" si="1134"/>
        <v>X</v>
      </c>
      <c r="AX184" s="31" t="str">
        <f t="shared" si="1134"/>
        <v>X</v>
      </c>
      <c r="AY184" s="31" t="str">
        <f t="shared" si="1134"/>
        <v>X</v>
      </c>
      <c r="AZ184" s="31" t="str">
        <f t="shared" si="1134"/>
        <v>X</v>
      </c>
      <c r="BA184" s="31" t="str">
        <f t="shared" si="1134"/>
        <v>X</v>
      </c>
      <c r="BB184" s="23" t="str">
        <f t="shared" si="1134"/>
        <v>No</v>
      </c>
      <c r="BC184" s="23" t="str">
        <f t="shared" si="1134"/>
        <v>Propuesto</v>
      </c>
      <c r="BD184" s="30" t="str">
        <f t="shared" si="1134"/>
        <v>-</v>
      </c>
      <c r="BE184" s="24" t="str">
        <f t="shared" si="1134"/>
        <v>-</v>
      </c>
      <c r="BF184" s="25" t="str">
        <f t="shared" si="1134"/>
        <v>Si</v>
      </c>
      <c r="BG184" s="25" t="str">
        <f t="shared" si="1134"/>
        <v>Propuesto</v>
      </c>
      <c r="BH184" s="31" t="str">
        <f t="shared" si="1134"/>
        <v>No</v>
      </c>
      <c r="BI184" s="481">
        <f>'G-8'!NA118</f>
        <v>0</v>
      </c>
      <c r="BJ184" s="481" t="s">
        <v>4</v>
      </c>
      <c r="BK184" s="481">
        <f>'G-8'!MX118</f>
        <v>3</v>
      </c>
      <c r="BL184" s="41">
        <f>BL183</f>
        <v>0</v>
      </c>
      <c r="BM184" s="41">
        <f t="shared" ref="BM184:DA189" si="1135">BM183</f>
        <v>0</v>
      </c>
      <c r="BN184" s="41">
        <f t="shared" si="1135"/>
        <v>0</v>
      </c>
      <c r="BO184" s="41">
        <f t="shared" si="1135"/>
        <v>0</v>
      </c>
      <c r="BP184" s="41">
        <f t="shared" si="1135"/>
        <v>0</v>
      </c>
      <c r="BQ184" s="41">
        <f t="shared" si="1135"/>
        <v>0</v>
      </c>
      <c r="BR184" s="41">
        <f t="shared" si="1135"/>
        <v>0</v>
      </c>
      <c r="BS184" s="41">
        <f t="shared" si="1135"/>
        <v>0</v>
      </c>
      <c r="BT184" s="41">
        <f t="shared" si="1135"/>
        <v>0</v>
      </c>
      <c r="BU184" s="41">
        <f t="shared" si="1135"/>
        <v>0</v>
      </c>
      <c r="BV184" s="41">
        <f t="shared" si="1135"/>
        <v>0</v>
      </c>
      <c r="BW184" s="41">
        <f t="shared" si="1135"/>
        <v>0</v>
      </c>
      <c r="BX184" s="41">
        <f t="shared" si="1135"/>
        <v>0</v>
      </c>
      <c r="BY184" s="41">
        <f t="shared" si="1135"/>
        <v>0</v>
      </c>
      <c r="BZ184" s="41">
        <f t="shared" si="1135"/>
        <v>0</v>
      </c>
      <c r="CA184" s="41">
        <f t="shared" si="1135"/>
        <v>0</v>
      </c>
      <c r="CB184" s="41">
        <f t="shared" si="1135"/>
        <v>0</v>
      </c>
      <c r="CC184" s="41">
        <f t="shared" si="1135"/>
        <v>0</v>
      </c>
      <c r="CD184" s="41">
        <f t="shared" si="1135"/>
        <v>0</v>
      </c>
      <c r="CE184" s="41">
        <f t="shared" si="1135"/>
        <v>0</v>
      </c>
      <c r="CF184" s="41">
        <f t="shared" si="1135"/>
        <v>0</v>
      </c>
      <c r="CG184" s="41" t="str">
        <f t="shared" si="1135"/>
        <v>No</v>
      </c>
      <c r="CH184" s="41">
        <f t="shared" si="1135"/>
        <v>0</v>
      </c>
      <c r="CI184" s="41">
        <f t="shared" si="1135"/>
        <v>0</v>
      </c>
      <c r="CJ184" s="41">
        <f t="shared" si="1135"/>
        <v>0</v>
      </c>
      <c r="CK184" s="41">
        <f t="shared" si="1135"/>
        <v>0</v>
      </c>
      <c r="CL184" s="41">
        <f t="shared" si="1135"/>
        <v>1</v>
      </c>
      <c r="CM184" s="41" t="str">
        <f t="shared" si="1135"/>
        <v>I-79</v>
      </c>
      <c r="CN184" s="41" t="str">
        <f t="shared" si="1135"/>
        <v>Se pueden corroborar las respuestas de ambos indicadores.</v>
      </c>
      <c r="CO184" s="41">
        <f t="shared" si="1135"/>
        <v>0</v>
      </c>
      <c r="CP184" s="41">
        <f t="shared" si="1135"/>
        <v>0</v>
      </c>
      <c r="CQ184" s="41">
        <f t="shared" si="1135"/>
        <v>0</v>
      </c>
      <c r="CR184" s="41">
        <f t="shared" si="1135"/>
        <v>0</v>
      </c>
      <c r="CS184" s="41">
        <f t="shared" si="1135"/>
        <v>0</v>
      </c>
      <c r="CT184" s="41">
        <f t="shared" si="1135"/>
        <v>0</v>
      </c>
      <c r="CU184" s="41">
        <f t="shared" si="1135"/>
        <v>1</v>
      </c>
      <c r="CV184" s="41" t="str">
        <f t="shared" si="1135"/>
        <v>I-79</v>
      </c>
      <c r="CW184" s="41" t="str">
        <f t="shared" si="1135"/>
        <v>Se pueden corroborar las respuestas de ambos indicadores.</v>
      </c>
      <c r="CX184" s="41">
        <f t="shared" si="1135"/>
        <v>0</v>
      </c>
      <c r="CY184" s="41">
        <f t="shared" si="1135"/>
        <v>0</v>
      </c>
      <c r="CZ184" s="41">
        <f t="shared" si="1135"/>
        <v>0</v>
      </c>
      <c r="DA184" s="41">
        <f t="shared" si="1135"/>
        <v>0</v>
      </c>
      <c r="DB184" s="26" t="s">
        <v>89</v>
      </c>
      <c r="DC184" s="26" t="s">
        <v>89</v>
      </c>
      <c r="DD184" s="26"/>
      <c r="DE184" s="26" t="s">
        <v>89</v>
      </c>
      <c r="DF184" s="26"/>
      <c r="DG184" s="26" t="s">
        <v>89</v>
      </c>
      <c r="DH184" s="26">
        <f t="shared" si="968"/>
        <v>4</v>
      </c>
      <c r="DI184" s="26" t="str">
        <f t="shared" si="969"/>
        <v>Básico</v>
      </c>
      <c r="DJ184" s="19"/>
      <c r="EG184" s="19"/>
      <c r="EH184" s="19"/>
      <c r="EI184" s="19"/>
      <c r="EJ184" s="19"/>
      <c r="EK184" s="19"/>
      <c r="EL184" s="19"/>
      <c r="EM184" s="19"/>
      <c r="EN184" s="19"/>
      <c r="EO184" s="19"/>
      <c r="EP184" s="19"/>
    </row>
    <row r="185" spans="1:146" s="20" customFormat="1" ht="15" customHeight="1">
      <c r="A185" s="1"/>
      <c r="B185" s="19"/>
      <c r="C185" s="31" t="str">
        <f t="shared" ref="C185:C190" si="1136">C184</f>
        <v>Aspectos técnicos y de salud pública</v>
      </c>
      <c r="D185" s="31" t="s">
        <v>2313</v>
      </c>
      <c r="E185" s="31" t="str">
        <f t="shared" ref="E185:E190" si="1137">E184</f>
        <v>Salud pública</v>
      </c>
      <c r="F185" s="31" t="str">
        <f t="shared" si="1132"/>
        <v>Afectaciones a la salud pública</v>
      </c>
      <c r="G185" s="31" t="str">
        <f t="shared" si="1132"/>
        <v>Efectividad Gubernamental</v>
      </c>
      <c r="H185" s="31" t="str">
        <f t="shared" si="965"/>
        <v>Básico</v>
      </c>
      <c r="I185" s="31" t="str">
        <f t="shared" si="1133"/>
        <v>I-74</v>
      </c>
      <c r="J185" s="31" t="str">
        <f t="shared" si="1133"/>
        <v>Riesgos relacionados con salud pública</v>
      </c>
      <c r="K185" s="31" t="str">
        <f t="shared" si="1133"/>
        <v>Si/No</v>
      </c>
      <c r="L185" s="31" t="str">
        <f t="shared" si="1133"/>
        <v xml:space="preserve">Evalúa si existen factores de riesgo que puedan afectar a la salud pública, derivados de un mal diseño o una operación deficiente del sistema de gestión de residuos. </v>
      </c>
      <c r="M185" s="31" t="str">
        <f t="shared" si="1133"/>
        <v>Cualitativo</v>
      </c>
      <c r="N185" s="31" t="str">
        <f t="shared" si="1133"/>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5" s="31" t="str">
        <f t="shared" si="1133"/>
        <v>N/A</v>
      </c>
      <c r="P185" s="31" t="str">
        <f t="shared" si="1133"/>
        <v>N/A</v>
      </c>
      <c r="Q185" s="31" t="str">
        <f t="shared" si="1133"/>
        <v>N/A</v>
      </c>
      <c r="R185" s="31" t="str">
        <f t="shared" si="1133"/>
        <v>N/A</v>
      </c>
      <c r="S185" s="31">
        <f t="shared" si="1133"/>
        <v>146</v>
      </c>
      <c r="T185" s="31">
        <f t="shared" si="1133"/>
        <v>147</v>
      </c>
      <c r="U185" s="31" t="str">
        <f t="shared" si="1133"/>
        <v>-</v>
      </c>
      <c r="V185" s="31" t="str">
        <f t="shared" si="1133"/>
        <v>-</v>
      </c>
      <c r="W185" s="31" t="str">
        <f t="shared" si="1133"/>
        <v>-</v>
      </c>
      <c r="X185" s="31" t="str">
        <f t="shared" si="1133"/>
        <v>-</v>
      </c>
      <c r="Y185" s="31" t="str">
        <f t="shared" si="1133"/>
        <v>-</v>
      </c>
      <c r="Z185" s="31" t="str">
        <f t="shared" si="1133"/>
        <v>-</v>
      </c>
      <c r="AA185" s="31" t="str">
        <f t="shared" si="1133"/>
        <v>-</v>
      </c>
      <c r="AB185" s="31" t="str">
        <f t="shared" si="1133"/>
        <v>-</v>
      </c>
      <c r="AC185" s="31" t="str">
        <f t="shared" si="1133"/>
        <v>-</v>
      </c>
      <c r="AD185" s="31" t="str">
        <f t="shared" si="1133"/>
        <v>-</v>
      </c>
      <c r="AE185" s="31" t="str">
        <f t="shared" si="1133"/>
        <v>-</v>
      </c>
      <c r="AF185" s="31" t="str">
        <f t="shared" si="1133"/>
        <v>-</v>
      </c>
      <c r="AG185" s="31" t="str">
        <f t="shared" si="1133"/>
        <v>-</v>
      </c>
      <c r="AH185" s="31" t="str">
        <f t="shared" si="1134"/>
        <v>-</v>
      </c>
      <c r="AI185" s="31" t="str">
        <f t="shared" si="1134"/>
        <v>-</v>
      </c>
      <c r="AJ185" s="31" t="str">
        <f t="shared" si="1134"/>
        <v>-</v>
      </c>
      <c r="AK185" s="31" t="str">
        <f t="shared" si="1134"/>
        <v>-</v>
      </c>
      <c r="AL185"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5" s="31" t="str">
        <f t="shared" si="1134"/>
        <v>NA</v>
      </c>
      <c r="AN185" s="31" t="str">
        <f t="shared" si="1134"/>
        <v>Registrar el peor valor de todos los componentes o instalaciones evaluados</v>
      </c>
      <c r="AO185" s="31" t="str">
        <f t="shared" si="1134"/>
        <v>Registrar el peor valor de todas las zonas evaluadas</v>
      </c>
      <c r="AP185" s="31" t="str">
        <f t="shared" si="1134"/>
        <v>Registrar el peor valor de todas las zonas evaluadas</v>
      </c>
      <c r="AQ185" s="31" t="str">
        <f t="shared" si="1134"/>
        <v>Componentes</v>
      </c>
      <c r="AR185" s="31"/>
      <c r="AS185" s="31"/>
      <c r="AT185" s="31" t="str">
        <f t="shared" si="1134"/>
        <v>X</v>
      </c>
      <c r="AU185" s="31" t="str">
        <f t="shared" si="1134"/>
        <v>X</v>
      </c>
      <c r="AV185" s="31" t="str">
        <f t="shared" si="1134"/>
        <v>X</v>
      </c>
      <c r="AW185" s="31" t="str">
        <f t="shared" si="1134"/>
        <v>X</v>
      </c>
      <c r="AX185" s="31" t="str">
        <f t="shared" si="1134"/>
        <v>X</v>
      </c>
      <c r="AY185" s="31" t="str">
        <f t="shared" si="1134"/>
        <v>X</v>
      </c>
      <c r="AZ185" s="31" t="str">
        <f t="shared" si="1134"/>
        <v>X</v>
      </c>
      <c r="BA185" s="31" t="str">
        <f t="shared" si="1134"/>
        <v>X</v>
      </c>
      <c r="BB185" s="23" t="str">
        <f t="shared" si="1134"/>
        <v>No</v>
      </c>
      <c r="BC185" s="23" t="str">
        <f t="shared" si="1134"/>
        <v>Propuesto</v>
      </c>
      <c r="BD185" s="30" t="str">
        <f t="shared" si="1134"/>
        <v>-</v>
      </c>
      <c r="BE185" s="24" t="str">
        <f t="shared" si="1134"/>
        <v>-</v>
      </c>
      <c r="BF185" s="25" t="str">
        <f t="shared" si="1134"/>
        <v>Si</v>
      </c>
      <c r="BG185" s="25" t="str">
        <f t="shared" si="1134"/>
        <v>Propuesto</v>
      </c>
      <c r="BH185" s="31" t="str">
        <f t="shared" si="1134"/>
        <v>No</v>
      </c>
      <c r="BI185" s="481">
        <f>'G-8'!NA143</f>
        <v>0</v>
      </c>
      <c r="BJ185" s="481" t="s">
        <v>4</v>
      </c>
      <c r="BK185" s="481">
        <f>'G-8'!MX143</f>
        <v>3</v>
      </c>
      <c r="BL185" s="41">
        <f t="shared" ref="BL185:BL190" si="1138">BL184</f>
        <v>0</v>
      </c>
      <c r="BM185" s="41">
        <f t="shared" si="1135"/>
        <v>0</v>
      </c>
      <c r="BN185" s="41">
        <f t="shared" si="1135"/>
        <v>0</v>
      </c>
      <c r="BO185" s="41">
        <f t="shared" si="1135"/>
        <v>0</v>
      </c>
      <c r="BP185" s="41">
        <f t="shared" si="1135"/>
        <v>0</v>
      </c>
      <c r="BQ185" s="41">
        <f t="shared" si="1135"/>
        <v>0</v>
      </c>
      <c r="BR185" s="41">
        <f t="shared" si="1135"/>
        <v>0</v>
      </c>
      <c r="BS185" s="41">
        <f t="shared" si="1135"/>
        <v>0</v>
      </c>
      <c r="BT185" s="41">
        <f t="shared" si="1135"/>
        <v>0</v>
      </c>
      <c r="BU185" s="41">
        <f t="shared" si="1135"/>
        <v>0</v>
      </c>
      <c r="BV185" s="41">
        <f t="shared" si="1135"/>
        <v>0</v>
      </c>
      <c r="BW185" s="41">
        <f t="shared" si="1135"/>
        <v>0</v>
      </c>
      <c r="BX185" s="41">
        <f t="shared" si="1135"/>
        <v>0</v>
      </c>
      <c r="BY185" s="41">
        <f t="shared" si="1135"/>
        <v>0</v>
      </c>
      <c r="BZ185" s="41">
        <f t="shared" si="1135"/>
        <v>0</v>
      </c>
      <c r="CA185" s="41">
        <f t="shared" si="1135"/>
        <v>0</v>
      </c>
      <c r="CB185" s="41">
        <f t="shared" si="1135"/>
        <v>0</v>
      </c>
      <c r="CC185" s="41">
        <f t="shared" si="1135"/>
        <v>0</v>
      </c>
      <c r="CD185" s="41">
        <f t="shared" si="1135"/>
        <v>0</v>
      </c>
      <c r="CE185" s="41">
        <f t="shared" si="1135"/>
        <v>0</v>
      </c>
      <c r="CF185" s="41">
        <f t="shared" si="1135"/>
        <v>0</v>
      </c>
      <c r="CG185" s="41" t="str">
        <f t="shared" si="1135"/>
        <v>No</v>
      </c>
      <c r="CH185" s="41">
        <f t="shared" si="1135"/>
        <v>0</v>
      </c>
      <c r="CI185" s="41">
        <f t="shared" si="1135"/>
        <v>0</v>
      </c>
      <c r="CJ185" s="41">
        <f t="shared" si="1135"/>
        <v>0</v>
      </c>
      <c r="CK185" s="41">
        <f t="shared" si="1135"/>
        <v>0</v>
      </c>
      <c r="CL185" s="41">
        <f t="shared" si="1135"/>
        <v>1</v>
      </c>
      <c r="CM185" s="41" t="str">
        <f t="shared" si="1135"/>
        <v>I-79</v>
      </c>
      <c r="CN185" s="41" t="str">
        <f t="shared" si="1135"/>
        <v>Se pueden corroborar las respuestas de ambos indicadores.</v>
      </c>
      <c r="CO185" s="41">
        <f t="shared" si="1135"/>
        <v>0</v>
      </c>
      <c r="CP185" s="41">
        <f t="shared" si="1135"/>
        <v>0</v>
      </c>
      <c r="CQ185" s="41">
        <f t="shared" si="1135"/>
        <v>0</v>
      </c>
      <c r="CR185" s="41">
        <f t="shared" si="1135"/>
        <v>0</v>
      </c>
      <c r="CS185" s="41">
        <f t="shared" si="1135"/>
        <v>0</v>
      </c>
      <c r="CT185" s="41">
        <f t="shared" si="1135"/>
        <v>0</v>
      </c>
      <c r="CU185" s="41">
        <f t="shared" si="1135"/>
        <v>1</v>
      </c>
      <c r="CV185" s="41" t="str">
        <f t="shared" si="1135"/>
        <v>I-79</v>
      </c>
      <c r="CW185" s="41" t="str">
        <f t="shared" si="1135"/>
        <v>Se pueden corroborar las respuestas de ambos indicadores.</v>
      </c>
      <c r="CX185" s="41">
        <f t="shared" si="1135"/>
        <v>0</v>
      </c>
      <c r="CY185" s="41">
        <f t="shared" si="1135"/>
        <v>0</v>
      </c>
      <c r="CZ185" s="41">
        <f t="shared" si="1135"/>
        <v>0</v>
      </c>
      <c r="DA185" s="41">
        <f t="shared" si="1135"/>
        <v>0</v>
      </c>
      <c r="DB185" s="26" t="s">
        <v>89</v>
      </c>
      <c r="DC185" s="26" t="s">
        <v>89</v>
      </c>
      <c r="DD185" s="26"/>
      <c r="DE185" s="26" t="s">
        <v>89</v>
      </c>
      <c r="DF185" s="26"/>
      <c r="DG185" s="26"/>
      <c r="DH185" s="26">
        <f t="shared" si="968"/>
        <v>3</v>
      </c>
      <c r="DI185" s="26" t="str">
        <f t="shared" si="969"/>
        <v>Básico</v>
      </c>
      <c r="DJ185" s="19"/>
      <c r="EG185" s="19"/>
      <c r="EH185" s="19"/>
      <c r="EI185" s="19"/>
      <c r="EJ185" s="19"/>
      <c r="EK185" s="19"/>
      <c r="EL185" s="19"/>
      <c r="EM185" s="19"/>
      <c r="EN185" s="19"/>
      <c r="EO185" s="19"/>
      <c r="EP185" s="19"/>
    </row>
    <row r="186" spans="1:146" s="20" customFormat="1" ht="15" customHeight="1">
      <c r="A186" s="1"/>
      <c r="B186" s="19"/>
      <c r="C186" s="31" t="str">
        <f t="shared" si="1136"/>
        <v>Aspectos técnicos y de salud pública</v>
      </c>
      <c r="D186" s="31" t="s">
        <v>5</v>
      </c>
      <c r="E186" s="31" t="str">
        <f t="shared" si="1137"/>
        <v>Salud pública</v>
      </c>
      <c r="F186" s="31" t="str">
        <f t="shared" si="1132"/>
        <v>Afectaciones a la salud pública</v>
      </c>
      <c r="G186" s="31" t="str">
        <f t="shared" si="1132"/>
        <v>Efectividad Gubernamental</v>
      </c>
      <c r="H186" s="31" t="str">
        <f t="shared" si="965"/>
        <v>Básico</v>
      </c>
      <c r="I186" s="31" t="str">
        <f t="shared" si="1133"/>
        <v>I-74</v>
      </c>
      <c r="J186" s="31" t="str">
        <f t="shared" si="1133"/>
        <v>Riesgos relacionados con salud pública</v>
      </c>
      <c r="K186" s="31" t="str">
        <f t="shared" si="1133"/>
        <v>Si/No</v>
      </c>
      <c r="L186" s="31" t="str">
        <f t="shared" si="1133"/>
        <v xml:space="preserve">Evalúa si existen factores de riesgo que puedan afectar a la salud pública, derivados de un mal diseño o una operación deficiente del sistema de gestión de residuos. </v>
      </c>
      <c r="M186" s="31" t="str">
        <f t="shared" si="1133"/>
        <v>Cualitativo</v>
      </c>
      <c r="N186" s="31" t="str">
        <f t="shared" si="1133"/>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6" s="31" t="str">
        <f t="shared" si="1133"/>
        <v>N/A</v>
      </c>
      <c r="P186" s="31" t="str">
        <f t="shared" si="1133"/>
        <v>N/A</v>
      </c>
      <c r="Q186" s="31" t="str">
        <f t="shared" si="1133"/>
        <v>N/A</v>
      </c>
      <c r="R186" s="31" t="str">
        <f t="shared" si="1133"/>
        <v>N/A</v>
      </c>
      <c r="S186" s="31">
        <f t="shared" si="1133"/>
        <v>146</v>
      </c>
      <c r="T186" s="31">
        <f t="shared" si="1133"/>
        <v>147</v>
      </c>
      <c r="U186" s="31" t="str">
        <f t="shared" si="1133"/>
        <v>-</v>
      </c>
      <c r="V186" s="31" t="str">
        <f t="shared" si="1133"/>
        <v>-</v>
      </c>
      <c r="W186" s="31" t="str">
        <f t="shared" si="1133"/>
        <v>-</v>
      </c>
      <c r="X186" s="31" t="str">
        <f t="shared" si="1133"/>
        <v>-</v>
      </c>
      <c r="Y186" s="31" t="str">
        <f t="shared" si="1133"/>
        <v>-</v>
      </c>
      <c r="Z186" s="31" t="str">
        <f t="shared" si="1133"/>
        <v>-</v>
      </c>
      <c r="AA186" s="31" t="str">
        <f t="shared" si="1133"/>
        <v>-</v>
      </c>
      <c r="AB186" s="31" t="str">
        <f t="shared" si="1133"/>
        <v>-</v>
      </c>
      <c r="AC186" s="31" t="str">
        <f t="shared" si="1133"/>
        <v>-</v>
      </c>
      <c r="AD186" s="31" t="str">
        <f t="shared" si="1133"/>
        <v>-</v>
      </c>
      <c r="AE186" s="31" t="str">
        <f t="shared" si="1133"/>
        <v>-</v>
      </c>
      <c r="AF186" s="31" t="str">
        <f t="shared" si="1133"/>
        <v>-</v>
      </c>
      <c r="AG186" s="31" t="str">
        <f t="shared" si="1133"/>
        <v>-</v>
      </c>
      <c r="AH186" s="31" t="str">
        <f t="shared" si="1134"/>
        <v>-</v>
      </c>
      <c r="AI186" s="31" t="str">
        <f t="shared" si="1134"/>
        <v>-</v>
      </c>
      <c r="AJ186" s="31" t="str">
        <f t="shared" si="1134"/>
        <v>-</v>
      </c>
      <c r="AK186" s="31" t="str">
        <f t="shared" si="1134"/>
        <v>-</v>
      </c>
      <c r="AL186"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6" s="31" t="str">
        <f t="shared" si="1134"/>
        <v>NA</v>
      </c>
      <c r="AN186" s="31" t="str">
        <f t="shared" si="1134"/>
        <v>Registrar el peor valor de todos los componentes o instalaciones evaluados</v>
      </c>
      <c r="AO186" s="31" t="str">
        <f t="shared" si="1134"/>
        <v>Registrar el peor valor de todas las zonas evaluadas</v>
      </c>
      <c r="AP186" s="31" t="str">
        <f t="shared" si="1134"/>
        <v>Registrar el peor valor de todas las zonas evaluadas</v>
      </c>
      <c r="AQ186" s="31" t="str">
        <f t="shared" si="1134"/>
        <v>Componentes</v>
      </c>
      <c r="AR186" s="31"/>
      <c r="AS186" s="31"/>
      <c r="AT186" s="31" t="str">
        <f t="shared" si="1134"/>
        <v>X</v>
      </c>
      <c r="AU186" s="31" t="str">
        <f t="shared" si="1134"/>
        <v>X</v>
      </c>
      <c r="AV186" s="31" t="str">
        <f t="shared" si="1134"/>
        <v>X</v>
      </c>
      <c r="AW186" s="31" t="str">
        <f t="shared" si="1134"/>
        <v>X</v>
      </c>
      <c r="AX186" s="31" t="str">
        <f t="shared" si="1134"/>
        <v>X</v>
      </c>
      <c r="AY186" s="31" t="str">
        <f t="shared" si="1134"/>
        <v>X</v>
      </c>
      <c r="AZ186" s="31" t="str">
        <f t="shared" si="1134"/>
        <v>X</v>
      </c>
      <c r="BA186" s="31" t="str">
        <f t="shared" si="1134"/>
        <v>X</v>
      </c>
      <c r="BB186" s="23" t="str">
        <f t="shared" si="1134"/>
        <v>No</v>
      </c>
      <c r="BC186" s="23" t="str">
        <f t="shared" si="1134"/>
        <v>Propuesto</v>
      </c>
      <c r="BD186" s="30" t="str">
        <f t="shared" si="1134"/>
        <v>-</v>
      </c>
      <c r="BE186" s="24" t="str">
        <f t="shared" si="1134"/>
        <v>-</v>
      </c>
      <c r="BF186" s="25" t="str">
        <f t="shared" si="1134"/>
        <v>Si</v>
      </c>
      <c r="BG186" s="25" t="str">
        <f t="shared" si="1134"/>
        <v>Propuesto</v>
      </c>
      <c r="BH186" s="31" t="str">
        <f t="shared" si="1134"/>
        <v>No</v>
      </c>
      <c r="BI186" s="481">
        <f>'G-8'!NA176</f>
        <v>0</v>
      </c>
      <c r="BJ186" s="481" t="s">
        <v>4</v>
      </c>
      <c r="BK186" s="481">
        <f>'G-8'!MX176</f>
        <v>2</v>
      </c>
      <c r="BL186" s="41">
        <f t="shared" si="1138"/>
        <v>0</v>
      </c>
      <c r="BM186" s="41">
        <f t="shared" si="1135"/>
        <v>0</v>
      </c>
      <c r="BN186" s="41">
        <f t="shared" si="1135"/>
        <v>0</v>
      </c>
      <c r="BO186" s="41">
        <f t="shared" si="1135"/>
        <v>0</v>
      </c>
      <c r="BP186" s="41">
        <f t="shared" si="1135"/>
        <v>0</v>
      </c>
      <c r="BQ186" s="41">
        <f t="shared" si="1135"/>
        <v>0</v>
      </c>
      <c r="BR186" s="41">
        <f t="shared" si="1135"/>
        <v>0</v>
      </c>
      <c r="BS186" s="41">
        <f t="shared" si="1135"/>
        <v>0</v>
      </c>
      <c r="BT186" s="41">
        <f t="shared" si="1135"/>
        <v>0</v>
      </c>
      <c r="BU186" s="41">
        <f t="shared" si="1135"/>
        <v>0</v>
      </c>
      <c r="BV186" s="41">
        <f t="shared" si="1135"/>
        <v>0</v>
      </c>
      <c r="BW186" s="41">
        <f t="shared" si="1135"/>
        <v>0</v>
      </c>
      <c r="BX186" s="41">
        <f t="shared" si="1135"/>
        <v>0</v>
      </c>
      <c r="BY186" s="41">
        <f t="shared" si="1135"/>
        <v>0</v>
      </c>
      <c r="BZ186" s="41">
        <f t="shared" si="1135"/>
        <v>0</v>
      </c>
      <c r="CA186" s="41">
        <f t="shared" si="1135"/>
        <v>0</v>
      </c>
      <c r="CB186" s="41">
        <f t="shared" si="1135"/>
        <v>0</v>
      </c>
      <c r="CC186" s="41">
        <f t="shared" si="1135"/>
        <v>0</v>
      </c>
      <c r="CD186" s="41">
        <f t="shared" si="1135"/>
        <v>0</v>
      </c>
      <c r="CE186" s="41">
        <f t="shared" si="1135"/>
        <v>0</v>
      </c>
      <c r="CF186" s="41">
        <f t="shared" si="1135"/>
        <v>0</v>
      </c>
      <c r="CG186" s="41" t="str">
        <f t="shared" si="1135"/>
        <v>No</v>
      </c>
      <c r="CH186" s="41">
        <f t="shared" si="1135"/>
        <v>0</v>
      </c>
      <c r="CI186" s="41">
        <f t="shared" si="1135"/>
        <v>0</v>
      </c>
      <c r="CJ186" s="41">
        <f t="shared" si="1135"/>
        <v>0</v>
      </c>
      <c r="CK186" s="41">
        <f t="shared" si="1135"/>
        <v>0</v>
      </c>
      <c r="CL186" s="41">
        <f t="shared" si="1135"/>
        <v>1</v>
      </c>
      <c r="CM186" s="41" t="str">
        <f t="shared" si="1135"/>
        <v>I-79</v>
      </c>
      <c r="CN186" s="41" t="str">
        <f t="shared" si="1135"/>
        <v>Se pueden corroborar las respuestas de ambos indicadores.</v>
      </c>
      <c r="CO186" s="41">
        <f t="shared" si="1135"/>
        <v>0</v>
      </c>
      <c r="CP186" s="41">
        <f t="shared" si="1135"/>
        <v>0</v>
      </c>
      <c r="CQ186" s="41">
        <f t="shared" si="1135"/>
        <v>0</v>
      </c>
      <c r="CR186" s="41">
        <f t="shared" si="1135"/>
        <v>0</v>
      </c>
      <c r="CS186" s="41">
        <f t="shared" si="1135"/>
        <v>0</v>
      </c>
      <c r="CT186" s="41">
        <f t="shared" si="1135"/>
        <v>0</v>
      </c>
      <c r="CU186" s="41">
        <f t="shared" si="1135"/>
        <v>1</v>
      </c>
      <c r="CV186" s="41" t="str">
        <f t="shared" si="1135"/>
        <v>I-79</v>
      </c>
      <c r="CW186" s="41" t="str">
        <f t="shared" si="1135"/>
        <v>Se pueden corroborar las respuestas de ambos indicadores.</v>
      </c>
      <c r="CX186" s="41">
        <f t="shared" si="1135"/>
        <v>0</v>
      </c>
      <c r="CY186" s="41">
        <f t="shared" si="1135"/>
        <v>0</v>
      </c>
      <c r="CZ186" s="41">
        <f t="shared" si="1135"/>
        <v>0</v>
      </c>
      <c r="DA186" s="41">
        <f t="shared" si="1135"/>
        <v>0</v>
      </c>
      <c r="DB186" s="26" t="s">
        <v>89</v>
      </c>
      <c r="DC186" s="26" t="s">
        <v>89</v>
      </c>
      <c r="DD186" s="26"/>
      <c r="DE186" s="26" t="s">
        <v>89</v>
      </c>
      <c r="DF186" s="26"/>
      <c r="DG186" s="26"/>
      <c r="DH186" s="26">
        <f t="shared" si="968"/>
        <v>3</v>
      </c>
      <c r="DI186" s="26" t="str">
        <f t="shared" si="969"/>
        <v>Básico</v>
      </c>
      <c r="DJ186" s="19"/>
      <c r="EG186" s="19"/>
      <c r="EH186" s="19"/>
      <c r="EI186" s="19"/>
      <c r="EJ186" s="19"/>
      <c r="EK186" s="19"/>
      <c r="EL186" s="19"/>
      <c r="EM186" s="19"/>
      <c r="EN186" s="19"/>
      <c r="EO186" s="19"/>
      <c r="EP186" s="19"/>
    </row>
    <row r="187" spans="1:146" s="20" customFormat="1" ht="15" customHeight="1">
      <c r="A187" s="1"/>
      <c r="B187" s="19"/>
      <c r="C187" s="31" t="str">
        <f t="shared" si="1136"/>
        <v>Aspectos técnicos y de salud pública</v>
      </c>
      <c r="D187" s="473" t="s">
        <v>204</v>
      </c>
      <c r="E187" s="31" t="str">
        <f t="shared" si="1137"/>
        <v>Salud pública</v>
      </c>
      <c r="F187" s="31" t="str">
        <f t="shared" si="1132"/>
        <v>Afectaciones a la salud pública</v>
      </c>
      <c r="G187" s="31" t="str">
        <f t="shared" si="1132"/>
        <v>Efectividad Gubernamental</v>
      </c>
      <c r="H187" s="31" t="str">
        <f t="shared" si="965"/>
        <v>Avanzado</v>
      </c>
      <c r="I187" s="31" t="str">
        <f t="shared" si="1133"/>
        <v>I-74</v>
      </c>
      <c r="J187" s="31" t="str">
        <f t="shared" si="1133"/>
        <v>Riesgos relacionados con salud pública</v>
      </c>
      <c r="K187" s="31" t="str">
        <f t="shared" si="1133"/>
        <v>Si/No</v>
      </c>
      <c r="L187" s="31" t="str">
        <f t="shared" si="1133"/>
        <v xml:space="preserve">Evalúa si existen factores de riesgo que puedan afectar a la salud pública, derivados de un mal diseño o una operación deficiente del sistema de gestión de residuos. </v>
      </c>
      <c r="M187" s="31" t="str">
        <f t="shared" si="1133"/>
        <v>Cualitativo</v>
      </c>
      <c r="N187" s="31" t="str">
        <f t="shared" si="1133"/>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7" s="31" t="str">
        <f t="shared" si="1133"/>
        <v>N/A</v>
      </c>
      <c r="P187" s="31" t="str">
        <f t="shared" si="1133"/>
        <v>N/A</v>
      </c>
      <c r="Q187" s="31" t="str">
        <f t="shared" si="1133"/>
        <v>N/A</v>
      </c>
      <c r="R187" s="31" t="str">
        <f t="shared" si="1133"/>
        <v>N/A</v>
      </c>
      <c r="S187" s="31">
        <f t="shared" si="1133"/>
        <v>146</v>
      </c>
      <c r="T187" s="31">
        <f t="shared" si="1133"/>
        <v>147</v>
      </c>
      <c r="U187" s="31" t="str">
        <f t="shared" si="1133"/>
        <v>-</v>
      </c>
      <c r="V187" s="31" t="str">
        <f t="shared" si="1133"/>
        <v>-</v>
      </c>
      <c r="W187" s="31" t="str">
        <f t="shared" si="1133"/>
        <v>-</v>
      </c>
      <c r="X187" s="31" t="str">
        <f t="shared" si="1133"/>
        <v>-</v>
      </c>
      <c r="Y187" s="31" t="str">
        <f t="shared" si="1133"/>
        <v>-</v>
      </c>
      <c r="Z187" s="31" t="str">
        <f t="shared" si="1133"/>
        <v>-</v>
      </c>
      <c r="AA187" s="31" t="str">
        <f t="shared" si="1133"/>
        <v>-</v>
      </c>
      <c r="AB187" s="31" t="str">
        <f t="shared" si="1133"/>
        <v>-</v>
      </c>
      <c r="AC187" s="31" t="str">
        <f t="shared" si="1133"/>
        <v>-</v>
      </c>
      <c r="AD187" s="31" t="str">
        <f t="shared" si="1133"/>
        <v>-</v>
      </c>
      <c r="AE187" s="31" t="str">
        <f t="shared" si="1133"/>
        <v>-</v>
      </c>
      <c r="AF187" s="31" t="str">
        <f t="shared" si="1133"/>
        <v>-</v>
      </c>
      <c r="AG187" s="31" t="str">
        <f t="shared" si="1133"/>
        <v>-</v>
      </c>
      <c r="AH187" s="31" t="str">
        <f t="shared" si="1134"/>
        <v>-</v>
      </c>
      <c r="AI187" s="31" t="str">
        <f t="shared" si="1134"/>
        <v>-</v>
      </c>
      <c r="AJ187" s="31" t="str">
        <f t="shared" si="1134"/>
        <v>-</v>
      </c>
      <c r="AK187" s="31" t="str">
        <f t="shared" si="1134"/>
        <v>-</v>
      </c>
      <c r="AL187"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7" s="31" t="str">
        <f t="shared" si="1134"/>
        <v>NA</v>
      </c>
      <c r="AN187" s="31" t="str">
        <f t="shared" si="1134"/>
        <v>Registrar el peor valor de todos los componentes o instalaciones evaluados</v>
      </c>
      <c r="AO187" s="31" t="str">
        <f t="shared" si="1134"/>
        <v>Registrar el peor valor de todas las zonas evaluadas</v>
      </c>
      <c r="AP187" s="31" t="str">
        <f t="shared" si="1134"/>
        <v>Registrar el peor valor de todas las zonas evaluadas</v>
      </c>
      <c r="AQ187" s="31" t="str">
        <f t="shared" si="1134"/>
        <v>Componentes</v>
      </c>
      <c r="AR187" s="31"/>
      <c r="AS187" s="31"/>
      <c r="AT187" s="31" t="str">
        <f t="shared" si="1134"/>
        <v>X</v>
      </c>
      <c r="AU187" s="31" t="str">
        <f t="shared" si="1134"/>
        <v>X</v>
      </c>
      <c r="AV187" s="31" t="str">
        <f t="shared" si="1134"/>
        <v>X</v>
      </c>
      <c r="AW187" s="31" t="str">
        <f t="shared" si="1134"/>
        <v>X</v>
      </c>
      <c r="AX187" s="31" t="str">
        <f t="shared" si="1134"/>
        <v>X</v>
      </c>
      <c r="AY187" s="31" t="str">
        <f t="shared" si="1134"/>
        <v>X</v>
      </c>
      <c r="AZ187" s="31" t="str">
        <f t="shared" si="1134"/>
        <v>X</v>
      </c>
      <c r="BA187" s="31" t="str">
        <f t="shared" si="1134"/>
        <v>X</v>
      </c>
      <c r="BB187" s="23" t="str">
        <f t="shared" si="1134"/>
        <v>No</v>
      </c>
      <c r="BC187" s="23" t="str">
        <f t="shared" si="1134"/>
        <v>Propuesto</v>
      </c>
      <c r="BD187" s="30" t="str">
        <f t="shared" si="1134"/>
        <v>-</v>
      </c>
      <c r="BE187" s="24" t="str">
        <f t="shared" si="1134"/>
        <v>-</v>
      </c>
      <c r="BF187" s="25" t="str">
        <f t="shared" si="1134"/>
        <v>Si</v>
      </c>
      <c r="BG187" s="25" t="str">
        <f t="shared" si="1134"/>
        <v>Propuesto</v>
      </c>
      <c r="BH187" s="31" t="str">
        <f t="shared" si="1134"/>
        <v>No</v>
      </c>
      <c r="BI187" s="481">
        <f>'G-8'!NA206</f>
        <v>0</v>
      </c>
      <c r="BJ187" s="481" t="s">
        <v>4</v>
      </c>
      <c r="BK187" s="481">
        <f>'G-8'!MX206</f>
        <v>6</v>
      </c>
      <c r="BL187" s="41">
        <f t="shared" si="1138"/>
        <v>0</v>
      </c>
      <c r="BM187" s="41">
        <f t="shared" si="1135"/>
        <v>0</v>
      </c>
      <c r="BN187" s="41">
        <f t="shared" si="1135"/>
        <v>0</v>
      </c>
      <c r="BO187" s="41">
        <f t="shared" si="1135"/>
        <v>0</v>
      </c>
      <c r="BP187" s="41">
        <f t="shared" si="1135"/>
        <v>0</v>
      </c>
      <c r="BQ187" s="41">
        <f t="shared" si="1135"/>
        <v>0</v>
      </c>
      <c r="BR187" s="41">
        <f t="shared" si="1135"/>
        <v>0</v>
      </c>
      <c r="BS187" s="41">
        <f t="shared" si="1135"/>
        <v>0</v>
      </c>
      <c r="BT187" s="41">
        <f t="shared" si="1135"/>
        <v>0</v>
      </c>
      <c r="BU187" s="41">
        <f t="shared" si="1135"/>
        <v>0</v>
      </c>
      <c r="BV187" s="41">
        <f t="shared" si="1135"/>
        <v>0</v>
      </c>
      <c r="BW187" s="41">
        <f t="shared" si="1135"/>
        <v>0</v>
      </c>
      <c r="BX187" s="41">
        <f t="shared" si="1135"/>
        <v>0</v>
      </c>
      <c r="BY187" s="41">
        <f t="shared" si="1135"/>
        <v>0</v>
      </c>
      <c r="BZ187" s="41">
        <f t="shared" si="1135"/>
        <v>0</v>
      </c>
      <c r="CA187" s="41">
        <f t="shared" si="1135"/>
        <v>0</v>
      </c>
      <c r="CB187" s="41">
        <f t="shared" si="1135"/>
        <v>0</v>
      </c>
      <c r="CC187" s="41">
        <f t="shared" si="1135"/>
        <v>0</v>
      </c>
      <c r="CD187" s="41">
        <f t="shared" si="1135"/>
        <v>0</v>
      </c>
      <c r="CE187" s="41">
        <f t="shared" si="1135"/>
        <v>0</v>
      </c>
      <c r="CF187" s="41">
        <f t="shared" si="1135"/>
        <v>0</v>
      </c>
      <c r="CG187" s="41" t="str">
        <f t="shared" si="1135"/>
        <v>No</v>
      </c>
      <c r="CH187" s="41">
        <f t="shared" si="1135"/>
        <v>0</v>
      </c>
      <c r="CI187" s="41">
        <f t="shared" si="1135"/>
        <v>0</v>
      </c>
      <c r="CJ187" s="41">
        <f t="shared" si="1135"/>
        <v>0</v>
      </c>
      <c r="CK187" s="41">
        <f t="shared" si="1135"/>
        <v>0</v>
      </c>
      <c r="CL187" s="41">
        <f t="shared" si="1135"/>
        <v>1</v>
      </c>
      <c r="CM187" s="41" t="str">
        <f t="shared" si="1135"/>
        <v>I-79</v>
      </c>
      <c r="CN187" s="41" t="str">
        <f t="shared" si="1135"/>
        <v>Se pueden corroborar las respuestas de ambos indicadores.</v>
      </c>
      <c r="CO187" s="41">
        <f t="shared" si="1135"/>
        <v>0</v>
      </c>
      <c r="CP187" s="41">
        <f t="shared" si="1135"/>
        <v>0</v>
      </c>
      <c r="CQ187" s="41">
        <f t="shared" si="1135"/>
        <v>0</v>
      </c>
      <c r="CR187" s="41">
        <f t="shared" si="1135"/>
        <v>0</v>
      </c>
      <c r="CS187" s="41">
        <f t="shared" si="1135"/>
        <v>0</v>
      </c>
      <c r="CT187" s="41">
        <f t="shared" si="1135"/>
        <v>0</v>
      </c>
      <c r="CU187" s="41">
        <f t="shared" si="1135"/>
        <v>1</v>
      </c>
      <c r="CV187" s="41" t="str">
        <f t="shared" si="1135"/>
        <v>I-79</v>
      </c>
      <c r="CW187" s="41" t="str">
        <f t="shared" si="1135"/>
        <v>Se pueden corroborar las respuestas de ambos indicadores.</v>
      </c>
      <c r="CX187" s="41">
        <f t="shared" si="1135"/>
        <v>0</v>
      </c>
      <c r="CY187" s="41">
        <f t="shared" si="1135"/>
        <v>0</v>
      </c>
      <c r="CZ187" s="41">
        <f t="shared" si="1135"/>
        <v>0</v>
      </c>
      <c r="DA187" s="41">
        <f t="shared" si="1135"/>
        <v>0</v>
      </c>
      <c r="DB187" s="26"/>
      <c r="DC187" s="26"/>
      <c r="DD187" s="26"/>
      <c r="DE187" s="26" t="s">
        <v>89</v>
      </c>
      <c r="DF187" s="26"/>
      <c r="DG187" s="26" t="s">
        <v>89</v>
      </c>
      <c r="DH187" s="26">
        <f t="shared" si="968"/>
        <v>2</v>
      </c>
      <c r="DI187" s="26" t="str">
        <f t="shared" si="969"/>
        <v>Avanzado</v>
      </c>
      <c r="DJ187" s="19"/>
      <c r="EG187" s="19"/>
      <c r="EH187" s="19"/>
      <c r="EI187" s="19"/>
      <c r="EJ187" s="19"/>
      <c r="EK187" s="19"/>
      <c r="EL187" s="19"/>
      <c r="EM187" s="19"/>
      <c r="EN187" s="19"/>
      <c r="EO187" s="19"/>
      <c r="EP187" s="19"/>
    </row>
    <row r="188" spans="1:146" s="20" customFormat="1" ht="15" customHeight="1">
      <c r="A188" s="1"/>
      <c r="B188" s="19"/>
      <c r="C188" s="31" t="str">
        <f t="shared" si="1136"/>
        <v>Aspectos técnicos y de salud pública</v>
      </c>
      <c r="D188" s="473" t="s">
        <v>162</v>
      </c>
      <c r="E188" s="31" t="str">
        <f t="shared" si="1137"/>
        <v>Salud pública</v>
      </c>
      <c r="F188" s="31" t="str">
        <f t="shared" si="1132"/>
        <v>Afectaciones a la salud pública</v>
      </c>
      <c r="G188" s="31" t="str">
        <f t="shared" si="1132"/>
        <v>Efectividad Gubernamental</v>
      </c>
      <c r="H188" s="31" t="str">
        <f t="shared" si="965"/>
        <v>Avanzado</v>
      </c>
      <c r="I188" s="31" t="str">
        <f t="shared" ref="I188:I190" si="1139">I187</f>
        <v>I-74</v>
      </c>
      <c r="J188" s="31" t="str">
        <f t="shared" ref="J188:J190" si="1140">J187</f>
        <v>Riesgos relacionados con salud pública</v>
      </c>
      <c r="K188" s="31" t="str">
        <f t="shared" ref="K188:K190" si="1141">K187</f>
        <v>Si/No</v>
      </c>
      <c r="L188" s="31" t="str">
        <f t="shared" ref="L188:L190" si="1142">L187</f>
        <v xml:space="preserve">Evalúa si existen factores de riesgo que puedan afectar a la salud pública, derivados de un mal diseño o una operación deficiente del sistema de gestión de residuos. </v>
      </c>
      <c r="M188" s="31" t="str">
        <f t="shared" ref="M188:M190" si="1143">M187</f>
        <v>Cualitativo</v>
      </c>
      <c r="N188" s="31" t="str">
        <f t="shared" ref="N188:N190" si="1144">N187</f>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8" s="31" t="str">
        <f t="shared" ref="O188:O190" si="1145">O187</f>
        <v>N/A</v>
      </c>
      <c r="P188" s="31" t="str">
        <f t="shared" ref="P188:P190" si="1146">P187</f>
        <v>N/A</v>
      </c>
      <c r="Q188" s="31" t="str">
        <f t="shared" ref="Q188:Q190" si="1147">Q187</f>
        <v>N/A</v>
      </c>
      <c r="R188" s="31" t="str">
        <f t="shared" ref="R188:R190" si="1148">R187</f>
        <v>N/A</v>
      </c>
      <c r="S188" s="31">
        <f t="shared" ref="S188:S190" si="1149">S187</f>
        <v>146</v>
      </c>
      <c r="T188" s="31">
        <f t="shared" ref="T188:T190" si="1150">T187</f>
        <v>147</v>
      </c>
      <c r="U188" s="31" t="str">
        <f t="shared" ref="U188:U190" si="1151">U187</f>
        <v>-</v>
      </c>
      <c r="V188" s="31" t="str">
        <f t="shared" ref="V188:V190" si="1152">V187</f>
        <v>-</v>
      </c>
      <c r="W188" s="31" t="str">
        <f t="shared" ref="W188:W190" si="1153">W187</f>
        <v>-</v>
      </c>
      <c r="X188" s="31" t="str">
        <f t="shared" ref="X188:X190" si="1154">X187</f>
        <v>-</v>
      </c>
      <c r="Y188" s="31" t="str">
        <f t="shared" ref="Y188:Y190" si="1155">Y187</f>
        <v>-</v>
      </c>
      <c r="Z188" s="31" t="str">
        <f t="shared" ref="Z188:Z190" si="1156">Z187</f>
        <v>-</v>
      </c>
      <c r="AA188" s="31" t="str">
        <f t="shared" ref="AA188:AA190" si="1157">AA187</f>
        <v>-</v>
      </c>
      <c r="AB188" s="31" t="str">
        <f t="shared" ref="AB188:AB190" si="1158">AB187</f>
        <v>-</v>
      </c>
      <c r="AC188" s="31" t="str">
        <f t="shared" ref="AC188:AC190" si="1159">AC187</f>
        <v>-</v>
      </c>
      <c r="AD188" s="31" t="str">
        <f t="shared" ref="AD188:AD190" si="1160">AD187</f>
        <v>-</v>
      </c>
      <c r="AE188" s="31" t="str">
        <f t="shared" ref="AE188:AE190" si="1161">AE187</f>
        <v>-</v>
      </c>
      <c r="AF188" s="31" t="str">
        <f t="shared" ref="AF188:AF190" si="1162">AF187</f>
        <v>-</v>
      </c>
      <c r="AG188" s="31" t="str">
        <f t="shared" ref="AG188:AG190" si="1163">AG187</f>
        <v>-</v>
      </c>
      <c r="AH188" s="31" t="str">
        <f t="shared" si="1134"/>
        <v>-</v>
      </c>
      <c r="AI188" s="31" t="str">
        <f t="shared" si="1134"/>
        <v>-</v>
      </c>
      <c r="AJ188" s="31" t="str">
        <f t="shared" si="1134"/>
        <v>-</v>
      </c>
      <c r="AK188" s="31" t="str">
        <f t="shared" si="1134"/>
        <v>-</v>
      </c>
      <c r="AL188"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8" s="31" t="str">
        <f t="shared" si="1134"/>
        <v>NA</v>
      </c>
      <c r="AN188" s="31" t="str">
        <f t="shared" si="1134"/>
        <v>Registrar el peor valor de todos los componentes o instalaciones evaluados</v>
      </c>
      <c r="AO188" s="31" t="str">
        <f t="shared" si="1134"/>
        <v>Registrar el peor valor de todas las zonas evaluadas</v>
      </c>
      <c r="AP188" s="31" t="str">
        <f t="shared" si="1134"/>
        <v>Registrar el peor valor de todas las zonas evaluadas</v>
      </c>
      <c r="AQ188" s="31" t="str">
        <f t="shared" si="1134"/>
        <v>Componentes</v>
      </c>
      <c r="AR188" s="31"/>
      <c r="AS188" s="31"/>
      <c r="AT188" s="31" t="str">
        <f t="shared" si="1134"/>
        <v>X</v>
      </c>
      <c r="AU188" s="31" t="str">
        <f t="shared" si="1134"/>
        <v>X</v>
      </c>
      <c r="AV188" s="31" t="str">
        <f t="shared" si="1134"/>
        <v>X</v>
      </c>
      <c r="AW188" s="31" t="str">
        <f t="shared" si="1134"/>
        <v>X</v>
      </c>
      <c r="AX188" s="31" t="str">
        <f t="shared" si="1134"/>
        <v>X</v>
      </c>
      <c r="AY188" s="31" t="str">
        <f t="shared" si="1134"/>
        <v>X</v>
      </c>
      <c r="AZ188" s="31" t="str">
        <f t="shared" si="1134"/>
        <v>X</v>
      </c>
      <c r="BA188" s="31" t="str">
        <f t="shared" si="1134"/>
        <v>X</v>
      </c>
      <c r="BB188" s="23" t="str">
        <f t="shared" si="1134"/>
        <v>No</v>
      </c>
      <c r="BC188" s="23" t="str">
        <f t="shared" si="1134"/>
        <v>Propuesto</v>
      </c>
      <c r="BD188" s="30" t="str">
        <f t="shared" si="1134"/>
        <v>-</v>
      </c>
      <c r="BE188" s="24" t="str">
        <f t="shared" si="1134"/>
        <v>-</v>
      </c>
      <c r="BF188" s="25" t="str">
        <f t="shared" si="1134"/>
        <v>Si</v>
      </c>
      <c r="BG188" s="25" t="str">
        <f t="shared" si="1134"/>
        <v>Propuesto</v>
      </c>
      <c r="BH188" s="31" t="str">
        <f t="shared" si="1134"/>
        <v>No</v>
      </c>
      <c r="BI188" s="481">
        <f>'G-8'!NA233</f>
        <v>0</v>
      </c>
      <c r="BJ188" s="481" t="s">
        <v>4</v>
      </c>
      <c r="BK188" s="481">
        <f>'G-8'!MX233</f>
        <v>1</v>
      </c>
      <c r="BL188" s="41">
        <f t="shared" si="1138"/>
        <v>0</v>
      </c>
      <c r="BM188" s="41">
        <f t="shared" si="1135"/>
        <v>0</v>
      </c>
      <c r="BN188" s="41">
        <f t="shared" si="1135"/>
        <v>0</v>
      </c>
      <c r="BO188" s="41">
        <f t="shared" si="1135"/>
        <v>0</v>
      </c>
      <c r="BP188" s="41">
        <f t="shared" si="1135"/>
        <v>0</v>
      </c>
      <c r="BQ188" s="41">
        <f t="shared" si="1135"/>
        <v>0</v>
      </c>
      <c r="BR188" s="41">
        <f t="shared" si="1135"/>
        <v>0</v>
      </c>
      <c r="BS188" s="41">
        <f t="shared" si="1135"/>
        <v>0</v>
      </c>
      <c r="BT188" s="41">
        <f t="shared" si="1135"/>
        <v>0</v>
      </c>
      <c r="BU188" s="41">
        <f t="shared" si="1135"/>
        <v>0</v>
      </c>
      <c r="BV188" s="41">
        <f t="shared" si="1135"/>
        <v>0</v>
      </c>
      <c r="BW188" s="41">
        <f t="shared" si="1135"/>
        <v>0</v>
      </c>
      <c r="BX188" s="41">
        <f t="shared" si="1135"/>
        <v>0</v>
      </c>
      <c r="BY188" s="41">
        <f t="shared" si="1135"/>
        <v>0</v>
      </c>
      <c r="BZ188" s="41">
        <f t="shared" si="1135"/>
        <v>0</v>
      </c>
      <c r="CA188" s="41">
        <f t="shared" si="1135"/>
        <v>0</v>
      </c>
      <c r="CB188" s="41">
        <f t="shared" si="1135"/>
        <v>0</v>
      </c>
      <c r="CC188" s="41">
        <f t="shared" si="1135"/>
        <v>0</v>
      </c>
      <c r="CD188" s="41">
        <f t="shared" si="1135"/>
        <v>0</v>
      </c>
      <c r="CE188" s="41">
        <f t="shared" si="1135"/>
        <v>0</v>
      </c>
      <c r="CF188" s="41">
        <f t="shared" si="1135"/>
        <v>0</v>
      </c>
      <c r="CG188" s="41" t="str">
        <f t="shared" si="1135"/>
        <v>No</v>
      </c>
      <c r="CH188" s="41">
        <f t="shared" si="1135"/>
        <v>0</v>
      </c>
      <c r="CI188" s="41">
        <f t="shared" si="1135"/>
        <v>0</v>
      </c>
      <c r="CJ188" s="41">
        <f t="shared" si="1135"/>
        <v>0</v>
      </c>
      <c r="CK188" s="41">
        <f t="shared" si="1135"/>
        <v>0</v>
      </c>
      <c r="CL188" s="41">
        <f t="shared" si="1135"/>
        <v>1</v>
      </c>
      <c r="CM188" s="41" t="str">
        <f t="shared" si="1135"/>
        <v>I-79</v>
      </c>
      <c r="CN188" s="41" t="str">
        <f t="shared" si="1135"/>
        <v>Se pueden corroborar las respuestas de ambos indicadores.</v>
      </c>
      <c r="CO188" s="41">
        <f t="shared" si="1135"/>
        <v>0</v>
      </c>
      <c r="CP188" s="41">
        <f t="shared" si="1135"/>
        <v>0</v>
      </c>
      <c r="CQ188" s="41">
        <f t="shared" si="1135"/>
        <v>0</v>
      </c>
      <c r="CR188" s="41">
        <f t="shared" si="1135"/>
        <v>0</v>
      </c>
      <c r="CS188" s="41">
        <f t="shared" si="1135"/>
        <v>0</v>
      </c>
      <c r="CT188" s="41">
        <f t="shared" si="1135"/>
        <v>0</v>
      </c>
      <c r="CU188" s="41">
        <f t="shared" si="1135"/>
        <v>1</v>
      </c>
      <c r="CV188" s="41" t="str">
        <f t="shared" si="1135"/>
        <v>I-79</v>
      </c>
      <c r="CW188" s="41" t="str">
        <f t="shared" si="1135"/>
        <v>Se pueden corroborar las respuestas de ambos indicadores.</v>
      </c>
      <c r="CX188" s="41">
        <f t="shared" si="1135"/>
        <v>0</v>
      </c>
      <c r="CY188" s="41">
        <f t="shared" si="1135"/>
        <v>0</v>
      </c>
      <c r="CZ188" s="41">
        <f t="shared" si="1135"/>
        <v>0</v>
      </c>
      <c r="DA188" s="41">
        <f t="shared" si="1135"/>
        <v>0</v>
      </c>
      <c r="DB188" s="26"/>
      <c r="DC188" s="26"/>
      <c r="DD188" s="26"/>
      <c r="DE188" s="26" t="s">
        <v>89</v>
      </c>
      <c r="DF188" s="26"/>
      <c r="DG188" s="26"/>
      <c r="DH188" s="26">
        <f t="shared" si="968"/>
        <v>1</v>
      </c>
      <c r="DI188" s="26" t="str">
        <f t="shared" si="969"/>
        <v>Avanzado</v>
      </c>
      <c r="DJ188" s="19"/>
      <c r="EG188" s="19"/>
      <c r="EH188" s="19"/>
      <c r="EI188" s="19"/>
      <c r="EJ188" s="19"/>
      <c r="EK188" s="19"/>
      <c r="EL188" s="19"/>
      <c r="EM188" s="19"/>
      <c r="EN188" s="19"/>
      <c r="EO188" s="19"/>
      <c r="EP188" s="19"/>
    </row>
    <row r="189" spans="1:146" s="20" customFormat="1" ht="15" customHeight="1">
      <c r="A189" s="1"/>
      <c r="B189" s="19"/>
      <c r="C189" s="31" t="str">
        <f t="shared" si="1136"/>
        <v>Aspectos técnicos y de salud pública</v>
      </c>
      <c r="D189" s="473" t="s">
        <v>214</v>
      </c>
      <c r="E189" s="31" t="str">
        <f t="shared" si="1137"/>
        <v>Salud pública</v>
      </c>
      <c r="F189" s="31" t="str">
        <f t="shared" si="1132"/>
        <v>Afectaciones a la salud pública</v>
      </c>
      <c r="G189" s="31" t="str">
        <f t="shared" si="1132"/>
        <v>Efectividad Gubernamental</v>
      </c>
      <c r="H189" s="31" t="str">
        <f t="shared" si="965"/>
        <v>Avanzado</v>
      </c>
      <c r="I189" s="31" t="str">
        <f t="shared" si="1139"/>
        <v>I-74</v>
      </c>
      <c r="J189" s="31" t="str">
        <f t="shared" si="1140"/>
        <v>Riesgos relacionados con salud pública</v>
      </c>
      <c r="K189" s="31" t="str">
        <f t="shared" si="1141"/>
        <v>Si/No</v>
      </c>
      <c r="L189" s="31" t="str">
        <f t="shared" si="1142"/>
        <v xml:space="preserve">Evalúa si existen factores de riesgo que puedan afectar a la salud pública, derivados de un mal diseño o una operación deficiente del sistema de gestión de residuos. </v>
      </c>
      <c r="M189" s="31" t="str">
        <f t="shared" si="1143"/>
        <v>Cualitativo</v>
      </c>
      <c r="N189" s="31" t="str">
        <f t="shared" si="1144"/>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89" s="31" t="str">
        <f t="shared" si="1145"/>
        <v>N/A</v>
      </c>
      <c r="P189" s="31" t="str">
        <f t="shared" si="1146"/>
        <v>N/A</v>
      </c>
      <c r="Q189" s="31" t="str">
        <f t="shared" si="1147"/>
        <v>N/A</v>
      </c>
      <c r="R189" s="31" t="str">
        <f t="shared" si="1148"/>
        <v>N/A</v>
      </c>
      <c r="S189" s="31">
        <f t="shared" si="1149"/>
        <v>146</v>
      </c>
      <c r="T189" s="31">
        <f t="shared" si="1150"/>
        <v>147</v>
      </c>
      <c r="U189" s="31" t="str">
        <f t="shared" si="1151"/>
        <v>-</v>
      </c>
      <c r="V189" s="31" t="str">
        <f t="shared" si="1152"/>
        <v>-</v>
      </c>
      <c r="W189" s="31" t="str">
        <f t="shared" si="1153"/>
        <v>-</v>
      </c>
      <c r="X189" s="31" t="str">
        <f t="shared" si="1154"/>
        <v>-</v>
      </c>
      <c r="Y189" s="31" t="str">
        <f t="shared" si="1155"/>
        <v>-</v>
      </c>
      <c r="Z189" s="31" t="str">
        <f t="shared" si="1156"/>
        <v>-</v>
      </c>
      <c r="AA189" s="31" t="str">
        <f t="shared" si="1157"/>
        <v>-</v>
      </c>
      <c r="AB189" s="31" t="str">
        <f t="shared" si="1158"/>
        <v>-</v>
      </c>
      <c r="AC189" s="31" t="str">
        <f t="shared" si="1159"/>
        <v>-</v>
      </c>
      <c r="AD189" s="31" t="str">
        <f t="shared" si="1160"/>
        <v>-</v>
      </c>
      <c r="AE189" s="31" t="str">
        <f t="shared" si="1161"/>
        <v>-</v>
      </c>
      <c r="AF189" s="31" t="str">
        <f t="shared" si="1162"/>
        <v>-</v>
      </c>
      <c r="AG189" s="31" t="str">
        <f t="shared" si="1163"/>
        <v>-</v>
      </c>
      <c r="AH189" s="31" t="str">
        <f t="shared" si="1134"/>
        <v>-</v>
      </c>
      <c r="AI189" s="31" t="str">
        <f t="shared" si="1134"/>
        <v>-</v>
      </c>
      <c r="AJ189" s="31" t="str">
        <f t="shared" si="1134"/>
        <v>-</v>
      </c>
      <c r="AK189" s="31" t="str">
        <f t="shared" si="1134"/>
        <v>-</v>
      </c>
      <c r="AL189" s="221" t="str">
        <f t="shared" si="1134"/>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89" s="31" t="str">
        <f t="shared" si="1134"/>
        <v>NA</v>
      </c>
      <c r="AN189" s="31" t="str">
        <f t="shared" si="1134"/>
        <v>Registrar el peor valor de todos los componentes o instalaciones evaluados</v>
      </c>
      <c r="AO189" s="31" t="str">
        <f t="shared" si="1134"/>
        <v>Registrar el peor valor de todas las zonas evaluadas</v>
      </c>
      <c r="AP189" s="31" t="str">
        <f t="shared" si="1134"/>
        <v>Registrar el peor valor de todas las zonas evaluadas</v>
      </c>
      <c r="AQ189" s="31" t="str">
        <f t="shared" si="1134"/>
        <v>Componentes</v>
      </c>
      <c r="AR189" s="31"/>
      <c r="AS189" s="31"/>
      <c r="AT189" s="31" t="str">
        <f t="shared" si="1134"/>
        <v>X</v>
      </c>
      <c r="AU189" s="31" t="str">
        <f t="shared" si="1134"/>
        <v>X</v>
      </c>
      <c r="AV189" s="31" t="str">
        <f t="shared" si="1134"/>
        <v>X</v>
      </c>
      <c r="AW189" s="31" t="str">
        <f t="shared" si="1134"/>
        <v>X</v>
      </c>
      <c r="AX189" s="31" t="str">
        <f t="shared" si="1134"/>
        <v>X</v>
      </c>
      <c r="AY189" s="31" t="str">
        <f t="shared" si="1134"/>
        <v>X</v>
      </c>
      <c r="AZ189" s="31" t="str">
        <f t="shared" si="1134"/>
        <v>X</v>
      </c>
      <c r="BA189" s="31" t="str">
        <f t="shared" si="1134"/>
        <v>X</v>
      </c>
      <c r="BB189" s="23" t="str">
        <f t="shared" si="1134"/>
        <v>No</v>
      </c>
      <c r="BC189" s="23" t="str">
        <f t="shared" si="1134"/>
        <v>Propuesto</v>
      </c>
      <c r="BD189" s="30" t="str">
        <f t="shared" si="1134"/>
        <v>-</v>
      </c>
      <c r="BE189" s="24" t="str">
        <f t="shared" si="1134"/>
        <v>-</v>
      </c>
      <c r="BF189" s="25" t="str">
        <f t="shared" ref="BF189:BF190" si="1164">BF188</f>
        <v>Si</v>
      </c>
      <c r="BG189" s="25" t="str">
        <f t="shared" ref="BG189:BG190" si="1165">BG188</f>
        <v>Propuesto</v>
      </c>
      <c r="BH189" s="31" t="str">
        <f t="shared" ref="BH189:BH190" si="1166">BH188</f>
        <v>No</v>
      </c>
      <c r="BI189" s="481">
        <f>'G-8'!NA260</f>
        <v>0</v>
      </c>
      <c r="BJ189" s="481" t="s">
        <v>4</v>
      </c>
      <c r="BK189" s="481">
        <f>'G-8'!MX260</f>
        <v>2</v>
      </c>
      <c r="BL189" s="41">
        <f t="shared" si="1138"/>
        <v>0</v>
      </c>
      <c r="BM189" s="41">
        <f t="shared" si="1135"/>
        <v>0</v>
      </c>
      <c r="BN189" s="41">
        <f t="shared" si="1135"/>
        <v>0</v>
      </c>
      <c r="BO189" s="41">
        <f t="shared" si="1135"/>
        <v>0</v>
      </c>
      <c r="BP189" s="41">
        <f t="shared" si="1135"/>
        <v>0</v>
      </c>
      <c r="BQ189" s="41">
        <f t="shared" si="1135"/>
        <v>0</v>
      </c>
      <c r="BR189" s="41">
        <f t="shared" si="1135"/>
        <v>0</v>
      </c>
      <c r="BS189" s="41">
        <f t="shared" si="1135"/>
        <v>0</v>
      </c>
      <c r="BT189" s="41">
        <f t="shared" si="1135"/>
        <v>0</v>
      </c>
      <c r="BU189" s="41">
        <f t="shared" si="1135"/>
        <v>0</v>
      </c>
      <c r="BV189" s="41">
        <f t="shared" si="1135"/>
        <v>0</v>
      </c>
      <c r="BW189" s="41">
        <f t="shared" si="1135"/>
        <v>0</v>
      </c>
      <c r="BX189" s="41">
        <f t="shared" si="1135"/>
        <v>0</v>
      </c>
      <c r="BY189" s="41">
        <f t="shared" si="1135"/>
        <v>0</v>
      </c>
      <c r="BZ189" s="41">
        <f t="shared" si="1135"/>
        <v>0</v>
      </c>
      <c r="CA189" s="41">
        <f t="shared" si="1135"/>
        <v>0</v>
      </c>
      <c r="CB189" s="41">
        <f t="shared" si="1135"/>
        <v>0</v>
      </c>
      <c r="CC189" s="41">
        <f t="shared" si="1135"/>
        <v>0</v>
      </c>
      <c r="CD189" s="41">
        <f t="shared" si="1135"/>
        <v>0</v>
      </c>
      <c r="CE189" s="41">
        <f t="shared" si="1135"/>
        <v>0</v>
      </c>
      <c r="CF189" s="41">
        <f t="shared" si="1135"/>
        <v>0</v>
      </c>
      <c r="CG189" s="41" t="str">
        <f t="shared" si="1135"/>
        <v>No</v>
      </c>
      <c r="CH189" s="41">
        <f t="shared" si="1135"/>
        <v>0</v>
      </c>
      <c r="CI189" s="41">
        <f t="shared" si="1135"/>
        <v>0</v>
      </c>
      <c r="CJ189" s="41">
        <f t="shared" si="1135"/>
        <v>0</v>
      </c>
      <c r="CK189" s="41">
        <f t="shared" si="1135"/>
        <v>0</v>
      </c>
      <c r="CL189" s="41">
        <f t="shared" si="1135"/>
        <v>1</v>
      </c>
      <c r="CM189" s="41" t="str">
        <f t="shared" si="1135"/>
        <v>I-79</v>
      </c>
      <c r="CN189" s="41" t="str">
        <f t="shared" si="1135"/>
        <v>Se pueden corroborar las respuestas de ambos indicadores.</v>
      </c>
      <c r="CO189" s="41">
        <f t="shared" ref="CO189:CO190" si="1167">CO188</f>
        <v>0</v>
      </c>
      <c r="CP189" s="41">
        <f t="shared" ref="CP189:CP190" si="1168">CP188</f>
        <v>0</v>
      </c>
      <c r="CQ189" s="41">
        <f t="shared" ref="CQ189:CQ190" si="1169">CQ188</f>
        <v>0</v>
      </c>
      <c r="CR189" s="41">
        <f t="shared" ref="CR189:CR190" si="1170">CR188</f>
        <v>0</v>
      </c>
      <c r="CS189" s="41">
        <f t="shared" ref="CS189:CS190" si="1171">CS188</f>
        <v>0</v>
      </c>
      <c r="CT189" s="41">
        <f t="shared" ref="CT189:CT190" si="1172">CT188</f>
        <v>0</v>
      </c>
      <c r="CU189" s="41">
        <f t="shared" ref="CU189:CU190" si="1173">CU188</f>
        <v>1</v>
      </c>
      <c r="CV189" s="41" t="str">
        <f t="shared" ref="CV189:CV190" si="1174">CV188</f>
        <v>I-79</v>
      </c>
      <c r="CW189" s="41" t="str">
        <f t="shared" ref="CW189:CW190" si="1175">CW188</f>
        <v>Se pueden corroborar las respuestas de ambos indicadores.</v>
      </c>
      <c r="CX189" s="41">
        <f t="shared" ref="CX189:CX190" si="1176">CX188</f>
        <v>0</v>
      </c>
      <c r="CY189" s="41">
        <f t="shared" ref="CY189:CY190" si="1177">CY188</f>
        <v>0</v>
      </c>
      <c r="CZ189" s="41">
        <f t="shared" ref="CZ189:CZ190" si="1178">CZ188</f>
        <v>0</v>
      </c>
      <c r="DA189" s="41">
        <f t="shared" ref="DA189:DA190" si="1179">DA188</f>
        <v>0</v>
      </c>
      <c r="DB189" s="26"/>
      <c r="DC189" s="26"/>
      <c r="DD189" s="26"/>
      <c r="DE189" s="26" t="s">
        <v>89</v>
      </c>
      <c r="DF189" s="26"/>
      <c r="DG189" s="26" t="s">
        <v>89</v>
      </c>
      <c r="DH189" s="26">
        <f t="shared" si="968"/>
        <v>2</v>
      </c>
      <c r="DI189" s="26" t="str">
        <f t="shared" si="969"/>
        <v>Avanzado</v>
      </c>
      <c r="DJ189" s="19"/>
      <c r="EG189" s="19"/>
      <c r="EH189" s="19"/>
      <c r="EI189" s="19"/>
      <c r="EJ189" s="19"/>
      <c r="EK189" s="19"/>
      <c r="EL189" s="19"/>
      <c r="EM189" s="19"/>
      <c r="EN189" s="19"/>
      <c r="EO189" s="19"/>
      <c r="EP189" s="19"/>
    </row>
    <row r="190" spans="1:146" s="20" customFormat="1" ht="15" customHeight="1">
      <c r="A190" s="1"/>
      <c r="B190" s="19"/>
      <c r="C190" s="31" t="str">
        <f t="shared" si="1136"/>
        <v>Aspectos técnicos y de salud pública</v>
      </c>
      <c r="D190" s="31" t="s">
        <v>55</v>
      </c>
      <c r="E190" s="31" t="str">
        <f t="shared" si="1137"/>
        <v>Salud pública</v>
      </c>
      <c r="F190" s="31" t="str">
        <f t="shared" si="1132"/>
        <v>Afectaciones a la salud pública</v>
      </c>
      <c r="G190" s="31" t="str">
        <f t="shared" si="1132"/>
        <v>Efectividad Gubernamental</v>
      </c>
      <c r="H190" s="31" t="str">
        <f t="shared" si="965"/>
        <v>Avanzado</v>
      </c>
      <c r="I190" s="31" t="str">
        <f t="shared" si="1139"/>
        <v>I-74</v>
      </c>
      <c r="J190" s="31" t="str">
        <f t="shared" si="1140"/>
        <v>Riesgos relacionados con salud pública</v>
      </c>
      <c r="K190" s="31" t="str">
        <f t="shared" si="1141"/>
        <v>Si/No</v>
      </c>
      <c r="L190" s="31" t="str">
        <f t="shared" si="1142"/>
        <v xml:space="preserve">Evalúa si existen factores de riesgo que puedan afectar a la salud pública, derivados de un mal diseño o una operación deficiente del sistema de gestión de residuos. </v>
      </c>
      <c r="M190" s="31" t="str">
        <f t="shared" si="1143"/>
        <v>Cualitativo</v>
      </c>
      <c r="N190" s="31" t="str">
        <f t="shared" si="1144"/>
        <v xml:space="preserve">¿Existe algún factor de riesgo para la salud pública relacionado con algún componente del sistema? Se detectan visualmente o derivado distintas fuentes (medios de comunicación, informes, etc.) una o más de las siguientes opciones  (puede ser en toda el área evaluada o sólo en una parte): a) Acumulación y/o dispersión de residuos (en vía pública, en áreas cercanas a contenedores o puntos de recolección, durante el transporte, alrededor de instalaciones) b) Dispersión de  lixiviados (en los alrededores de la instalación, en cuerpos de agua cercanos, etc.) y/o emisiones por quema incontrolada c) Presencia alta de vectores cerca de la infraestructura y/o instalaciones (moscas, ratas, cucarachas, otros) y/o animales (p.e. en vertederos) d) Población afectada con enfermedades directamente vinculadas a los residuos (tétano, cólera, dengue, hepatitis, entre otros.)*  e) Otro aspecto no mencionado aquí que afecte negativamente la salud pública (Especificar cuál:_________). Si se ha seleccionado una o varias de las opciones la respuesta es SI. * Fuente: Agencia de los Estados Unidos para el desarrollo Internacional, Banco Interamericano de Desarrollo, Banco Mundial, &amp; Organización Panamericana de la Salud. (1995). Lineamientos metodológicos para la realización de análisis sectoriales en residuos sólidos. Organización Panamericana de la Salud. </v>
      </c>
      <c r="O190" s="31" t="str">
        <f t="shared" si="1145"/>
        <v>N/A</v>
      </c>
      <c r="P190" s="31" t="str">
        <f t="shared" si="1146"/>
        <v>N/A</v>
      </c>
      <c r="Q190" s="31" t="str">
        <f t="shared" si="1147"/>
        <v>N/A</v>
      </c>
      <c r="R190" s="31" t="str">
        <f t="shared" si="1148"/>
        <v>N/A</v>
      </c>
      <c r="S190" s="31">
        <f t="shared" si="1149"/>
        <v>146</v>
      </c>
      <c r="T190" s="31">
        <f t="shared" si="1150"/>
        <v>147</v>
      </c>
      <c r="U190" s="31" t="str">
        <f t="shared" si="1151"/>
        <v>-</v>
      </c>
      <c r="V190" s="31" t="str">
        <f t="shared" si="1152"/>
        <v>-</v>
      </c>
      <c r="W190" s="31" t="str">
        <f t="shared" si="1153"/>
        <v>-</v>
      </c>
      <c r="X190" s="31" t="str">
        <f t="shared" si="1154"/>
        <v>-</v>
      </c>
      <c r="Y190" s="31" t="str">
        <f t="shared" si="1155"/>
        <v>-</v>
      </c>
      <c r="Z190" s="31" t="str">
        <f t="shared" si="1156"/>
        <v>-</v>
      </c>
      <c r="AA190" s="31" t="str">
        <f t="shared" si="1157"/>
        <v>-</v>
      </c>
      <c r="AB190" s="31" t="str">
        <f t="shared" si="1158"/>
        <v>-</v>
      </c>
      <c r="AC190" s="31" t="str">
        <f t="shared" si="1159"/>
        <v>-</v>
      </c>
      <c r="AD190" s="31" t="str">
        <f t="shared" si="1160"/>
        <v>-</v>
      </c>
      <c r="AE190" s="31" t="str">
        <f t="shared" si="1161"/>
        <v>-</v>
      </c>
      <c r="AF190" s="31" t="str">
        <f t="shared" si="1162"/>
        <v>-</v>
      </c>
      <c r="AG190" s="31" t="str">
        <f t="shared" si="1163"/>
        <v>-</v>
      </c>
      <c r="AH190" s="31" t="str">
        <f t="shared" ref="AH190" si="1180">AH189</f>
        <v>-</v>
      </c>
      <c r="AI190" s="31" t="str">
        <f t="shared" ref="AI190" si="1181">AI189</f>
        <v>-</v>
      </c>
      <c r="AJ190" s="31" t="str">
        <f t="shared" ref="AJ190" si="1182">AJ189</f>
        <v>-</v>
      </c>
      <c r="AK190" s="31" t="str">
        <f t="shared" ref="AK190" si="1183">AK189</f>
        <v>-</v>
      </c>
      <c r="AL190" s="221" t="str">
        <f t="shared" ref="AL190" si="1184">AL189</f>
        <v>Si bien es un indicador cualitativo que depende en gran medida de la percepción del que evalúa, puede dar lugar a interpretaciones sesgadas. Para minimizar este error de percepción se sugiere que el indicador sea evaluado por personas diferentes para contrastar el resultado. Todas las cualidades técnicas afectan directa o indirectamente aspectos relacionados con la salud pública, por lo que al evaluarlos, se complementa la evaluación de este indicador. En países desarrollados, este es un aspecto claramente controlado y su valoración suele ser positiva, por lo que es conveniente aplicar este indicador sólo la primera vez para detectar casos irregulares, y en base a los resultados obtenidos, disminuir la frecuencia de aplicación del indicador.</v>
      </c>
      <c r="AM190" s="31" t="str">
        <f t="shared" ref="AM190" si="1185">AM189</f>
        <v>NA</v>
      </c>
      <c r="AN190" s="31" t="str">
        <f t="shared" ref="AN190" si="1186">AN189</f>
        <v>Registrar el peor valor de todos los componentes o instalaciones evaluados</v>
      </c>
      <c r="AO190" s="31" t="str">
        <f t="shared" ref="AO190" si="1187">AO189</f>
        <v>Registrar el peor valor de todas las zonas evaluadas</v>
      </c>
      <c r="AP190" s="31" t="str">
        <f t="shared" ref="AP190" si="1188">AP189</f>
        <v>Registrar el peor valor de todas las zonas evaluadas</v>
      </c>
      <c r="AQ190" s="31" t="str">
        <f t="shared" ref="AQ190" si="1189">AQ189</f>
        <v>Componentes</v>
      </c>
      <c r="AR190" s="31"/>
      <c r="AS190" s="31"/>
      <c r="AT190" s="31" t="str">
        <f t="shared" ref="AT190" si="1190">AT189</f>
        <v>X</v>
      </c>
      <c r="AU190" s="31" t="str">
        <f t="shared" ref="AU190" si="1191">AU189</f>
        <v>X</v>
      </c>
      <c r="AV190" s="31" t="str">
        <f t="shared" ref="AV190" si="1192">AV189</f>
        <v>X</v>
      </c>
      <c r="AW190" s="31" t="str">
        <f t="shared" ref="AW190" si="1193">AW189</f>
        <v>X</v>
      </c>
      <c r="AX190" s="31" t="str">
        <f t="shared" ref="AX190" si="1194">AX189</f>
        <v>X</v>
      </c>
      <c r="AY190" s="31" t="str">
        <f t="shared" ref="AY190" si="1195">AY189</f>
        <v>X</v>
      </c>
      <c r="AZ190" s="31" t="str">
        <f t="shared" ref="AZ190" si="1196">AZ189</f>
        <v>X</v>
      </c>
      <c r="BA190" s="31" t="str">
        <f t="shared" ref="BA190" si="1197">BA189</f>
        <v>X</v>
      </c>
      <c r="BB190" s="23" t="str">
        <f t="shared" ref="BB190" si="1198">BB189</f>
        <v>No</v>
      </c>
      <c r="BC190" s="23" t="str">
        <f t="shared" ref="BC190" si="1199">BC189</f>
        <v>Propuesto</v>
      </c>
      <c r="BD190" s="30" t="str">
        <f t="shared" ref="BD190" si="1200">BD189</f>
        <v>-</v>
      </c>
      <c r="BE190" s="24" t="str">
        <f t="shared" ref="BE190" si="1201">BE189</f>
        <v>-</v>
      </c>
      <c r="BF190" s="25" t="str">
        <f t="shared" si="1164"/>
        <v>Si</v>
      </c>
      <c r="BG190" s="25" t="str">
        <f t="shared" si="1165"/>
        <v>Propuesto</v>
      </c>
      <c r="BH190" s="31" t="str">
        <f t="shared" si="1166"/>
        <v>No</v>
      </c>
      <c r="BI190" s="481">
        <f>'G-8'!NA286</f>
        <v>0</v>
      </c>
      <c r="BJ190" s="481" t="s">
        <v>4</v>
      </c>
      <c r="BK190" s="481">
        <f>'G-8'!MX286</f>
        <v>0</v>
      </c>
      <c r="BL190" s="41">
        <f t="shared" si="1138"/>
        <v>0</v>
      </c>
      <c r="BM190" s="41">
        <f t="shared" ref="BM190" si="1202">BM189</f>
        <v>0</v>
      </c>
      <c r="BN190" s="41">
        <f t="shared" ref="BN190" si="1203">BN189</f>
        <v>0</v>
      </c>
      <c r="BO190" s="41">
        <f t="shared" ref="BO190" si="1204">BO189</f>
        <v>0</v>
      </c>
      <c r="BP190" s="41">
        <f t="shared" ref="BP190" si="1205">BP189</f>
        <v>0</v>
      </c>
      <c r="BQ190" s="41">
        <f t="shared" ref="BQ190" si="1206">BQ189</f>
        <v>0</v>
      </c>
      <c r="BR190" s="41">
        <f t="shared" ref="BR190" si="1207">BR189</f>
        <v>0</v>
      </c>
      <c r="BS190" s="41">
        <f t="shared" ref="BS190" si="1208">BS189</f>
        <v>0</v>
      </c>
      <c r="BT190" s="41">
        <f t="shared" ref="BT190" si="1209">BT189</f>
        <v>0</v>
      </c>
      <c r="BU190" s="41">
        <f t="shared" ref="BU190" si="1210">BU189</f>
        <v>0</v>
      </c>
      <c r="BV190" s="41">
        <f t="shared" ref="BV190" si="1211">BV189</f>
        <v>0</v>
      </c>
      <c r="BW190" s="41">
        <f t="shared" ref="BW190" si="1212">BW189</f>
        <v>0</v>
      </c>
      <c r="BX190" s="41">
        <f t="shared" ref="BX190" si="1213">BX189</f>
        <v>0</v>
      </c>
      <c r="BY190" s="41">
        <f t="shared" ref="BY190" si="1214">BY189</f>
        <v>0</v>
      </c>
      <c r="BZ190" s="41">
        <f t="shared" ref="BZ190" si="1215">BZ189</f>
        <v>0</v>
      </c>
      <c r="CA190" s="41">
        <f t="shared" ref="CA190" si="1216">CA189</f>
        <v>0</v>
      </c>
      <c r="CB190" s="41">
        <f t="shared" ref="CB190" si="1217">CB189</f>
        <v>0</v>
      </c>
      <c r="CC190" s="41">
        <f t="shared" ref="CC190" si="1218">CC189</f>
        <v>0</v>
      </c>
      <c r="CD190" s="41">
        <f t="shared" ref="CD190" si="1219">CD189</f>
        <v>0</v>
      </c>
      <c r="CE190" s="41">
        <f t="shared" ref="CE190" si="1220">CE189</f>
        <v>0</v>
      </c>
      <c r="CF190" s="41">
        <f t="shared" ref="CF190" si="1221">CF189</f>
        <v>0</v>
      </c>
      <c r="CG190" s="41" t="str">
        <f t="shared" ref="CG190" si="1222">CG189</f>
        <v>No</v>
      </c>
      <c r="CH190" s="41">
        <f t="shared" ref="CH190" si="1223">CH189</f>
        <v>0</v>
      </c>
      <c r="CI190" s="41">
        <f t="shared" ref="CI190" si="1224">CI189</f>
        <v>0</v>
      </c>
      <c r="CJ190" s="41">
        <f t="shared" ref="CJ190" si="1225">CJ189</f>
        <v>0</v>
      </c>
      <c r="CK190" s="41">
        <f t="shared" ref="CK190" si="1226">CK189</f>
        <v>0</v>
      </c>
      <c r="CL190" s="41">
        <f t="shared" ref="CL190" si="1227">CL189</f>
        <v>1</v>
      </c>
      <c r="CM190" s="41" t="str">
        <f t="shared" ref="CM190" si="1228">CM189</f>
        <v>I-79</v>
      </c>
      <c r="CN190" s="41" t="str">
        <f t="shared" ref="CN190" si="1229">CN189</f>
        <v>Se pueden corroborar las respuestas de ambos indicadores.</v>
      </c>
      <c r="CO190" s="41">
        <f t="shared" si="1167"/>
        <v>0</v>
      </c>
      <c r="CP190" s="41">
        <f t="shared" si="1168"/>
        <v>0</v>
      </c>
      <c r="CQ190" s="41">
        <f t="shared" si="1169"/>
        <v>0</v>
      </c>
      <c r="CR190" s="41">
        <f t="shared" si="1170"/>
        <v>0</v>
      </c>
      <c r="CS190" s="41">
        <f t="shared" si="1171"/>
        <v>0</v>
      </c>
      <c r="CT190" s="41">
        <f t="shared" si="1172"/>
        <v>0</v>
      </c>
      <c r="CU190" s="41">
        <f t="shared" si="1173"/>
        <v>1</v>
      </c>
      <c r="CV190" s="41" t="str">
        <f t="shared" si="1174"/>
        <v>I-79</v>
      </c>
      <c r="CW190" s="41" t="str">
        <f t="shared" si="1175"/>
        <v>Se pueden corroborar las respuestas de ambos indicadores.</v>
      </c>
      <c r="CX190" s="41">
        <f t="shared" si="1176"/>
        <v>0</v>
      </c>
      <c r="CY190" s="41">
        <f t="shared" si="1177"/>
        <v>0</v>
      </c>
      <c r="CZ190" s="41">
        <f t="shared" si="1178"/>
        <v>0</v>
      </c>
      <c r="DA190" s="41">
        <f t="shared" si="1179"/>
        <v>0</v>
      </c>
      <c r="DB190" s="26"/>
      <c r="DC190" s="26"/>
      <c r="DD190" s="26"/>
      <c r="DE190" s="26" t="s">
        <v>89</v>
      </c>
      <c r="DF190" s="26"/>
      <c r="DG190" s="26"/>
      <c r="DH190" s="26">
        <f t="shared" si="968"/>
        <v>1</v>
      </c>
      <c r="DI190" s="26" t="str">
        <f t="shared" si="969"/>
        <v>Avanzado</v>
      </c>
      <c r="DJ190" s="19"/>
      <c r="EG190" s="19"/>
      <c r="EH190" s="19"/>
      <c r="EI190" s="19"/>
      <c r="EJ190" s="19"/>
      <c r="EK190" s="19"/>
      <c r="EL190" s="19"/>
      <c r="EM190" s="19"/>
      <c r="EN190" s="19"/>
      <c r="EO190" s="19"/>
      <c r="EP190" s="19"/>
    </row>
    <row r="191" spans="1:146" s="20" customFormat="1" ht="15" customHeight="1">
      <c r="A191" s="1"/>
      <c r="B191" s="19"/>
      <c r="C191" s="31" t="s">
        <v>432</v>
      </c>
      <c r="D191" s="31" t="s">
        <v>519</v>
      </c>
      <c r="E191" s="31" t="s">
        <v>18</v>
      </c>
      <c r="F191" s="31" t="s">
        <v>1222</v>
      </c>
      <c r="G191" s="31" t="s">
        <v>2125</v>
      </c>
      <c r="H191" s="31" t="str">
        <f t="shared" si="965"/>
        <v>Avanzado</v>
      </c>
      <c r="I191" s="41" t="s">
        <v>1191</v>
      </c>
      <c r="J191" s="22" t="s">
        <v>2178</v>
      </c>
      <c r="K191" s="642" t="s">
        <v>36</v>
      </c>
      <c r="L191" s="22" t="s">
        <v>3006</v>
      </c>
      <c r="M191" s="31" t="s">
        <v>98</v>
      </c>
      <c r="N191" s="22" t="s">
        <v>3007</v>
      </c>
      <c r="O191" s="220" t="s">
        <v>22</v>
      </c>
      <c r="P191" s="220" t="s">
        <v>22</v>
      </c>
      <c r="Q191" s="220" t="s">
        <v>22</v>
      </c>
      <c r="R191" s="220" t="s">
        <v>22</v>
      </c>
      <c r="S191" s="26">
        <f>'G-7'!D80</f>
        <v>75</v>
      </c>
      <c r="T191" s="26">
        <f>'G-7'!D61</f>
        <v>56</v>
      </c>
      <c r="U191" s="26">
        <f>'G-7'!D83</f>
        <v>78</v>
      </c>
      <c r="V191" s="26">
        <f>'G-7'!D85</f>
        <v>81</v>
      </c>
      <c r="W191" s="26">
        <f>'G-7'!D94</f>
        <v>90</v>
      </c>
      <c r="X191" s="26">
        <f>'G-7'!D98</f>
        <v>94</v>
      </c>
      <c r="Y191" s="26" t="s">
        <v>4</v>
      </c>
      <c r="Z191" s="26" t="s">
        <v>4</v>
      </c>
      <c r="AA191" s="41" t="s">
        <v>4</v>
      </c>
      <c r="AB191" s="41" t="s">
        <v>4</v>
      </c>
      <c r="AC191" s="41" t="s">
        <v>4</v>
      </c>
      <c r="AD191" s="41" t="s">
        <v>4</v>
      </c>
      <c r="AE191" s="41" t="s">
        <v>4</v>
      </c>
      <c r="AF191" s="41" t="s">
        <v>4</v>
      </c>
      <c r="AG191" s="41" t="s">
        <v>4</v>
      </c>
      <c r="AH191" s="41" t="s">
        <v>4</v>
      </c>
      <c r="AI191" s="41" t="s">
        <v>4</v>
      </c>
      <c r="AJ191" s="41" t="s">
        <v>4</v>
      </c>
      <c r="AK191" s="41" t="s">
        <v>4</v>
      </c>
      <c r="AL191" s="222" t="s">
        <v>4</v>
      </c>
      <c r="AM191" s="26" t="s">
        <v>4</v>
      </c>
      <c r="AN191" s="669" t="s">
        <v>4</v>
      </c>
      <c r="AO191" s="22" t="s">
        <v>4</v>
      </c>
      <c r="AP191" s="22" t="s">
        <v>4</v>
      </c>
      <c r="AQ191" s="41" t="s">
        <v>619</v>
      </c>
      <c r="AR191" s="41"/>
      <c r="AS191" s="41"/>
      <c r="AT191" s="41" t="s">
        <v>2851</v>
      </c>
      <c r="AU191" s="41" t="s">
        <v>2851</v>
      </c>
      <c r="AV191" s="41" t="s">
        <v>2851</v>
      </c>
      <c r="AW191" s="41" t="s">
        <v>2851</v>
      </c>
      <c r="AX191" s="41" t="s">
        <v>2851</v>
      </c>
      <c r="AY191" s="41" t="s">
        <v>2851</v>
      </c>
      <c r="AZ191" s="41" t="s">
        <v>2851</v>
      </c>
      <c r="BA191" s="41" t="s">
        <v>2851</v>
      </c>
      <c r="BB191" s="23" t="s">
        <v>2014</v>
      </c>
      <c r="BC191" s="23" t="s">
        <v>450</v>
      </c>
      <c r="BD191" s="30" t="s">
        <v>2045</v>
      </c>
      <c r="BE191" s="24" t="s">
        <v>450</v>
      </c>
      <c r="BF191" s="25" t="s">
        <v>1921</v>
      </c>
      <c r="BG191" s="25" t="s">
        <v>450</v>
      </c>
      <c r="BH191" s="40" t="s">
        <v>971</v>
      </c>
      <c r="BI191" s="482">
        <f>'G-8'!MR119</f>
        <v>1</v>
      </c>
      <c r="BJ191" s="482">
        <f>'G-8'!MT119</f>
        <v>0.42325316976323402</v>
      </c>
      <c r="BK191" s="483">
        <f>'G-8'!MS119</f>
        <v>1.4265335235378032E-2</v>
      </c>
      <c r="BL191" s="41">
        <f>COUNTA(BM191:BZ191)/2</f>
        <v>0</v>
      </c>
      <c r="BM191" s="41"/>
      <c r="BN191" s="31"/>
      <c r="BO191" s="41"/>
      <c r="BP191" s="31"/>
      <c r="BQ191" s="41"/>
      <c r="BR191" s="31"/>
      <c r="BS191" s="31"/>
      <c r="BT191" s="31"/>
      <c r="BU191" s="31"/>
      <c r="BV191" s="31"/>
      <c r="BW191" s="31"/>
      <c r="BX191" s="31"/>
      <c r="BY191" s="31"/>
      <c r="BZ191" s="31"/>
      <c r="CA191" s="41">
        <f t="shared" si="1114"/>
        <v>0</v>
      </c>
      <c r="CB191" s="41"/>
      <c r="CC191" s="41"/>
      <c r="CD191" s="41"/>
      <c r="CE191" s="41"/>
      <c r="CF191" s="41"/>
      <c r="CG191" s="41" t="s">
        <v>88</v>
      </c>
      <c r="CH191" s="41"/>
      <c r="CI191" s="41"/>
      <c r="CJ191" s="41"/>
      <c r="CK191" s="41"/>
      <c r="CL191" s="41">
        <f>COUNTA(CM191:CT191)/2</f>
        <v>0</v>
      </c>
      <c r="CM191" s="41"/>
      <c r="CN191" s="41"/>
      <c r="CO191" s="41"/>
      <c r="CP191" s="41"/>
      <c r="CQ191" s="41"/>
      <c r="CR191" s="41"/>
      <c r="CS191" s="41"/>
      <c r="CT191" s="41"/>
      <c r="CU191" s="41">
        <f t="shared" si="1115"/>
        <v>1</v>
      </c>
      <c r="CV191" s="41" t="str">
        <f>I230</f>
        <v>I-80</v>
      </c>
      <c r="CW191" s="31" t="s">
        <v>576</v>
      </c>
      <c r="CX191" s="31"/>
      <c r="CY191" s="31"/>
      <c r="CZ191" s="31"/>
      <c r="DA191" s="31"/>
      <c r="DB191" s="26"/>
      <c r="DC191" s="26"/>
      <c r="DD191" s="26"/>
      <c r="DE191" s="26"/>
      <c r="DF191" s="26"/>
      <c r="DG191" s="26" t="s">
        <v>89</v>
      </c>
      <c r="DH191" s="26">
        <f t="shared" si="968"/>
        <v>1</v>
      </c>
      <c r="DI191" s="26" t="str">
        <f t="shared" si="969"/>
        <v>Avanzado</v>
      </c>
      <c r="DJ191" s="19"/>
      <c r="EG191" s="19"/>
      <c r="EH191" s="19"/>
      <c r="EI191" s="19"/>
      <c r="EJ191" s="19"/>
      <c r="EK191" s="19"/>
      <c r="EL191" s="19"/>
      <c r="EM191" s="19"/>
      <c r="EN191" s="19"/>
      <c r="EO191" s="19"/>
      <c r="EP191" s="19"/>
    </row>
    <row r="192" spans="1:146" s="20" customFormat="1" ht="15" customHeight="1">
      <c r="A192" s="1"/>
      <c r="B192" s="19"/>
      <c r="C192" s="31" t="str">
        <f>C191</f>
        <v>Ambiente</v>
      </c>
      <c r="D192" s="31" t="s">
        <v>14</v>
      </c>
      <c r="E192" s="31" t="str">
        <f>E191</f>
        <v>Uso de recursos</v>
      </c>
      <c r="F192" s="31" t="str">
        <f t="shared" ref="F192:G198" si="1230">F191</f>
        <v>Suelo</v>
      </c>
      <c r="G192" s="31" t="str">
        <f t="shared" si="1230"/>
        <v>Efectividad Gubernamental</v>
      </c>
      <c r="H192" s="31" t="str">
        <f t="shared" si="965"/>
        <v>Avanzado</v>
      </c>
      <c r="I192" s="31" t="str">
        <f t="shared" ref="I192:AG195" si="1231">I191</f>
        <v>I-75</v>
      </c>
      <c r="J192" s="31" t="str">
        <f t="shared" si="1231"/>
        <v>Intensidad de uso del suelo en limpieza viaria y/o recolección</v>
      </c>
      <c r="K192" s="31" t="str">
        <f t="shared" si="1231"/>
        <v>m2/tonelada</v>
      </c>
      <c r="L192" s="31" t="str">
        <f t="shared" si="1231"/>
        <v>Muestra la relación entre la superficie total utilizada en las instalaciones respecto a la cantidad de residuos recolectados o ingresados a una instalación.</v>
      </c>
      <c r="M192" s="31" t="str">
        <f t="shared" si="1231"/>
        <v>Cuantitativo</v>
      </c>
      <c r="N192" s="31" t="str">
        <f t="shared" si="1231"/>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2" s="31" t="str">
        <f t="shared" si="1231"/>
        <v>N/A</v>
      </c>
      <c r="P192" s="31" t="str">
        <f t="shared" si="1231"/>
        <v>N/A</v>
      </c>
      <c r="Q192" s="31" t="str">
        <f t="shared" si="1231"/>
        <v>N/A</v>
      </c>
      <c r="R192" s="31" t="str">
        <f t="shared" si="1231"/>
        <v>N/A</v>
      </c>
      <c r="S192" s="31">
        <f t="shared" si="1231"/>
        <v>75</v>
      </c>
      <c r="T192" s="31">
        <f t="shared" si="1231"/>
        <v>56</v>
      </c>
      <c r="U192" s="31">
        <f t="shared" si="1231"/>
        <v>78</v>
      </c>
      <c r="V192" s="31">
        <f t="shared" si="1231"/>
        <v>81</v>
      </c>
      <c r="W192" s="31">
        <f t="shared" si="1231"/>
        <v>90</v>
      </c>
      <c r="X192" s="31">
        <f t="shared" si="1231"/>
        <v>94</v>
      </c>
      <c r="Y192" s="31" t="str">
        <f t="shared" si="1231"/>
        <v>-</v>
      </c>
      <c r="Z192" s="31" t="str">
        <f t="shared" si="1231"/>
        <v>-</v>
      </c>
      <c r="AA192" s="31" t="str">
        <f t="shared" si="1231"/>
        <v>-</v>
      </c>
      <c r="AB192" s="31" t="str">
        <f t="shared" si="1231"/>
        <v>-</v>
      </c>
      <c r="AC192" s="31" t="str">
        <f t="shared" si="1231"/>
        <v>-</v>
      </c>
      <c r="AD192" s="31" t="str">
        <f t="shared" si="1231"/>
        <v>-</v>
      </c>
      <c r="AE192" s="31" t="str">
        <f t="shared" si="1231"/>
        <v>-</v>
      </c>
      <c r="AF192" s="31" t="str">
        <f t="shared" si="1231"/>
        <v>-</v>
      </c>
      <c r="AG192" s="31" t="str">
        <f t="shared" si="1231"/>
        <v>-</v>
      </c>
      <c r="AH192" s="31" t="str">
        <f t="shared" ref="AH192:BA198" si="1232">AH191</f>
        <v>-</v>
      </c>
      <c r="AI192" s="31" t="str">
        <f t="shared" si="1232"/>
        <v>-</v>
      </c>
      <c r="AJ192" s="31" t="str">
        <f t="shared" si="1232"/>
        <v>-</v>
      </c>
      <c r="AK192" s="31" t="str">
        <f t="shared" si="1232"/>
        <v>-</v>
      </c>
      <c r="AL192" s="221" t="str">
        <f t="shared" si="1232"/>
        <v>-</v>
      </c>
      <c r="AM192" s="31" t="str">
        <f t="shared" si="1232"/>
        <v>-</v>
      </c>
      <c r="AN192" s="31" t="str">
        <f t="shared" si="1232"/>
        <v>-</v>
      </c>
      <c r="AO192" s="31" t="str">
        <f t="shared" si="1232"/>
        <v>-</v>
      </c>
      <c r="AP192" s="31" t="str">
        <f t="shared" si="1232"/>
        <v>-</v>
      </c>
      <c r="AQ192" s="31" t="str">
        <f t="shared" si="1232"/>
        <v>Componentes</v>
      </c>
      <c r="AR192" s="31"/>
      <c r="AS192" s="31"/>
      <c r="AT192" s="31" t="str">
        <f t="shared" si="1232"/>
        <v>X</v>
      </c>
      <c r="AU192" s="31" t="str">
        <f t="shared" si="1232"/>
        <v>X</v>
      </c>
      <c r="AV192" s="31" t="str">
        <f t="shared" si="1232"/>
        <v>X</v>
      </c>
      <c r="AW192" s="31" t="str">
        <f t="shared" si="1232"/>
        <v>X</v>
      </c>
      <c r="AX192" s="31" t="str">
        <f t="shared" si="1232"/>
        <v>X</v>
      </c>
      <c r="AY192" s="31" t="str">
        <f t="shared" si="1232"/>
        <v>X</v>
      </c>
      <c r="AZ192" s="31" t="str">
        <f t="shared" si="1232"/>
        <v>X</v>
      </c>
      <c r="BA192" s="31" t="str">
        <f t="shared" si="1232"/>
        <v>X</v>
      </c>
      <c r="BB192" s="23" t="s">
        <v>2014</v>
      </c>
      <c r="BC192" s="23" t="s">
        <v>450</v>
      </c>
      <c r="BD192" s="30" t="s">
        <v>2045</v>
      </c>
      <c r="BE192" s="24" t="s">
        <v>450</v>
      </c>
      <c r="BF192" s="25" t="s">
        <v>1921</v>
      </c>
      <c r="BG192" s="25" t="s">
        <v>450</v>
      </c>
      <c r="BH192" s="40" t="str">
        <f>BH191</f>
        <v>Min</v>
      </c>
      <c r="BI192" s="482">
        <f>'G-8'!MR120</f>
        <v>1</v>
      </c>
      <c r="BJ192" s="482">
        <f>'G-8'!MT120</f>
        <v>0.42325316976323402</v>
      </c>
      <c r="BK192" s="483">
        <f>'G-8'!MS120</f>
        <v>1.4265335235378032E-2</v>
      </c>
      <c r="BL192" s="41">
        <f>BL191</f>
        <v>0</v>
      </c>
      <c r="BM192" s="41">
        <f t="shared" ref="BM192:CT198" si="1233">BM191</f>
        <v>0</v>
      </c>
      <c r="BN192" s="41">
        <f t="shared" si="1233"/>
        <v>0</v>
      </c>
      <c r="BO192" s="41">
        <f t="shared" si="1233"/>
        <v>0</v>
      </c>
      <c r="BP192" s="41">
        <f t="shared" si="1233"/>
        <v>0</v>
      </c>
      <c r="BQ192" s="41">
        <f t="shared" si="1233"/>
        <v>0</v>
      </c>
      <c r="BR192" s="41">
        <f t="shared" si="1233"/>
        <v>0</v>
      </c>
      <c r="BS192" s="41">
        <f t="shared" si="1233"/>
        <v>0</v>
      </c>
      <c r="BT192" s="41">
        <f t="shared" si="1233"/>
        <v>0</v>
      </c>
      <c r="BU192" s="41">
        <f t="shared" si="1233"/>
        <v>0</v>
      </c>
      <c r="BV192" s="41">
        <f t="shared" si="1233"/>
        <v>0</v>
      </c>
      <c r="BW192" s="41">
        <f t="shared" si="1233"/>
        <v>0</v>
      </c>
      <c r="BX192" s="41">
        <f t="shared" si="1233"/>
        <v>0</v>
      </c>
      <c r="BY192" s="41">
        <f t="shared" si="1233"/>
        <v>0</v>
      </c>
      <c r="BZ192" s="41">
        <f t="shared" si="1233"/>
        <v>0</v>
      </c>
      <c r="CA192" s="41">
        <f t="shared" si="1233"/>
        <v>0</v>
      </c>
      <c r="CB192" s="41">
        <f t="shared" si="1233"/>
        <v>0</v>
      </c>
      <c r="CC192" s="41">
        <f t="shared" si="1233"/>
        <v>0</v>
      </c>
      <c r="CD192" s="41">
        <f t="shared" si="1233"/>
        <v>0</v>
      </c>
      <c r="CE192" s="41">
        <f t="shared" si="1233"/>
        <v>0</v>
      </c>
      <c r="CF192" s="41">
        <f t="shared" si="1233"/>
        <v>0</v>
      </c>
      <c r="CG192" s="41" t="str">
        <f t="shared" si="1233"/>
        <v>No</v>
      </c>
      <c r="CH192" s="41">
        <f t="shared" si="1233"/>
        <v>0</v>
      </c>
      <c r="CI192" s="41">
        <f t="shared" si="1233"/>
        <v>0</v>
      </c>
      <c r="CJ192" s="41">
        <f t="shared" si="1233"/>
        <v>0</v>
      </c>
      <c r="CK192" s="41">
        <f t="shared" si="1233"/>
        <v>0</v>
      </c>
      <c r="CL192" s="41">
        <f t="shared" si="1233"/>
        <v>0</v>
      </c>
      <c r="CM192" s="41">
        <f t="shared" si="1233"/>
        <v>0</v>
      </c>
      <c r="CN192" s="41">
        <f t="shared" si="1233"/>
        <v>0</v>
      </c>
      <c r="CO192" s="41">
        <f t="shared" si="1233"/>
        <v>0</v>
      </c>
      <c r="CP192" s="41">
        <f t="shared" si="1233"/>
        <v>0</v>
      </c>
      <c r="CQ192" s="41">
        <f t="shared" si="1233"/>
        <v>0</v>
      </c>
      <c r="CR192" s="41">
        <f t="shared" si="1233"/>
        <v>0</v>
      </c>
      <c r="CS192" s="41">
        <f t="shared" si="1233"/>
        <v>0</v>
      </c>
      <c r="CT192" s="41">
        <f t="shared" si="1233"/>
        <v>0</v>
      </c>
      <c r="CU192" s="41">
        <f t="shared" ref="CU192:DA198" si="1234">CU191</f>
        <v>1</v>
      </c>
      <c r="CV192" s="41" t="str">
        <f t="shared" si="1234"/>
        <v>I-80</v>
      </c>
      <c r="CW192" s="41" t="str">
        <f t="shared" si="1234"/>
        <v>Se puede relacionar la cantidad de superficie (m2) ocupados por la instalación, con la probabilidad de contaminación en suelo y la dispersión de contaminantes.</v>
      </c>
      <c r="CX192" s="41">
        <f t="shared" si="1234"/>
        <v>0</v>
      </c>
      <c r="CY192" s="41">
        <f t="shared" si="1234"/>
        <v>0</v>
      </c>
      <c r="CZ192" s="41">
        <f t="shared" si="1234"/>
        <v>0</v>
      </c>
      <c r="DA192" s="41">
        <f t="shared" si="1234"/>
        <v>0</v>
      </c>
      <c r="DB192" s="26"/>
      <c r="DC192" s="26"/>
      <c r="DD192" s="26"/>
      <c r="DE192" s="26"/>
      <c r="DF192" s="26"/>
      <c r="DG192" s="26" t="s">
        <v>89</v>
      </c>
      <c r="DH192" s="26">
        <f t="shared" si="968"/>
        <v>1</v>
      </c>
      <c r="DI192" s="26" t="str">
        <f t="shared" si="969"/>
        <v>Avanzado</v>
      </c>
      <c r="DJ192" s="19"/>
      <c r="EG192" s="19"/>
      <c r="EH192" s="19"/>
      <c r="EI192" s="19"/>
      <c r="EJ192" s="19"/>
      <c r="EK192" s="19"/>
      <c r="EL192" s="19"/>
      <c r="EM192" s="19"/>
      <c r="EN192" s="19"/>
      <c r="EO192" s="19"/>
      <c r="EP192" s="19"/>
    </row>
    <row r="193" spans="1:146" s="20" customFormat="1" ht="15" customHeight="1">
      <c r="A193" s="1"/>
      <c r="B193" s="19"/>
      <c r="C193" s="31" t="str">
        <f t="shared" ref="C193:C198" si="1235">C192</f>
        <v>Ambiente</v>
      </c>
      <c r="D193" s="31" t="s">
        <v>2313</v>
      </c>
      <c r="E193" s="31" t="str">
        <f t="shared" ref="E193:E198" si="1236">E192</f>
        <v>Uso de recursos</v>
      </c>
      <c r="F193" s="31" t="str">
        <f t="shared" si="1230"/>
        <v>Suelo</v>
      </c>
      <c r="G193" s="31" t="str">
        <f t="shared" si="1230"/>
        <v>Efectividad Gubernamental</v>
      </c>
      <c r="H193" s="31" t="str">
        <f t="shared" si="965"/>
        <v>Avanzado</v>
      </c>
      <c r="I193" s="31" t="str">
        <f t="shared" si="1231"/>
        <v>I-75</v>
      </c>
      <c r="J193" s="31" t="str">
        <f t="shared" si="1231"/>
        <v>Intensidad de uso del suelo en limpieza viaria y/o recolección</v>
      </c>
      <c r="K193" s="31" t="str">
        <f t="shared" si="1231"/>
        <v>m2/tonelada</v>
      </c>
      <c r="L193" s="31" t="str">
        <f t="shared" si="1231"/>
        <v>Muestra la relación entre la superficie total utilizada en las instalaciones respecto a la cantidad de residuos recolectados o ingresados a una instalación.</v>
      </c>
      <c r="M193" s="31" t="str">
        <f t="shared" si="1231"/>
        <v>Cuantitativo</v>
      </c>
      <c r="N193" s="31" t="str">
        <f t="shared" si="1231"/>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3" s="31" t="str">
        <f t="shared" si="1231"/>
        <v>N/A</v>
      </c>
      <c r="P193" s="31" t="str">
        <f t="shared" si="1231"/>
        <v>N/A</v>
      </c>
      <c r="Q193" s="31" t="str">
        <f t="shared" si="1231"/>
        <v>N/A</v>
      </c>
      <c r="R193" s="31" t="str">
        <f t="shared" si="1231"/>
        <v>N/A</v>
      </c>
      <c r="S193" s="31">
        <f t="shared" si="1231"/>
        <v>75</v>
      </c>
      <c r="T193" s="31">
        <f t="shared" si="1231"/>
        <v>56</v>
      </c>
      <c r="U193" s="31">
        <f t="shared" si="1231"/>
        <v>78</v>
      </c>
      <c r="V193" s="31">
        <f t="shared" si="1231"/>
        <v>81</v>
      </c>
      <c r="W193" s="31">
        <f t="shared" si="1231"/>
        <v>90</v>
      </c>
      <c r="X193" s="31">
        <f t="shared" si="1231"/>
        <v>94</v>
      </c>
      <c r="Y193" s="31" t="str">
        <f t="shared" si="1231"/>
        <v>-</v>
      </c>
      <c r="Z193" s="31" t="str">
        <f t="shared" si="1231"/>
        <v>-</v>
      </c>
      <c r="AA193" s="31" t="str">
        <f t="shared" si="1231"/>
        <v>-</v>
      </c>
      <c r="AB193" s="31" t="str">
        <f t="shared" si="1231"/>
        <v>-</v>
      </c>
      <c r="AC193" s="31" t="str">
        <f t="shared" si="1231"/>
        <v>-</v>
      </c>
      <c r="AD193" s="31" t="str">
        <f t="shared" si="1231"/>
        <v>-</v>
      </c>
      <c r="AE193" s="31" t="str">
        <f t="shared" si="1231"/>
        <v>-</v>
      </c>
      <c r="AF193" s="31" t="str">
        <f t="shared" si="1231"/>
        <v>-</v>
      </c>
      <c r="AG193" s="31" t="str">
        <f t="shared" si="1231"/>
        <v>-</v>
      </c>
      <c r="AH193" s="31" t="str">
        <f t="shared" si="1232"/>
        <v>-</v>
      </c>
      <c r="AI193" s="31" t="str">
        <f t="shared" si="1232"/>
        <v>-</v>
      </c>
      <c r="AJ193" s="31" t="str">
        <f t="shared" si="1232"/>
        <v>-</v>
      </c>
      <c r="AK193" s="31" t="str">
        <f t="shared" si="1232"/>
        <v>-</v>
      </c>
      <c r="AL193" s="221" t="str">
        <f t="shared" si="1232"/>
        <v>-</v>
      </c>
      <c r="AM193" s="31" t="str">
        <f t="shared" si="1232"/>
        <v>-</v>
      </c>
      <c r="AN193" s="31" t="str">
        <f t="shared" si="1232"/>
        <v>-</v>
      </c>
      <c r="AO193" s="31" t="str">
        <f t="shared" si="1232"/>
        <v>-</v>
      </c>
      <c r="AP193" s="31" t="str">
        <f t="shared" si="1232"/>
        <v>-</v>
      </c>
      <c r="AQ193" s="31" t="str">
        <f t="shared" si="1232"/>
        <v>Componentes</v>
      </c>
      <c r="AR193" s="31"/>
      <c r="AS193" s="31"/>
      <c r="AT193" s="31" t="str">
        <f t="shared" si="1232"/>
        <v>X</v>
      </c>
      <c r="AU193" s="31" t="str">
        <f t="shared" si="1232"/>
        <v>X</v>
      </c>
      <c r="AV193" s="31" t="str">
        <f t="shared" si="1232"/>
        <v>X</v>
      </c>
      <c r="AW193" s="31" t="str">
        <f t="shared" si="1232"/>
        <v>X</v>
      </c>
      <c r="AX193" s="31" t="str">
        <f t="shared" si="1232"/>
        <v>X</v>
      </c>
      <c r="AY193" s="31" t="str">
        <f t="shared" si="1232"/>
        <v>X</v>
      </c>
      <c r="AZ193" s="31" t="str">
        <f t="shared" si="1232"/>
        <v>X</v>
      </c>
      <c r="BA193" s="31" t="str">
        <f t="shared" si="1232"/>
        <v>X</v>
      </c>
      <c r="BB193" s="23" t="s">
        <v>2014</v>
      </c>
      <c r="BC193" s="23" t="s">
        <v>450</v>
      </c>
      <c r="BD193" s="30" t="s">
        <v>2045</v>
      </c>
      <c r="BE193" s="24" t="s">
        <v>450</v>
      </c>
      <c r="BF193" s="25" t="s">
        <v>1921</v>
      </c>
      <c r="BG193" s="25" t="s">
        <v>450</v>
      </c>
      <c r="BH193" s="40" t="str">
        <f t="shared" ref="BH193:BH198" si="1237">BH192</f>
        <v>Min</v>
      </c>
      <c r="BI193" s="482">
        <f>'G-8'!MR144</f>
        <v>0.35</v>
      </c>
      <c r="BJ193" s="482">
        <f>'G-8'!MT144</f>
        <v>0.14133333333333334</v>
      </c>
      <c r="BK193" s="483">
        <f>'G-8'!MS144</f>
        <v>2.5000000000000001E-2</v>
      </c>
      <c r="BL193" s="41">
        <f t="shared" ref="BL193:BL198" si="1238">BL192</f>
        <v>0</v>
      </c>
      <c r="BM193" s="41">
        <f t="shared" si="1233"/>
        <v>0</v>
      </c>
      <c r="BN193" s="41">
        <f t="shared" si="1233"/>
        <v>0</v>
      </c>
      <c r="BO193" s="41">
        <f t="shared" si="1233"/>
        <v>0</v>
      </c>
      <c r="BP193" s="41">
        <f t="shared" si="1233"/>
        <v>0</v>
      </c>
      <c r="BQ193" s="41">
        <f t="shared" si="1233"/>
        <v>0</v>
      </c>
      <c r="BR193" s="41">
        <f t="shared" si="1233"/>
        <v>0</v>
      </c>
      <c r="BS193" s="41">
        <f t="shared" si="1233"/>
        <v>0</v>
      </c>
      <c r="BT193" s="41">
        <f t="shared" si="1233"/>
        <v>0</v>
      </c>
      <c r="BU193" s="41">
        <f t="shared" si="1233"/>
        <v>0</v>
      </c>
      <c r="BV193" s="41">
        <f t="shared" si="1233"/>
        <v>0</v>
      </c>
      <c r="BW193" s="41">
        <f t="shared" si="1233"/>
        <v>0</v>
      </c>
      <c r="BX193" s="41">
        <f t="shared" si="1233"/>
        <v>0</v>
      </c>
      <c r="BY193" s="41">
        <f t="shared" si="1233"/>
        <v>0</v>
      </c>
      <c r="BZ193" s="41">
        <f t="shared" si="1233"/>
        <v>0</v>
      </c>
      <c r="CA193" s="41">
        <f t="shared" si="1233"/>
        <v>0</v>
      </c>
      <c r="CB193" s="41">
        <f t="shared" si="1233"/>
        <v>0</v>
      </c>
      <c r="CC193" s="41">
        <f t="shared" si="1233"/>
        <v>0</v>
      </c>
      <c r="CD193" s="41">
        <f t="shared" si="1233"/>
        <v>0</v>
      </c>
      <c r="CE193" s="41">
        <f t="shared" si="1233"/>
        <v>0</v>
      </c>
      <c r="CF193" s="41">
        <f t="shared" si="1233"/>
        <v>0</v>
      </c>
      <c r="CG193" s="41" t="str">
        <f t="shared" si="1233"/>
        <v>No</v>
      </c>
      <c r="CH193" s="41">
        <f t="shared" si="1233"/>
        <v>0</v>
      </c>
      <c r="CI193" s="41">
        <f t="shared" si="1233"/>
        <v>0</v>
      </c>
      <c r="CJ193" s="41">
        <f t="shared" si="1233"/>
        <v>0</v>
      </c>
      <c r="CK193" s="41">
        <f t="shared" si="1233"/>
        <v>0</v>
      </c>
      <c r="CL193" s="41">
        <f t="shared" si="1233"/>
        <v>0</v>
      </c>
      <c r="CM193" s="41">
        <f t="shared" si="1233"/>
        <v>0</v>
      </c>
      <c r="CN193" s="41">
        <f t="shared" si="1233"/>
        <v>0</v>
      </c>
      <c r="CO193" s="41">
        <f t="shared" si="1233"/>
        <v>0</v>
      </c>
      <c r="CP193" s="41">
        <f t="shared" si="1233"/>
        <v>0</v>
      </c>
      <c r="CQ193" s="41">
        <f t="shared" si="1233"/>
        <v>0</v>
      </c>
      <c r="CR193" s="41">
        <f t="shared" si="1233"/>
        <v>0</v>
      </c>
      <c r="CS193" s="41">
        <f t="shared" si="1233"/>
        <v>0</v>
      </c>
      <c r="CT193" s="41">
        <f t="shared" si="1233"/>
        <v>0</v>
      </c>
      <c r="CU193" s="41">
        <f t="shared" si="1234"/>
        <v>1</v>
      </c>
      <c r="CV193" s="41" t="str">
        <f t="shared" si="1234"/>
        <v>I-80</v>
      </c>
      <c r="CW193" s="41" t="str">
        <f t="shared" si="1234"/>
        <v>Se puede relacionar la cantidad de superficie (m2) ocupados por la instalación, con la probabilidad de contaminación en suelo y la dispersión de contaminantes.</v>
      </c>
      <c r="CX193" s="41">
        <f t="shared" si="1234"/>
        <v>0</v>
      </c>
      <c r="CY193" s="41">
        <f t="shared" si="1234"/>
        <v>0</v>
      </c>
      <c r="CZ193" s="41">
        <f t="shared" si="1234"/>
        <v>0</v>
      </c>
      <c r="DA193" s="41">
        <f t="shared" si="1234"/>
        <v>0</v>
      </c>
      <c r="DB193" s="26"/>
      <c r="DC193" s="26"/>
      <c r="DD193" s="26"/>
      <c r="DE193" s="26"/>
      <c r="DF193" s="26"/>
      <c r="DG193" s="26"/>
      <c r="DH193" s="26">
        <f t="shared" si="968"/>
        <v>0</v>
      </c>
      <c r="DI193" s="26" t="str">
        <f t="shared" si="969"/>
        <v>Avanzado</v>
      </c>
      <c r="DJ193" s="19"/>
      <c r="EG193" s="19"/>
      <c r="EH193" s="19"/>
      <c r="EI193" s="19"/>
      <c r="EJ193" s="19"/>
      <c r="EK193" s="19"/>
      <c r="EL193" s="19"/>
      <c r="EM193" s="19"/>
      <c r="EN193" s="19"/>
      <c r="EO193" s="19"/>
      <c r="EP193" s="19"/>
    </row>
    <row r="194" spans="1:146" s="20" customFormat="1" ht="15" customHeight="1">
      <c r="A194" s="1"/>
      <c r="B194" s="19"/>
      <c r="C194" s="31" t="str">
        <f t="shared" si="1235"/>
        <v>Ambiente</v>
      </c>
      <c r="D194" s="31" t="s">
        <v>5</v>
      </c>
      <c r="E194" s="31" t="str">
        <f t="shared" si="1236"/>
        <v>Uso de recursos</v>
      </c>
      <c r="F194" s="31" t="str">
        <f t="shared" si="1230"/>
        <v>Suelo</v>
      </c>
      <c r="G194" s="31" t="str">
        <f t="shared" si="1230"/>
        <v>Efectividad Gubernamental</v>
      </c>
      <c r="H194" s="31" t="str">
        <f t="shared" si="965"/>
        <v>Avanzado</v>
      </c>
      <c r="I194" s="31" t="str">
        <f t="shared" si="1231"/>
        <v>I-75</v>
      </c>
      <c r="J194" s="31" t="str">
        <f t="shared" si="1231"/>
        <v>Intensidad de uso del suelo en limpieza viaria y/o recolección</v>
      </c>
      <c r="K194" s="31" t="str">
        <f t="shared" si="1231"/>
        <v>m2/tonelada</v>
      </c>
      <c r="L194" s="31" t="str">
        <f t="shared" si="1231"/>
        <v>Muestra la relación entre la superficie total utilizada en las instalaciones respecto a la cantidad de residuos recolectados o ingresados a una instalación.</v>
      </c>
      <c r="M194" s="31" t="str">
        <f t="shared" si="1231"/>
        <v>Cuantitativo</v>
      </c>
      <c r="N194" s="31" t="str">
        <f t="shared" si="1231"/>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4" s="31" t="str">
        <f t="shared" si="1231"/>
        <v>N/A</v>
      </c>
      <c r="P194" s="31" t="str">
        <f t="shared" si="1231"/>
        <v>N/A</v>
      </c>
      <c r="Q194" s="31" t="str">
        <f t="shared" si="1231"/>
        <v>N/A</v>
      </c>
      <c r="R194" s="31" t="str">
        <f t="shared" si="1231"/>
        <v>N/A</v>
      </c>
      <c r="S194" s="31">
        <f t="shared" si="1231"/>
        <v>75</v>
      </c>
      <c r="T194" s="31">
        <f t="shared" si="1231"/>
        <v>56</v>
      </c>
      <c r="U194" s="31">
        <f t="shared" si="1231"/>
        <v>78</v>
      </c>
      <c r="V194" s="31">
        <f t="shared" si="1231"/>
        <v>81</v>
      </c>
      <c r="W194" s="31">
        <f t="shared" si="1231"/>
        <v>90</v>
      </c>
      <c r="X194" s="31">
        <f t="shared" si="1231"/>
        <v>94</v>
      </c>
      <c r="Y194" s="31" t="str">
        <f t="shared" si="1231"/>
        <v>-</v>
      </c>
      <c r="Z194" s="31" t="str">
        <f t="shared" si="1231"/>
        <v>-</v>
      </c>
      <c r="AA194" s="31" t="str">
        <f t="shared" si="1231"/>
        <v>-</v>
      </c>
      <c r="AB194" s="31" t="str">
        <f t="shared" si="1231"/>
        <v>-</v>
      </c>
      <c r="AC194" s="31" t="str">
        <f t="shared" si="1231"/>
        <v>-</v>
      </c>
      <c r="AD194" s="31" t="str">
        <f t="shared" si="1231"/>
        <v>-</v>
      </c>
      <c r="AE194" s="31" t="str">
        <f t="shared" si="1231"/>
        <v>-</v>
      </c>
      <c r="AF194" s="31" t="str">
        <f t="shared" si="1231"/>
        <v>-</v>
      </c>
      <c r="AG194" s="31" t="str">
        <f t="shared" si="1231"/>
        <v>-</v>
      </c>
      <c r="AH194" s="31" t="str">
        <f t="shared" si="1232"/>
        <v>-</v>
      </c>
      <c r="AI194" s="31" t="str">
        <f t="shared" si="1232"/>
        <v>-</v>
      </c>
      <c r="AJ194" s="31" t="str">
        <f t="shared" si="1232"/>
        <v>-</v>
      </c>
      <c r="AK194" s="31" t="str">
        <f t="shared" si="1232"/>
        <v>-</v>
      </c>
      <c r="AL194" s="221" t="str">
        <f t="shared" si="1232"/>
        <v>-</v>
      </c>
      <c r="AM194" s="31" t="str">
        <f t="shared" si="1232"/>
        <v>-</v>
      </c>
      <c r="AN194" s="31" t="str">
        <f t="shared" si="1232"/>
        <v>-</v>
      </c>
      <c r="AO194" s="31" t="str">
        <f t="shared" si="1232"/>
        <v>-</v>
      </c>
      <c r="AP194" s="31" t="str">
        <f t="shared" si="1232"/>
        <v>-</v>
      </c>
      <c r="AQ194" s="31" t="str">
        <f t="shared" si="1232"/>
        <v>Componentes</v>
      </c>
      <c r="AR194" s="31"/>
      <c r="AS194" s="31"/>
      <c r="AT194" s="31" t="str">
        <f t="shared" si="1232"/>
        <v>X</v>
      </c>
      <c r="AU194" s="31" t="str">
        <f t="shared" si="1232"/>
        <v>X</v>
      </c>
      <c r="AV194" s="31" t="str">
        <f t="shared" si="1232"/>
        <v>X</v>
      </c>
      <c r="AW194" s="31" t="str">
        <f t="shared" si="1232"/>
        <v>X</v>
      </c>
      <c r="AX194" s="31" t="str">
        <f t="shared" si="1232"/>
        <v>X</v>
      </c>
      <c r="AY194" s="31" t="str">
        <f t="shared" si="1232"/>
        <v>X</v>
      </c>
      <c r="AZ194" s="31" t="str">
        <f t="shared" si="1232"/>
        <v>X</v>
      </c>
      <c r="BA194" s="31" t="str">
        <f t="shared" si="1232"/>
        <v>X</v>
      </c>
      <c r="BB194" s="23" t="s">
        <v>2014</v>
      </c>
      <c r="BC194" s="23" t="s">
        <v>450</v>
      </c>
      <c r="BD194" s="30" t="s">
        <v>2045</v>
      </c>
      <c r="BE194" s="24" t="s">
        <v>450</v>
      </c>
      <c r="BF194" s="25" t="s">
        <v>1921</v>
      </c>
      <c r="BG194" s="25" t="s">
        <v>450</v>
      </c>
      <c r="BH194" s="40" t="str">
        <f t="shared" si="1237"/>
        <v>Min</v>
      </c>
      <c r="BI194" s="482">
        <f>'G-8'!MR177</f>
        <v>1.91</v>
      </c>
      <c r="BJ194" s="482">
        <f>'G-8'!MT177</f>
        <v>0.43833333333333341</v>
      </c>
      <c r="BK194" s="483">
        <f>'G-8'!MS177</f>
        <v>6.3E-2</v>
      </c>
      <c r="BL194" s="41">
        <f t="shared" si="1238"/>
        <v>0</v>
      </c>
      <c r="BM194" s="41">
        <f t="shared" si="1233"/>
        <v>0</v>
      </c>
      <c r="BN194" s="41">
        <f t="shared" si="1233"/>
        <v>0</v>
      </c>
      <c r="BO194" s="41">
        <f t="shared" si="1233"/>
        <v>0</v>
      </c>
      <c r="BP194" s="41">
        <f t="shared" si="1233"/>
        <v>0</v>
      </c>
      <c r="BQ194" s="41">
        <f t="shared" si="1233"/>
        <v>0</v>
      </c>
      <c r="BR194" s="41">
        <f t="shared" si="1233"/>
        <v>0</v>
      </c>
      <c r="BS194" s="41">
        <f t="shared" si="1233"/>
        <v>0</v>
      </c>
      <c r="BT194" s="41">
        <f t="shared" si="1233"/>
        <v>0</v>
      </c>
      <c r="BU194" s="41">
        <f t="shared" si="1233"/>
        <v>0</v>
      </c>
      <c r="BV194" s="41">
        <f t="shared" si="1233"/>
        <v>0</v>
      </c>
      <c r="BW194" s="41">
        <f t="shared" si="1233"/>
        <v>0</v>
      </c>
      <c r="BX194" s="41">
        <f t="shared" si="1233"/>
        <v>0</v>
      </c>
      <c r="BY194" s="41">
        <f t="shared" si="1233"/>
        <v>0</v>
      </c>
      <c r="BZ194" s="41">
        <f t="shared" si="1233"/>
        <v>0</v>
      </c>
      <c r="CA194" s="41">
        <f t="shared" si="1233"/>
        <v>0</v>
      </c>
      <c r="CB194" s="41">
        <f t="shared" si="1233"/>
        <v>0</v>
      </c>
      <c r="CC194" s="41">
        <f t="shared" si="1233"/>
        <v>0</v>
      </c>
      <c r="CD194" s="41">
        <f t="shared" si="1233"/>
        <v>0</v>
      </c>
      <c r="CE194" s="41">
        <f t="shared" si="1233"/>
        <v>0</v>
      </c>
      <c r="CF194" s="41">
        <f t="shared" si="1233"/>
        <v>0</v>
      </c>
      <c r="CG194" s="41" t="str">
        <f t="shared" si="1233"/>
        <v>No</v>
      </c>
      <c r="CH194" s="41">
        <f t="shared" si="1233"/>
        <v>0</v>
      </c>
      <c r="CI194" s="41">
        <f t="shared" si="1233"/>
        <v>0</v>
      </c>
      <c r="CJ194" s="41">
        <f t="shared" si="1233"/>
        <v>0</v>
      </c>
      <c r="CK194" s="41">
        <f t="shared" si="1233"/>
        <v>0</v>
      </c>
      <c r="CL194" s="41">
        <f t="shared" si="1233"/>
        <v>0</v>
      </c>
      <c r="CM194" s="41">
        <f t="shared" si="1233"/>
        <v>0</v>
      </c>
      <c r="CN194" s="41">
        <f t="shared" si="1233"/>
        <v>0</v>
      </c>
      <c r="CO194" s="41">
        <f t="shared" si="1233"/>
        <v>0</v>
      </c>
      <c r="CP194" s="41">
        <f t="shared" si="1233"/>
        <v>0</v>
      </c>
      <c r="CQ194" s="41">
        <f t="shared" si="1233"/>
        <v>0</v>
      </c>
      <c r="CR194" s="41">
        <f t="shared" si="1233"/>
        <v>0</v>
      </c>
      <c r="CS194" s="41">
        <f t="shared" si="1233"/>
        <v>0</v>
      </c>
      <c r="CT194" s="41">
        <f t="shared" si="1233"/>
        <v>0</v>
      </c>
      <c r="CU194" s="41">
        <f t="shared" si="1234"/>
        <v>1</v>
      </c>
      <c r="CV194" s="41" t="str">
        <f t="shared" si="1234"/>
        <v>I-80</v>
      </c>
      <c r="CW194" s="41" t="str">
        <f t="shared" si="1234"/>
        <v>Se puede relacionar la cantidad de superficie (m2) ocupados por la instalación, con la probabilidad de contaminación en suelo y la dispersión de contaminantes.</v>
      </c>
      <c r="CX194" s="41">
        <f t="shared" si="1234"/>
        <v>0</v>
      </c>
      <c r="CY194" s="41">
        <f t="shared" si="1234"/>
        <v>0</v>
      </c>
      <c r="CZ194" s="41">
        <f t="shared" si="1234"/>
        <v>0</v>
      </c>
      <c r="DA194" s="41">
        <f t="shared" si="1234"/>
        <v>0</v>
      </c>
      <c r="DB194" s="26"/>
      <c r="DC194" s="26"/>
      <c r="DD194" s="26"/>
      <c r="DE194" s="26"/>
      <c r="DF194" s="26"/>
      <c r="DG194" s="26"/>
      <c r="DH194" s="26">
        <f t="shared" si="968"/>
        <v>0</v>
      </c>
      <c r="DI194" s="26" t="str">
        <f t="shared" si="969"/>
        <v>Avanzado</v>
      </c>
      <c r="DJ194" s="19"/>
      <c r="EG194" s="19"/>
      <c r="EH194" s="19"/>
      <c r="EI194" s="19"/>
      <c r="EJ194" s="19"/>
      <c r="EK194" s="19"/>
      <c r="EL194" s="19"/>
      <c r="EM194" s="19"/>
      <c r="EN194" s="19"/>
      <c r="EO194" s="19"/>
      <c r="EP194" s="19"/>
    </row>
    <row r="195" spans="1:146" s="20" customFormat="1" ht="15" customHeight="1">
      <c r="A195" s="1"/>
      <c r="B195" s="19"/>
      <c r="C195" s="31" t="str">
        <f t="shared" si="1235"/>
        <v>Ambiente</v>
      </c>
      <c r="D195" s="473" t="s">
        <v>204</v>
      </c>
      <c r="E195" s="31" t="str">
        <f t="shared" si="1236"/>
        <v>Uso de recursos</v>
      </c>
      <c r="F195" s="31" t="str">
        <f t="shared" si="1230"/>
        <v>Suelo</v>
      </c>
      <c r="G195" s="31" t="str">
        <f t="shared" si="1230"/>
        <v>Efectividad Gubernamental</v>
      </c>
      <c r="H195" s="31" t="str">
        <f t="shared" si="965"/>
        <v>Avanzado</v>
      </c>
      <c r="I195" s="31" t="str">
        <f t="shared" si="1231"/>
        <v>I-75</v>
      </c>
      <c r="J195" s="31" t="str">
        <f t="shared" si="1231"/>
        <v>Intensidad de uso del suelo en limpieza viaria y/o recolección</v>
      </c>
      <c r="K195" s="31" t="str">
        <f t="shared" si="1231"/>
        <v>m2/tonelada</v>
      </c>
      <c r="L195" s="31" t="str">
        <f t="shared" si="1231"/>
        <v>Muestra la relación entre la superficie total utilizada en las instalaciones respecto a la cantidad de residuos recolectados o ingresados a una instalación.</v>
      </c>
      <c r="M195" s="31" t="str">
        <f t="shared" si="1231"/>
        <v>Cuantitativo</v>
      </c>
      <c r="N195" s="31" t="str">
        <f t="shared" si="1231"/>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5" s="31" t="str">
        <f t="shared" si="1231"/>
        <v>N/A</v>
      </c>
      <c r="P195" s="31" t="str">
        <f t="shared" si="1231"/>
        <v>N/A</v>
      </c>
      <c r="Q195" s="31" t="str">
        <f t="shared" si="1231"/>
        <v>N/A</v>
      </c>
      <c r="R195" s="31" t="str">
        <f t="shared" si="1231"/>
        <v>N/A</v>
      </c>
      <c r="S195" s="31">
        <f t="shared" si="1231"/>
        <v>75</v>
      </c>
      <c r="T195" s="31">
        <f t="shared" si="1231"/>
        <v>56</v>
      </c>
      <c r="U195" s="31">
        <f t="shared" si="1231"/>
        <v>78</v>
      </c>
      <c r="V195" s="31">
        <f t="shared" si="1231"/>
        <v>81</v>
      </c>
      <c r="W195" s="31">
        <f t="shared" si="1231"/>
        <v>90</v>
      </c>
      <c r="X195" s="31">
        <f t="shared" si="1231"/>
        <v>94</v>
      </c>
      <c r="Y195" s="31" t="str">
        <f t="shared" si="1231"/>
        <v>-</v>
      </c>
      <c r="Z195" s="31" t="str">
        <f t="shared" si="1231"/>
        <v>-</v>
      </c>
      <c r="AA195" s="31" t="str">
        <f t="shared" si="1231"/>
        <v>-</v>
      </c>
      <c r="AB195" s="31" t="str">
        <f t="shared" si="1231"/>
        <v>-</v>
      </c>
      <c r="AC195" s="31" t="str">
        <f t="shared" si="1231"/>
        <v>-</v>
      </c>
      <c r="AD195" s="31" t="str">
        <f t="shared" si="1231"/>
        <v>-</v>
      </c>
      <c r="AE195" s="31" t="str">
        <f t="shared" si="1231"/>
        <v>-</v>
      </c>
      <c r="AF195" s="31" t="str">
        <f t="shared" si="1231"/>
        <v>-</v>
      </c>
      <c r="AG195" s="31" t="str">
        <f t="shared" si="1231"/>
        <v>-</v>
      </c>
      <c r="AH195" s="31" t="str">
        <f t="shared" si="1232"/>
        <v>-</v>
      </c>
      <c r="AI195" s="31" t="str">
        <f t="shared" si="1232"/>
        <v>-</v>
      </c>
      <c r="AJ195" s="31" t="str">
        <f t="shared" si="1232"/>
        <v>-</v>
      </c>
      <c r="AK195" s="31" t="str">
        <f t="shared" si="1232"/>
        <v>-</v>
      </c>
      <c r="AL195" s="221" t="str">
        <f t="shared" si="1232"/>
        <v>-</v>
      </c>
      <c r="AM195" s="31" t="str">
        <f t="shared" si="1232"/>
        <v>-</v>
      </c>
      <c r="AN195" s="31" t="str">
        <f t="shared" si="1232"/>
        <v>-</v>
      </c>
      <c r="AO195" s="31" t="str">
        <f t="shared" si="1232"/>
        <v>-</v>
      </c>
      <c r="AP195" s="31" t="str">
        <f t="shared" si="1232"/>
        <v>-</v>
      </c>
      <c r="AQ195" s="31" t="str">
        <f t="shared" si="1232"/>
        <v>Componentes</v>
      </c>
      <c r="AR195" s="31"/>
      <c r="AS195" s="31"/>
      <c r="AT195" s="31" t="str">
        <f t="shared" si="1232"/>
        <v>X</v>
      </c>
      <c r="AU195" s="31" t="str">
        <f t="shared" si="1232"/>
        <v>X</v>
      </c>
      <c r="AV195" s="31" t="str">
        <f t="shared" si="1232"/>
        <v>X</v>
      </c>
      <c r="AW195" s="31" t="str">
        <f t="shared" si="1232"/>
        <v>X</v>
      </c>
      <c r="AX195" s="31" t="str">
        <f t="shared" si="1232"/>
        <v>X</v>
      </c>
      <c r="AY195" s="31" t="str">
        <f t="shared" si="1232"/>
        <v>X</v>
      </c>
      <c r="AZ195" s="31" t="str">
        <f t="shared" si="1232"/>
        <v>X</v>
      </c>
      <c r="BA195" s="31" t="str">
        <f t="shared" si="1232"/>
        <v>X</v>
      </c>
      <c r="BB195" s="23" t="s">
        <v>2026</v>
      </c>
      <c r="BC195" s="23" t="s">
        <v>450</v>
      </c>
      <c r="BD195" s="30" t="s">
        <v>2057</v>
      </c>
      <c r="BE195" s="24" t="s">
        <v>450</v>
      </c>
      <c r="BF195" s="25" t="s">
        <v>1937</v>
      </c>
      <c r="BG195" s="25" t="s">
        <v>450</v>
      </c>
      <c r="BH195" s="40" t="str">
        <f t="shared" si="1237"/>
        <v>Min</v>
      </c>
      <c r="BI195" s="482">
        <f>'G-8'!MR207</f>
        <v>9.3000000000000007</v>
      </c>
      <c r="BJ195" s="482">
        <f>'G-8'!MT207</f>
        <v>3.4600000000000004</v>
      </c>
      <c r="BK195" s="483">
        <f>'G-8'!MS207</f>
        <v>0.28000000000000003</v>
      </c>
      <c r="BL195" s="41">
        <f t="shared" si="1238"/>
        <v>0</v>
      </c>
      <c r="BM195" s="41">
        <f t="shared" si="1233"/>
        <v>0</v>
      </c>
      <c r="BN195" s="41">
        <f t="shared" si="1233"/>
        <v>0</v>
      </c>
      <c r="BO195" s="41">
        <f t="shared" si="1233"/>
        <v>0</v>
      </c>
      <c r="BP195" s="41">
        <f t="shared" si="1233"/>
        <v>0</v>
      </c>
      <c r="BQ195" s="41">
        <f t="shared" si="1233"/>
        <v>0</v>
      </c>
      <c r="BR195" s="41">
        <f t="shared" si="1233"/>
        <v>0</v>
      </c>
      <c r="BS195" s="41">
        <f t="shared" si="1233"/>
        <v>0</v>
      </c>
      <c r="BT195" s="41">
        <f t="shared" si="1233"/>
        <v>0</v>
      </c>
      <c r="BU195" s="41">
        <f t="shared" si="1233"/>
        <v>0</v>
      </c>
      <c r="BV195" s="41">
        <f t="shared" si="1233"/>
        <v>0</v>
      </c>
      <c r="BW195" s="41">
        <f t="shared" si="1233"/>
        <v>0</v>
      </c>
      <c r="BX195" s="41">
        <f t="shared" si="1233"/>
        <v>0</v>
      </c>
      <c r="BY195" s="41">
        <f t="shared" si="1233"/>
        <v>0</v>
      </c>
      <c r="BZ195" s="41">
        <f t="shared" si="1233"/>
        <v>0</v>
      </c>
      <c r="CA195" s="41">
        <f t="shared" si="1233"/>
        <v>0</v>
      </c>
      <c r="CB195" s="41">
        <f t="shared" si="1233"/>
        <v>0</v>
      </c>
      <c r="CC195" s="41">
        <f t="shared" si="1233"/>
        <v>0</v>
      </c>
      <c r="CD195" s="41">
        <f t="shared" si="1233"/>
        <v>0</v>
      </c>
      <c r="CE195" s="41">
        <f t="shared" si="1233"/>
        <v>0</v>
      </c>
      <c r="CF195" s="41">
        <f t="shared" si="1233"/>
        <v>0</v>
      </c>
      <c r="CG195" s="41" t="str">
        <f t="shared" si="1233"/>
        <v>No</v>
      </c>
      <c r="CH195" s="41">
        <f t="shared" si="1233"/>
        <v>0</v>
      </c>
      <c r="CI195" s="41">
        <f t="shared" si="1233"/>
        <v>0</v>
      </c>
      <c r="CJ195" s="41">
        <f t="shared" si="1233"/>
        <v>0</v>
      </c>
      <c r="CK195" s="41">
        <f t="shared" si="1233"/>
        <v>0</v>
      </c>
      <c r="CL195" s="41">
        <f t="shared" si="1233"/>
        <v>0</v>
      </c>
      <c r="CM195" s="41">
        <f t="shared" si="1233"/>
        <v>0</v>
      </c>
      <c r="CN195" s="41">
        <f t="shared" si="1233"/>
        <v>0</v>
      </c>
      <c r="CO195" s="41">
        <f t="shared" si="1233"/>
        <v>0</v>
      </c>
      <c r="CP195" s="41">
        <f t="shared" si="1233"/>
        <v>0</v>
      </c>
      <c r="CQ195" s="41">
        <f t="shared" si="1233"/>
        <v>0</v>
      </c>
      <c r="CR195" s="41">
        <f t="shared" si="1233"/>
        <v>0</v>
      </c>
      <c r="CS195" s="41">
        <f t="shared" si="1233"/>
        <v>0</v>
      </c>
      <c r="CT195" s="41">
        <f t="shared" si="1233"/>
        <v>0</v>
      </c>
      <c r="CU195" s="41">
        <f t="shared" si="1234"/>
        <v>1</v>
      </c>
      <c r="CV195" s="41" t="str">
        <f t="shared" si="1234"/>
        <v>I-80</v>
      </c>
      <c r="CW195" s="41" t="str">
        <f t="shared" si="1234"/>
        <v>Se puede relacionar la cantidad de superficie (m2) ocupados por la instalación, con la probabilidad de contaminación en suelo y la dispersión de contaminantes.</v>
      </c>
      <c r="CX195" s="41">
        <f t="shared" si="1234"/>
        <v>0</v>
      </c>
      <c r="CY195" s="41">
        <f t="shared" si="1234"/>
        <v>0</v>
      </c>
      <c r="CZ195" s="41">
        <f t="shared" si="1234"/>
        <v>0</v>
      </c>
      <c r="DA195" s="41">
        <f t="shared" si="1234"/>
        <v>0</v>
      </c>
      <c r="DB195" s="26"/>
      <c r="DC195" s="26"/>
      <c r="DD195" s="26"/>
      <c r="DE195" s="26"/>
      <c r="DF195" s="26"/>
      <c r="DG195" s="26" t="s">
        <v>89</v>
      </c>
      <c r="DH195" s="26">
        <f t="shared" si="968"/>
        <v>1</v>
      </c>
      <c r="DI195" s="26" t="str">
        <f t="shared" si="969"/>
        <v>Avanzado</v>
      </c>
      <c r="DJ195" s="19"/>
      <c r="EG195" s="19"/>
      <c r="EH195" s="19"/>
      <c r="EI195" s="19"/>
      <c r="EJ195" s="19"/>
      <c r="EK195" s="19"/>
      <c r="EL195" s="19"/>
      <c r="EM195" s="19"/>
      <c r="EN195" s="19"/>
      <c r="EO195" s="19"/>
      <c r="EP195" s="19"/>
    </row>
    <row r="196" spans="1:146" s="20" customFormat="1" ht="15" customHeight="1">
      <c r="A196" s="1"/>
      <c r="B196" s="19"/>
      <c r="C196" s="31" t="str">
        <f t="shared" si="1235"/>
        <v>Ambiente</v>
      </c>
      <c r="D196" s="473" t="s">
        <v>162</v>
      </c>
      <c r="E196" s="31" t="str">
        <f t="shared" si="1236"/>
        <v>Uso de recursos</v>
      </c>
      <c r="F196" s="31" t="str">
        <f t="shared" si="1230"/>
        <v>Suelo</v>
      </c>
      <c r="G196" s="31" t="str">
        <f t="shared" si="1230"/>
        <v>Efectividad Gubernamental</v>
      </c>
      <c r="H196" s="31" t="str">
        <f t="shared" si="965"/>
        <v>Avanzado</v>
      </c>
      <c r="I196" s="31" t="str">
        <f t="shared" ref="I196:I198" si="1239">I195</f>
        <v>I-75</v>
      </c>
      <c r="J196" s="31" t="str">
        <f t="shared" ref="J196:J198" si="1240">J195</f>
        <v>Intensidad de uso del suelo en limpieza viaria y/o recolección</v>
      </c>
      <c r="K196" s="31" t="str">
        <f t="shared" ref="K196:K198" si="1241">K195</f>
        <v>m2/tonelada</v>
      </c>
      <c r="L196" s="31" t="str">
        <f t="shared" ref="L196:L198" si="1242">L195</f>
        <v>Muestra la relación entre la superficie total utilizada en las instalaciones respecto a la cantidad de residuos recolectados o ingresados a una instalación.</v>
      </c>
      <c r="M196" s="31" t="str">
        <f t="shared" ref="M196:M198" si="1243">M195</f>
        <v>Cuantitativo</v>
      </c>
      <c r="N196" s="31" t="str">
        <f t="shared" ref="N196:N198" si="1244">N195</f>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6" s="31" t="str">
        <f t="shared" ref="O196:O198" si="1245">O195</f>
        <v>N/A</v>
      </c>
      <c r="P196" s="31" t="str">
        <f t="shared" ref="P196:P198" si="1246">P195</f>
        <v>N/A</v>
      </c>
      <c r="Q196" s="31" t="str">
        <f t="shared" ref="Q196:Q198" si="1247">Q195</f>
        <v>N/A</v>
      </c>
      <c r="R196" s="31" t="str">
        <f t="shared" ref="R196:R198" si="1248">R195</f>
        <v>N/A</v>
      </c>
      <c r="S196" s="31">
        <f t="shared" ref="S196:S198" si="1249">S195</f>
        <v>75</v>
      </c>
      <c r="T196" s="31">
        <f t="shared" ref="T196:T198" si="1250">T195</f>
        <v>56</v>
      </c>
      <c r="U196" s="31">
        <f t="shared" ref="U196:U198" si="1251">U195</f>
        <v>78</v>
      </c>
      <c r="V196" s="31">
        <f t="shared" ref="V196:V198" si="1252">V195</f>
        <v>81</v>
      </c>
      <c r="W196" s="31">
        <f t="shared" ref="W196:W198" si="1253">W195</f>
        <v>90</v>
      </c>
      <c r="X196" s="31">
        <f t="shared" ref="X196:X198" si="1254">X195</f>
        <v>94</v>
      </c>
      <c r="Y196" s="31" t="str">
        <f t="shared" ref="Y196:Y198" si="1255">Y195</f>
        <v>-</v>
      </c>
      <c r="Z196" s="31" t="str">
        <f t="shared" ref="Z196:Z198" si="1256">Z195</f>
        <v>-</v>
      </c>
      <c r="AA196" s="31" t="str">
        <f t="shared" ref="AA196:AA198" si="1257">AA195</f>
        <v>-</v>
      </c>
      <c r="AB196" s="31" t="str">
        <f t="shared" ref="AB196:AB198" si="1258">AB195</f>
        <v>-</v>
      </c>
      <c r="AC196" s="31" t="str">
        <f t="shared" ref="AC196:AC198" si="1259">AC195</f>
        <v>-</v>
      </c>
      <c r="AD196" s="31" t="str">
        <f t="shared" ref="AD196:AD198" si="1260">AD195</f>
        <v>-</v>
      </c>
      <c r="AE196" s="31" t="str">
        <f t="shared" ref="AE196:AE198" si="1261">AE195</f>
        <v>-</v>
      </c>
      <c r="AF196" s="31" t="str">
        <f t="shared" ref="AF196:AF198" si="1262">AF195</f>
        <v>-</v>
      </c>
      <c r="AG196" s="31" t="str">
        <f t="shared" ref="AG196:AG198" si="1263">AG195</f>
        <v>-</v>
      </c>
      <c r="AH196" s="31" t="str">
        <f t="shared" si="1232"/>
        <v>-</v>
      </c>
      <c r="AI196" s="31" t="str">
        <f t="shared" si="1232"/>
        <v>-</v>
      </c>
      <c r="AJ196" s="31" t="str">
        <f t="shared" si="1232"/>
        <v>-</v>
      </c>
      <c r="AK196" s="31" t="str">
        <f t="shared" si="1232"/>
        <v>-</v>
      </c>
      <c r="AL196" s="221" t="str">
        <f t="shared" si="1232"/>
        <v>-</v>
      </c>
      <c r="AM196" s="31" t="str">
        <f t="shared" si="1232"/>
        <v>-</v>
      </c>
      <c r="AN196" s="31" t="str">
        <f t="shared" si="1232"/>
        <v>-</v>
      </c>
      <c r="AO196" s="31" t="str">
        <f t="shared" si="1232"/>
        <v>-</v>
      </c>
      <c r="AP196" s="31" t="str">
        <f t="shared" si="1232"/>
        <v>-</v>
      </c>
      <c r="AQ196" s="31" t="str">
        <f t="shared" si="1232"/>
        <v>Componentes</v>
      </c>
      <c r="AR196" s="31"/>
      <c r="AS196" s="31"/>
      <c r="AT196" s="31" t="str">
        <f t="shared" si="1232"/>
        <v>X</v>
      </c>
      <c r="AU196" s="31" t="str">
        <f t="shared" si="1232"/>
        <v>X</v>
      </c>
      <c r="AV196" s="31" t="str">
        <f t="shared" si="1232"/>
        <v>X</v>
      </c>
      <c r="AW196" s="31" t="str">
        <f t="shared" si="1232"/>
        <v>X</v>
      </c>
      <c r="AX196" s="31" t="str">
        <f t="shared" si="1232"/>
        <v>X</v>
      </c>
      <c r="AY196" s="31" t="str">
        <f t="shared" si="1232"/>
        <v>X</v>
      </c>
      <c r="AZ196" s="31" t="str">
        <f t="shared" si="1232"/>
        <v>X</v>
      </c>
      <c r="BA196" s="31" t="str">
        <f t="shared" si="1232"/>
        <v>X</v>
      </c>
      <c r="BB196" s="23" t="s">
        <v>2026</v>
      </c>
      <c r="BC196" s="23" t="s">
        <v>450</v>
      </c>
      <c r="BD196" s="30" t="s">
        <v>2057</v>
      </c>
      <c r="BE196" s="24" t="s">
        <v>450</v>
      </c>
      <c r="BF196" s="25" t="s">
        <v>1937</v>
      </c>
      <c r="BG196" s="25" t="s">
        <v>450</v>
      </c>
      <c r="BH196" s="40" t="str">
        <f t="shared" si="1237"/>
        <v>Min</v>
      </c>
      <c r="BI196" s="482">
        <f>'G-8'!MR234</f>
        <v>0</v>
      </c>
      <c r="BJ196" s="482" t="e">
        <f>'G-8'!MT234</f>
        <v>#DIV/0!</v>
      </c>
      <c r="BK196" s="483">
        <f>'G-8'!MS234</f>
        <v>0</v>
      </c>
      <c r="BL196" s="41">
        <f t="shared" si="1238"/>
        <v>0</v>
      </c>
      <c r="BM196" s="41">
        <f t="shared" si="1233"/>
        <v>0</v>
      </c>
      <c r="BN196" s="41">
        <f t="shared" si="1233"/>
        <v>0</v>
      </c>
      <c r="BO196" s="41">
        <f t="shared" si="1233"/>
        <v>0</v>
      </c>
      <c r="BP196" s="41">
        <f t="shared" si="1233"/>
        <v>0</v>
      </c>
      <c r="BQ196" s="41">
        <f t="shared" si="1233"/>
        <v>0</v>
      </c>
      <c r="BR196" s="41">
        <f t="shared" si="1233"/>
        <v>0</v>
      </c>
      <c r="BS196" s="41">
        <f t="shared" si="1233"/>
        <v>0</v>
      </c>
      <c r="BT196" s="41">
        <f t="shared" si="1233"/>
        <v>0</v>
      </c>
      <c r="BU196" s="41">
        <f t="shared" si="1233"/>
        <v>0</v>
      </c>
      <c r="BV196" s="41">
        <f t="shared" si="1233"/>
        <v>0</v>
      </c>
      <c r="BW196" s="41">
        <f t="shared" si="1233"/>
        <v>0</v>
      </c>
      <c r="BX196" s="41">
        <f t="shared" si="1233"/>
        <v>0</v>
      </c>
      <c r="BY196" s="41">
        <f t="shared" si="1233"/>
        <v>0</v>
      </c>
      <c r="BZ196" s="41">
        <f t="shared" si="1233"/>
        <v>0</v>
      </c>
      <c r="CA196" s="41">
        <f t="shared" si="1233"/>
        <v>0</v>
      </c>
      <c r="CB196" s="41">
        <f t="shared" si="1233"/>
        <v>0</v>
      </c>
      <c r="CC196" s="41">
        <f t="shared" si="1233"/>
        <v>0</v>
      </c>
      <c r="CD196" s="41">
        <f t="shared" si="1233"/>
        <v>0</v>
      </c>
      <c r="CE196" s="41">
        <f t="shared" si="1233"/>
        <v>0</v>
      </c>
      <c r="CF196" s="41">
        <f t="shared" si="1233"/>
        <v>0</v>
      </c>
      <c r="CG196" s="41" t="str">
        <f t="shared" si="1233"/>
        <v>No</v>
      </c>
      <c r="CH196" s="41">
        <f t="shared" si="1233"/>
        <v>0</v>
      </c>
      <c r="CI196" s="41">
        <f t="shared" si="1233"/>
        <v>0</v>
      </c>
      <c r="CJ196" s="41">
        <f t="shared" si="1233"/>
        <v>0</v>
      </c>
      <c r="CK196" s="41">
        <f t="shared" si="1233"/>
        <v>0</v>
      </c>
      <c r="CL196" s="41">
        <f t="shared" si="1233"/>
        <v>0</v>
      </c>
      <c r="CM196" s="41">
        <f t="shared" si="1233"/>
        <v>0</v>
      </c>
      <c r="CN196" s="41">
        <f t="shared" si="1233"/>
        <v>0</v>
      </c>
      <c r="CO196" s="41">
        <f t="shared" si="1233"/>
        <v>0</v>
      </c>
      <c r="CP196" s="41">
        <f t="shared" si="1233"/>
        <v>0</v>
      </c>
      <c r="CQ196" s="41">
        <f t="shared" si="1233"/>
        <v>0</v>
      </c>
      <c r="CR196" s="41">
        <f t="shared" si="1233"/>
        <v>0</v>
      </c>
      <c r="CS196" s="41">
        <f t="shared" si="1233"/>
        <v>0</v>
      </c>
      <c r="CT196" s="41">
        <f t="shared" si="1233"/>
        <v>0</v>
      </c>
      <c r="CU196" s="41">
        <f t="shared" si="1234"/>
        <v>1</v>
      </c>
      <c r="CV196" s="41" t="str">
        <f t="shared" si="1234"/>
        <v>I-80</v>
      </c>
      <c r="CW196" s="41" t="str">
        <f t="shared" si="1234"/>
        <v>Se puede relacionar la cantidad de superficie (m2) ocupados por la instalación, con la probabilidad de contaminación en suelo y la dispersión de contaminantes.</v>
      </c>
      <c r="CX196" s="41">
        <f t="shared" si="1234"/>
        <v>0</v>
      </c>
      <c r="CY196" s="41">
        <f t="shared" si="1234"/>
        <v>0</v>
      </c>
      <c r="CZ196" s="41">
        <f t="shared" si="1234"/>
        <v>0</v>
      </c>
      <c r="DA196" s="41">
        <f t="shared" si="1234"/>
        <v>0</v>
      </c>
      <c r="DB196" s="26"/>
      <c r="DC196" s="26"/>
      <c r="DD196" s="26"/>
      <c r="DE196" s="26"/>
      <c r="DF196" s="26"/>
      <c r="DG196" s="26"/>
      <c r="DH196" s="26">
        <f t="shared" si="968"/>
        <v>0</v>
      </c>
      <c r="DI196" s="26" t="str">
        <f t="shared" si="969"/>
        <v>Avanzado</v>
      </c>
      <c r="DJ196" s="19"/>
      <c r="EG196" s="19"/>
      <c r="EH196" s="19"/>
      <c r="EI196" s="19"/>
      <c r="EJ196" s="19"/>
      <c r="EK196" s="19"/>
      <c r="EL196" s="19"/>
      <c r="EM196" s="19"/>
      <c r="EN196" s="19"/>
      <c r="EO196" s="19"/>
      <c r="EP196" s="19"/>
    </row>
    <row r="197" spans="1:146" s="20" customFormat="1" ht="15" customHeight="1">
      <c r="A197" s="1"/>
      <c r="B197" s="19"/>
      <c r="C197" s="31" t="str">
        <f t="shared" si="1235"/>
        <v>Ambiente</v>
      </c>
      <c r="D197" s="473" t="s">
        <v>214</v>
      </c>
      <c r="E197" s="31" t="str">
        <f t="shared" si="1236"/>
        <v>Uso de recursos</v>
      </c>
      <c r="F197" s="31" t="str">
        <f t="shared" si="1230"/>
        <v>Suelo</v>
      </c>
      <c r="G197" s="31" t="str">
        <f t="shared" si="1230"/>
        <v>Efectividad Gubernamental</v>
      </c>
      <c r="H197" s="31" t="str">
        <f t="shared" si="965"/>
        <v>Avanzado</v>
      </c>
      <c r="I197" s="31" t="str">
        <f t="shared" si="1239"/>
        <v>I-75</v>
      </c>
      <c r="J197" s="31" t="str">
        <f t="shared" si="1240"/>
        <v>Intensidad de uso del suelo en limpieza viaria y/o recolección</v>
      </c>
      <c r="K197" s="31" t="str">
        <f t="shared" si="1241"/>
        <v>m2/tonelada</v>
      </c>
      <c r="L197" s="31" t="str">
        <f t="shared" si="1242"/>
        <v>Muestra la relación entre la superficie total utilizada en las instalaciones respecto a la cantidad de residuos recolectados o ingresados a una instalación.</v>
      </c>
      <c r="M197" s="31" t="str">
        <f t="shared" si="1243"/>
        <v>Cuantitativo</v>
      </c>
      <c r="N197" s="31" t="str">
        <f t="shared" si="1244"/>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7" s="31" t="str">
        <f t="shared" si="1245"/>
        <v>N/A</v>
      </c>
      <c r="P197" s="31" t="str">
        <f t="shared" si="1246"/>
        <v>N/A</v>
      </c>
      <c r="Q197" s="31" t="str">
        <f t="shared" si="1247"/>
        <v>N/A</v>
      </c>
      <c r="R197" s="31" t="str">
        <f t="shared" si="1248"/>
        <v>N/A</v>
      </c>
      <c r="S197" s="31">
        <f t="shared" si="1249"/>
        <v>75</v>
      </c>
      <c r="T197" s="31">
        <f t="shared" si="1250"/>
        <v>56</v>
      </c>
      <c r="U197" s="31">
        <f t="shared" si="1251"/>
        <v>78</v>
      </c>
      <c r="V197" s="31">
        <f t="shared" si="1252"/>
        <v>81</v>
      </c>
      <c r="W197" s="31">
        <f t="shared" si="1253"/>
        <v>90</v>
      </c>
      <c r="X197" s="31">
        <f t="shared" si="1254"/>
        <v>94</v>
      </c>
      <c r="Y197" s="31" t="str">
        <f t="shared" si="1255"/>
        <v>-</v>
      </c>
      <c r="Z197" s="31" t="str">
        <f t="shared" si="1256"/>
        <v>-</v>
      </c>
      <c r="AA197" s="31" t="str">
        <f t="shared" si="1257"/>
        <v>-</v>
      </c>
      <c r="AB197" s="31" t="str">
        <f t="shared" si="1258"/>
        <v>-</v>
      </c>
      <c r="AC197" s="31" t="str">
        <f t="shared" si="1259"/>
        <v>-</v>
      </c>
      <c r="AD197" s="31" t="str">
        <f t="shared" si="1260"/>
        <v>-</v>
      </c>
      <c r="AE197" s="31" t="str">
        <f t="shared" si="1261"/>
        <v>-</v>
      </c>
      <c r="AF197" s="31" t="str">
        <f t="shared" si="1262"/>
        <v>-</v>
      </c>
      <c r="AG197" s="31" t="str">
        <f t="shared" si="1263"/>
        <v>-</v>
      </c>
      <c r="AH197" s="31" t="str">
        <f t="shared" si="1232"/>
        <v>-</v>
      </c>
      <c r="AI197" s="31" t="str">
        <f t="shared" si="1232"/>
        <v>-</v>
      </c>
      <c r="AJ197" s="31" t="str">
        <f t="shared" si="1232"/>
        <v>-</v>
      </c>
      <c r="AK197" s="31" t="str">
        <f t="shared" si="1232"/>
        <v>-</v>
      </c>
      <c r="AL197" s="221" t="str">
        <f t="shared" si="1232"/>
        <v>-</v>
      </c>
      <c r="AM197" s="31" t="str">
        <f t="shared" si="1232"/>
        <v>-</v>
      </c>
      <c r="AN197" s="31" t="str">
        <f t="shared" si="1232"/>
        <v>-</v>
      </c>
      <c r="AO197" s="31" t="str">
        <f t="shared" si="1232"/>
        <v>-</v>
      </c>
      <c r="AP197" s="31" t="str">
        <f t="shared" si="1232"/>
        <v>-</v>
      </c>
      <c r="AQ197" s="31" t="str">
        <f t="shared" si="1232"/>
        <v>Componentes</v>
      </c>
      <c r="AR197" s="31"/>
      <c r="AS197" s="31"/>
      <c r="AT197" s="31" t="str">
        <f t="shared" si="1232"/>
        <v>X</v>
      </c>
      <c r="AU197" s="31" t="str">
        <f t="shared" si="1232"/>
        <v>X</v>
      </c>
      <c r="AV197" s="31" t="str">
        <f t="shared" si="1232"/>
        <v>X</v>
      </c>
      <c r="AW197" s="31" t="str">
        <f t="shared" si="1232"/>
        <v>X</v>
      </c>
      <c r="AX197" s="31" t="str">
        <f t="shared" si="1232"/>
        <v>X</v>
      </c>
      <c r="AY197" s="31" t="str">
        <f t="shared" si="1232"/>
        <v>X</v>
      </c>
      <c r="AZ197" s="31" t="str">
        <f t="shared" si="1232"/>
        <v>X</v>
      </c>
      <c r="BA197" s="31" t="str">
        <f t="shared" si="1232"/>
        <v>X</v>
      </c>
      <c r="BB197" s="23" t="s">
        <v>2026</v>
      </c>
      <c r="BC197" s="23" t="s">
        <v>450</v>
      </c>
      <c r="BD197" s="30" t="s">
        <v>2057</v>
      </c>
      <c r="BE197" s="24" t="s">
        <v>450</v>
      </c>
      <c r="BF197" s="25" t="s">
        <v>1937</v>
      </c>
      <c r="BG197" s="25" t="s">
        <v>450</v>
      </c>
      <c r="BH197" s="40" t="str">
        <f t="shared" si="1237"/>
        <v>Min</v>
      </c>
      <c r="BI197" s="482">
        <f>'G-8'!MR261</f>
        <v>1.27</v>
      </c>
      <c r="BJ197" s="482">
        <f>'G-8'!MT261</f>
        <v>1.04</v>
      </c>
      <c r="BK197" s="483">
        <f>'G-8'!MS261</f>
        <v>0.81</v>
      </c>
      <c r="BL197" s="41">
        <f t="shared" si="1238"/>
        <v>0</v>
      </c>
      <c r="BM197" s="41">
        <f t="shared" si="1233"/>
        <v>0</v>
      </c>
      <c r="BN197" s="41">
        <f t="shared" si="1233"/>
        <v>0</v>
      </c>
      <c r="BO197" s="41">
        <f t="shared" si="1233"/>
        <v>0</v>
      </c>
      <c r="BP197" s="41">
        <f t="shared" si="1233"/>
        <v>0</v>
      </c>
      <c r="BQ197" s="41">
        <f t="shared" si="1233"/>
        <v>0</v>
      </c>
      <c r="BR197" s="41">
        <f t="shared" si="1233"/>
        <v>0</v>
      </c>
      <c r="BS197" s="41">
        <f t="shared" si="1233"/>
        <v>0</v>
      </c>
      <c r="BT197" s="41">
        <f t="shared" si="1233"/>
        <v>0</v>
      </c>
      <c r="BU197" s="41">
        <f t="shared" si="1233"/>
        <v>0</v>
      </c>
      <c r="BV197" s="41">
        <f t="shared" si="1233"/>
        <v>0</v>
      </c>
      <c r="BW197" s="41">
        <f t="shared" si="1233"/>
        <v>0</v>
      </c>
      <c r="BX197" s="41">
        <f t="shared" si="1233"/>
        <v>0</v>
      </c>
      <c r="BY197" s="41">
        <f t="shared" si="1233"/>
        <v>0</v>
      </c>
      <c r="BZ197" s="41">
        <f t="shared" si="1233"/>
        <v>0</v>
      </c>
      <c r="CA197" s="41">
        <f t="shared" si="1233"/>
        <v>0</v>
      </c>
      <c r="CB197" s="41">
        <f t="shared" si="1233"/>
        <v>0</v>
      </c>
      <c r="CC197" s="41">
        <f t="shared" si="1233"/>
        <v>0</v>
      </c>
      <c r="CD197" s="41">
        <f t="shared" si="1233"/>
        <v>0</v>
      </c>
      <c r="CE197" s="41">
        <f t="shared" si="1233"/>
        <v>0</v>
      </c>
      <c r="CF197" s="41">
        <f t="shared" si="1233"/>
        <v>0</v>
      </c>
      <c r="CG197" s="41" t="str">
        <f t="shared" si="1233"/>
        <v>No</v>
      </c>
      <c r="CH197" s="41">
        <f t="shared" si="1233"/>
        <v>0</v>
      </c>
      <c r="CI197" s="41">
        <f t="shared" si="1233"/>
        <v>0</v>
      </c>
      <c r="CJ197" s="41">
        <f t="shared" si="1233"/>
        <v>0</v>
      </c>
      <c r="CK197" s="41">
        <f t="shared" si="1233"/>
        <v>0</v>
      </c>
      <c r="CL197" s="41">
        <f t="shared" si="1233"/>
        <v>0</v>
      </c>
      <c r="CM197" s="41">
        <f t="shared" si="1233"/>
        <v>0</v>
      </c>
      <c r="CN197" s="41">
        <f t="shared" si="1233"/>
        <v>0</v>
      </c>
      <c r="CO197" s="41">
        <f t="shared" si="1233"/>
        <v>0</v>
      </c>
      <c r="CP197" s="41">
        <f t="shared" si="1233"/>
        <v>0</v>
      </c>
      <c r="CQ197" s="41">
        <f t="shared" si="1233"/>
        <v>0</v>
      </c>
      <c r="CR197" s="41">
        <f t="shared" si="1233"/>
        <v>0</v>
      </c>
      <c r="CS197" s="41">
        <f t="shared" si="1233"/>
        <v>0</v>
      </c>
      <c r="CT197" s="41">
        <f t="shared" si="1233"/>
        <v>0</v>
      </c>
      <c r="CU197" s="41">
        <f t="shared" si="1234"/>
        <v>1</v>
      </c>
      <c r="CV197" s="41" t="str">
        <f t="shared" si="1234"/>
        <v>I-80</v>
      </c>
      <c r="CW197" s="41" t="str">
        <f t="shared" si="1234"/>
        <v>Se puede relacionar la cantidad de superficie (m2) ocupados por la instalación, con la probabilidad de contaminación en suelo y la dispersión de contaminantes.</v>
      </c>
      <c r="CX197" s="41">
        <f t="shared" si="1234"/>
        <v>0</v>
      </c>
      <c r="CY197" s="41">
        <f t="shared" si="1234"/>
        <v>0</v>
      </c>
      <c r="CZ197" s="41">
        <f t="shared" si="1234"/>
        <v>0</v>
      </c>
      <c r="DA197" s="41">
        <f t="shared" si="1234"/>
        <v>0</v>
      </c>
      <c r="DB197" s="26"/>
      <c r="DC197" s="26"/>
      <c r="DD197" s="26"/>
      <c r="DE197" s="26"/>
      <c r="DF197" s="26"/>
      <c r="DG197" s="26" t="s">
        <v>89</v>
      </c>
      <c r="DH197" s="26">
        <f t="shared" si="968"/>
        <v>1</v>
      </c>
      <c r="DI197" s="26" t="str">
        <f t="shared" si="969"/>
        <v>Avanzado</v>
      </c>
      <c r="DJ197" s="19"/>
      <c r="EG197" s="19"/>
      <c r="EH197" s="19"/>
      <c r="EI197" s="19"/>
      <c r="EJ197" s="19"/>
      <c r="EK197" s="19"/>
      <c r="EL197" s="19"/>
      <c r="EM197" s="19"/>
      <c r="EN197" s="19"/>
      <c r="EO197" s="19"/>
      <c r="EP197" s="19"/>
    </row>
    <row r="198" spans="1:146" s="20" customFormat="1" ht="15" customHeight="1">
      <c r="A198" s="1"/>
      <c r="B198" s="19"/>
      <c r="C198" s="31" t="str">
        <f t="shared" si="1235"/>
        <v>Ambiente</v>
      </c>
      <c r="D198" s="31" t="s">
        <v>55</v>
      </c>
      <c r="E198" s="31" t="str">
        <f t="shared" si="1236"/>
        <v>Uso de recursos</v>
      </c>
      <c r="F198" s="31" t="str">
        <f t="shared" si="1230"/>
        <v>Suelo</v>
      </c>
      <c r="G198" s="31" t="str">
        <f t="shared" si="1230"/>
        <v>Efectividad Gubernamental</v>
      </c>
      <c r="H198" s="31" t="str">
        <f t="shared" si="965"/>
        <v>Avanzado</v>
      </c>
      <c r="I198" s="31" t="str">
        <f t="shared" si="1239"/>
        <v>I-75</v>
      </c>
      <c r="J198" s="31" t="str">
        <f t="shared" si="1240"/>
        <v>Intensidad de uso del suelo en limpieza viaria y/o recolección</v>
      </c>
      <c r="K198" s="31" t="str">
        <f t="shared" si="1241"/>
        <v>m2/tonelada</v>
      </c>
      <c r="L198" s="31" t="str">
        <f t="shared" si="1242"/>
        <v>Muestra la relación entre la superficie total utilizada en las instalaciones respecto a la cantidad de residuos recolectados o ingresados a una instalación.</v>
      </c>
      <c r="M198" s="31" t="str">
        <f t="shared" si="1243"/>
        <v>Cuantitativo</v>
      </c>
      <c r="N198" s="31" t="str">
        <f t="shared" si="1244"/>
        <v>Intensidad del uso de suelo=Superficie aproximada utilizada por las instalaciones (m2)/cantidad total de residuos recolectados o ingresados a una instalación (toneladas). Las instalaciones pueden incluir: garage donde se guardan vehículos y equipamiento, instalaciones de mantenimiento y limpieza, rampas y tolvas de descarga, oficinas, básculas,  zonas de vertido final, etc.</v>
      </c>
      <c r="O198" s="31" t="str">
        <f t="shared" si="1245"/>
        <v>N/A</v>
      </c>
      <c r="P198" s="31" t="str">
        <f t="shared" si="1246"/>
        <v>N/A</v>
      </c>
      <c r="Q198" s="31" t="str">
        <f t="shared" si="1247"/>
        <v>N/A</v>
      </c>
      <c r="R198" s="31" t="str">
        <f t="shared" si="1248"/>
        <v>N/A</v>
      </c>
      <c r="S198" s="31">
        <f t="shared" si="1249"/>
        <v>75</v>
      </c>
      <c r="T198" s="31">
        <f t="shared" si="1250"/>
        <v>56</v>
      </c>
      <c r="U198" s="31">
        <f t="shared" si="1251"/>
        <v>78</v>
      </c>
      <c r="V198" s="31">
        <f t="shared" si="1252"/>
        <v>81</v>
      </c>
      <c r="W198" s="31">
        <f t="shared" si="1253"/>
        <v>90</v>
      </c>
      <c r="X198" s="31">
        <f t="shared" si="1254"/>
        <v>94</v>
      </c>
      <c r="Y198" s="31" t="str">
        <f t="shared" si="1255"/>
        <v>-</v>
      </c>
      <c r="Z198" s="31" t="str">
        <f t="shared" si="1256"/>
        <v>-</v>
      </c>
      <c r="AA198" s="31" t="str">
        <f t="shared" si="1257"/>
        <v>-</v>
      </c>
      <c r="AB198" s="31" t="str">
        <f t="shared" si="1258"/>
        <v>-</v>
      </c>
      <c r="AC198" s="31" t="str">
        <f t="shared" si="1259"/>
        <v>-</v>
      </c>
      <c r="AD198" s="31" t="str">
        <f t="shared" si="1260"/>
        <v>-</v>
      </c>
      <c r="AE198" s="31" t="str">
        <f t="shared" si="1261"/>
        <v>-</v>
      </c>
      <c r="AF198" s="31" t="str">
        <f t="shared" si="1262"/>
        <v>-</v>
      </c>
      <c r="AG198" s="31" t="str">
        <f t="shared" si="1263"/>
        <v>-</v>
      </c>
      <c r="AH198" s="31" t="str">
        <f t="shared" si="1232"/>
        <v>-</v>
      </c>
      <c r="AI198" s="31" t="str">
        <f t="shared" si="1232"/>
        <v>-</v>
      </c>
      <c r="AJ198" s="31" t="str">
        <f t="shared" si="1232"/>
        <v>-</v>
      </c>
      <c r="AK198" s="31" t="str">
        <f t="shared" si="1232"/>
        <v>-</v>
      </c>
      <c r="AL198" s="221" t="str">
        <f t="shared" si="1232"/>
        <v>-</v>
      </c>
      <c r="AM198" s="31" t="str">
        <f t="shared" si="1232"/>
        <v>-</v>
      </c>
      <c r="AN198" s="31" t="str">
        <f t="shared" si="1232"/>
        <v>-</v>
      </c>
      <c r="AO198" s="31" t="str">
        <f t="shared" si="1232"/>
        <v>-</v>
      </c>
      <c r="AP198" s="31" t="str">
        <f t="shared" si="1232"/>
        <v>-</v>
      </c>
      <c r="AQ198" s="31" t="str">
        <f t="shared" si="1232"/>
        <v>Componentes</v>
      </c>
      <c r="AR198" s="31"/>
      <c r="AS198" s="31"/>
      <c r="AT198" s="31" t="str">
        <f t="shared" si="1232"/>
        <v>X</v>
      </c>
      <c r="AU198" s="31" t="str">
        <f t="shared" si="1232"/>
        <v>X</v>
      </c>
      <c r="AV198" s="31" t="str">
        <f t="shared" si="1232"/>
        <v>X</v>
      </c>
      <c r="AW198" s="31" t="str">
        <f t="shared" si="1232"/>
        <v>X</v>
      </c>
      <c r="AX198" s="31" t="str">
        <f t="shared" si="1232"/>
        <v>X</v>
      </c>
      <c r="AY198" s="31" t="str">
        <f t="shared" si="1232"/>
        <v>X</v>
      </c>
      <c r="AZ198" s="31" t="str">
        <f t="shared" si="1232"/>
        <v>X</v>
      </c>
      <c r="BA198" s="31" t="str">
        <f t="shared" si="1232"/>
        <v>X</v>
      </c>
      <c r="BB198" s="23" t="s">
        <v>2014</v>
      </c>
      <c r="BC198" s="23" t="s">
        <v>450</v>
      </c>
      <c r="BD198" s="30" t="s">
        <v>2045</v>
      </c>
      <c r="BE198" s="24" t="s">
        <v>450</v>
      </c>
      <c r="BF198" s="25" t="s">
        <v>1921</v>
      </c>
      <c r="BG198" s="25" t="s">
        <v>450</v>
      </c>
      <c r="BH198" s="40" t="str">
        <f t="shared" si="1237"/>
        <v>Min</v>
      </c>
      <c r="BI198" s="482">
        <f>'G-8'!MR287</f>
        <v>0</v>
      </c>
      <c r="BJ198" s="482" t="e">
        <f>'G-8'!MT287</f>
        <v>#DIV/0!</v>
      </c>
      <c r="BK198" s="483">
        <f>'G-8'!MS287</f>
        <v>0</v>
      </c>
      <c r="BL198" s="41">
        <f t="shared" si="1238"/>
        <v>0</v>
      </c>
      <c r="BM198" s="41">
        <f t="shared" si="1233"/>
        <v>0</v>
      </c>
      <c r="BN198" s="41">
        <f t="shared" si="1233"/>
        <v>0</v>
      </c>
      <c r="BO198" s="41">
        <f t="shared" si="1233"/>
        <v>0</v>
      </c>
      <c r="BP198" s="41">
        <f t="shared" si="1233"/>
        <v>0</v>
      </c>
      <c r="BQ198" s="41">
        <f t="shared" si="1233"/>
        <v>0</v>
      </c>
      <c r="BR198" s="41">
        <f t="shared" si="1233"/>
        <v>0</v>
      </c>
      <c r="BS198" s="41">
        <f t="shared" si="1233"/>
        <v>0</v>
      </c>
      <c r="BT198" s="41">
        <f t="shared" si="1233"/>
        <v>0</v>
      </c>
      <c r="BU198" s="41">
        <f t="shared" si="1233"/>
        <v>0</v>
      </c>
      <c r="BV198" s="41">
        <f t="shared" si="1233"/>
        <v>0</v>
      </c>
      <c r="BW198" s="41">
        <f t="shared" si="1233"/>
        <v>0</v>
      </c>
      <c r="BX198" s="41">
        <f t="shared" si="1233"/>
        <v>0</v>
      </c>
      <c r="BY198" s="41">
        <f t="shared" si="1233"/>
        <v>0</v>
      </c>
      <c r="BZ198" s="41">
        <f t="shared" si="1233"/>
        <v>0</v>
      </c>
      <c r="CA198" s="41">
        <f t="shared" si="1233"/>
        <v>0</v>
      </c>
      <c r="CB198" s="41">
        <f t="shared" si="1233"/>
        <v>0</v>
      </c>
      <c r="CC198" s="41">
        <f t="shared" si="1233"/>
        <v>0</v>
      </c>
      <c r="CD198" s="41">
        <f t="shared" si="1233"/>
        <v>0</v>
      </c>
      <c r="CE198" s="41">
        <f t="shared" si="1233"/>
        <v>0</v>
      </c>
      <c r="CF198" s="41">
        <f t="shared" si="1233"/>
        <v>0</v>
      </c>
      <c r="CG198" s="41" t="str">
        <f t="shared" si="1233"/>
        <v>No</v>
      </c>
      <c r="CH198" s="41">
        <f t="shared" si="1233"/>
        <v>0</v>
      </c>
      <c r="CI198" s="41">
        <f t="shared" si="1233"/>
        <v>0</v>
      </c>
      <c r="CJ198" s="41">
        <f t="shared" si="1233"/>
        <v>0</v>
      </c>
      <c r="CK198" s="41">
        <f t="shared" si="1233"/>
        <v>0</v>
      </c>
      <c r="CL198" s="41">
        <f t="shared" ref="CL198" si="1264">CL197</f>
        <v>0</v>
      </c>
      <c r="CM198" s="41">
        <f t="shared" ref="CM198" si="1265">CM197</f>
        <v>0</v>
      </c>
      <c r="CN198" s="41">
        <f t="shared" ref="CN198" si="1266">CN197</f>
        <v>0</v>
      </c>
      <c r="CO198" s="41">
        <f t="shared" ref="CO198" si="1267">CO197</f>
        <v>0</v>
      </c>
      <c r="CP198" s="41">
        <f t="shared" ref="CP198" si="1268">CP197</f>
        <v>0</v>
      </c>
      <c r="CQ198" s="41">
        <f t="shared" ref="CQ198" si="1269">CQ197</f>
        <v>0</v>
      </c>
      <c r="CR198" s="41">
        <f t="shared" ref="CR198" si="1270">CR197</f>
        <v>0</v>
      </c>
      <c r="CS198" s="41">
        <f t="shared" ref="CS198" si="1271">CS197</f>
        <v>0</v>
      </c>
      <c r="CT198" s="41">
        <f t="shared" ref="CT198" si="1272">CT197</f>
        <v>0</v>
      </c>
      <c r="CU198" s="41">
        <f t="shared" si="1234"/>
        <v>1</v>
      </c>
      <c r="CV198" s="41" t="str">
        <f t="shared" si="1234"/>
        <v>I-80</v>
      </c>
      <c r="CW198" s="41" t="str">
        <f t="shared" si="1234"/>
        <v>Se puede relacionar la cantidad de superficie (m2) ocupados por la instalación, con la probabilidad de contaminación en suelo y la dispersión de contaminantes.</v>
      </c>
      <c r="CX198" s="41">
        <f t="shared" si="1234"/>
        <v>0</v>
      </c>
      <c r="CY198" s="41">
        <f t="shared" si="1234"/>
        <v>0</v>
      </c>
      <c r="CZ198" s="41">
        <f t="shared" si="1234"/>
        <v>0</v>
      </c>
      <c r="DA198" s="41">
        <f t="shared" si="1234"/>
        <v>0</v>
      </c>
      <c r="DB198" s="26"/>
      <c r="DC198" s="26"/>
      <c r="DD198" s="26"/>
      <c r="DE198" s="26"/>
      <c r="DF198" s="26"/>
      <c r="DG198" s="26"/>
      <c r="DH198" s="26">
        <f t="shared" si="968"/>
        <v>0</v>
      </c>
      <c r="DI198" s="26" t="str">
        <f t="shared" si="969"/>
        <v>Avanzado</v>
      </c>
      <c r="DJ198" s="19"/>
      <c r="EG198" s="19"/>
      <c r="EH198" s="19"/>
      <c r="EI198" s="19"/>
      <c r="EJ198" s="19"/>
      <c r="EK198" s="19"/>
      <c r="EL198" s="19"/>
      <c r="EM198" s="19"/>
      <c r="EN198" s="19"/>
      <c r="EO198" s="19"/>
      <c r="EP198" s="19"/>
    </row>
    <row r="199" spans="1:146" s="19" customFormat="1" ht="15" customHeight="1">
      <c r="A199" s="1"/>
      <c r="C199" s="31" t="s">
        <v>432</v>
      </c>
      <c r="D199" s="31" t="s">
        <v>519</v>
      </c>
      <c r="E199" s="31" t="s">
        <v>18</v>
      </c>
      <c r="F199" s="31" t="s">
        <v>1223</v>
      </c>
      <c r="G199" s="31" t="s">
        <v>2125</v>
      </c>
      <c r="H199" s="31" t="str">
        <f t="shared" si="965"/>
        <v>Avanzado</v>
      </c>
      <c r="I199" s="41" t="s">
        <v>1192</v>
      </c>
      <c r="J199" s="22" t="s">
        <v>2262</v>
      </c>
      <c r="K199" s="642" t="s">
        <v>37</v>
      </c>
      <c r="L199" s="22" t="s">
        <v>3000</v>
      </c>
      <c r="M199" s="31" t="s">
        <v>98</v>
      </c>
      <c r="N199" s="22" t="s">
        <v>3002</v>
      </c>
      <c r="O199" s="220" t="s">
        <v>22</v>
      </c>
      <c r="P199" s="220" t="s">
        <v>22</v>
      </c>
      <c r="Q199" s="220" t="s">
        <v>22</v>
      </c>
      <c r="R199" s="220" t="s">
        <v>22</v>
      </c>
      <c r="S199" s="26">
        <f>'G-7'!D81</f>
        <v>76</v>
      </c>
      <c r="T199" s="26">
        <f>'G-7'!D61</f>
        <v>56</v>
      </c>
      <c r="U199" s="26">
        <f>'G-7'!D83</f>
        <v>78</v>
      </c>
      <c r="V199" s="26">
        <f>'G-7'!D85</f>
        <v>81</v>
      </c>
      <c r="W199" s="26">
        <f>'G-7'!D94</f>
        <v>90</v>
      </c>
      <c r="X199" s="26">
        <f>'G-7'!D98</f>
        <v>94</v>
      </c>
      <c r="Y199" s="26" t="s">
        <v>4</v>
      </c>
      <c r="Z199" s="26" t="s">
        <v>4</v>
      </c>
      <c r="AA199" s="41" t="s">
        <v>4</v>
      </c>
      <c r="AB199" s="41" t="s">
        <v>4</v>
      </c>
      <c r="AC199" s="41" t="s">
        <v>4</v>
      </c>
      <c r="AD199" s="41" t="s">
        <v>4</v>
      </c>
      <c r="AE199" s="41" t="s">
        <v>4</v>
      </c>
      <c r="AF199" s="41" t="s">
        <v>4</v>
      </c>
      <c r="AG199" s="41" t="s">
        <v>4</v>
      </c>
      <c r="AH199" s="41" t="s">
        <v>4</v>
      </c>
      <c r="AI199" s="41" t="s">
        <v>4</v>
      </c>
      <c r="AJ199" s="41" t="s">
        <v>4</v>
      </c>
      <c r="AK199" s="41" t="s">
        <v>4</v>
      </c>
      <c r="AL199" s="222" t="s">
        <v>4</v>
      </c>
      <c r="AM199" s="26" t="s">
        <v>3001</v>
      </c>
      <c r="AN199" s="669" t="s">
        <v>4</v>
      </c>
      <c r="AO199" s="669" t="s">
        <v>4</v>
      </c>
      <c r="AP199" s="669" t="s">
        <v>4</v>
      </c>
      <c r="AQ199" s="41" t="s">
        <v>619</v>
      </c>
      <c r="AR199" s="41"/>
      <c r="AS199" s="41"/>
      <c r="AT199" s="41" t="s">
        <v>2851</v>
      </c>
      <c r="AU199" s="41" t="s">
        <v>2851</v>
      </c>
      <c r="AV199" s="41" t="s">
        <v>2851</v>
      </c>
      <c r="AW199" s="41" t="s">
        <v>2851</v>
      </c>
      <c r="AX199" s="41" t="s">
        <v>2851</v>
      </c>
      <c r="AY199" s="41" t="s">
        <v>2851</v>
      </c>
      <c r="AZ199" s="41" t="s">
        <v>2851</v>
      </c>
      <c r="BA199" s="41" t="s">
        <v>2851</v>
      </c>
      <c r="BB199" s="23" t="s">
        <v>2015</v>
      </c>
      <c r="BC199" s="23" t="s">
        <v>450</v>
      </c>
      <c r="BD199" s="30" t="s">
        <v>2046</v>
      </c>
      <c r="BE199" s="24" t="s">
        <v>450</v>
      </c>
      <c r="BF199" s="25" t="s">
        <v>1923</v>
      </c>
      <c r="BG199" s="25" t="s">
        <v>450</v>
      </c>
      <c r="BH199" s="40" t="s">
        <v>971</v>
      </c>
      <c r="BI199" s="482">
        <f>'G-8'!MR121</f>
        <v>443.4</v>
      </c>
      <c r="BJ199" s="482">
        <f>'G-8'!MT121</f>
        <v>140.93076923076924</v>
      </c>
      <c r="BK199" s="483">
        <f>'G-8'!MS121</f>
        <v>12.2</v>
      </c>
      <c r="BL199" s="41">
        <f>COUNTA(BM199:BZ199)/2</f>
        <v>0</v>
      </c>
      <c r="BM199" s="41"/>
      <c r="BN199" s="31"/>
      <c r="BO199" s="401"/>
      <c r="BP199" s="401"/>
      <c r="BQ199" s="41"/>
      <c r="BR199" s="31"/>
      <c r="BS199" s="31"/>
      <c r="BT199" s="31"/>
      <c r="BU199" s="31"/>
      <c r="BV199" s="31"/>
      <c r="BW199" s="31"/>
      <c r="BX199" s="31"/>
      <c r="BY199" s="31"/>
      <c r="BZ199" s="31"/>
      <c r="CA199" s="41">
        <f t="shared" si="1114"/>
        <v>0</v>
      </c>
      <c r="CB199" s="41"/>
      <c r="CC199" s="41"/>
      <c r="CD199" s="41"/>
      <c r="CE199" s="41"/>
      <c r="CF199" s="41"/>
      <c r="CG199" s="41" t="s">
        <v>88</v>
      </c>
      <c r="CH199" s="41"/>
      <c r="CI199" s="41"/>
      <c r="CJ199" s="41"/>
      <c r="CK199" s="41"/>
      <c r="CL199" s="41">
        <f>COUNTA(CM199:CT199)/2</f>
        <v>3</v>
      </c>
      <c r="CM199" s="41" t="str">
        <f>I179</f>
        <v>I-71</v>
      </c>
      <c r="CN199" s="31" t="s">
        <v>521</v>
      </c>
      <c r="CO199" s="41" t="str">
        <f>I180</f>
        <v>I-71</v>
      </c>
      <c r="CP199" s="31" t="s">
        <v>521</v>
      </c>
      <c r="CQ199" s="41" t="str">
        <f>I207</f>
        <v>I-77</v>
      </c>
      <c r="CR199" s="31" t="s">
        <v>1626</v>
      </c>
      <c r="CS199" s="41"/>
      <c r="CT199" s="41"/>
      <c r="CU199" s="41">
        <f t="shared" si="1115"/>
        <v>1</v>
      </c>
      <c r="CV199" s="41" t="str">
        <f>I179</f>
        <v>I-71</v>
      </c>
      <c r="CW199" s="31" t="s">
        <v>521</v>
      </c>
      <c r="CX199" s="401"/>
      <c r="CY199" s="401"/>
      <c r="CZ199" s="31"/>
      <c r="DA199" s="31"/>
      <c r="DB199" s="26"/>
      <c r="DC199" s="26"/>
      <c r="DD199" s="26"/>
      <c r="DE199" s="26"/>
      <c r="DF199" s="26"/>
      <c r="DG199" s="26"/>
      <c r="DH199" s="26">
        <f t="shared" si="968"/>
        <v>0</v>
      </c>
      <c r="DI199" s="26" t="str">
        <f t="shared" si="969"/>
        <v>Avanzado</v>
      </c>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row>
    <row r="200" spans="1:146" s="20" customFormat="1" ht="15" customHeight="1">
      <c r="A200" s="1"/>
      <c r="B200" s="19"/>
      <c r="C200" s="31" t="str">
        <f>C199</f>
        <v>Ambiente</v>
      </c>
      <c r="D200" s="31" t="s">
        <v>14</v>
      </c>
      <c r="E200" s="31" t="str">
        <f>E199</f>
        <v>Uso de recursos</v>
      </c>
      <c r="F200" s="31" t="str">
        <f t="shared" ref="F200:G206" si="1273">F199</f>
        <v>Agua</v>
      </c>
      <c r="G200" s="31" t="str">
        <f t="shared" si="1273"/>
        <v>Efectividad Gubernamental</v>
      </c>
      <c r="H200" s="31" t="str">
        <f t="shared" ref="H200:H263" si="1274">DI200</f>
        <v>Avanzado</v>
      </c>
      <c r="I200" s="31" t="str">
        <f t="shared" ref="I200:N206" si="1275">I199</f>
        <v>I-76</v>
      </c>
      <c r="J200" s="31" t="str">
        <f t="shared" si="1275"/>
        <v>Intensidad de uso del agua</v>
      </c>
      <c r="K200" s="31" t="str">
        <f t="shared" si="1275"/>
        <v>L/tonelada</v>
      </c>
      <c r="L200" s="31" t="str">
        <f t="shared" si="1275"/>
        <v>Muestra la relación entre el volumen total de agua utlizada respecto a la cantidad de residuos recolectados/ingresados a una instalación</v>
      </c>
      <c r="M200" s="31" t="str">
        <f t="shared" si="1275"/>
        <v>Cuantitativo</v>
      </c>
      <c r="N200"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0" s="31" t="str">
        <f t="shared" ref="O200:O206" si="1276">O199</f>
        <v>N/A</v>
      </c>
      <c r="P200" s="31" t="str">
        <f t="shared" ref="P200:P206" si="1277">P199</f>
        <v>N/A</v>
      </c>
      <c r="Q200" s="31" t="str">
        <f t="shared" ref="Q200:Q206" si="1278">Q199</f>
        <v>N/A</v>
      </c>
      <c r="R200" s="31" t="str">
        <f t="shared" ref="R200:R206" si="1279">R199</f>
        <v>N/A</v>
      </c>
      <c r="S200" s="26">
        <f>S199</f>
        <v>76</v>
      </c>
      <c r="T200" s="26">
        <f t="shared" ref="T200:AH203" si="1280">T199</f>
        <v>56</v>
      </c>
      <c r="U200" s="26">
        <f t="shared" si="1280"/>
        <v>78</v>
      </c>
      <c r="V200" s="26">
        <f t="shared" si="1280"/>
        <v>81</v>
      </c>
      <c r="W200" s="26">
        <f t="shared" si="1280"/>
        <v>90</v>
      </c>
      <c r="X200" s="26">
        <f t="shared" si="1280"/>
        <v>94</v>
      </c>
      <c r="Y200" s="26" t="str">
        <f t="shared" si="1280"/>
        <v>-</v>
      </c>
      <c r="Z200" s="26" t="str">
        <f t="shared" si="1280"/>
        <v>-</v>
      </c>
      <c r="AA200" s="26" t="str">
        <f t="shared" si="1280"/>
        <v>-</v>
      </c>
      <c r="AB200" s="26" t="str">
        <f t="shared" si="1280"/>
        <v>-</v>
      </c>
      <c r="AC200" s="26" t="str">
        <f t="shared" si="1280"/>
        <v>-</v>
      </c>
      <c r="AD200" s="26" t="str">
        <f t="shared" si="1280"/>
        <v>-</v>
      </c>
      <c r="AE200" s="26" t="str">
        <f t="shared" si="1280"/>
        <v>-</v>
      </c>
      <c r="AF200" s="26" t="str">
        <f t="shared" si="1280"/>
        <v>-</v>
      </c>
      <c r="AG200" s="26" t="str">
        <f t="shared" si="1280"/>
        <v>-</v>
      </c>
      <c r="AH200" s="26" t="str">
        <f t="shared" si="1280"/>
        <v>-</v>
      </c>
      <c r="AI200" s="26" t="str">
        <f t="shared" ref="AI200:BA206" si="1281">AI199</f>
        <v>-</v>
      </c>
      <c r="AJ200" s="26" t="str">
        <f t="shared" si="1281"/>
        <v>-</v>
      </c>
      <c r="AK200" s="26" t="str">
        <f t="shared" si="1281"/>
        <v>-</v>
      </c>
      <c r="AL200" s="663" t="str">
        <f t="shared" si="1281"/>
        <v>-</v>
      </c>
      <c r="AM200" s="26" t="str">
        <f t="shared" si="1281"/>
        <v>Si existe información diferenciada, cada fracción debe reportarse por separado</v>
      </c>
      <c r="AN200" s="26" t="str">
        <f>AN199</f>
        <v>-</v>
      </c>
      <c r="AO200" s="26" t="str">
        <f t="shared" ref="AO200:AP200" si="1282">AO199</f>
        <v>-</v>
      </c>
      <c r="AP200" s="26" t="str">
        <f t="shared" si="1282"/>
        <v>-</v>
      </c>
      <c r="AQ200" s="26" t="str">
        <f t="shared" si="1281"/>
        <v>Componentes</v>
      </c>
      <c r="AR200" s="26"/>
      <c r="AS200" s="26"/>
      <c r="AT200" s="26" t="str">
        <f t="shared" si="1281"/>
        <v>X</v>
      </c>
      <c r="AU200" s="26" t="str">
        <f t="shared" si="1281"/>
        <v>X</v>
      </c>
      <c r="AV200" s="26" t="str">
        <f t="shared" si="1281"/>
        <v>X</v>
      </c>
      <c r="AW200" s="26" t="str">
        <f t="shared" si="1281"/>
        <v>X</v>
      </c>
      <c r="AX200" s="26" t="str">
        <f t="shared" si="1281"/>
        <v>X</v>
      </c>
      <c r="AY200" s="26" t="str">
        <f t="shared" si="1281"/>
        <v>X</v>
      </c>
      <c r="AZ200" s="26" t="str">
        <f t="shared" si="1281"/>
        <v>X</v>
      </c>
      <c r="BA200" s="26" t="str">
        <f t="shared" si="1281"/>
        <v>X</v>
      </c>
      <c r="BB200" s="23" t="s">
        <v>2015</v>
      </c>
      <c r="BC200" s="23" t="s">
        <v>450</v>
      </c>
      <c r="BD200" s="30" t="s">
        <v>2046</v>
      </c>
      <c r="BE200" s="24" t="s">
        <v>450</v>
      </c>
      <c r="BF200" s="25" t="s">
        <v>1923</v>
      </c>
      <c r="BG200" s="25" t="s">
        <v>450</v>
      </c>
      <c r="BH200" s="40" t="str">
        <f>BH199</f>
        <v>Min</v>
      </c>
      <c r="BI200" s="482">
        <f>'G-8'!MR122</f>
        <v>26363.599999999999</v>
      </c>
      <c r="BJ200" s="482">
        <f>'G-8'!MT122</f>
        <v>26363.599999999999</v>
      </c>
      <c r="BK200" s="483">
        <f>'G-8'!MS122</f>
        <v>26363.599999999999</v>
      </c>
      <c r="BL200" s="41">
        <f>BL199</f>
        <v>0</v>
      </c>
      <c r="BM200" s="41">
        <f t="shared" ref="BM200:DA205" si="1283">BM199</f>
        <v>0</v>
      </c>
      <c r="BN200" s="41">
        <f t="shared" si="1283"/>
        <v>0</v>
      </c>
      <c r="BO200" s="41">
        <f t="shared" si="1283"/>
        <v>0</v>
      </c>
      <c r="BP200" s="41">
        <f t="shared" si="1283"/>
        <v>0</v>
      </c>
      <c r="BQ200" s="41">
        <f t="shared" si="1283"/>
        <v>0</v>
      </c>
      <c r="BR200" s="41">
        <f t="shared" si="1283"/>
        <v>0</v>
      </c>
      <c r="BS200" s="41">
        <f t="shared" si="1283"/>
        <v>0</v>
      </c>
      <c r="BT200" s="41">
        <f t="shared" si="1283"/>
        <v>0</v>
      </c>
      <c r="BU200" s="41">
        <f t="shared" si="1283"/>
        <v>0</v>
      </c>
      <c r="BV200" s="41">
        <f t="shared" si="1283"/>
        <v>0</v>
      </c>
      <c r="BW200" s="41">
        <f t="shared" si="1283"/>
        <v>0</v>
      </c>
      <c r="BX200" s="41">
        <f t="shared" si="1283"/>
        <v>0</v>
      </c>
      <c r="BY200" s="41">
        <f t="shared" si="1283"/>
        <v>0</v>
      </c>
      <c r="BZ200" s="41">
        <f t="shared" si="1283"/>
        <v>0</v>
      </c>
      <c r="CA200" s="41">
        <f t="shared" si="1283"/>
        <v>0</v>
      </c>
      <c r="CB200" s="41">
        <f t="shared" si="1283"/>
        <v>0</v>
      </c>
      <c r="CC200" s="41">
        <f t="shared" si="1283"/>
        <v>0</v>
      </c>
      <c r="CD200" s="41">
        <f t="shared" si="1283"/>
        <v>0</v>
      </c>
      <c r="CE200" s="41">
        <f t="shared" si="1283"/>
        <v>0</v>
      </c>
      <c r="CF200" s="41">
        <f t="shared" si="1283"/>
        <v>0</v>
      </c>
      <c r="CG200" s="41" t="str">
        <f t="shared" si="1283"/>
        <v>No</v>
      </c>
      <c r="CH200" s="41">
        <f t="shared" si="1283"/>
        <v>0</v>
      </c>
      <c r="CI200" s="41">
        <f t="shared" si="1283"/>
        <v>0</v>
      </c>
      <c r="CJ200" s="41">
        <f t="shared" si="1283"/>
        <v>0</v>
      </c>
      <c r="CK200" s="41">
        <f t="shared" si="1283"/>
        <v>0</v>
      </c>
      <c r="CL200" s="41">
        <f t="shared" si="1283"/>
        <v>3</v>
      </c>
      <c r="CM200" s="41" t="str">
        <f t="shared" si="1283"/>
        <v>I-71</v>
      </c>
      <c r="CN200" s="41" t="str">
        <f t="shared" si="1283"/>
        <v>Se relaciona con la intensidad de uso de agua</v>
      </c>
      <c r="CO200" s="41" t="str">
        <f t="shared" si="1283"/>
        <v>I-71</v>
      </c>
      <c r="CP200" s="41" t="str">
        <f t="shared" si="1283"/>
        <v>Se relaciona con la intensidad de uso de agua</v>
      </c>
      <c r="CQ200" s="41" t="str">
        <f t="shared" si="1283"/>
        <v>I-77</v>
      </c>
      <c r="CR200" s="41" t="str">
        <f t="shared" si="1283"/>
        <v>Se puede estimar la cantidad de agua contaminada a través del agua usada</v>
      </c>
      <c r="CS200" s="41">
        <f t="shared" si="1283"/>
        <v>0</v>
      </c>
      <c r="CT200" s="41">
        <f t="shared" si="1283"/>
        <v>0</v>
      </c>
      <c r="CU200" s="41">
        <f t="shared" si="1283"/>
        <v>1</v>
      </c>
      <c r="CV200" s="41" t="str">
        <f t="shared" si="1283"/>
        <v>I-71</v>
      </c>
      <c r="CW200" s="41" t="str">
        <f t="shared" si="1283"/>
        <v>Se relaciona con la intensidad de uso de agua</v>
      </c>
      <c r="CX200" s="41">
        <f t="shared" si="1283"/>
        <v>0</v>
      </c>
      <c r="CY200" s="41">
        <f t="shared" si="1283"/>
        <v>0</v>
      </c>
      <c r="CZ200" s="41">
        <f t="shared" si="1283"/>
        <v>0</v>
      </c>
      <c r="DA200" s="41">
        <f t="shared" si="1283"/>
        <v>0</v>
      </c>
      <c r="DB200" s="26"/>
      <c r="DC200" s="26"/>
      <c r="DD200" s="26"/>
      <c r="DE200" s="26"/>
      <c r="DF200" s="26"/>
      <c r="DG200" s="26"/>
      <c r="DH200" s="26">
        <f t="shared" ref="DH200:DH263" si="1284">COUNTIF(DB200:DG200,"Si")</f>
        <v>0</v>
      </c>
      <c r="DI200" s="26" t="str">
        <f t="shared" ref="DI200:DI263" si="1285">IF(DH200&gt;2,"Básico","Avanzado")</f>
        <v>Avanzado</v>
      </c>
      <c r="DJ200" s="19"/>
      <c r="EG200" s="19"/>
      <c r="EH200" s="19"/>
      <c r="EI200" s="19"/>
      <c r="EJ200" s="19"/>
      <c r="EK200" s="19"/>
      <c r="EL200" s="19"/>
      <c r="EM200" s="19"/>
      <c r="EN200" s="19"/>
      <c r="EO200" s="19"/>
      <c r="EP200" s="19"/>
    </row>
    <row r="201" spans="1:146" s="20" customFormat="1" ht="15" customHeight="1">
      <c r="A201" s="1"/>
      <c r="B201" s="19"/>
      <c r="C201" s="31" t="str">
        <f t="shared" ref="C201:C206" si="1286">C200</f>
        <v>Ambiente</v>
      </c>
      <c r="D201" s="31" t="s">
        <v>2313</v>
      </c>
      <c r="E201" s="31" t="str">
        <f t="shared" ref="E201:E206" si="1287">E200</f>
        <v>Uso de recursos</v>
      </c>
      <c r="F201" s="31" t="str">
        <f t="shared" si="1273"/>
        <v>Agua</v>
      </c>
      <c r="G201" s="31" t="str">
        <f t="shared" si="1273"/>
        <v>Efectividad Gubernamental</v>
      </c>
      <c r="H201" s="31" t="str">
        <f t="shared" si="1274"/>
        <v>Avanzado</v>
      </c>
      <c r="I201" s="31" t="str">
        <f t="shared" si="1275"/>
        <v>I-76</v>
      </c>
      <c r="J201" s="31" t="str">
        <f t="shared" si="1275"/>
        <v>Intensidad de uso del agua</v>
      </c>
      <c r="K201" s="31" t="str">
        <f t="shared" si="1275"/>
        <v>L/tonelada</v>
      </c>
      <c r="L201" s="31" t="str">
        <f t="shared" si="1275"/>
        <v>Muestra la relación entre el volumen total de agua utlizada respecto a la cantidad de residuos recolectados/ingresados a una instalación</v>
      </c>
      <c r="M201" s="31" t="str">
        <f t="shared" si="1275"/>
        <v>Cuantitativo</v>
      </c>
      <c r="N201"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1" s="31" t="str">
        <f t="shared" si="1276"/>
        <v>N/A</v>
      </c>
      <c r="P201" s="31" t="str">
        <f t="shared" si="1277"/>
        <v>N/A</v>
      </c>
      <c r="Q201" s="31" t="str">
        <f t="shared" si="1278"/>
        <v>N/A</v>
      </c>
      <c r="R201" s="31" t="str">
        <f t="shared" si="1279"/>
        <v>N/A</v>
      </c>
      <c r="S201" s="26">
        <f t="shared" ref="S201:S206" si="1288">S200</f>
        <v>76</v>
      </c>
      <c r="T201" s="26">
        <f t="shared" si="1280"/>
        <v>56</v>
      </c>
      <c r="U201" s="26">
        <f t="shared" si="1280"/>
        <v>78</v>
      </c>
      <c r="V201" s="26">
        <f t="shared" si="1280"/>
        <v>81</v>
      </c>
      <c r="W201" s="26">
        <f t="shared" si="1280"/>
        <v>90</v>
      </c>
      <c r="X201" s="26">
        <f t="shared" si="1280"/>
        <v>94</v>
      </c>
      <c r="Y201" s="26" t="str">
        <f t="shared" si="1280"/>
        <v>-</v>
      </c>
      <c r="Z201" s="26" t="str">
        <f t="shared" si="1280"/>
        <v>-</v>
      </c>
      <c r="AA201" s="26" t="str">
        <f t="shared" si="1280"/>
        <v>-</v>
      </c>
      <c r="AB201" s="26" t="str">
        <f t="shared" si="1280"/>
        <v>-</v>
      </c>
      <c r="AC201" s="26" t="str">
        <f t="shared" si="1280"/>
        <v>-</v>
      </c>
      <c r="AD201" s="26" t="str">
        <f t="shared" si="1280"/>
        <v>-</v>
      </c>
      <c r="AE201" s="26" t="str">
        <f t="shared" si="1280"/>
        <v>-</v>
      </c>
      <c r="AF201" s="26" t="str">
        <f t="shared" si="1280"/>
        <v>-</v>
      </c>
      <c r="AG201" s="26" t="str">
        <f t="shared" si="1280"/>
        <v>-</v>
      </c>
      <c r="AH201" s="26" t="str">
        <f t="shared" si="1280"/>
        <v>-</v>
      </c>
      <c r="AI201" s="26" t="str">
        <f t="shared" si="1281"/>
        <v>-</v>
      </c>
      <c r="AJ201" s="26" t="str">
        <f t="shared" si="1281"/>
        <v>-</v>
      </c>
      <c r="AK201" s="26" t="str">
        <f t="shared" si="1281"/>
        <v>-</v>
      </c>
      <c r="AL201" s="663" t="str">
        <f t="shared" si="1281"/>
        <v>-</v>
      </c>
      <c r="AM201" s="26" t="str">
        <f t="shared" si="1281"/>
        <v>Si existe información diferenciada, cada fracción debe reportarse por separado</v>
      </c>
      <c r="AN201" s="26" t="str">
        <f t="shared" si="1281"/>
        <v>-</v>
      </c>
      <c r="AO201" s="26" t="str">
        <f t="shared" ref="AO201:AP201" si="1289">AO200</f>
        <v>-</v>
      </c>
      <c r="AP201" s="26" t="str">
        <f t="shared" si="1289"/>
        <v>-</v>
      </c>
      <c r="AQ201" s="26" t="str">
        <f t="shared" si="1281"/>
        <v>Componentes</v>
      </c>
      <c r="AR201" s="26"/>
      <c r="AS201" s="26"/>
      <c r="AT201" s="26" t="str">
        <f t="shared" si="1281"/>
        <v>X</v>
      </c>
      <c r="AU201" s="26" t="str">
        <f t="shared" si="1281"/>
        <v>X</v>
      </c>
      <c r="AV201" s="26" t="str">
        <f t="shared" si="1281"/>
        <v>X</v>
      </c>
      <c r="AW201" s="26" t="str">
        <f t="shared" si="1281"/>
        <v>X</v>
      </c>
      <c r="AX201" s="26" t="str">
        <f t="shared" si="1281"/>
        <v>X</v>
      </c>
      <c r="AY201" s="26" t="str">
        <f t="shared" si="1281"/>
        <v>X</v>
      </c>
      <c r="AZ201" s="26" t="str">
        <f t="shared" si="1281"/>
        <v>X</v>
      </c>
      <c r="BA201" s="26" t="str">
        <f t="shared" si="1281"/>
        <v>X</v>
      </c>
      <c r="BB201" s="23" t="s">
        <v>2015</v>
      </c>
      <c r="BC201" s="23" t="s">
        <v>450</v>
      </c>
      <c r="BD201" s="30" t="s">
        <v>2046</v>
      </c>
      <c r="BE201" s="24" t="s">
        <v>450</v>
      </c>
      <c r="BF201" s="25" t="s">
        <v>1923</v>
      </c>
      <c r="BG201" s="25" t="s">
        <v>450</v>
      </c>
      <c r="BH201" s="40" t="str">
        <f t="shared" ref="BH201:BH206" si="1290">BH200</f>
        <v>Min</v>
      </c>
      <c r="BI201" s="482">
        <f>'G-8'!MR145</f>
        <v>0</v>
      </c>
      <c r="BJ201" s="482" t="e">
        <f>'G-8'!MT145</f>
        <v>#DIV/0!</v>
      </c>
      <c r="BK201" s="483">
        <f>'G-8'!MS145</f>
        <v>0</v>
      </c>
      <c r="BL201" s="41">
        <f t="shared" ref="BL201:BL206" si="1291">BL200</f>
        <v>0</v>
      </c>
      <c r="BM201" s="41">
        <f t="shared" si="1283"/>
        <v>0</v>
      </c>
      <c r="BN201" s="41">
        <f t="shared" si="1283"/>
        <v>0</v>
      </c>
      <c r="BO201" s="41">
        <f t="shared" si="1283"/>
        <v>0</v>
      </c>
      <c r="BP201" s="41">
        <f t="shared" si="1283"/>
        <v>0</v>
      </c>
      <c r="BQ201" s="41">
        <f t="shared" si="1283"/>
        <v>0</v>
      </c>
      <c r="BR201" s="41">
        <f t="shared" si="1283"/>
        <v>0</v>
      </c>
      <c r="BS201" s="41">
        <f t="shared" si="1283"/>
        <v>0</v>
      </c>
      <c r="BT201" s="41">
        <f t="shared" si="1283"/>
        <v>0</v>
      </c>
      <c r="BU201" s="41">
        <f t="shared" si="1283"/>
        <v>0</v>
      </c>
      <c r="BV201" s="41">
        <f t="shared" si="1283"/>
        <v>0</v>
      </c>
      <c r="BW201" s="41">
        <f t="shared" si="1283"/>
        <v>0</v>
      </c>
      <c r="BX201" s="41">
        <f t="shared" si="1283"/>
        <v>0</v>
      </c>
      <c r="BY201" s="41">
        <f t="shared" si="1283"/>
        <v>0</v>
      </c>
      <c r="BZ201" s="41">
        <f t="shared" si="1283"/>
        <v>0</v>
      </c>
      <c r="CA201" s="41">
        <f t="shared" si="1283"/>
        <v>0</v>
      </c>
      <c r="CB201" s="41">
        <f t="shared" si="1283"/>
        <v>0</v>
      </c>
      <c r="CC201" s="41">
        <f t="shared" si="1283"/>
        <v>0</v>
      </c>
      <c r="CD201" s="41">
        <f t="shared" si="1283"/>
        <v>0</v>
      </c>
      <c r="CE201" s="41">
        <f t="shared" si="1283"/>
        <v>0</v>
      </c>
      <c r="CF201" s="41">
        <f t="shared" si="1283"/>
        <v>0</v>
      </c>
      <c r="CG201" s="41" t="str">
        <f t="shared" si="1283"/>
        <v>No</v>
      </c>
      <c r="CH201" s="41">
        <f t="shared" si="1283"/>
        <v>0</v>
      </c>
      <c r="CI201" s="41">
        <f t="shared" si="1283"/>
        <v>0</v>
      </c>
      <c r="CJ201" s="41">
        <f t="shared" si="1283"/>
        <v>0</v>
      </c>
      <c r="CK201" s="41">
        <f t="shared" si="1283"/>
        <v>0</v>
      </c>
      <c r="CL201" s="41">
        <f t="shared" si="1283"/>
        <v>3</v>
      </c>
      <c r="CM201" s="41" t="str">
        <f t="shared" si="1283"/>
        <v>I-71</v>
      </c>
      <c r="CN201" s="41" t="str">
        <f t="shared" si="1283"/>
        <v>Se relaciona con la intensidad de uso de agua</v>
      </c>
      <c r="CO201" s="41" t="str">
        <f t="shared" si="1283"/>
        <v>I-71</v>
      </c>
      <c r="CP201" s="41" t="str">
        <f t="shared" si="1283"/>
        <v>Se relaciona con la intensidad de uso de agua</v>
      </c>
      <c r="CQ201" s="41" t="str">
        <f t="shared" si="1283"/>
        <v>I-77</v>
      </c>
      <c r="CR201" s="41" t="str">
        <f t="shared" si="1283"/>
        <v>Se puede estimar la cantidad de agua contaminada a través del agua usada</v>
      </c>
      <c r="CS201" s="41">
        <f t="shared" si="1283"/>
        <v>0</v>
      </c>
      <c r="CT201" s="41">
        <f t="shared" si="1283"/>
        <v>0</v>
      </c>
      <c r="CU201" s="41">
        <f t="shared" si="1283"/>
        <v>1</v>
      </c>
      <c r="CV201" s="41" t="str">
        <f t="shared" si="1283"/>
        <v>I-71</v>
      </c>
      <c r="CW201" s="41" t="str">
        <f t="shared" si="1283"/>
        <v>Se relaciona con la intensidad de uso de agua</v>
      </c>
      <c r="CX201" s="41">
        <f t="shared" si="1283"/>
        <v>0</v>
      </c>
      <c r="CY201" s="41">
        <f t="shared" si="1283"/>
        <v>0</v>
      </c>
      <c r="CZ201" s="41">
        <f t="shared" si="1283"/>
        <v>0</v>
      </c>
      <c r="DA201" s="41">
        <f t="shared" si="1283"/>
        <v>0</v>
      </c>
      <c r="DB201" s="26"/>
      <c r="DC201" s="26"/>
      <c r="DD201" s="26"/>
      <c r="DE201" s="26"/>
      <c r="DF201" s="26"/>
      <c r="DG201" s="26"/>
      <c r="DH201" s="26">
        <f t="shared" si="1284"/>
        <v>0</v>
      </c>
      <c r="DI201" s="26" t="str">
        <f t="shared" si="1285"/>
        <v>Avanzado</v>
      </c>
      <c r="DJ201" s="19"/>
      <c r="EG201" s="19"/>
      <c r="EH201" s="19"/>
      <c r="EI201" s="19"/>
      <c r="EJ201" s="19"/>
      <c r="EK201" s="19"/>
      <c r="EL201" s="19"/>
      <c r="EM201" s="19"/>
      <c r="EN201" s="19"/>
      <c r="EO201" s="19"/>
      <c r="EP201" s="19"/>
    </row>
    <row r="202" spans="1:146" s="20" customFormat="1" ht="15" customHeight="1">
      <c r="A202" s="1"/>
      <c r="B202" s="19"/>
      <c r="C202" s="31" t="str">
        <f t="shared" si="1286"/>
        <v>Ambiente</v>
      </c>
      <c r="D202" s="31" t="s">
        <v>5</v>
      </c>
      <c r="E202" s="31" t="str">
        <f t="shared" si="1287"/>
        <v>Uso de recursos</v>
      </c>
      <c r="F202" s="31" t="str">
        <f t="shared" si="1273"/>
        <v>Agua</v>
      </c>
      <c r="G202" s="31" t="str">
        <f t="shared" si="1273"/>
        <v>Efectividad Gubernamental</v>
      </c>
      <c r="H202" s="31" t="str">
        <f t="shared" si="1274"/>
        <v>Avanzado</v>
      </c>
      <c r="I202" s="31" t="str">
        <f t="shared" si="1275"/>
        <v>I-76</v>
      </c>
      <c r="J202" s="31" t="str">
        <f t="shared" si="1275"/>
        <v>Intensidad de uso del agua</v>
      </c>
      <c r="K202" s="31" t="str">
        <f t="shared" si="1275"/>
        <v>L/tonelada</v>
      </c>
      <c r="L202" s="31" t="str">
        <f t="shared" si="1275"/>
        <v>Muestra la relación entre el volumen total de agua utlizada respecto a la cantidad de residuos recolectados/ingresados a una instalación</v>
      </c>
      <c r="M202" s="31" t="str">
        <f t="shared" si="1275"/>
        <v>Cuantitativo</v>
      </c>
      <c r="N202"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2" s="31" t="str">
        <f t="shared" si="1276"/>
        <v>N/A</v>
      </c>
      <c r="P202" s="31" t="str">
        <f t="shared" si="1277"/>
        <v>N/A</v>
      </c>
      <c r="Q202" s="31" t="str">
        <f t="shared" si="1278"/>
        <v>N/A</v>
      </c>
      <c r="R202" s="31" t="str">
        <f t="shared" si="1279"/>
        <v>N/A</v>
      </c>
      <c r="S202" s="26">
        <f t="shared" si="1288"/>
        <v>76</v>
      </c>
      <c r="T202" s="26">
        <f t="shared" si="1280"/>
        <v>56</v>
      </c>
      <c r="U202" s="26">
        <f t="shared" si="1280"/>
        <v>78</v>
      </c>
      <c r="V202" s="26">
        <f t="shared" si="1280"/>
        <v>81</v>
      </c>
      <c r="W202" s="26">
        <f t="shared" si="1280"/>
        <v>90</v>
      </c>
      <c r="X202" s="26">
        <f t="shared" si="1280"/>
        <v>94</v>
      </c>
      <c r="Y202" s="26" t="str">
        <f t="shared" si="1280"/>
        <v>-</v>
      </c>
      <c r="Z202" s="26" t="str">
        <f t="shared" si="1280"/>
        <v>-</v>
      </c>
      <c r="AA202" s="26" t="str">
        <f t="shared" si="1280"/>
        <v>-</v>
      </c>
      <c r="AB202" s="26" t="str">
        <f t="shared" si="1280"/>
        <v>-</v>
      </c>
      <c r="AC202" s="26" t="str">
        <f t="shared" si="1280"/>
        <v>-</v>
      </c>
      <c r="AD202" s="26" t="str">
        <f t="shared" si="1280"/>
        <v>-</v>
      </c>
      <c r="AE202" s="26" t="str">
        <f t="shared" si="1280"/>
        <v>-</v>
      </c>
      <c r="AF202" s="26" t="str">
        <f t="shared" si="1280"/>
        <v>-</v>
      </c>
      <c r="AG202" s="26" t="str">
        <f t="shared" si="1280"/>
        <v>-</v>
      </c>
      <c r="AH202" s="26" t="str">
        <f t="shared" si="1280"/>
        <v>-</v>
      </c>
      <c r="AI202" s="26" t="str">
        <f t="shared" si="1281"/>
        <v>-</v>
      </c>
      <c r="AJ202" s="26" t="str">
        <f t="shared" si="1281"/>
        <v>-</v>
      </c>
      <c r="AK202" s="26" t="str">
        <f t="shared" si="1281"/>
        <v>-</v>
      </c>
      <c r="AL202" s="663" t="str">
        <f t="shared" si="1281"/>
        <v>-</v>
      </c>
      <c r="AM202" s="26" t="str">
        <f t="shared" si="1281"/>
        <v>Si existe información diferenciada, cada fracción debe reportarse por separado</v>
      </c>
      <c r="AN202" s="26" t="str">
        <f t="shared" si="1281"/>
        <v>-</v>
      </c>
      <c r="AO202" s="26" t="str">
        <f t="shared" ref="AO202:AP202" si="1292">AO201</f>
        <v>-</v>
      </c>
      <c r="AP202" s="26" t="str">
        <f t="shared" si="1292"/>
        <v>-</v>
      </c>
      <c r="AQ202" s="26" t="str">
        <f t="shared" si="1281"/>
        <v>Componentes</v>
      </c>
      <c r="AR202" s="26"/>
      <c r="AS202" s="26"/>
      <c r="AT202" s="26" t="str">
        <f t="shared" si="1281"/>
        <v>X</v>
      </c>
      <c r="AU202" s="26" t="str">
        <f t="shared" si="1281"/>
        <v>X</v>
      </c>
      <c r="AV202" s="26" t="str">
        <f t="shared" si="1281"/>
        <v>X</v>
      </c>
      <c r="AW202" s="26" t="str">
        <f t="shared" si="1281"/>
        <v>X</v>
      </c>
      <c r="AX202" s="26" t="str">
        <f t="shared" si="1281"/>
        <v>X</v>
      </c>
      <c r="AY202" s="26" t="str">
        <f t="shared" si="1281"/>
        <v>X</v>
      </c>
      <c r="AZ202" s="26" t="str">
        <f t="shared" si="1281"/>
        <v>X</v>
      </c>
      <c r="BA202" s="26" t="str">
        <f t="shared" si="1281"/>
        <v>X</v>
      </c>
      <c r="BB202" s="23" t="s">
        <v>2020</v>
      </c>
      <c r="BC202" s="23" t="s">
        <v>450</v>
      </c>
      <c r="BD202" s="30" t="s">
        <v>2051</v>
      </c>
      <c r="BE202" s="24" t="s">
        <v>450</v>
      </c>
      <c r="BF202" s="25" t="s">
        <v>1938</v>
      </c>
      <c r="BG202" s="25" t="s">
        <v>450</v>
      </c>
      <c r="BH202" s="40" t="str">
        <f t="shared" si="1290"/>
        <v>Min</v>
      </c>
      <c r="BI202" s="482">
        <f>'G-8'!MR178</f>
        <v>3491.3</v>
      </c>
      <c r="BJ202" s="482">
        <f>'G-8'!MT178</f>
        <v>711.4</v>
      </c>
      <c r="BK202" s="483">
        <f>'G-8'!MS178</f>
        <v>1.7</v>
      </c>
      <c r="BL202" s="41">
        <f t="shared" si="1291"/>
        <v>0</v>
      </c>
      <c r="BM202" s="41">
        <f t="shared" si="1283"/>
        <v>0</v>
      </c>
      <c r="BN202" s="41">
        <f t="shared" si="1283"/>
        <v>0</v>
      </c>
      <c r="BO202" s="41">
        <f t="shared" si="1283"/>
        <v>0</v>
      </c>
      <c r="BP202" s="41">
        <f t="shared" si="1283"/>
        <v>0</v>
      </c>
      <c r="BQ202" s="41">
        <f t="shared" si="1283"/>
        <v>0</v>
      </c>
      <c r="BR202" s="41">
        <f t="shared" si="1283"/>
        <v>0</v>
      </c>
      <c r="BS202" s="41">
        <f t="shared" si="1283"/>
        <v>0</v>
      </c>
      <c r="BT202" s="41">
        <f t="shared" si="1283"/>
        <v>0</v>
      </c>
      <c r="BU202" s="41">
        <f t="shared" si="1283"/>
        <v>0</v>
      </c>
      <c r="BV202" s="41">
        <f t="shared" si="1283"/>
        <v>0</v>
      </c>
      <c r="BW202" s="41">
        <f t="shared" si="1283"/>
        <v>0</v>
      </c>
      <c r="BX202" s="41">
        <f t="shared" si="1283"/>
        <v>0</v>
      </c>
      <c r="BY202" s="41">
        <f t="shared" si="1283"/>
        <v>0</v>
      </c>
      <c r="BZ202" s="41">
        <f t="shared" si="1283"/>
        <v>0</v>
      </c>
      <c r="CA202" s="41">
        <f t="shared" si="1283"/>
        <v>0</v>
      </c>
      <c r="CB202" s="41">
        <f t="shared" si="1283"/>
        <v>0</v>
      </c>
      <c r="CC202" s="41">
        <f t="shared" si="1283"/>
        <v>0</v>
      </c>
      <c r="CD202" s="41">
        <f t="shared" si="1283"/>
        <v>0</v>
      </c>
      <c r="CE202" s="41">
        <f t="shared" si="1283"/>
        <v>0</v>
      </c>
      <c r="CF202" s="41">
        <f t="shared" si="1283"/>
        <v>0</v>
      </c>
      <c r="CG202" s="41" t="str">
        <f t="shared" si="1283"/>
        <v>No</v>
      </c>
      <c r="CH202" s="41">
        <f t="shared" si="1283"/>
        <v>0</v>
      </c>
      <c r="CI202" s="41">
        <f t="shared" si="1283"/>
        <v>0</v>
      </c>
      <c r="CJ202" s="41">
        <f t="shared" si="1283"/>
        <v>0</v>
      </c>
      <c r="CK202" s="41">
        <f t="shared" si="1283"/>
        <v>0</v>
      </c>
      <c r="CL202" s="41">
        <f t="shared" si="1283"/>
        <v>3</v>
      </c>
      <c r="CM202" s="41" t="str">
        <f t="shared" si="1283"/>
        <v>I-71</v>
      </c>
      <c r="CN202" s="41" t="str">
        <f t="shared" si="1283"/>
        <v>Se relaciona con la intensidad de uso de agua</v>
      </c>
      <c r="CO202" s="41" t="str">
        <f t="shared" si="1283"/>
        <v>I-71</v>
      </c>
      <c r="CP202" s="41" t="str">
        <f t="shared" si="1283"/>
        <v>Se relaciona con la intensidad de uso de agua</v>
      </c>
      <c r="CQ202" s="41" t="str">
        <f t="shared" si="1283"/>
        <v>I-77</v>
      </c>
      <c r="CR202" s="41" t="str">
        <f t="shared" si="1283"/>
        <v>Se puede estimar la cantidad de agua contaminada a través del agua usada</v>
      </c>
      <c r="CS202" s="41">
        <f t="shared" si="1283"/>
        <v>0</v>
      </c>
      <c r="CT202" s="41">
        <f t="shared" si="1283"/>
        <v>0</v>
      </c>
      <c r="CU202" s="41">
        <f t="shared" si="1283"/>
        <v>1</v>
      </c>
      <c r="CV202" s="41" t="str">
        <f t="shared" si="1283"/>
        <v>I-71</v>
      </c>
      <c r="CW202" s="41" t="str">
        <f t="shared" si="1283"/>
        <v>Se relaciona con la intensidad de uso de agua</v>
      </c>
      <c r="CX202" s="41">
        <f t="shared" si="1283"/>
        <v>0</v>
      </c>
      <c r="CY202" s="41">
        <f t="shared" si="1283"/>
        <v>0</v>
      </c>
      <c r="CZ202" s="41">
        <f t="shared" si="1283"/>
        <v>0</v>
      </c>
      <c r="DA202" s="41">
        <f t="shared" si="1283"/>
        <v>0</v>
      </c>
      <c r="DB202" s="26"/>
      <c r="DC202" s="26"/>
      <c r="DD202" s="26"/>
      <c r="DE202" s="26"/>
      <c r="DF202" s="26"/>
      <c r="DG202" s="26"/>
      <c r="DH202" s="26">
        <f t="shared" si="1284"/>
        <v>0</v>
      </c>
      <c r="DI202" s="26" t="str">
        <f t="shared" si="1285"/>
        <v>Avanzado</v>
      </c>
      <c r="DJ202" s="19"/>
      <c r="EG202" s="19"/>
      <c r="EH202" s="19"/>
      <c r="EI202" s="19"/>
      <c r="EJ202" s="19"/>
      <c r="EK202" s="19"/>
      <c r="EL202" s="19"/>
      <c r="EM202" s="19"/>
      <c r="EN202" s="19"/>
      <c r="EO202" s="19"/>
      <c r="EP202" s="19"/>
    </row>
    <row r="203" spans="1:146" s="20" customFormat="1" ht="15" customHeight="1">
      <c r="A203" s="1"/>
      <c r="B203" s="19"/>
      <c r="C203" s="31" t="str">
        <f t="shared" si="1286"/>
        <v>Ambiente</v>
      </c>
      <c r="D203" s="473" t="s">
        <v>204</v>
      </c>
      <c r="E203" s="31" t="str">
        <f t="shared" si="1287"/>
        <v>Uso de recursos</v>
      </c>
      <c r="F203" s="31" t="str">
        <f t="shared" si="1273"/>
        <v>Agua</v>
      </c>
      <c r="G203" s="31" t="str">
        <f t="shared" si="1273"/>
        <v>Efectividad Gubernamental</v>
      </c>
      <c r="H203" s="31" t="str">
        <f t="shared" si="1274"/>
        <v>Avanzado</v>
      </c>
      <c r="I203" s="31" t="str">
        <f t="shared" si="1275"/>
        <v>I-76</v>
      </c>
      <c r="J203" s="31" t="str">
        <f t="shared" si="1275"/>
        <v>Intensidad de uso del agua</v>
      </c>
      <c r="K203" s="31" t="str">
        <f t="shared" si="1275"/>
        <v>L/tonelada</v>
      </c>
      <c r="L203" s="31" t="str">
        <f t="shared" si="1275"/>
        <v>Muestra la relación entre el volumen total de agua utlizada respecto a la cantidad de residuos recolectados/ingresados a una instalación</v>
      </c>
      <c r="M203" s="31" t="str">
        <f t="shared" si="1275"/>
        <v>Cuantitativo</v>
      </c>
      <c r="N203"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3" s="31" t="str">
        <f t="shared" si="1276"/>
        <v>N/A</v>
      </c>
      <c r="P203" s="31" t="str">
        <f t="shared" si="1277"/>
        <v>N/A</v>
      </c>
      <c r="Q203" s="31" t="str">
        <f t="shared" si="1278"/>
        <v>N/A</v>
      </c>
      <c r="R203" s="31" t="str">
        <f t="shared" si="1279"/>
        <v>N/A</v>
      </c>
      <c r="S203" s="26">
        <f t="shared" si="1288"/>
        <v>76</v>
      </c>
      <c r="T203" s="26">
        <f t="shared" si="1280"/>
        <v>56</v>
      </c>
      <c r="U203" s="26">
        <f t="shared" si="1280"/>
        <v>78</v>
      </c>
      <c r="V203" s="26">
        <f t="shared" si="1280"/>
        <v>81</v>
      </c>
      <c r="W203" s="26">
        <f t="shared" si="1280"/>
        <v>90</v>
      </c>
      <c r="X203" s="26">
        <f t="shared" si="1280"/>
        <v>94</v>
      </c>
      <c r="Y203" s="26" t="str">
        <f t="shared" si="1280"/>
        <v>-</v>
      </c>
      <c r="Z203" s="26" t="str">
        <f t="shared" si="1280"/>
        <v>-</v>
      </c>
      <c r="AA203" s="26" t="str">
        <f t="shared" si="1280"/>
        <v>-</v>
      </c>
      <c r="AB203" s="26" t="str">
        <f t="shared" si="1280"/>
        <v>-</v>
      </c>
      <c r="AC203" s="26" t="str">
        <f t="shared" si="1280"/>
        <v>-</v>
      </c>
      <c r="AD203" s="26" t="str">
        <f t="shared" si="1280"/>
        <v>-</v>
      </c>
      <c r="AE203" s="26" t="str">
        <f t="shared" si="1280"/>
        <v>-</v>
      </c>
      <c r="AF203" s="26" t="str">
        <f t="shared" si="1280"/>
        <v>-</v>
      </c>
      <c r="AG203" s="26" t="str">
        <f t="shared" si="1280"/>
        <v>-</v>
      </c>
      <c r="AH203" s="26" t="str">
        <f t="shared" ref="AH203:AH206" si="1293">AH202</f>
        <v>-</v>
      </c>
      <c r="AI203" s="26" t="str">
        <f t="shared" si="1281"/>
        <v>-</v>
      </c>
      <c r="AJ203" s="26" t="str">
        <f t="shared" si="1281"/>
        <v>-</v>
      </c>
      <c r="AK203" s="26" t="str">
        <f t="shared" si="1281"/>
        <v>-</v>
      </c>
      <c r="AL203" s="663" t="str">
        <f t="shared" si="1281"/>
        <v>-</v>
      </c>
      <c r="AM203" s="26" t="str">
        <f t="shared" si="1281"/>
        <v>Si existe información diferenciada, cada fracción debe reportarse por separado</v>
      </c>
      <c r="AN203" s="26" t="str">
        <f t="shared" si="1281"/>
        <v>-</v>
      </c>
      <c r="AO203" s="26" t="str">
        <f t="shared" ref="AO203:AP203" si="1294">AO202</f>
        <v>-</v>
      </c>
      <c r="AP203" s="26" t="str">
        <f t="shared" si="1294"/>
        <v>-</v>
      </c>
      <c r="AQ203" s="26" t="str">
        <f t="shared" si="1281"/>
        <v>Componentes</v>
      </c>
      <c r="AR203" s="26"/>
      <c r="AS203" s="26"/>
      <c r="AT203" s="26" t="str">
        <f t="shared" si="1281"/>
        <v>X</v>
      </c>
      <c r="AU203" s="26" t="str">
        <f t="shared" si="1281"/>
        <v>X</v>
      </c>
      <c r="AV203" s="26" t="str">
        <f t="shared" si="1281"/>
        <v>X</v>
      </c>
      <c r="AW203" s="26" t="str">
        <f t="shared" si="1281"/>
        <v>X</v>
      </c>
      <c r="AX203" s="26" t="str">
        <f t="shared" si="1281"/>
        <v>X</v>
      </c>
      <c r="AY203" s="26" t="str">
        <f t="shared" si="1281"/>
        <v>X</v>
      </c>
      <c r="AZ203" s="26" t="str">
        <f t="shared" si="1281"/>
        <v>X</v>
      </c>
      <c r="BA203" s="26" t="str">
        <f t="shared" si="1281"/>
        <v>X</v>
      </c>
      <c r="BB203" s="23" t="s">
        <v>2027</v>
      </c>
      <c r="BC203" s="23" t="s">
        <v>450</v>
      </c>
      <c r="BD203" s="30" t="s">
        <v>2058</v>
      </c>
      <c r="BE203" s="24" t="s">
        <v>450</v>
      </c>
      <c r="BF203" s="25" t="s">
        <v>1939</v>
      </c>
      <c r="BG203" s="25" t="s">
        <v>450</v>
      </c>
      <c r="BH203" s="40" t="str">
        <f t="shared" si="1290"/>
        <v>Min</v>
      </c>
      <c r="BI203" s="482">
        <f>'G-8'!MR208</f>
        <v>22.1</v>
      </c>
      <c r="BJ203" s="482">
        <f>'G-8'!MT208</f>
        <v>9.4400000000000013</v>
      </c>
      <c r="BK203" s="483">
        <f>'G-8'!MS208</f>
        <v>0.3</v>
      </c>
      <c r="BL203" s="41">
        <f t="shared" si="1291"/>
        <v>0</v>
      </c>
      <c r="BM203" s="41">
        <f t="shared" si="1283"/>
        <v>0</v>
      </c>
      <c r="BN203" s="41">
        <f t="shared" si="1283"/>
        <v>0</v>
      </c>
      <c r="BO203" s="41">
        <f t="shared" si="1283"/>
        <v>0</v>
      </c>
      <c r="BP203" s="41">
        <f t="shared" si="1283"/>
        <v>0</v>
      </c>
      <c r="BQ203" s="41">
        <f t="shared" si="1283"/>
        <v>0</v>
      </c>
      <c r="BR203" s="41">
        <f t="shared" si="1283"/>
        <v>0</v>
      </c>
      <c r="BS203" s="41">
        <f t="shared" si="1283"/>
        <v>0</v>
      </c>
      <c r="BT203" s="41">
        <f t="shared" si="1283"/>
        <v>0</v>
      </c>
      <c r="BU203" s="41">
        <f t="shared" si="1283"/>
        <v>0</v>
      </c>
      <c r="BV203" s="41">
        <f t="shared" si="1283"/>
        <v>0</v>
      </c>
      <c r="BW203" s="41">
        <f t="shared" si="1283"/>
        <v>0</v>
      </c>
      <c r="BX203" s="41">
        <f t="shared" si="1283"/>
        <v>0</v>
      </c>
      <c r="BY203" s="41">
        <f t="shared" si="1283"/>
        <v>0</v>
      </c>
      <c r="BZ203" s="41">
        <f t="shared" si="1283"/>
        <v>0</v>
      </c>
      <c r="CA203" s="41">
        <f t="shared" si="1283"/>
        <v>0</v>
      </c>
      <c r="CB203" s="41">
        <f t="shared" si="1283"/>
        <v>0</v>
      </c>
      <c r="CC203" s="41">
        <f t="shared" si="1283"/>
        <v>0</v>
      </c>
      <c r="CD203" s="41">
        <f t="shared" si="1283"/>
        <v>0</v>
      </c>
      <c r="CE203" s="41">
        <f t="shared" si="1283"/>
        <v>0</v>
      </c>
      <c r="CF203" s="41">
        <f t="shared" si="1283"/>
        <v>0</v>
      </c>
      <c r="CG203" s="41" t="str">
        <f t="shared" si="1283"/>
        <v>No</v>
      </c>
      <c r="CH203" s="41">
        <f t="shared" si="1283"/>
        <v>0</v>
      </c>
      <c r="CI203" s="41">
        <f t="shared" si="1283"/>
        <v>0</v>
      </c>
      <c r="CJ203" s="41">
        <f t="shared" si="1283"/>
        <v>0</v>
      </c>
      <c r="CK203" s="41">
        <f t="shared" si="1283"/>
        <v>0</v>
      </c>
      <c r="CL203" s="41">
        <f t="shared" si="1283"/>
        <v>3</v>
      </c>
      <c r="CM203" s="41" t="str">
        <f t="shared" si="1283"/>
        <v>I-71</v>
      </c>
      <c r="CN203" s="41" t="str">
        <f t="shared" si="1283"/>
        <v>Se relaciona con la intensidad de uso de agua</v>
      </c>
      <c r="CO203" s="41" t="str">
        <f t="shared" si="1283"/>
        <v>I-71</v>
      </c>
      <c r="CP203" s="41" t="str">
        <f t="shared" si="1283"/>
        <v>Se relaciona con la intensidad de uso de agua</v>
      </c>
      <c r="CQ203" s="41" t="str">
        <f t="shared" si="1283"/>
        <v>I-77</v>
      </c>
      <c r="CR203" s="41" t="str">
        <f t="shared" si="1283"/>
        <v>Se puede estimar la cantidad de agua contaminada a través del agua usada</v>
      </c>
      <c r="CS203" s="41">
        <f t="shared" si="1283"/>
        <v>0</v>
      </c>
      <c r="CT203" s="41">
        <f t="shared" si="1283"/>
        <v>0</v>
      </c>
      <c r="CU203" s="41">
        <f t="shared" si="1283"/>
        <v>1</v>
      </c>
      <c r="CV203" s="41" t="str">
        <f t="shared" si="1283"/>
        <v>I-71</v>
      </c>
      <c r="CW203" s="41" t="str">
        <f t="shared" si="1283"/>
        <v>Se relaciona con la intensidad de uso de agua</v>
      </c>
      <c r="CX203" s="41">
        <f t="shared" si="1283"/>
        <v>0</v>
      </c>
      <c r="CY203" s="41">
        <f t="shared" si="1283"/>
        <v>0</v>
      </c>
      <c r="CZ203" s="41">
        <f t="shared" si="1283"/>
        <v>0</v>
      </c>
      <c r="DA203" s="41">
        <f t="shared" si="1283"/>
        <v>0</v>
      </c>
      <c r="DB203" s="26"/>
      <c r="DC203" s="26"/>
      <c r="DD203" s="26"/>
      <c r="DE203" s="26"/>
      <c r="DF203" s="26"/>
      <c r="DG203" s="26" t="s">
        <v>89</v>
      </c>
      <c r="DH203" s="26">
        <f t="shared" si="1284"/>
        <v>1</v>
      </c>
      <c r="DI203" s="26" t="str">
        <f t="shared" si="1285"/>
        <v>Avanzado</v>
      </c>
      <c r="DJ203" s="19"/>
      <c r="EG203" s="19"/>
      <c r="EH203" s="19"/>
      <c r="EI203" s="19"/>
      <c r="EJ203" s="19"/>
      <c r="EK203" s="19"/>
      <c r="EL203" s="19"/>
      <c r="EM203" s="19"/>
      <c r="EN203" s="19"/>
      <c r="EO203" s="19"/>
      <c r="EP203" s="19"/>
    </row>
    <row r="204" spans="1:146" s="20" customFormat="1" ht="15" customHeight="1">
      <c r="A204" s="1"/>
      <c r="B204" s="19"/>
      <c r="C204" s="31" t="str">
        <f t="shared" si="1286"/>
        <v>Ambiente</v>
      </c>
      <c r="D204" s="473" t="s">
        <v>162</v>
      </c>
      <c r="E204" s="31" t="str">
        <f t="shared" si="1287"/>
        <v>Uso de recursos</v>
      </c>
      <c r="F204" s="31" t="str">
        <f t="shared" si="1273"/>
        <v>Agua</v>
      </c>
      <c r="G204" s="31" t="str">
        <f t="shared" si="1273"/>
        <v>Efectividad Gubernamental</v>
      </c>
      <c r="H204" s="31" t="str">
        <f t="shared" si="1274"/>
        <v>Avanzado</v>
      </c>
      <c r="I204" s="31" t="str">
        <f t="shared" si="1275"/>
        <v>I-76</v>
      </c>
      <c r="J204" s="31" t="str">
        <f t="shared" si="1275"/>
        <v>Intensidad de uso del agua</v>
      </c>
      <c r="K204" s="31" t="str">
        <f t="shared" si="1275"/>
        <v>L/tonelada</v>
      </c>
      <c r="L204" s="31" t="str">
        <f t="shared" si="1275"/>
        <v>Muestra la relación entre el volumen total de agua utlizada respecto a la cantidad de residuos recolectados/ingresados a una instalación</v>
      </c>
      <c r="M204" s="31" t="str">
        <f t="shared" si="1275"/>
        <v>Cuantitativo</v>
      </c>
      <c r="N204"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4" s="31" t="str">
        <f t="shared" si="1276"/>
        <v>N/A</v>
      </c>
      <c r="P204" s="31" t="str">
        <f t="shared" si="1277"/>
        <v>N/A</v>
      </c>
      <c r="Q204" s="31" t="str">
        <f t="shared" si="1278"/>
        <v>N/A</v>
      </c>
      <c r="R204" s="31" t="str">
        <f t="shared" si="1279"/>
        <v>N/A</v>
      </c>
      <c r="S204" s="26">
        <f t="shared" si="1288"/>
        <v>76</v>
      </c>
      <c r="T204" s="26">
        <f t="shared" ref="T204:T206" si="1295">T203</f>
        <v>56</v>
      </c>
      <c r="U204" s="26">
        <f t="shared" ref="U204:U206" si="1296">U203</f>
        <v>78</v>
      </c>
      <c r="V204" s="26">
        <f t="shared" ref="V204:V206" si="1297">V203</f>
        <v>81</v>
      </c>
      <c r="W204" s="26">
        <f t="shared" ref="W204:W206" si="1298">W203</f>
        <v>90</v>
      </c>
      <c r="X204" s="26">
        <f t="shared" ref="X204:X206" si="1299">X203</f>
        <v>94</v>
      </c>
      <c r="Y204" s="26" t="str">
        <f t="shared" ref="Y204:Y206" si="1300">Y203</f>
        <v>-</v>
      </c>
      <c r="Z204" s="26" t="str">
        <f t="shared" ref="Z204:Z206" si="1301">Z203</f>
        <v>-</v>
      </c>
      <c r="AA204" s="26" t="str">
        <f t="shared" ref="AA204:AA206" si="1302">AA203</f>
        <v>-</v>
      </c>
      <c r="AB204" s="26" t="str">
        <f t="shared" ref="AB204:AB206" si="1303">AB203</f>
        <v>-</v>
      </c>
      <c r="AC204" s="26" t="str">
        <f t="shared" ref="AC204:AC206" si="1304">AC203</f>
        <v>-</v>
      </c>
      <c r="AD204" s="26" t="str">
        <f t="shared" ref="AD204:AD206" si="1305">AD203</f>
        <v>-</v>
      </c>
      <c r="AE204" s="26" t="str">
        <f t="shared" ref="AE204:AE206" si="1306">AE203</f>
        <v>-</v>
      </c>
      <c r="AF204" s="26" t="str">
        <f t="shared" ref="AF204:AF206" si="1307">AF203</f>
        <v>-</v>
      </c>
      <c r="AG204" s="26" t="str">
        <f t="shared" ref="AG204:AG206" si="1308">AG203</f>
        <v>-</v>
      </c>
      <c r="AH204" s="26" t="str">
        <f t="shared" si="1293"/>
        <v>-</v>
      </c>
      <c r="AI204" s="26" t="str">
        <f t="shared" si="1281"/>
        <v>-</v>
      </c>
      <c r="AJ204" s="26" t="str">
        <f t="shared" si="1281"/>
        <v>-</v>
      </c>
      <c r="AK204" s="26" t="str">
        <f t="shared" si="1281"/>
        <v>-</v>
      </c>
      <c r="AL204" s="663" t="str">
        <f t="shared" si="1281"/>
        <v>-</v>
      </c>
      <c r="AM204" s="26" t="str">
        <f t="shared" si="1281"/>
        <v>Si existe información diferenciada, cada fracción debe reportarse por separado</v>
      </c>
      <c r="AN204" s="26" t="str">
        <f t="shared" si="1281"/>
        <v>-</v>
      </c>
      <c r="AO204" s="26" t="str">
        <f t="shared" ref="AO204:AP204" si="1309">AO203</f>
        <v>-</v>
      </c>
      <c r="AP204" s="26" t="str">
        <f t="shared" si="1309"/>
        <v>-</v>
      </c>
      <c r="AQ204" s="26" t="str">
        <f t="shared" si="1281"/>
        <v>Componentes</v>
      </c>
      <c r="AR204" s="26"/>
      <c r="AS204" s="26"/>
      <c r="AT204" s="26" t="str">
        <f t="shared" si="1281"/>
        <v>X</v>
      </c>
      <c r="AU204" s="26" t="str">
        <f t="shared" si="1281"/>
        <v>X</v>
      </c>
      <c r="AV204" s="26" t="str">
        <f t="shared" si="1281"/>
        <v>X</v>
      </c>
      <c r="AW204" s="26" t="str">
        <f t="shared" si="1281"/>
        <v>X</v>
      </c>
      <c r="AX204" s="26" t="str">
        <f t="shared" si="1281"/>
        <v>X</v>
      </c>
      <c r="AY204" s="26" t="str">
        <f t="shared" si="1281"/>
        <v>X</v>
      </c>
      <c r="AZ204" s="26" t="str">
        <f t="shared" si="1281"/>
        <v>X</v>
      </c>
      <c r="BA204" s="26" t="str">
        <f t="shared" si="1281"/>
        <v>X</v>
      </c>
      <c r="BB204" s="23" t="s">
        <v>2027</v>
      </c>
      <c r="BC204" s="23" t="s">
        <v>450</v>
      </c>
      <c r="BD204" s="30" t="s">
        <v>2058</v>
      </c>
      <c r="BE204" s="24" t="s">
        <v>450</v>
      </c>
      <c r="BF204" s="25" t="s">
        <v>1939</v>
      </c>
      <c r="BG204" s="25" t="s">
        <v>450</v>
      </c>
      <c r="BH204" s="40" t="str">
        <f t="shared" si="1290"/>
        <v>Min</v>
      </c>
      <c r="BI204" s="482">
        <f>'G-8'!MR235</f>
        <v>0</v>
      </c>
      <c r="BJ204" s="482" t="e">
        <f>'G-8'!MT235</f>
        <v>#DIV/0!</v>
      </c>
      <c r="BK204" s="483">
        <f>'G-8'!MS235</f>
        <v>0</v>
      </c>
      <c r="BL204" s="41">
        <f t="shared" si="1291"/>
        <v>0</v>
      </c>
      <c r="BM204" s="41">
        <f t="shared" si="1283"/>
        <v>0</v>
      </c>
      <c r="BN204" s="41">
        <f t="shared" si="1283"/>
        <v>0</v>
      </c>
      <c r="BO204" s="41">
        <f t="shared" si="1283"/>
        <v>0</v>
      </c>
      <c r="BP204" s="41">
        <f t="shared" si="1283"/>
        <v>0</v>
      </c>
      <c r="BQ204" s="41">
        <f t="shared" si="1283"/>
        <v>0</v>
      </c>
      <c r="BR204" s="41">
        <f t="shared" si="1283"/>
        <v>0</v>
      </c>
      <c r="BS204" s="41">
        <f t="shared" si="1283"/>
        <v>0</v>
      </c>
      <c r="BT204" s="41">
        <f t="shared" si="1283"/>
        <v>0</v>
      </c>
      <c r="BU204" s="41">
        <f t="shared" si="1283"/>
        <v>0</v>
      </c>
      <c r="BV204" s="41">
        <f t="shared" si="1283"/>
        <v>0</v>
      </c>
      <c r="BW204" s="41">
        <f t="shared" si="1283"/>
        <v>0</v>
      </c>
      <c r="BX204" s="41">
        <f t="shared" si="1283"/>
        <v>0</v>
      </c>
      <c r="BY204" s="41">
        <f t="shared" si="1283"/>
        <v>0</v>
      </c>
      <c r="BZ204" s="41">
        <f t="shared" si="1283"/>
        <v>0</v>
      </c>
      <c r="CA204" s="41">
        <f t="shared" si="1283"/>
        <v>0</v>
      </c>
      <c r="CB204" s="41">
        <f t="shared" si="1283"/>
        <v>0</v>
      </c>
      <c r="CC204" s="41">
        <f t="shared" si="1283"/>
        <v>0</v>
      </c>
      <c r="CD204" s="41">
        <f t="shared" si="1283"/>
        <v>0</v>
      </c>
      <c r="CE204" s="41">
        <f t="shared" si="1283"/>
        <v>0</v>
      </c>
      <c r="CF204" s="41">
        <f t="shared" si="1283"/>
        <v>0</v>
      </c>
      <c r="CG204" s="41" t="str">
        <f t="shared" si="1283"/>
        <v>No</v>
      </c>
      <c r="CH204" s="41">
        <f t="shared" si="1283"/>
        <v>0</v>
      </c>
      <c r="CI204" s="41">
        <f t="shared" si="1283"/>
        <v>0</v>
      </c>
      <c r="CJ204" s="41">
        <f t="shared" si="1283"/>
        <v>0</v>
      </c>
      <c r="CK204" s="41">
        <f t="shared" si="1283"/>
        <v>0</v>
      </c>
      <c r="CL204" s="41">
        <f t="shared" si="1283"/>
        <v>3</v>
      </c>
      <c r="CM204" s="41" t="str">
        <f t="shared" si="1283"/>
        <v>I-71</v>
      </c>
      <c r="CN204" s="41" t="str">
        <f t="shared" si="1283"/>
        <v>Se relaciona con la intensidad de uso de agua</v>
      </c>
      <c r="CO204" s="41" t="str">
        <f t="shared" si="1283"/>
        <v>I-71</v>
      </c>
      <c r="CP204" s="41" t="str">
        <f t="shared" si="1283"/>
        <v>Se relaciona con la intensidad de uso de agua</v>
      </c>
      <c r="CQ204" s="41" t="str">
        <f t="shared" si="1283"/>
        <v>I-77</v>
      </c>
      <c r="CR204" s="41" t="str">
        <f t="shared" si="1283"/>
        <v>Se puede estimar la cantidad de agua contaminada a través del agua usada</v>
      </c>
      <c r="CS204" s="41">
        <f t="shared" si="1283"/>
        <v>0</v>
      </c>
      <c r="CT204" s="41">
        <f t="shared" si="1283"/>
        <v>0</v>
      </c>
      <c r="CU204" s="41">
        <f t="shared" si="1283"/>
        <v>1</v>
      </c>
      <c r="CV204" s="41" t="str">
        <f t="shared" si="1283"/>
        <v>I-71</v>
      </c>
      <c r="CW204" s="41" t="str">
        <f t="shared" si="1283"/>
        <v>Se relaciona con la intensidad de uso de agua</v>
      </c>
      <c r="CX204" s="41">
        <f t="shared" si="1283"/>
        <v>0</v>
      </c>
      <c r="CY204" s="41">
        <f t="shared" si="1283"/>
        <v>0</v>
      </c>
      <c r="CZ204" s="41">
        <f t="shared" si="1283"/>
        <v>0</v>
      </c>
      <c r="DA204" s="41">
        <f t="shared" si="1283"/>
        <v>0</v>
      </c>
      <c r="DB204" s="26"/>
      <c r="DC204" s="26"/>
      <c r="DD204" s="26"/>
      <c r="DE204" s="26"/>
      <c r="DF204" s="26"/>
      <c r="DG204" s="26"/>
      <c r="DH204" s="26">
        <f t="shared" si="1284"/>
        <v>0</v>
      </c>
      <c r="DI204" s="26" t="str">
        <f t="shared" si="1285"/>
        <v>Avanzado</v>
      </c>
      <c r="DJ204" s="19"/>
      <c r="EG204" s="19"/>
      <c r="EH204" s="19"/>
      <c r="EI204" s="19"/>
      <c r="EJ204" s="19"/>
      <c r="EK204" s="19"/>
      <c r="EL204" s="19"/>
      <c r="EM204" s="19"/>
      <c r="EN204" s="19"/>
      <c r="EO204" s="19"/>
      <c r="EP204" s="19"/>
    </row>
    <row r="205" spans="1:146" s="20" customFormat="1" ht="15" customHeight="1">
      <c r="A205" s="1"/>
      <c r="B205" s="19"/>
      <c r="C205" s="31" t="str">
        <f t="shared" si="1286"/>
        <v>Ambiente</v>
      </c>
      <c r="D205" s="473" t="s">
        <v>214</v>
      </c>
      <c r="E205" s="31" t="str">
        <f t="shared" si="1287"/>
        <v>Uso de recursos</v>
      </c>
      <c r="F205" s="31" t="str">
        <f t="shared" si="1273"/>
        <v>Agua</v>
      </c>
      <c r="G205" s="31" t="str">
        <f t="shared" si="1273"/>
        <v>Efectividad Gubernamental</v>
      </c>
      <c r="H205" s="31" t="str">
        <f t="shared" si="1274"/>
        <v>Avanzado</v>
      </c>
      <c r="I205" s="31" t="str">
        <f t="shared" si="1275"/>
        <v>I-76</v>
      </c>
      <c r="J205" s="31" t="str">
        <f t="shared" si="1275"/>
        <v>Intensidad de uso del agua</v>
      </c>
      <c r="K205" s="31" t="str">
        <f t="shared" si="1275"/>
        <v>L/tonelada</v>
      </c>
      <c r="L205" s="31" t="str">
        <f t="shared" si="1275"/>
        <v>Muestra la relación entre el volumen total de agua utlizada respecto a la cantidad de residuos recolectados/ingresados a una instalación</v>
      </c>
      <c r="M205" s="31" t="str">
        <f t="shared" si="1275"/>
        <v>Cuantitativo</v>
      </c>
      <c r="N205"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5" s="31" t="str">
        <f t="shared" si="1276"/>
        <v>N/A</v>
      </c>
      <c r="P205" s="31" t="str">
        <f t="shared" si="1277"/>
        <v>N/A</v>
      </c>
      <c r="Q205" s="31" t="str">
        <f t="shared" si="1278"/>
        <v>N/A</v>
      </c>
      <c r="R205" s="31" t="str">
        <f t="shared" si="1279"/>
        <v>N/A</v>
      </c>
      <c r="S205" s="26">
        <f t="shared" si="1288"/>
        <v>76</v>
      </c>
      <c r="T205" s="26">
        <f t="shared" si="1295"/>
        <v>56</v>
      </c>
      <c r="U205" s="26">
        <f t="shared" si="1296"/>
        <v>78</v>
      </c>
      <c r="V205" s="26">
        <f t="shared" si="1297"/>
        <v>81</v>
      </c>
      <c r="W205" s="26">
        <f t="shared" si="1298"/>
        <v>90</v>
      </c>
      <c r="X205" s="26">
        <f t="shared" si="1299"/>
        <v>94</v>
      </c>
      <c r="Y205" s="26" t="str">
        <f t="shared" si="1300"/>
        <v>-</v>
      </c>
      <c r="Z205" s="26" t="str">
        <f t="shared" si="1301"/>
        <v>-</v>
      </c>
      <c r="AA205" s="26" t="str">
        <f t="shared" si="1302"/>
        <v>-</v>
      </c>
      <c r="AB205" s="26" t="str">
        <f t="shared" si="1303"/>
        <v>-</v>
      </c>
      <c r="AC205" s="26" t="str">
        <f t="shared" si="1304"/>
        <v>-</v>
      </c>
      <c r="AD205" s="26" t="str">
        <f t="shared" si="1305"/>
        <v>-</v>
      </c>
      <c r="AE205" s="26" t="str">
        <f t="shared" si="1306"/>
        <v>-</v>
      </c>
      <c r="AF205" s="26" t="str">
        <f t="shared" si="1307"/>
        <v>-</v>
      </c>
      <c r="AG205" s="26" t="str">
        <f t="shared" si="1308"/>
        <v>-</v>
      </c>
      <c r="AH205" s="26" t="str">
        <f t="shared" si="1293"/>
        <v>-</v>
      </c>
      <c r="AI205" s="26" t="str">
        <f t="shared" si="1281"/>
        <v>-</v>
      </c>
      <c r="AJ205" s="26" t="str">
        <f t="shared" si="1281"/>
        <v>-</v>
      </c>
      <c r="AK205" s="26" t="str">
        <f t="shared" si="1281"/>
        <v>-</v>
      </c>
      <c r="AL205" s="663" t="str">
        <f t="shared" si="1281"/>
        <v>-</v>
      </c>
      <c r="AM205" s="26" t="str">
        <f t="shared" si="1281"/>
        <v>Si existe información diferenciada, cada fracción debe reportarse por separado</v>
      </c>
      <c r="AN205" s="26" t="str">
        <f t="shared" si="1281"/>
        <v>-</v>
      </c>
      <c r="AO205" s="26" t="str">
        <f t="shared" ref="AO205:AP205" si="1310">AO204</f>
        <v>-</v>
      </c>
      <c r="AP205" s="26" t="str">
        <f t="shared" si="1310"/>
        <v>-</v>
      </c>
      <c r="AQ205" s="26" t="str">
        <f t="shared" si="1281"/>
        <v>Componentes</v>
      </c>
      <c r="AR205" s="26"/>
      <c r="AS205" s="26"/>
      <c r="AT205" s="26" t="str">
        <f t="shared" si="1281"/>
        <v>X</v>
      </c>
      <c r="AU205" s="26" t="str">
        <f t="shared" si="1281"/>
        <v>X</v>
      </c>
      <c r="AV205" s="26" t="str">
        <f t="shared" si="1281"/>
        <v>X</v>
      </c>
      <c r="AW205" s="26" t="str">
        <f t="shared" si="1281"/>
        <v>X</v>
      </c>
      <c r="AX205" s="26" t="str">
        <f t="shared" si="1281"/>
        <v>X</v>
      </c>
      <c r="AY205" s="26" t="str">
        <f t="shared" si="1281"/>
        <v>X</v>
      </c>
      <c r="AZ205" s="26" t="str">
        <f t="shared" si="1281"/>
        <v>X</v>
      </c>
      <c r="BA205" s="26" t="str">
        <f t="shared" si="1281"/>
        <v>X</v>
      </c>
      <c r="BB205" s="23" t="s">
        <v>2027</v>
      </c>
      <c r="BC205" s="23" t="s">
        <v>450</v>
      </c>
      <c r="BD205" s="30" t="s">
        <v>2058</v>
      </c>
      <c r="BE205" s="24" t="s">
        <v>450</v>
      </c>
      <c r="BF205" s="25" t="s">
        <v>1939</v>
      </c>
      <c r="BG205" s="25" t="s">
        <v>450</v>
      </c>
      <c r="BH205" s="40" t="str">
        <f t="shared" si="1290"/>
        <v>Min</v>
      </c>
      <c r="BI205" s="482">
        <f>'G-8'!MR262</f>
        <v>0</v>
      </c>
      <c r="BJ205" s="482">
        <f>'G-8'!MT262</f>
        <v>0</v>
      </c>
      <c r="BK205" s="483">
        <f>'G-8'!MS262</f>
        <v>0</v>
      </c>
      <c r="BL205" s="41">
        <f t="shared" si="1291"/>
        <v>0</v>
      </c>
      <c r="BM205" s="41">
        <f t="shared" si="1283"/>
        <v>0</v>
      </c>
      <c r="BN205" s="41">
        <f t="shared" si="1283"/>
        <v>0</v>
      </c>
      <c r="BO205" s="41">
        <f t="shared" si="1283"/>
        <v>0</v>
      </c>
      <c r="BP205" s="41">
        <f t="shared" si="1283"/>
        <v>0</v>
      </c>
      <c r="BQ205" s="41">
        <f t="shared" si="1283"/>
        <v>0</v>
      </c>
      <c r="BR205" s="41">
        <f t="shared" si="1283"/>
        <v>0</v>
      </c>
      <c r="BS205" s="41">
        <f t="shared" si="1283"/>
        <v>0</v>
      </c>
      <c r="BT205" s="41">
        <f t="shared" si="1283"/>
        <v>0</v>
      </c>
      <c r="BU205" s="41">
        <f t="shared" si="1283"/>
        <v>0</v>
      </c>
      <c r="BV205" s="41">
        <f t="shared" si="1283"/>
        <v>0</v>
      </c>
      <c r="BW205" s="41">
        <f t="shared" si="1283"/>
        <v>0</v>
      </c>
      <c r="BX205" s="41">
        <f t="shared" si="1283"/>
        <v>0</v>
      </c>
      <c r="BY205" s="41">
        <f t="shared" si="1283"/>
        <v>0</v>
      </c>
      <c r="BZ205" s="41">
        <f t="shared" si="1283"/>
        <v>0</v>
      </c>
      <c r="CA205" s="41">
        <f t="shared" si="1283"/>
        <v>0</v>
      </c>
      <c r="CB205" s="41">
        <f t="shared" si="1283"/>
        <v>0</v>
      </c>
      <c r="CC205" s="41">
        <f t="shared" si="1283"/>
        <v>0</v>
      </c>
      <c r="CD205" s="41">
        <f t="shared" si="1283"/>
        <v>0</v>
      </c>
      <c r="CE205" s="41">
        <f t="shared" si="1283"/>
        <v>0</v>
      </c>
      <c r="CF205" s="41">
        <f t="shared" si="1283"/>
        <v>0</v>
      </c>
      <c r="CG205" s="41" t="str">
        <f t="shared" si="1283"/>
        <v>No</v>
      </c>
      <c r="CH205" s="41">
        <f t="shared" si="1283"/>
        <v>0</v>
      </c>
      <c r="CI205" s="41">
        <f t="shared" si="1283"/>
        <v>0</v>
      </c>
      <c r="CJ205" s="41">
        <f t="shared" si="1283"/>
        <v>0</v>
      </c>
      <c r="CK205" s="41">
        <f t="shared" si="1283"/>
        <v>0</v>
      </c>
      <c r="CL205" s="41">
        <f t="shared" si="1283"/>
        <v>3</v>
      </c>
      <c r="CM205" s="41" t="str">
        <f t="shared" si="1283"/>
        <v>I-71</v>
      </c>
      <c r="CN205" s="41" t="str">
        <f t="shared" si="1283"/>
        <v>Se relaciona con la intensidad de uso de agua</v>
      </c>
      <c r="CO205" s="41" t="str">
        <f t="shared" ref="CO205:CO206" si="1311">CO204</f>
        <v>I-71</v>
      </c>
      <c r="CP205" s="41" t="str">
        <f t="shared" ref="CP205:CP206" si="1312">CP204</f>
        <v>Se relaciona con la intensidad de uso de agua</v>
      </c>
      <c r="CQ205" s="41" t="str">
        <f t="shared" ref="CQ205:CQ206" si="1313">CQ204</f>
        <v>I-77</v>
      </c>
      <c r="CR205" s="41" t="str">
        <f t="shared" ref="CR205:CR206" si="1314">CR204</f>
        <v>Se puede estimar la cantidad de agua contaminada a través del agua usada</v>
      </c>
      <c r="CS205" s="41">
        <f t="shared" ref="CS205:CS206" si="1315">CS204</f>
        <v>0</v>
      </c>
      <c r="CT205" s="41">
        <f t="shared" ref="CT205:CT206" si="1316">CT204</f>
        <v>0</v>
      </c>
      <c r="CU205" s="41">
        <f t="shared" ref="CU205:CU206" si="1317">CU204</f>
        <v>1</v>
      </c>
      <c r="CV205" s="41" t="str">
        <f t="shared" ref="CV205:CV206" si="1318">CV204</f>
        <v>I-71</v>
      </c>
      <c r="CW205" s="41" t="str">
        <f t="shared" ref="CW205:CW206" si="1319">CW204</f>
        <v>Se relaciona con la intensidad de uso de agua</v>
      </c>
      <c r="CX205" s="41">
        <f t="shared" ref="CX205:CX206" si="1320">CX204</f>
        <v>0</v>
      </c>
      <c r="CY205" s="41">
        <f t="shared" ref="CY205:CY206" si="1321">CY204</f>
        <v>0</v>
      </c>
      <c r="CZ205" s="41">
        <f t="shared" ref="CZ205:CZ206" si="1322">CZ204</f>
        <v>0</v>
      </c>
      <c r="DA205" s="41">
        <f t="shared" ref="DA205:DA206" si="1323">DA204</f>
        <v>0</v>
      </c>
      <c r="DB205" s="26"/>
      <c r="DC205" s="26"/>
      <c r="DD205" s="26"/>
      <c r="DE205" s="26"/>
      <c r="DF205" s="26"/>
      <c r="DG205" s="26" t="s">
        <v>89</v>
      </c>
      <c r="DH205" s="26">
        <f t="shared" si="1284"/>
        <v>1</v>
      </c>
      <c r="DI205" s="26" t="str">
        <f t="shared" si="1285"/>
        <v>Avanzado</v>
      </c>
      <c r="DJ205" s="19"/>
      <c r="EG205" s="19"/>
      <c r="EH205" s="19"/>
      <c r="EI205" s="19"/>
      <c r="EJ205" s="19"/>
      <c r="EK205" s="19"/>
      <c r="EL205" s="19"/>
      <c r="EM205" s="19"/>
      <c r="EN205" s="19"/>
      <c r="EO205" s="19"/>
      <c r="EP205" s="19"/>
    </row>
    <row r="206" spans="1:146" s="20" customFormat="1" ht="15" customHeight="1">
      <c r="A206" s="1"/>
      <c r="B206" s="19"/>
      <c r="C206" s="31" t="str">
        <f t="shared" si="1286"/>
        <v>Ambiente</v>
      </c>
      <c r="D206" s="31" t="s">
        <v>55</v>
      </c>
      <c r="E206" s="31" t="str">
        <f t="shared" si="1287"/>
        <v>Uso de recursos</v>
      </c>
      <c r="F206" s="31" t="str">
        <f t="shared" si="1273"/>
        <v>Agua</v>
      </c>
      <c r="G206" s="31" t="str">
        <f t="shared" si="1273"/>
        <v>Efectividad Gubernamental</v>
      </c>
      <c r="H206" s="31" t="str">
        <f t="shared" si="1274"/>
        <v>Avanzado</v>
      </c>
      <c r="I206" s="31" t="str">
        <f t="shared" si="1275"/>
        <v>I-76</v>
      </c>
      <c r="J206" s="31" t="str">
        <f t="shared" si="1275"/>
        <v>Intensidad de uso del agua</v>
      </c>
      <c r="K206" s="31" t="str">
        <f t="shared" si="1275"/>
        <v>L/tonelada</v>
      </c>
      <c r="L206" s="31" t="str">
        <f t="shared" si="1275"/>
        <v>Muestra la relación entre el volumen total de agua utlizada respecto a la cantidad de residuos recolectados/ingresados a una instalación</v>
      </c>
      <c r="M206" s="31" t="str">
        <f t="shared" si="1275"/>
        <v>Cuantitativo</v>
      </c>
      <c r="N206" s="31" t="str">
        <f t="shared" si="1275"/>
        <v>Intensidad del uso de agua= Volumen total de agua utilizada en el componente (s) (L)/cantidad de residuos recolectados o ingresados a la instalación evaluada (toneladas). Si se reportará un sólo dato para todas las operaciones utilizar el total de residuos recolectados solamente. Se debe incluir el agua usada en limpieza y/u operación de vehículos, equipos e instalaciones. Para limpieza viaria, por ejemplo pueden ser barredoras mecánicas, hidrolavadoras u otros similares que tengan un gasto de agua para realizar el servicio. Se puede incluir el agua usada para la limpieza de vehículos de recolección o instalaciones de transferencia, entre otros.</v>
      </c>
      <c r="O206" s="31" t="str">
        <f t="shared" si="1276"/>
        <v>N/A</v>
      </c>
      <c r="P206" s="31" t="str">
        <f t="shared" si="1277"/>
        <v>N/A</v>
      </c>
      <c r="Q206" s="31" t="str">
        <f t="shared" si="1278"/>
        <v>N/A</v>
      </c>
      <c r="R206" s="31" t="str">
        <f t="shared" si="1279"/>
        <v>N/A</v>
      </c>
      <c r="S206" s="26">
        <f t="shared" si="1288"/>
        <v>76</v>
      </c>
      <c r="T206" s="26">
        <f t="shared" si="1295"/>
        <v>56</v>
      </c>
      <c r="U206" s="26">
        <f t="shared" si="1296"/>
        <v>78</v>
      </c>
      <c r="V206" s="26">
        <f t="shared" si="1297"/>
        <v>81</v>
      </c>
      <c r="W206" s="26">
        <f t="shared" si="1298"/>
        <v>90</v>
      </c>
      <c r="X206" s="26">
        <f t="shared" si="1299"/>
        <v>94</v>
      </c>
      <c r="Y206" s="26" t="str">
        <f t="shared" si="1300"/>
        <v>-</v>
      </c>
      <c r="Z206" s="26" t="str">
        <f t="shared" si="1301"/>
        <v>-</v>
      </c>
      <c r="AA206" s="26" t="str">
        <f t="shared" si="1302"/>
        <v>-</v>
      </c>
      <c r="AB206" s="26" t="str">
        <f t="shared" si="1303"/>
        <v>-</v>
      </c>
      <c r="AC206" s="26" t="str">
        <f t="shared" si="1304"/>
        <v>-</v>
      </c>
      <c r="AD206" s="26" t="str">
        <f t="shared" si="1305"/>
        <v>-</v>
      </c>
      <c r="AE206" s="26" t="str">
        <f t="shared" si="1306"/>
        <v>-</v>
      </c>
      <c r="AF206" s="26" t="str">
        <f t="shared" si="1307"/>
        <v>-</v>
      </c>
      <c r="AG206" s="26" t="str">
        <f t="shared" si="1308"/>
        <v>-</v>
      </c>
      <c r="AH206" s="26" t="str">
        <f t="shared" si="1293"/>
        <v>-</v>
      </c>
      <c r="AI206" s="26" t="str">
        <f t="shared" si="1281"/>
        <v>-</v>
      </c>
      <c r="AJ206" s="26" t="str">
        <f t="shared" si="1281"/>
        <v>-</v>
      </c>
      <c r="AK206" s="26" t="str">
        <f t="shared" si="1281"/>
        <v>-</v>
      </c>
      <c r="AL206" s="663" t="str">
        <f t="shared" si="1281"/>
        <v>-</v>
      </c>
      <c r="AM206" s="26" t="str">
        <f t="shared" si="1281"/>
        <v>Si existe información diferenciada, cada fracción debe reportarse por separado</v>
      </c>
      <c r="AN206" s="26" t="str">
        <f t="shared" si="1281"/>
        <v>-</v>
      </c>
      <c r="AO206" s="26" t="str">
        <f t="shared" ref="AO206:AP206" si="1324">AO205</f>
        <v>-</v>
      </c>
      <c r="AP206" s="26" t="str">
        <f t="shared" si="1324"/>
        <v>-</v>
      </c>
      <c r="AQ206" s="26" t="str">
        <f t="shared" si="1281"/>
        <v>Componentes</v>
      </c>
      <c r="AR206" s="26"/>
      <c r="AS206" s="26"/>
      <c r="AT206" s="26" t="str">
        <f t="shared" si="1281"/>
        <v>X</v>
      </c>
      <c r="AU206" s="26" t="str">
        <f t="shared" si="1281"/>
        <v>X</v>
      </c>
      <c r="AV206" s="26" t="str">
        <f t="shared" si="1281"/>
        <v>X</v>
      </c>
      <c r="AW206" s="26" t="str">
        <f t="shared" si="1281"/>
        <v>X</v>
      </c>
      <c r="AX206" s="26" t="str">
        <f t="shared" si="1281"/>
        <v>X</v>
      </c>
      <c r="AY206" s="26" t="str">
        <f t="shared" si="1281"/>
        <v>X</v>
      </c>
      <c r="AZ206" s="26" t="str">
        <f t="shared" si="1281"/>
        <v>X</v>
      </c>
      <c r="BA206" s="26" t="str">
        <f t="shared" si="1281"/>
        <v>X</v>
      </c>
      <c r="BB206" s="23" t="s">
        <v>2020</v>
      </c>
      <c r="BC206" s="23" t="s">
        <v>450</v>
      </c>
      <c r="BD206" s="30" t="s">
        <v>2051</v>
      </c>
      <c r="BE206" s="24" t="s">
        <v>450</v>
      </c>
      <c r="BF206" s="25" t="s">
        <v>1938</v>
      </c>
      <c r="BG206" s="25" t="s">
        <v>450</v>
      </c>
      <c r="BH206" s="40" t="str">
        <f t="shared" si="1290"/>
        <v>Min</v>
      </c>
      <c r="BI206" s="482">
        <f>'G-8'!MR288</f>
        <v>0</v>
      </c>
      <c r="BJ206" s="482" t="e">
        <f>'G-8'!MT288</f>
        <v>#DIV/0!</v>
      </c>
      <c r="BK206" s="483">
        <f>'G-8'!MS288</f>
        <v>0</v>
      </c>
      <c r="BL206" s="41">
        <f t="shared" si="1291"/>
        <v>0</v>
      </c>
      <c r="BM206" s="41">
        <f t="shared" ref="BM206" si="1325">BM205</f>
        <v>0</v>
      </c>
      <c r="BN206" s="41">
        <f t="shared" ref="BN206" si="1326">BN205</f>
        <v>0</v>
      </c>
      <c r="BO206" s="41">
        <f t="shared" ref="BO206" si="1327">BO205</f>
        <v>0</v>
      </c>
      <c r="BP206" s="41">
        <f t="shared" ref="BP206" si="1328">BP205</f>
        <v>0</v>
      </c>
      <c r="BQ206" s="41">
        <f t="shared" ref="BQ206" si="1329">BQ205</f>
        <v>0</v>
      </c>
      <c r="BR206" s="41">
        <f t="shared" ref="BR206" si="1330">BR205</f>
        <v>0</v>
      </c>
      <c r="BS206" s="41">
        <f t="shared" ref="BS206" si="1331">BS205</f>
        <v>0</v>
      </c>
      <c r="BT206" s="41">
        <f t="shared" ref="BT206" si="1332">BT205</f>
        <v>0</v>
      </c>
      <c r="BU206" s="41">
        <f t="shared" ref="BU206" si="1333">BU205</f>
        <v>0</v>
      </c>
      <c r="BV206" s="41">
        <f t="shared" ref="BV206" si="1334">BV205</f>
        <v>0</v>
      </c>
      <c r="BW206" s="41">
        <f t="shared" ref="BW206" si="1335">BW205</f>
        <v>0</v>
      </c>
      <c r="BX206" s="41">
        <f t="shared" ref="BX206" si="1336">BX205</f>
        <v>0</v>
      </c>
      <c r="BY206" s="41">
        <f t="shared" ref="BY206" si="1337">BY205</f>
        <v>0</v>
      </c>
      <c r="BZ206" s="41">
        <f t="shared" ref="BZ206" si="1338">BZ205</f>
        <v>0</v>
      </c>
      <c r="CA206" s="41">
        <f t="shared" ref="CA206" si="1339">CA205</f>
        <v>0</v>
      </c>
      <c r="CB206" s="41">
        <f t="shared" ref="CB206" si="1340">CB205</f>
        <v>0</v>
      </c>
      <c r="CC206" s="41">
        <f t="shared" ref="CC206" si="1341">CC205</f>
        <v>0</v>
      </c>
      <c r="CD206" s="41">
        <f t="shared" ref="CD206" si="1342">CD205</f>
        <v>0</v>
      </c>
      <c r="CE206" s="41">
        <f t="shared" ref="CE206" si="1343">CE205</f>
        <v>0</v>
      </c>
      <c r="CF206" s="41">
        <f t="shared" ref="CF206" si="1344">CF205</f>
        <v>0</v>
      </c>
      <c r="CG206" s="41" t="str">
        <f t="shared" ref="CG206" si="1345">CG205</f>
        <v>No</v>
      </c>
      <c r="CH206" s="41">
        <f t="shared" ref="CH206" si="1346">CH205</f>
        <v>0</v>
      </c>
      <c r="CI206" s="41">
        <f t="shared" ref="CI206" si="1347">CI205</f>
        <v>0</v>
      </c>
      <c r="CJ206" s="41">
        <f t="shared" ref="CJ206" si="1348">CJ205</f>
        <v>0</v>
      </c>
      <c r="CK206" s="41">
        <f t="shared" ref="CK206" si="1349">CK205</f>
        <v>0</v>
      </c>
      <c r="CL206" s="41">
        <f t="shared" ref="CL206" si="1350">CL205</f>
        <v>3</v>
      </c>
      <c r="CM206" s="41" t="str">
        <f t="shared" ref="CM206" si="1351">CM205</f>
        <v>I-71</v>
      </c>
      <c r="CN206" s="41" t="str">
        <f t="shared" ref="CN206" si="1352">CN205</f>
        <v>Se relaciona con la intensidad de uso de agua</v>
      </c>
      <c r="CO206" s="41" t="str">
        <f t="shared" si="1311"/>
        <v>I-71</v>
      </c>
      <c r="CP206" s="41" t="str">
        <f t="shared" si="1312"/>
        <v>Se relaciona con la intensidad de uso de agua</v>
      </c>
      <c r="CQ206" s="41" t="str">
        <f t="shared" si="1313"/>
        <v>I-77</v>
      </c>
      <c r="CR206" s="41" t="str">
        <f t="shared" si="1314"/>
        <v>Se puede estimar la cantidad de agua contaminada a través del agua usada</v>
      </c>
      <c r="CS206" s="41">
        <f t="shared" si="1315"/>
        <v>0</v>
      </c>
      <c r="CT206" s="41">
        <f t="shared" si="1316"/>
        <v>0</v>
      </c>
      <c r="CU206" s="41">
        <f t="shared" si="1317"/>
        <v>1</v>
      </c>
      <c r="CV206" s="41" t="str">
        <f t="shared" si="1318"/>
        <v>I-71</v>
      </c>
      <c r="CW206" s="41" t="str">
        <f t="shared" si="1319"/>
        <v>Se relaciona con la intensidad de uso de agua</v>
      </c>
      <c r="CX206" s="41">
        <f t="shared" si="1320"/>
        <v>0</v>
      </c>
      <c r="CY206" s="41">
        <f t="shared" si="1321"/>
        <v>0</v>
      </c>
      <c r="CZ206" s="41">
        <f t="shared" si="1322"/>
        <v>0</v>
      </c>
      <c r="DA206" s="41">
        <f t="shared" si="1323"/>
        <v>0</v>
      </c>
      <c r="DB206" s="26"/>
      <c r="DC206" s="26"/>
      <c r="DD206" s="26"/>
      <c r="DE206" s="26"/>
      <c r="DF206" s="26"/>
      <c r="DG206" s="26"/>
      <c r="DH206" s="26">
        <f t="shared" si="1284"/>
        <v>0</v>
      </c>
      <c r="DI206" s="26" t="str">
        <f t="shared" si="1285"/>
        <v>Avanzado</v>
      </c>
      <c r="DJ206" s="19"/>
      <c r="EG206" s="19"/>
      <c r="EH206" s="19"/>
      <c r="EI206" s="19"/>
      <c r="EJ206" s="19"/>
      <c r="EK206" s="19"/>
      <c r="EL206" s="19"/>
      <c r="EM206" s="19"/>
      <c r="EN206" s="19"/>
      <c r="EO206" s="19"/>
      <c r="EP206" s="19"/>
    </row>
    <row r="207" spans="1:146" s="20" customFormat="1" ht="15" customHeight="1">
      <c r="A207" s="1"/>
      <c r="B207" s="19"/>
      <c r="C207" s="31" t="s">
        <v>432</v>
      </c>
      <c r="D207" s="31" t="s">
        <v>519</v>
      </c>
      <c r="E207" s="31" t="s">
        <v>417</v>
      </c>
      <c r="F207" s="31" t="s">
        <v>2169</v>
      </c>
      <c r="G207" s="31" t="s">
        <v>2125</v>
      </c>
      <c r="H207" s="31" t="str">
        <f t="shared" si="1274"/>
        <v>Avanzado</v>
      </c>
      <c r="I207" s="41" t="s">
        <v>3070</v>
      </c>
      <c r="J207" s="22" t="s">
        <v>3009</v>
      </c>
      <c r="K207" s="642" t="s">
        <v>37</v>
      </c>
      <c r="L207" s="22" t="s">
        <v>3011</v>
      </c>
      <c r="M207" s="31" t="s">
        <v>98</v>
      </c>
      <c r="N207" s="22" t="s">
        <v>3012</v>
      </c>
      <c r="O207" s="220" t="s">
        <v>22</v>
      </c>
      <c r="P207" s="220" t="s">
        <v>22</v>
      </c>
      <c r="Q207" s="220" t="s">
        <v>22</v>
      </c>
      <c r="R207" s="220" t="s">
        <v>22</v>
      </c>
      <c r="S207" s="26">
        <f>'G-7'!D82</f>
        <v>77</v>
      </c>
      <c r="T207" s="26">
        <f>'G-7'!D61</f>
        <v>56</v>
      </c>
      <c r="U207" s="26">
        <f>'G-7'!D83</f>
        <v>78</v>
      </c>
      <c r="V207" s="26">
        <f>'G-7'!D85</f>
        <v>81</v>
      </c>
      <c r="W207" s="26">
        <f>'G-7'!D94</f>
        <v>90</v>
      </c>
      <c r="X207" s="26">
        <f>'G-7'!D98</f>
        <v>94</v>
      </c>
      <c r="Y207" s="26" t="s">
        <v>4</v>
      </c>
      <c r="Z207" s="26" t="s">
        <v>4</v>
      </c>
      <c r="AA207" s="41" t="s">
        <v>4</v>
      </c>
      <c r="AB207" s="41" t="s">
        <v>4</v>
      </c>
      <c r="AC207" s="41" t="s">
        <v>4</v>
      </c>
      <c r="AD207" s="41" t="s">
        <v>4</v>
      </c>
      <c r="AE207" s="41" t="s">
        <v>4</v>
      </c>
      <c r="AF207" s="41" t="s">
        <v>4</v>
      </c>
      <c r="AG207" s="41" t="s">
        <v>4</v>
      </c>
      <c r="AH207" s="41" t="s">
        <v>4</v>
      </c>
      <c r="AI207" s="41" t="s">
        <v>4</v>
      </c>
      <c r="AJ207" s="41" t="s">
        <v>4</v>
      </c>
      <c r="AK207" s="41" t="s">
        <v>4</v>
      </c>
      <c r="AL207" s="221" t="s">
        <v>3128</v>
      </c>
      <c r="AM207" s="26" t="s">
        <v>4</v>
      </c>
      <c r="AN207" s="669" t="s">
        <v>4</v>
      </c>
      <c r="AO207" s="22" t="s">
        <v>4</v>
      </c>
      <c r="AP207" s="22" t="s">
        <v>4</v>
      </c>
      <c r="AQ207" s="41" t="s">
        <v>619</v>
      </c>
      <c r="AR207" s="41"/>
      <c r="AS207" s="41"/>
      <c r="AT207" s="41" t="s">
        <v>2851</v>
      </c>
      <c r="AU207" s="41" t="s">
        <v>2851</v>
      </c>
      <c r="AV207" s="41" t="s">
        <v>2851</v>
      </c>
      <c r="AW207" s="41" t="s">
        <v>2851</v>
      </c>
      <c r="AX207" s="41" t="s">
        <v>2851</v>
      </c>
      <c r="AY207" s="41" t="s">
        <v>2851</v>
      </c>
      <c r="AZ207" s="41" t="s">
        <v>2851</v>
      </c>
      <c r="BA207" s="41" t="s">
        <v>2851</v>
      </c>
      <c r="BB207" s="646" t="s">
        <v>2018</v>
      </c>
      <c r="BC207" s="646" t="s">
        <v>450</v>
      </c>
      <c r="BD207" s="648" t="s">
        <v>2049</v>
      </c>
      <c r="BE207" s="648" t="s">
        <v>450</v>
      </c>
      <c r="BF207" s="650" t="s">
        <v>1922</v>
      </c>
      <c r="BG207" s="650" t="s">
        <v>450</v>
      </c>
      <c r="BH207" s="40" t="s">
        <v>971</v>
      </c>
      <c r="BI207" s="482">
        <f>'G-8'!MR125</f>
        <v>0.53</v>
      </c>
      <c r="BJ207" s="482">
        <f>'G-8'!MT125</f>
        <v>0.53</v>
      </c>
      <c r="BK207" s="483">
        <f>'G-8'!MS125</f>
        <v>0.53</v>
      </c>
      <c r="BL207" s="41">
        <f>COUNTA(BM207:BZ207)/2</f>
        <v>2</v>
      </c>
      <c r="BM207" s="41" t="str">
        <f>I179</f>
        <v>I-71</v>
      </c>
      <c r="BN207" s="31" t="s">
        <v>522</v>
      </c>
      <c r="BO207" s="41" t="str">
        <f>I180</f>
        <v>I-71</v>
      </c>
      <c r="BP207" s="31" t="s">
        <v>522</v>
      </c>
      <c r="BQ207" s="41"/>
      <c r="BR207" s="31"/>
      <c r="BS207" s="31"/>
      <c r="BT207" s="31"/>
      <c r="BU207" s="31"/>
      <c r="BV207" s="31"/>
      <c r="BW207" s="31"/>
      <c r="BX207" s="31"/>
      <c r="BY207" s="31"/>
      <c r="BZ207" s="31"/>
      <c r="CA207" s="41">
        <f t="shared" si="1114"/>
        <v>0</v>
      </c>
      <c r="CB207" s="41"/>
      <c r="CC207" s="41"/>
      <c r="CD207" s="41"/>
      <c r="CE207" s="41"/>
      <c r="CF207" s="41"/>
      <c r="CG207" s="41" t="s">
        <v>88</v>
      </c>
      <c r="CH207" s="41"/>
      <c r="CI207" s="41"/>
      <c r="CJ207" s="41"/>
      <c r="CK207" s="41"/>
      <c r="CL207" s="41">
        <f>COUNTA(CM207:CT207)/2</f>
        <v>0</v>
      </c>
      <c r="CM207" s="41"/>
      <c r="CN207" s="41"/>
      <c r="CO207" s="41"/>
      <c r="CP207" s="41"/>
      <c r="CQ207" s="41"/>
      <c r="CR207" s="41"/>
      <c r="CS207" s="41"/>
      <c r="CT207" s="41"/>
      <c r="CU207" s="41">
        <f t="shared" si="1115"/>
        <v>1</v>
      </c>
      <c r="CV207" s="41" t="str">
        <f>I199</f>
        <v>I-76</v>
      </c>
      <c r="CW207" s="31" t="s">
        <v>1626</v>
      </c>
      <c r="CX207" s="31"/>
      <c r="CY207" s="31"/>
      <c r="CZ207" s="31"/>
      <c r="DA207" s="31"/>
      <c r="DB207" s="26"/>
      <c r="DC207" s="26"/>
      <c r="DD207" s="26"/>
      <c r="DE207" s="26"/>
      <c r="DF207" s="26"/>
      <c r="DG207" s="26"/>
      <c r="DH207" s="26">
        <f t="shared" si="1284"/>
        <v>0</v>
      </c>
      <c r="DI207" s="26" t="str">
        <f t="shared" si="1285"/>
        <v>Avanzado</v>
      </c>
      <c r="DJ207" s="19"/>
      <c r="EG207" s="19"/>
      <c r="EH207" s="19"/>
      <c r="EI207" s="19"/>
      <c r="EJ207" s="19"/>
      <c r="EK207" s="19"/>
      <c r="EL207" s="19"/>
      <c r="EM207" s="19"/>
      <c r="EN207" s="19"/>
      <c r="EO207" s="19"/>
      <c r="EP207" s="19"/>
    </row>
    <row r="208" spans="1:146" s="20" customFormat="1" ht="15" customHeight="1">
      <c r="A208" s="1"/>
      <c r="B208" s="19"/>
      <c r="C208" s="31" t="str">
        <f>C207</f>
        <v>Ambiente</v>
      </c>
      <c r="D208" s="31" t="s">
        <v>14</v>
      </c>
      <c r="E208" s="31" t="str">
        <f>E207</f>
        <v>Contaminación</v>
      </c>
      <c r="F208" s="31" t="str">
        <f t="shared" ref="F208:G214" si="1353">F207</f>
        <v>Agua y lixiviado</v>
      </c>
      <c r="G208" s="31" t="str">
        <f t="shared" si="1353"/>
        <v>Efectividad Gubernamental</v>
      </c>
      <c r="H208" s="31" t="str">
        <f t="shared" si="1274"/>
        <v>Avanzado</v>
      </c>
      <c r="I208" s="31" t="str">
        <f t="shared" ref="I208:AG211" si="1354">I207</f>
        <v>I-77</v>
      </c>
      <c r="J208" s="31" t="str">
        <f t="shared" si="1354"/>
        <v>Intensidad de agua residual y/o lixiviado generado</v>
      </c>
      <c r="K208" s="31" t="str">
        <f t="shared" si="1354"/>
        <v>L/tonelada</v>
      </c>
      <c r="L208" s="31" t="str">
        <f t="shared" si="1354"/>
        <v>Muestra la relación entre el volumen total de agua contaminada generada respecto a la cantidad de residuos recolectados o ingresados en la instalación.</v>
      </c>
      <c r="M208" s="31" t="str">
        <f t="shared" si="1354"/>
        <v>Cuantitativo</v>
      </c>
      <c r="N208" s="31" t="str">
        <f t="shared" si="1354"/>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08" s="31" t="str">
        <f t="shared" si="1354"/>
        <v>N/A</v>
      </c>
      <c r="P208" s="31" t="str">
        <f t="shared" si="1354"/>
        <v>N/A</v>
      </c>
      <c r="Q208" s="31" t="str">
        <f t="shared" si="1354"/>
        <v>N/A</v>
      </c>
      <c r="R208" s="31" t="str">
        <f t="shared" si="1354"/>
        <v>N/A</v>
      </c>
      <c r="S208" s="31">
        <f t="shared" si="1354"/>
        <v>77</v>
      </c>
      <c r="T208" s="31">
        <f t="shared" si="1354"/>
        <v>56</v>
      </c>
      <c r="U208" s="31">
        <f t="shared" si="1354"/>
        <v>78</v>
      </c>
      <c r="V208" s="31">
        <f t="shared" si="1354"/>
        <v>81</v>
      </c>
      <c r="W208" s="31">
        <f t="shared" si="1354"/>
        <v>90</v>
      </c>
      <c r="X208" s="31">
        <f t="shared" si="1354"/>
        <v>94</v>
      </c>
      <c r="Y208" s="31" t="str">
        <f t="shared" si="1354"/>
        <v>-</v>
      </c>
      <c r="Z208" s="31" t="str">
        <f t="shared" si="1354"/>
        <v>-</v>
      </c>
      <c r="AA208" s="31" t="str">
        <f t="shared" si="1354"/>
        <v>-</v>
      </c>
      <c r="AB208" s="31" t="str">
        <f t="shared" si="1354"/>
        <v>-</v>
      </c>
      <c r="AC208" s="31" t="str">
        <f t="shared" si="1354"/>
        <v>-</v>
      </c>
      <c r="AD208" s="31" t="str">
        <f t="shared" si="1354"/>
        <v>-</v>
      </c>
      <c r="AE208" s="31" t="str">
        <f t="shared" si="1354"/>
        <v>-</v>
      </c>
      <c r="AF208" s="31" t="str">
        <f t="shared" si="1354"/>
        <v>-</v>
      </c>
      <c r="AG208" s="31" t="str">
        <f t="shared" si="1354"/>
        <v>-</v>
      </c>
      <c r="AH208" s="31" t="str">
        <f t="shared" ref="AH208:BA214" si="1355">AH207</f>
        <v>-</v>
      </c>
      <c r="AI208" s="31" t="str">
        <f t="shared" si="1355"/>
        <v>-</v>
      </c>
      <c r="AJ208" s="31" t="str">
        <f t="shared" si="1355"/>
        <v>-</v>
      </c>
      <c r="AK208" s="31" t="str">
        <f t="shared" si="1355"/>
        <v>-</v>
      </c>
      <c r="AL208" s="221" t="str">
        <f t="shared" si="1355"/>
        <v>Es posible que algunas descargas de agua se hagan conjuntas con otras operaciones, por lo que el volumen total de agua contaminada generada real puede ser un dato difícil de obtener.</v>
      </c>
      <c r="AM208" s="31" t="str">
        <f t="shared" si="1355"/>
        <v>-</v>
      </c>
      <c r="AN208" s="31" t="str">
        <f t="shared" si="1355"/>
        <v>-</v>
      </c>
      <c r="AO208" s="31" t="str">
        <f t="shared" si="1355"/>
        <v>-</v>
      </c>
      <c r="AP208" s="31" t="str">
        <f t="shared" si="1355"/>
        <v>-</v>
      </c>
      <c r="AQ208" s="31" t="str">
        <f t="shared" si="1355"/>
        <v>Componentes</v>
      </c>
      <c r="AR208" s="31"/>
      <c r="AS208" s="31"/>
      <c r="AT208" s="31" t="str">
        <f t="shared" si="1355"/>
        <v>X</v>
      </c>
      <c r="AU208" s="31" t="str">
        <f t="shared" si="1355"/>
        <v>X</v>
      </c>
      <c r="AV208" s="31" t="str">
        <f t="shared" si="1355"/>
        <v>X</v>
      </c>
      <c r="AW208" s="31" t="str">
        <f t="shared" si="1355"/>
        <v>X</v>
      </c>
      <c r="AX208" s="31" t="str">
        <f t="shared" si="1355"/>
        <v>X</v>
      </c>
      <c r="AY208" s="31" t="str">
        <f t="shared" si="1355"/>
        <v>X</v>
      </c>
      <c r="AZ208" s="31" t="str">
        <f t="shared" si="1355"/>
        <v>X</v>
      </c>
      <c r="BA208" s="31" t="str">
        <f t="shared" si="1355"/>
        <v>X</v>
      </c>
      <c r="BB208" s="646" t="s">
        <v>2018</v>
      </c>
      <c r="BC208" s="646" t="s">
        <v>450</v>
      </c>
      <c r="BD208" s="648" t="s">
        <v>2049</v>
      </c>
      <c r="BE208" s="648" t="s">
        <v>450</v>
      </c>
      <c r="BF208" s="650" t="s">
        <v>1922</v>
      </c>
      <c r="BG208" s="650" t="s">
        <v>450</v>
      </c>
      <c r="BH208" s="40" t="str">
        <f>BH207</f>
        <v>Min</v>
      </c>
      <c r="BI208" s="482">
        <f>'G-8'!MR126</f>
        <v>0.53</v>
      </c>
      <c r="BJ208" s="482">
        <f>'G-8'!MT126</f>
        <v>0.53</v>
      </c>
      <c r="BK208" s="483">
        <f>'G-8'!MS126</f>
        <v>0.53</v>
      </c>
      <c r="BL208" s="41">
        <f>BL207</f>
        <v>2</v>
      </c>
      <c r="BM208" s="41" t="str">
        <f t="shared" ref="BM208:DA213" si="1356">BM207</f>
        <v>I-71</v>
      </c>
      <c r="BN208" s="41" t="str">
        <f t="shared" si="1356"/>
        <v>Se relaciona con la intensidad de agua contaminada generada</v>
      </c>
      <c r="BO208" s="41" t="str">
        <f t="shared" si="1356"/>
        <v>I-71</v>
      </c>
      <c r="BP208" s="41" t="str">
        <f t="shared" si="1356"/>
        <v>Se relaciona con la intensidad de agua contaminada generada</v>
      </c>
      <c r="BQ208" s="41">
        <f t="shared" si="1356"/>
        <v>0</v>
      </c>
      <c r="BR208" s="41">
        <f t="shared" si="1356"/>
        <v>0</v>
      </c>
      <c r="BS208" s="41">
        <f t="shared" si="1356"/>
        <v>0</v>
      </c>
      <c r="BT208" s="41">
        <f t="shared" si="1356"/>
        <v>0</v>
      </c>
      <c r="BU208" s="41">
        <f t="shared" si="1356"/>
        <v>0</v>
      </c>
      <c r="BV208" s="41">
        <f t="shared" si="1356"/>
        <v>0</v>
      </c>
      <c r="BW208" s="41">
        <f t="shared" si="1356"/>
        <v>0</v>
      </c>
      <c r="BX208" s="41">
        <f t="shared" si="1356"/>
        <v>0</v>
      </c>
      <c r="BY208" s="41">
        <f t="shared" si="1356"/>
        <v>0</v>
      </c>
      <c r="BZ208" s="41">
        <f t="shared" si="1356"/>
        <v>0</v>
      </c>
      <c r="CA208" s="41">
        <f t="shared" si="1356"/>
        <v>0</v>
      </c>
      <c r="CB208" s="41">
        <f t="shared" si="1356"/>
        <v>0</v>
      </c>
      <c r="CC208" s="41">
        <f t="shared" si="1356"/>
        <v>0</v>
      </c>
      <c r="CD208" s="41">
        <f t="shared" si="1356"/>
        <v>0</v>
      </c>
      <c r="CE208" s="41">
        <f t="shared" si="1356"/>
        <v>0</v>
      </c>
      <c r="CF208" s="41">
        <f t="shared" si="1356"/>
        <v>0</v>
      </c>
      <c r="CG208" s="41" t="str">
        <f t="shared" si="1356"/>
        <v>No</v>
      </c>
      <c r="CH208" s="41">
        <f t="shared" si="1356"/>
        <v>0</v>
      </c>
      <c r="CI208" s="41">
        <f t="shared" si="1356"/>
        <v>0</v>
      </c>
      <c r="CJ208" s="41">
        <f t="shared" si="1356"/>
        <v>0</v>
      </c>
      <c r="CK208" s="41">
        <f t="shared" si="1356"/>
        <v>0</v>
      </c>
      <c r="CL208" s="41">
        <f t="shared" si="1356"/>
        <v>0</v>
      </c>
      <c r="CM208" s="41">
        <f t="shared" si="1356"/>
        <v>0</v>
      </c>
      <c r="CN208" s="41">
        <f t="shared" si="1356"/>
        <v>0</v>
      </c>
      <c r="CO208" s="41">
        <f t="shared" si="1356"/>
        <v>0</v>
      </c>
      <c r="CP208" s="41">
        <f t="shared" si="1356"/>
        <v>0</v>
      </c>
      <c r="CQ208" s="41">
        <f t="shared" si="1356"/>
        <v>0</v>
      </c>
      <c r="CR208" s="41">
        <f t="shared" si="1356"/>
        <v>0</v>
      </c>
      <c r="CS208" s="41">
        <f t="shared" si="1356"/>
        <v>0</v>
      </c>
      <c r="CT208" s="41">
        <f t="shared" si="1356"/>
        <v>0</v>
      </c>
      <c r="CU208" s="41">
        <f t="shared" si="1356"/>
        <v>1</v>
      </c>
      <c r="CV208" s="41" t="str">
        <f t="shared" si="1356"/>
        <v>I-76</v>
      </c>
      <c r="CW208" s="41" t="str">
        <f t="shared" si="1356"/>
        <v>Se puede estimar la cantidad de agua contaminada a través del agua usada</v>
      </c>
      <c r="CX208" s="41">
        <f t="shared" si="1356"/>
        <v>0</v>
      </c>
      <c r="CY208" s="41">
        <f t="shared" si="1356"/>
        <v>0</v>
      </c>
      <c r="CZ208" s="41">
        <f t="shared" si="1356"/>
        <v>0</v>
      </c>
      <c r="DA208" s="41">
        <f t="shared" si="1356"/>
        <v>0</v>
      </c>
      <c r="DB208" s="26"/>
      <c r="DC208" s="26"/>
      <c r="DD208" s="26"/>
      <c r="DE208" s="26"/>
      <c r="DF208" s="26"/>
      <c r="DG208" s="26"/>
      <c r="DH208" s="26">
        <f t="shared" si="1284"/>
        <v>0</v>
      </c>
      <c r="DI208" s="26" t="str">
        <f t="shared" si="1285"/>
        <v>Avanzado</v>
      </c>
      <c r="DJ208" s="19"/>
      <c r="EG208" s="19"/>
      <c r="EH208" s="19"/>
      <c r="EI208" s="19"/>
      <c r="EJ208" s="19"/>
      <c r="EK208" s="19"/>
      <c r="EL208" s="19"/>
      <c r="EM208" s="19"/>
      <c r="EN208" s="19"/>
      <c r="EO208" s="19"/>
      <c r="EP208" s="19"/>
    </row>
    <row r="209" spans="1:146" s="20" customFormat="1" ht="15" customHeight="1">
      <c r="A209" s="1"/>
      <c r="B209" s="19"/>
      <c r="C209" s="31" t="str">
        <f t="shared" ref="C209:C214" si="1357">C208</f>
        <v>Ambiente</v>
      </c>
      <c r="D209" s="31" t="s">
        <v>2313</v>
      </c>
      <c r="E209" s="31" t="str">
        <f t="shared" ref="E209:E214" si="1358">E208</f>
        <v>Contaminación</v>
      </c>
      <c r="F209" s="31" t="str">
        <f t="shared" si="1353"/>
        <v>Agua y lixiviado</v>
      </c>
      <c r="G209" s="31" t="str">
        <f t="shared" si="1353"/>
        <v>Efectividad Gubernamental</v>
      </c>
      <c r="H209" s="31" t="str">
        <f t="shared" si="1274"/>
        <v>Avanzado</v>
      </c>
      <c r="I209" s="31" t="str">
        <f t="shared" si="1354"/>
        <v>I-77</v>
      </c>
      <c r="J209" s="31" t="str">
        <f t="shared" si="1354"/>
        <v>Intensidad de agua residual y/o lixiviado generado</v>
      </c>
      <c r="K209" s="31" t="str">
        <f t="shared" si="1354"/>
        <v>L/tonelada</v>
      </c>
      <c r="L209" s="31" t="str">
        <f t="shared" si="1354"/>
        <v>Muestra la relación entre el volumen total de agua contaminada generada respecto a la cantidad de residuos recolectados o ingresados en la instalación.</v>
      </c>
      <c r="M209" s="31" t="str">
        <f t="shared" si="1354"/>
        <v>Cuantitativo</v>
      </c>
      <c r="N209" s="31" t="str">
        <f t="shared" si="1354"/>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09" s="31" t="str">
        <f t="shared" si="1354"/>
        <v>N/A</v>
      </c>
      <c r="P209" s="31" t="str">
        <f t="shared" si="1354"/>
        <v>N/A</v>
      </c>
      <c r="Q209" s="31" t="str">
        <f t="shared" si="1354"/>
        <v>N/A</v>
      </c>
      <c r="R209" s="31" t="str">
        <f t="shared" si="1354"/>
        <v>N/A</v>
      </c>
      <c r="S209" s="31">
        <f t="shared" si="1354"/>
        <v>77</v>
      </c>
      <c r="T209" s="31">
        <f t="shared" si="1354"/>
        <v>56</v>
      </c>
      <c r="U209" s="31">
        <f t="shared" si="1354"/>
        <v>78</v>
      </c>
      <c r="V209" s="31">
        <f t="shared" si="1354"/>
        <v>81</v>
      </c>
      <c r="W209" s="31">
        <f t="shared" si="1354"/>
        <v>90</v>
      </c>
      <c r="X209" s="31">
        <f t="shared" si="1354"/>
        <v>94</v>
      </c>
      <c r="Y209" s="31" t="str">
        <f t="shared" si="1354"/>
        <v>-</v>
      </c>
      <c r="Z209" s="31" t="str">
        <f t="shared" si="1354"/>
        <v>-</v>
      </c>
      <c r="AA209" s="31" t="str">
        <f t="shared" si="1354"/>
        <v>-</v>
      </c>
      <c r="AB209" s="31" t="str">
        <f t="shared" si="1354"/>
        <v>-</v>
      </c>
      <c r="AC209" s="31" t="str">
        <f t="shared" si="1354"/>
        <v>-</v>
      </c>
      <c r="AD209" s="31" t="str">
        <f t="shared" si="1354"/>
        <v>-</v>
      </c>
      <c r="AE209" s="31" t="str">
        <f t="shared" si="1354"/>
        <v>-</v>
      </c>
      <c r="AF209" s="31" t="str">
        <f t="shared" si="1354"/>
        <v>-</v>
      </c>
      <c r="AG209" s="31" t="str">
        <f t="shared" si="1354"/>
        <v>-</v>
      </c>
      <c r="AH209" s="31" t="str">
        <f t="shared" si="1355"/>
        <v>-</v>
      </c>
      <c r="AI209" s="31" t="str">
        <f t="shared" si="1355"/>
        <v>-</v>
      </c>
      <c r="AJ209" s="31" t="str">
        <f t="shared" si="1355"/>
        <v>-</v>
      </c>
      <c r="AK209" s="31" t="str">
        <f t="shared" si="1355"/>
        <v>-</v>
      </c>
      <c r="AL209" s="221" t="str">
        <f t="shared" si="1355"/>
        <v>Es posible que algunas descargas de agua se hagan conjuntas con otras operaciones, por lo que el volumen total de agua contaminada generada real puede ser un dato difícil de obtener.</v>
      </c>
      <c r="AM209" s="31" t="str">
        <f t="shared" si="1355"/>
        <v>-</v>
      </c>
      <c r="AN209" s="31" t="str">
        <f t="shared" si="1355"/>
        <v>-</v>
      </c>
      <c r="AO209" s="31" t="str">
        <f t="shared" si="1355"/>
        <v>-</v>
      </c>
      <c r="AP209" s="31" t="str">
        <f t="shared" si="1355"/>
        <v>-</v>
      </c>
      <c r="AQ209" s="31" t="str">
        <f t="shared" si="1355"/>
        <v>Componentes</v>
      </c>
      <c r="AR209" s="31"/>
      <c r="AS209" s="31"/>
      <c r="AT209" s="31" t="str">
        <f t="shared" si="1355"/>
        <v>X</v>
      </c>
      <c r="AU209" s="31" t="str">
        <f t="shared" si="1355"/>
        <v>X</v>
      </c>
      <c r="AV209" s="31" t="str">
        <f t="shared" si="1355"/>
        <v>X</v>
      </c>
      <c r="AW209" s="31" t="str">
        <f t="shared" si="1355"/>
        <v>X</v>
      </c>
      <c r="AX209" s="31" t="str">
        <f t="shared" si="1355"/>
        <v>X</v>
      </c>
      <c r="AY209" s="31" t="str">
        <f t="shared" si="1355"/>
        <v>X</v>
      </c>
      <c r="AZ209" s="31" t="str">
        <f t="shared" si="1355"/>
        <v>X</v>
      </c>
      <c r="BA209" s="31" t="str">
        <f t="shared" si="1355"/>
        <v>X</v>
      </c>
      <c r="BB209" s="646" t="s">
        <v>2018</v>
      </c>
      <c r="BC209" s="646" t="s">
        <v>450</v>
      </c>
      <c r="BD209" s="648" t="s">
        <v>2049</v>
      </c>
      <c r="BE209" s="648" t="s">
        <v>450</v>
      </c>
      <c r="BF209" s="650" t="s">
        <v>1922</v>
      </c>
      <c r="BG209" s="650" t="s">
        <v>450</v>
      </c>
      <c r="BH209" s="40" t="str">
        <f t="shared" ref="BH209:BH214" si="1359">BH208</f>
        <v>Min</v>
      </c>
      <c r="BI209" s="482">
        <f>'G-8'!MR148</f>
        <v>0</v>
      </c>
      <c r="BJ209" s="482" t="e">
        <f>'G-8'!MT148</f>
        <v>#DIV/0!</v>
      </c>
      <c r="BK209" s="482">
        <f>'G-8'!MS148</f>
        <v>0</v>
      </c>
      <c r="BL209" s="41">
        <f t="shared" ref="BL209:BL214" si="1360">BL208</f>
        <v>2</v>
      </c>
      <c r="BM209" s="41" t="str">
        <f t="shared" si="1356"/>
        <v>I-71</v>
      </c>
      <c r="BN209" s="41" t="str">
        <f t="shared" si="1356"/>
        <v>Se relaciona con la intensidad de agua contaminada generada</v>
      </c>
      <c r="BO209" s="41" t="str">
        <f t="shared" si="1356"/>
        <v>I-71</v>
      </c>
      <c r="BP209" s="41" t="str">
        <f t="shared" si="1356"/>
        <v>Se relaciona con la intensidad de agua contaminada generada</v>
      </c>
      <c r="BQ209" s="41">
        <f t="shared" si="1356"/>
        <v>0</v>
      </c>
      <c r="BR209" s="41">
        <f t="shared" si="1356"/>
        <v>0</v>
      </c>
      <c r="BS209" s="41">
        <f t="shared" si="1356"/>
        <v>0</v>
      </c>
      <c r="BT209" s="41">
        <f t="shared" si="1356"/>
        <v>0</v>
      </c>
      <c r="BU209" s="41">
        <f t="shared" si="1356"/>
        <v>0</v>
      </c>
      <c r="BV209" s="41">
        <f t="shared" si="1356"/>
        <v>0</v>
      </c>
      <c r="BW209" s="41">
        <f t="shared" si="1356"/>
        <v>0</v>
      </c>
      <c r="BX209" s="41">
        <f t="shared" si="1356"/>
        <v>0</v>
      </c>
      <c r="BY209" s="41">
        <f t="shared" si="1356"/>
        <v>0</v>
      </c>
      <c r="BZ209" s="41">
        <f t="shared" si="1356"/>
        <v>0</v>
      </c>
      <c r="CA209" s="41">
        <f t="shared" si="1356"/>
        <v>0</v>
      </c>
      <c r="CB209" s="41">
        <f t="shared" si="1356"/>
        <v>0</v>
      </c>
      <c r="CC209" s="41">
        <f t="shared" si="1356"/>
        <v>0</v>
      </c>
      <c r="CD209" s="41">
        <f t="shared" si="1356"/>
        <v>0</v>
      </c>
      <c r="CE209" s="41">
        <f t="shared" si="1356"/>
        <v>0</v>
      </c>
      <c r="CF209" s="41">
        <f t="shared" si="1356"/>
        <v>0</v>
      </c>
      <c r="CG209" s="41" t="str">
        <f t="shared" si="1356"/>
        <v>No</v>
      </c>
      <c r="CH209" s="41">
        <f t="shared" si="1356"/>
        <v>0</v>
      </c>
      <c r="CI209" s="41">
        <f t="shared" si="1356"/>
        <v>0</v>
      </c>
      <c r="CJ209" s="41">
        <f t="shared" si="1356"/>
        <v>0</v>
      </c>
      <c r="CK209" s="41">
        <f t="shared" si="1356"/>
        <v>0</v>
      </c>
      <c r="CL209" s="41">
        <f t="shared" si="1356"/>
        <v>0</v>
      </c>
      <c r="CM209" s="41">
        <f t="shared" si="1356"/>
        <v>0</v>
      </c>
      <c r="CN209" s="41">
        <f t="shared" si="1356"/>
        <v>0</v>
      </c>
      <c r="CO209" s="41">
        <f t="shared" si="1356"/>
        <v>0</v>
      </c>
      <c r="CP209" s="41">
        <f t="shared" si="1356"/>
        <v>0</v>
      </c>
      <c r="CQ209" s="41">
        <f t="shared" si="1356"/>
        <v>0</v>
      </c>
      <c r="CR209" s="41">
        <f t="shared" si="1356"/>
        <v>0</v>
      </c>
      <c r="CS209" s="41">
        <f t="shared" si="1356"/>
        <v>0</v>
      </c>
      <c r="CT209" s="41">
        <f t="shared" si="1356"/>
        <v>0</v>
      </c>
      <c r="CU209" s="41">
        <f t="shared" si="1356"/>
        <v>1</v>
      </c>
      <c r="CV209" s="41" t="str">
        <f t="shared" si="1356"/>
        <v>I-76</v>
      </c>
      <c r="CW209" s="41" t="str">
        <f t="shared" si="1356"/>
        <v>Se puede estimar la cantidad de agua contaminada a través del agua usada</v>
      </c>
      <c r="CX209" s="41">
        <f t="shared" si="1356"/>
        <v>0</v>
      </c>
      <c r="CY209" s="41">
        <f t="shared" si="1356"/>
        <v>0</v>
      </c>
      <c r="CZ209" s="41">
        <f t="shared" si="1356"/>
        <v>0</v>
      </c>
      <c r="DA209" s="41">
        <f t="shared" si="1356"/>
        <v>0</v>
      </c>
      <c r="DB209" s="26"/>
      <c r="DC209" s="26"/>
      <c r="DD209" s="26"/>
      <c r="DE209" s="26"/>
      <c r="DF209" s="26"/>
      <c r="DG209" s="26"/>
      <c r="DH209" s="26">
        <f t="shared" si="1284"/>
        <v>0</v>
      </c>
      <c r="DI209" s="26" t="str">
        <f t="shared" si="1285"/>
        <v>Avanzado</v>
      </c>
      <c r="DJ209" s="19"/>
      <c r="EG209" s="19"/>
      <c r="EH209" s="19"/>
      <c r="EI209" s="19"/>
      <c r="EJ209" s="19"/>
      <c r="EK209" s="19"/>
      <c r="EL209" s="19"/>
      <c r="EM209" s="19"/>
      <c r="EN209" s="19"/>
      <c r="EO209" s="19"/>
      <c r="EP209" s="19"/>
    </row>
    <row r="210" spans="1:146" s="20" customFormat="1" ht="15" customHeight="1">
      <c r="A210" s="1"/>
      <c r="B210" s="19"/>
      <c r="C210" s="31" t="str">
        <f t="shared" si="1357"/>
        <v>Ambiente</v>
      </c>
      <c r="D210" s="31" t="s">
        <v>5</v>
      </c>
      <c r="E210" s="31" t="str">
        <f t="shared" si="1358"/>
        <v>Contaminación</v>
      </c>
      <c r="F210" s="31" t="str">
        <f t="shared" si="1353"/>
        <v>Agua y lixiviado</v>
      </c>
      <c r="G210" s="31" t="str">
        <f t="shared" si="1353"/>
        <v>Efectividad Gubernamental</v>
      </c>
      <c r="H210" s="31" t="str">
        <f t="shared" si="1274"/>
        <v>Avanzado</v>
      </c>
      <c r="I210" s="31" t="str">
        <f t="shared" si="1354"/>
        <v>I-77</v>
      </c>
      <c r="J210" s="31" t="str">
        <f t="shared" si="1354"/>
        <v>Intensidad de agua residual y/o lixiviado generado</v>
      </c>
      <c r="K210" s="31" t="str">
        <f t="shared" si="1354"/>
        <v>L/tonelada</v>
      </c>
      <c r="L210" s="31" t="str">
        <f t="shared" si="1354"/>
        <v>Muestra la relación entre el volumen total de agua contaminada generada respecto a la cantidad de residuos recolectados o ingresados en la instalación.</v>
      </c>
      <c r="M210" s="31" t="str">
        <f t="shared" si="1354"/>
        <v>Cuantitativo</v>
      </c>
      <c r="N210" s="31" t="str">
        <f t="shared" si="1354"/>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10" s="31" t="str">
        <f t="shared" si="1354"/>
        <v>N/A</v>
      </c>
      <c r="P210" s="31" t="str">
        <f t="shared" si="1354"/>
        <v>N/A</v>
      </c>
      <c r="Q210" s="31" t="str">
        <f t="shared" si="1354"/>
        <v>N/A</v>
      </c>
      <c r="R210" s="31" t="str">
        <f t="shared" si="1354"/>
        <v>N/A</v>
      </c>
      <c r="S210" s="31">
        <f t="shared" si="1354"/>
        <v>77</v>
      </c>
      <c r="T210" s="31">
        <f t="shared" si="1354"/>
        <v>56</v>
      </c>
      <c r="U210" s="31">
        <f t="shared" si="1354"/>
        <v>78</v>
      </c>
      <c r="V210" s="31">
        <f t="shared" si="1354"/>
        <v>81</v>
      </c>
      <c r="W210" s="31">
        <f t="shared" si="1354"/>
        <v>90</v>
      </c>
      <c r="X210" s="31">
        <f t="shared" si="1354"/>
        <v>94</v>
      </c>
      <c r="Y210" s="31" t="str">
        <f t="shared" si="1354"/>
        <v>-</v>
      </c>
      <c r="Z210" s="31" t="str">
        <f t="shared" si="1354"/>
        <v>-</v>
      </c>
      <c r="AA210" s="31" t="str">
        <f t="shared" si="1354"/>
        <v>-</v>
      </c>
      <c r="AB210" s="31" t="str">
        <f t="shared" si="1354"/>
        <v>-</v>
      </c>
      <c r="AC210" s="31" t="str">
        <f t="shared" si="1354"/>
        <v>-</v>
      </c>
      <c r="AD210" s="31" t="str">
        <f t="shared" si="1354"/>
        <v>-</v>
      </c>
      <c r="AE210" s="31" t="str">
        <f t="shared" si="1354"/>
        <v>-</v>
      </c>
      <c r="AF210" s="31" t="str">
        <f t="shared" si="1354"/>
        <v>-</v>
      </c>
      <c r="AG210" s="31" t="str">
        <f t="shared" si="1354"/>
        <v>-</v>
      </c>
      <c r="AH210" s="31" t="str">
        <f t="shared" si="1355"/>
        <v>-</v>
      </c>
      <c r="AI210" s="31" t="str">
        <f t="shared" si="1355"/>
        <v>-</v>
      </c>
      <c r="AJ210" s="31" t="str">
        <f t="shared" si="1355"/>
        <v>-</v>
      </c>
      <c r="AK210" s="31" t="str">
        <f t="shared" si="1355"/>
        <v>-</v>
      </c>
      <c r="AL210" s="221" t="str">
        <f t="shared" si="1355"/>
        <v>Es posible que algunas descargas de agua se hagan conjuntas con otras operaciones, por lo que el volumen total de agua contaminada generada real puede ser un dato difícil de obtener.</v>
      </c>
      <c r="AM210" s="31" t="str">
        <f t="shared" si="1355"/>
        <v>-</v>
      </c>
      <c r="AN210" s="31" t="str">
        <f t="shared" si="1355"/>
        <v>-</v>
      </c>
      <c r="AO210" s="31" t="str">
        <f t="shared" si="1355"/>
        <v>-</v>
      </c>
      <c r="AP210" s="31" t="str">
        <f t="shared" si="1355"/>
        <v>-</v>
      </c>
      <c r="AQ210" s="31" t="str">
        <f t="shared" si="1355"/>
        <v>Componentes</v>
      </c>
      <c r="AR210" s="31"/>
      <c r="AS210" s="31"/>
      <c r="AT210" s="31" t="str">
        <f t="shared" si="1355"/>
        <v>X</v>
      </c>
      <c r="AU210" s="31" t="str">
        <f t="shared" si="1355"/>
        <v>X</v>
      </c>
      <c r="AV210" s="31" t="str">
        <f t="shared" si="1355"/>
        <v>X</v>
      </c>
      <c r="AW210" s="31" t="str">
        <f t="shared" si="1355"/>
        <v>X</v>
      </c>
      <c r="AX210" s="31" t="str">
        <f t="shared" si="1355"/>
        <v>X</v>
      </c>
      <c r="AY210" s="31" t="str">
        <f t="shared" si="1355"/>
        <v>X</v>
      </c>
      <c r="AZ210" s="31" t="str">
        <f t="shared" si="1355"/>
        <v>X</v>
      </c>
      <c r="BA210" s="31" t="str">
        <f t="shared" si="1355"/>
        <v>X</v>
      </c>
      <c r="BB210" s="646" t="s">
        <v>2015</v>
      </c>
      <c r="BC210" s="646" t="s">
        <v>450</v>
      </c>
      <c r="BD210" s="648" t="s">
        <v>2046</v>
      </c>
      <c r="BE210" s="648" t="s">
        <v>450</v>
      </c>
      <c r="BF210" s="650" t="s">
        <v>1923</v>
      </c>
      <c r="BG210" s="650" t="s">
        <v>450</v>
      </c>
      <c r="BH210" s="40" t="str">
        <f t="shared" si="1359"/>
        <v>Min</v>
      </c>
      <c r="BI210" s="482">
        <f>'G-8'!MR182</f>
        <v>512.6</v>
      </c>
      <c r="BJ210" s="482">
        <f>'G-8'!MT182</f>
        <v>158.68333333333334</v>
      </c>
      <c r="BK210" s="482">
        <f>'G-8'!MS182</f>
        <v>0.1</v>
      </c>
      <c r="BL210" s="41">
        <f t="shared" si="1360"/>
        <v>2</v>
      </c>
      <c r="BM210" s="41" t="str">
        <f t="shared" si="1356"/>
        <v>I-71</v>
      </c>
      <c r="BN210" s="41" t="str">
        <f t="shared" si="1356"/>
        <v>Se relaciona con la intensidad de agua contaminada generada</v>
      </c>
      <c r="BO210" s="41" t="str">
        <f t="shared" si="1356"/>
        <v>I-71</v>
      </c>
      <c r="BP210" s="41" t="str">
        <f t="shared" si="1356"/>
        <v>Se relaciona con la intensidad de agua contaminada generada</v>
      </c>
      <c r="BQ210" s="41">
        <f t="shared" si="1356"/>
        <v>0</v>
      </c>
      <c r="BR210" s="41">
        <f t="shared" si="1356"/>
        <v>0</v>
      </c>
      <c r="BS210" s="41">
        <f t="shared" si="1356"/>
        <v>0</v>
      </c>
      <c r="BT210" s="41">
        <f t="shared" si="1356"/>
        <v>0</v>
      </c>
      <c r="BU210" s="41">
        <f t="shared" si="1356"/>
        <v>0</v>
      </c>
      <c r="BV210" s="41">
        <f t="shared" si="1356"/>
        <v>0</v>
      </c>
      <c r="BW210" s="41">
        <f t="shared" si="1356"/>
        <v>0</v>
      </c>
      <c r="BX210" s="41">
        <f t="shared" si="1356"/>
        <v>0</v>
      </c>
      <c r="BY210" s="41">
        <f t="shared" si="1356"/>
        <v>0</v>
      </c>
      <c r="BZ210" s="41">
        <f t="shared" si="1356"/>
        <v>0</v>
      </c>
      <c r="CA210" s="41">
        <f t="shared" si="1356"/>
        <v>0</v>
      </c>
      <c r="CB210" s="41">
        <f t="shared" si="1356"/>
        <v>0</v>
      </c>
      <c r="CC210" s="41">
        <f t="shared" si="1356"/>
        <v>0</v>
      </c>
      <c r="CD210" s="41">
        <f t="shared" si="1356"/>
        <v>0</v>
      </c>
      <c r="CE210" s="41">
        <f t="shared" si="1356"/>
        <v>0</v>
      </c>
      <c r="CF210" s="41">
        <f t="shared" si="1356"/>
        <v>0</v>
      </c>
      <c r="CG210" s="41" t="str">
        <f t="shared" si="1356"/>
        <v>No</v>
      </c>
      <c r="CH210" s="41">
        <f t="shared" si="1356"/>
        <v>0</v>
      </c>
      <c r="CI210" s="41">
        <f t="shared" si="1356"/>
        <v>0</v>
      </c>
      <c r="CJ210" s="41">
        <f t="shared" si="1356"/>
        <v>0</v>
      </c>
      <c r="CK210" s="41">
        <f t="shared" si="1356"/>
        <v>0</v>
      </c>
      <c r="CL210" s="41">
        <f t="shared" si="1356"/>
        <v>0</v>
      </c>
      <c r="CM210" s="41">
        <f t="shared" si="1356"/>
        <v>0</v>
      </c>
      <c r="CN210" s="41">
        <f t="shared" si="1356"/>
        <v>0</v>
      </c>
      <c r="CO210" s="41">
        <f t="shared" si="1356"/>
        <v>0</v>
      </c>
      <c r="CP210" s="41">
        <f t="shared" si="1356"/>
        <v>0</v>
      </c>
      <c r="CQ210" s="41">
        <f t="shared" si="1356"/>
        <v>0</v>
      </c>
      <c r="CR210" s="41">
        <f t="shared" si="1356"/>
        <v>0</v>
      </c>
      <c r="CS210" s="41">
        <f t="shared" si="1356"/>
        <v>0</v>
      </c>
      <c r="CT210" s="41">
        <f t="shared" si="1356"/>
        <v>0</v>
      </c>
      <c r="CU210" s="41">
        <f t="shared" si="1356"/>
        <v>1</v>
      </c>
      <c r="CV210" s="41" t="str">
        <f t="shared" si="1356"/>
        <v>I-76</v>
      </c>
      <c r="CW210" s="41" t="str">
        <f t="shared" si="1356"/>
        <v>Se puede estimar la cantidad de agua contaminada a través del agua usada</v>
      </c>
      <c r="CX210" s="41">
        <f t="shared" si="1356"/>
        <v>0</v>
      </c>
      <c r="CY210" s="41">
        <f t="shared" si="1356"/>
        <v>0</v>
      </c>
      <c r="CZ210" s="41">
        <f t="shared" si="1356"/>
        <v>0</v>
      </c>
      <c r="DA210" s="41">
        <f t="shared" si="1356"/>
        <v>0</v>
      </c>
      <c r="DB210" s="26"/>
      <c r="DC210" s="26"/>
      <c r="DD210" s="26"/>
      <c r="DE210" s="26"/>
      <c r="DF210" s="26"/>
      <c r="DG210" s="26"/>
      <c r="DH210" s="26">
        <f t="shared" si="1284"/>
        <v>0</v>
      </c>
      <c r="DI210" s="26" t="str">
        <f t="shared" si="1285"/>
        <v>Avanzado</v>
      </c>
      <c r="DJ210" s="19"/>
      <c r="EG210" s="19"/>
      <c r="EH210" s="19"/>
      <c r="EI210" s="19"/>
      <c r="EJ210" s="19"/>
      <c r="EK210" s="19"/>
      <c r="EL210" s="19"/>
      <c r="EM210" s="19"/>
      <c r="EN210" s="19"/>
      <c r="EO210" s="19"/>
      <c r="EP210" s="19"/>
    </row>
    <row r="211" spans="1:146" s="20" customFormat="1" ht="15" customHeight="1">
      <c r="A211" s="1"/>
      <c r="B211" s="19"/>
      <c r="C211" s="31" t="str">
        <f t="shared" si="1357"/>
        <v>Ambiente</v>
      </c>
      <c r="D211" s="473" t="s">
        <v>204</v>
      </c>
      <c r="E211" s="31" t="str">
        <f t="shared" si="1358"/>
        <v>Contaminación</v>
      </c>
      <c r="F211" s="31" t="str">
        <f t="shared" si="1353"/>
        <v>Agua y lixiviado</v>
      </c>
      <c r="G211" s="31" t="str">
        <f t="shared" si="1353"/>
        <v>Efectividad Gubernamental</v>
      </c>
      <c r="H211" s="31" t="str">
        <f t="shared" si="1274"/>
        <v>Avanzado</v>
      </c>
      <c r="I211" s="31" t="str">
        <f t="shared" si="1354"/>
        <v>I-77</v>
      </c>
      <c r="J211" s="31" t="str">
        <f t="shared" si="1354"/>
        <v>Intensidad de agua residual y/o lixiviado generado</v>
      </c>
      <c r="K211" s="31" t="str">
        <f t="shared" si="1354"/>
        <v>L/tonelada</v>
      </c>
      <c r="L211" s="31" t="str">
        <f t="shared" si="1354"/>
        <v>Muestra la relación entre el volumen total de agua contaminada generada respecto a la cantidad de residuos recolectados o ingresados en la instalación.</v>
      </c>
      <c r="M211" s="31" t="str">
        <f t="shared" si="1354"/>
        <v>Cuantitativo</v>
      </c>
      <c r="N211" s="31" t="str">
        <f t="shared" si="1354"/>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11" s="31" t="str">
        <f t="shared" si="1354"/>
        <v>N/A</v>
      </c>
      <c r="P211" s="31" t="str">
        <f t="shared" si="1354"/>
        <v>N/A</v>
      </c>
      <c r="Q211" s="31" t="str">
        <f t="shared" si="1354"/>
        <v>N/A</v>
      </c>
      <c r="R211" s="31" t="str">
        <f t="shared" si="1354"/>
        <v>N/A</v>
      </c>
      <c r="S211" s="31">
        <f t="shared" si="1354"/>
        <v>77</v>
      </c>
      <c r="T211" s="31">
        <f t="shared" si="1354"/>
        <v>56</v>
      </c>
      <c r="U211" s="31">
        <f t="shared" si="1354"/>
        <v>78</v>
      </c>
      <c r="V211" s="31">
        <f t="shared" si="1354"/>
        <v>81</v>
      </c>
      <c r="W211" s="31">
        <f t="shared" si="1354"/>
        <v>90</v>
      </c>
      <c r="X211" s="31">
        <f t="shared" si="1354"/>
        <v>94</v>
      </c>
      <c r="Y211" s="31" t="str">
        <f t="shared" si="1354"/>
        <v>-</v>
      </c>
      <c r="Z211" s="31" t="str">
        <f t="shared" si="1354"/>
        <v>-</v>
      </c>
      <c r="AA211" s="31" t="str">
        <f t="shared" si="1354"/>
        <v>-</v>
      </c>
      <c r="AB211" s="31" t="str">
        <f t="shared" si="1354"/>
        <v>-</v>
      </c>
      <c r="AC211" s="31" t="str">
        <f t="shared" si="1354"/>
        <v>-</v>
      </c>
      <c r="AD211" s="31" t="str">
        <f t="shared" si="1354"/>
        <v>-</v>
      </c>
      <c r="AE211" s="31" t="str">
        <f t="shared" si="1354"/>
        <v>-</v>
      </c>
      <c r="AF211" s="31" t="str">
        <f t="shared" si="1354"/>
        <v>-</v>
      </c>
      <c r="AG211" s="31" t="str">
        <f t="shared" si="1354"/>
        <v>-</v>
      </c>
      <c r="AH211" s="31" t="str">
        <f t="shared" si="1355"/>
        <v>-</v>
      </c>
      <c r="AI211" s="31" t="str">
        <f t="shared" si="1355"/>
        <v>-</v>
      </c>
      <c r="AJ211" s="31" t="str">
        <f t="shared" si="1355"/>
        <v>-</v>
      </c>
      <c r="AK211" s="31" t="str">
        <f t="shared" si="1355"/>
        <v>-</v>
      </c>
      <c r="AL211" s="221" t="str">
        <f t="shared" si="1355"/>
        <v>Es posible que algunas descargas de agua se hagan conjuntas con otras operaciones, por lo que el volumen total de agua contaminada generada real puede ser un dato difícil de obtener.</v>
      </c>
      <c r="AM211" s="31" t="str">
        <f t="shared" si="1355"/>
        <v>-</v>
      </c>
      <c r="AN211" s="31" t="str">
        <f t="shared" si="1355"/>
        <v>-</v>
      </c>
      <c r="AO211" s="31" t="str">
        <f t="shared" si="1355"/>
        <v>-</v>
      </c>
      <c r="AP211" s="31" t="str">
        <f t="shared" si="1355"/>
        <v>-</v>
      </c>
      <c r="AQ211" s="31" t="str">
        <f t="shared" si="1355"/>
        <v>Componentes</v>
      </c>
      <c r="AR211" s="31"/>
      <c r="AS211" s="31"/>
      <c r="AT211" s="31" t="str">
        <f t="shared" si="1355"/>
        <v>X</v>
      </c>
      <c r="AU211" s="31" t="str">
        <f t="shared" si="1355"/>
        <v>X</v>
      </c>
      <c r="AV211" s="31" t="str">
        <f t="shared" si="1355"/>
        <v>X</v>
      </c>
      <c r="AW211" s="31" t="str">
        <f t="shared" si="1355"/>
        <v>X</v>
      </c>
      <c r="AX211" s="31" t="str">
        <f t="shared" si="1355"/>
        <v>X</v>
      </c>
      <c r="AY211" s="31" t="str">
        <f t="shared" si="1355"/>
        <v>X</v>
      </c>
      <c r="AZ211" s="31" t="str">
        <f t="shared" si="1355"/>
        <v>X</v>
      </c>
      <c r="BA211" s="31" t="str">
        <f t="shared" si="1355"/>
        <v>X</v>
      </c>
      <c r="BB211" s="646" t="s">
        <v>2030</v>
      </c>
      <c r="BC211" s="646" t="s">
        <v>450</v>
      </c>
      <c r="BD211" s="648" t="s">
        <v>2061</v>
      </c>
      <c r="BE211" s="648" t="s">
        <v>450</v>
      </c>
      <c r="BF211" s="650" t="s">
        <v>1931</v>
      </c>
      <c r="BG211" s="650" t="s">
        <v>450</v>
      </c>
      <c r="BH211" s="40" t="str">
        <f t="shared" si="1359"/>
        <v>Min</v>
      </c>
      <c r="BI211" s="482">
        <f>'G-8'!MR212</f>
        <v>161.69999999999999</v>
      </c>
      <c r="BJ211" s="482">
        <f>'G-8'!MT212</f>
        <v>50.089999999999996</v>
      </c>
      <c r="BK211" s="482">
        <f>'G-8'!MS212</f>
        <v>4</v>
      </c>
      <c r="BL211" s="41">
        <f t="shared" si="1360"/>
        <v>2</v>
      </c>
      <c r="BM211" s="41" t="str">
        <f t="shared" si="1356"/>
        <v>I-71</v>
      </c>
      <c r="BN211" s="41" t="str">
        <f t="shared" si="1356"/>
        <v>Se relaciona con la intensidad de agua contaminada generada</v>
      </c>
      <c r="BO211" s="41" t="str">
        <f t="shared" si="1356"/>
        <v>I-71</v>
      </c>
      <c r="BP211" s="41" t="str">
        <f t="shared" si="1356"/>
        <v>Se relaciona con la intensidad de agua contaminada generada</v>
      </c>
      <c r="BQ211" s="41">
        <f t="shared" si="1356"/>
        <v>0</v>
      </c>
      <c r="BR211" s="41">
        <f t="shared" si="1356"/>
        <v>0</v>
      </c>
      <c r="BS211" s="41">
        <f t="shared" si="1356"/>
        <v>0</v>
      </c>
      <c r="BT211" s="41">
        <f t="shared" si="1356"/>
        <v>0</v>
      </c>
      <c r="BU211" s="41">
        <f t="shared" si="1356"/>
        <v>0</v>
      </c>
      <c r="BV211" s="41">
        <f t="shared" si="1356"/>
        <v>0</v>
      </c>
      <c r="BW211" s="41">
        <f t="shared" si="1356"/>
        <v>0</v>
      </c>
      <c r="BX211" s="41">
        <f t="shared" si="1356"/>
        <v>0</v>
      </c>
      <c r="BY211" s="41">
        <f t="shared" si="1356"/>
        <v>0</v>
      </c>
      <c r="BZ211" s="41">
        <f t="shared" si="1356"/>
        <v>0</v>
      </c>
      <c r="CA211" s="41">
        <f t="shared" si="1356"/>
        <v>0</v>
      </c>
      <c r="CB211" s="41">
        <f t="shared" si="1356"/>
        <v>0</v>
      </c>
      <c r="CC211" s="41">
        <f t="shared" si="1356"/>
        <v>0</v>
      </c>
      <c r="CD211" s="41">
        <f t="shared" si="1356"/>
        <v>0</v>
      </c>
      <c r="CE211" s="41">
        <f t="shared" si="1356"/>
        <v>0</v>
      </c>
      <c r="CF211" s="41">
        <f t="shared" si="1356"/>
        <v>0</v>
      </c>
      <c r="CG211" s="41" t="str">
        <f t="shared" si="1356"/>
        <v>No</v>
      </c>
      <c r="CH211" s="41">
        <f t="shared" si="1356"/>
        <v>0</v>
      </c>
      <c r="CI211" s="41">
        <f t="shared" si="1356"/>
        <v>0</v>
      </c>
      <c r="CJ211" s="41">
        <f t="shared" si="1356"/>
        <v>0</v>
      </c>
      <c r="CK211" s="41">
        <f t="shared" si="1356"/>
        <v>0</v>
      </c>
      <c r="CL211" s="41">
        <f t="shared" si="1356"/>
        <v>0</v>
      </c>
      <c r="CM211" s="41">
        <f t="shared" si="1356"/>
        <v>0</v>
      </c>
      <c r="CN211" s="41">
        <f t="shared" si="1356"/>
        <v>0</v>
      </c>
      <c r="CO211" s="41">
        <f t="shared" si="1356"/>
        <v>0</v>
      </c>
      <c r="CP211" s="41">
        <f t="shared" si="1356"/>
        <v>0</v>
      </c>
      <c r="CQ211" s="41">
        <f t="shared" si="1356"/>
        <v>0</v>
      </c>
      <c r="CR211" s="41">
        <f t="shared" si="1356"/>
        <v>0</v>
      </c>
      <c r="CS211" s="41">
        <f t="shared" si="1356"/>
        <v>0</v>
      </c>
      <c r="CT211" s="41">
        <f t="shared" si="1356"/>
        <v>0</v>
      </c>
      <c r="CU211" s="41">
        <f t="shared" si="1356"/>
        <v>1</v>
      </c>
      <c r="CV211" s="41" t="str">
        <f t="shared" si="1356"/>
        <v>I-76</v>
      </c>
      <c r="CW211" s="41" t="str">
        <f t="shared" si="1356"/>
        <v>Se puede estimar la cantidad de agua contaminada a través del agua usada</v>
      </c>
      <c r="CX211" s="41">
        <f t="shared" si="1356"/>
        <v>0</v>
      </c>
      <c r="CY211" s="41">
        <f t="shared" si="1356"/>
        <v>0</v>
      </c>
      <c r="CZ211" s="41">
        <f t="shared" si="1356"/>
        <v>0</v>
      </c>
      <c r="DA211" s="41">
        <f t="shared" si="1356"/>
        <v>0</v>
      </c>
      <c r="DB211" s="26"/>
      <c r="DC211" s="26" t="s">
        <v>89</v>
      </c>
      <c r="DD211" s="26"/>
      <c r="DE211" s="26"/>
      <c r="DF211" s="26"/>
      <c r="DG211" s="26"/>
      <c r="DH211" s="26">
        <f t="shared" si="1284"/>
        <v>1</v>
      </c>
      <c r="DI211" s="26" t="str">
        <f t="shared" si="1285"/>
        <v>Avanzado</v>
      </c>
      <c r="DJ211" s="19"/>
      <c r="EG211" s="19"/>
      <c r="EH211" s="19"/>
      <c r="EI211" s="19"/>
      <c r="EJ211" s="19"/>
      <c r="EK211" s="19"/>
      <c r="EL211" s="19"/>
      <c r="EM211" s="19"/>
      <c r="EN211" s="19"/>
      <c r="EO211" s="19"/>
      <c r="EP211" s="19"/>
    </row>
    <row r="212" spans="1:146" s="20" customFormat="1" ht="15" customHeight="1">
      <c r="A212" s="1"/>
      <c r="B212" s="19"/>
      <c r="C212" s="31" t="str">
        <f t="shared" si="1357"/>
        <v>Ambiente</v>
      </c>
      <c r="D212" s="473" t="s">
        <v>162</v>
      </c>
      <c r="E212" s="31" t="str">
        <f t="shared" si="1358"/>
        <v>Contaminación</v>
      </c>
      <c r="F212" s="31" t="str">
        <f t="shared" si="1353"/>
        <v>Agua y lixiviado</v>
      </c>
      <c r="G212" s="31" t="str">
        <f t="shared" si="1353"/>
        <v>Efectividad Gubernamental</v>
      </c>
      <c r="H212" s="31" t="str">
        <f t="shared" si="1274"/>
        <v>Avanzado</v>
      </c>
      <c r="I212" s="31" t="str">
        <f t="shared" ref="I212:I214" si="1361">I211</f>
        <v>I-77</v>
      </c>
      <c r="J212" s="31" t="str">
        <f t="shared" ref="J212:J214" si="1362">J211</f>
        <v>Intensidad de agua residual y/o lixiviado generado</v>
      </c>
      <c r="K212" s="31" t="str">
        <f t="shared" ref="K212:K214" si="1363">K211</f>
        <v>L/tonelada</v>
      </c>
      <c r="L212" s="31" t="str">
        <f t="shared" ref="L212:L214" si="1364">L211</f>
        <v>Muestra la relación entre el volumen total de agua contaminada generada respecto a la cantidad de residuos recolectados o ingresados en la instalación.</v>
      </c>
      <c r="M212" s="31" t="str">
        <f t="shared" ref="M212:M214" si="1365">M211</f>
        <v>Cuantitativo</v>
      </c>
      <c r="N212" s="31" t="str">
        <f t="shared" ref="N212:N214" si="1366">N211</f>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12" s="31" t="str">
        <f t="shared" ref="O212:O214" si="1367">O211</f>
        <v>N/A</v>
      </c>
      <c r="P212" s="31" t="str">
        <f t="shared" ref="P212:P214" si="1368">P211</f>
        <v>N/A</v>
      </c>
      <c r="Q212" s="31" t="str">
        <f t="shared" ref="Q212:Q214" si="1369">Q211</f>
        <v>N/A</v>
      </c>
      <c r="R212" s="31" t="str">
        <f t="shared" ref="R212:R214" si="1370">R211</f>
        <v>N/A</v>
      </c>
      <c r="S212" s="31">
        <f t="shared" ref="S212:S214" si="1371">S211</f>
        <v>77</v>
      </c>
      <c r="T212" s="31">
        <f t="shared" ref="T212:T214" si="1372">T211</f>
        <v>56</v>
      </c>
      <c r="U212" s="31">
        <f t="shared" ref="U212:U214" si="1373">U211</f>
        <v>78</v>
      </c>
      <c r="V212" s="31">
        <f t="shared" ref="V212:V214" si="1374">V211</f>
        <v>81</v>
      </c>
      <c r="W212" s="31">
        <f t="shared" ref="W212:W214" si="1375">W211</f>
        <v>90</v>
      </c>
      <c r="X212" s="31">
        <f t="shared" ref="X212:X214" si="1376">X211</f>
        <v>94</v>
      </c>
      <c r="Y212" s="31" t="str">
        <f t="shared" ref="Y212:Y214" si="1377">Y211</f>
        <v>-</v>
      </c>
      <c r="Z212" s="31" t="str">
        <f t="shared" ref="Z212:Z214" si="1378">Z211</f>
        <v>-</v>
      </c>
      <c r="AA212" s="31" t="str">
        <f t="shared" ref="AA212:AA214" si="1379">AA211</f>
        <v>-</v>
      </c>
      <c r="AB212" s="31" t="str">
        <f t="shared" ref="AB212:AB214" si="1380">AB211</f>
        <v>-</v>
      </c>
      <c r="AC212" s="31" t="str">
        <f t="shared" ref="AC212:AC214" si="1381">AC211</f>
        <v>-</v>
      </c>
      <c r="AD212" s="31" t="str">
        <f t="shared" ref="AD212:AD214" si="1382">AD211</f>
        <v>-</v>
      </c>
      <c r="AE212" s="31" t="str">
        <f t="shared" ref="AE212:AE214" si="1383">AE211</f>
        <v>-</v>
      </c>
      <c r="AF212" s="31" t="str">
        <f t="shared" ref="AF212:AF214" si="1384">AF211</f>
        <v>-</v>
      </c>
      <c r="AG212" s="31" t="str">
        <f t="shared" ref="AG212:AG214" si="1385">AG211</f>
        <v>-</v>
      </c>
      <c r="AH212" s="31" t="str">
        <f t="shared" si="1355"/>
        <v>-</v>
      </c>
      <c r="AI212" s="31" t="str">
        <f t="shared" si="1355"/>
        <v>-</v>
      </c>
      <c r="AJ212" s="31" t="str">
        <f t="shared" si="1355"/>
        <v>-</v>
      </c>
      <c r="AK212" s="31" t="str">
        <f t="shared" si="1355"/>
        <v>-</v>
      </c>
      <c r="AL212" s="221" t="str">
        <f t="shared" si="1355"/>
        <v>Es posible que algunas descargas de agua se hagan conjuntas con otras operaciones, por lo que el volumen total de agua contaminada generada real puede ser un dato difícil de obtener.</v>
      </c>
      <c r="AM212" s="31" t="str">
        <f t="shared" si="1355"/>
        <v>-</v>
      </c>
      <c r="AN212" s="31" t="str">
        <f t="shared" si="1355"/>
        <v>-</v>
      </c>
      <c r="AO212" s="31" t="str">
        <f t="shared" si="1355"/>
        <v>-</v>
      </c>
      <c r="AP212" s="31" t="str">
        <f t="shared" si="1355"/>
        <v>-</v>
      </c>
      <c r="AQ212" s="31" t="str">
        <f t="shared" si="1355"/>
        <v>Componentes</v>
      </c>
      <c r="AR212" s="31"/>
      <c r="AS212" s="31"/>
      <c r="AT212" s="31" t="str">
        <f t="shared" si="1355"/>
        <v>X</v>
      </c>
      <c r="AU212" s="31" t="str">
        <f t="shared" si="1355"/>
        <v>X</v>
      </c>
      <c r="AV212" s="31" t="str">
        <f t="shared" si="1355"/>
        <v>X</v>
      </c>
      <c r="AW212" s="31" t="str">
        <f t="shared" si="1355"/>
        <v>X</v>
      </c>
      <c r="AX212" s="31" t="str">
        <f t="shared" si="1355"/>
        <v>X</v>
      </c>
      <c r="AY212" s="31" t="str">
        <f t="shared" si="1355"/>
        <v>X</v>
      </c>
      <c r="AZ212" s="31" t="str">
        <f t="shared" si="1355"/>
        <v>X</v>
      </c>
      <c r="BA212" s="31" t="str">
        <f t="shared" si="1355"/>
        <v>X</v>
      </c>
      <c r="BB212" s="646" t="s">
        <v>2030</v>
      </c>
      <c r="BC212" s="646" t="s">
        <v>450</v>
      </c>
      <c r="BD212" s="648" t="s">
        <v>2061</v>
      </c>
      <c r="BE212" s="648" t="s">
        <v>450</v>
      </c>
      <c r="BF212" s="650" t="s">
        <v>1931</v>
      </c>
      <c r="BG212" s="650" t="s">
        <v>450</v>
      </c>
      <c r="BH212" s="40" t="str">
        <f t="shared" si="1359"/>
        <v>Min</v>
      </c>
      <c r="BI212" s="482">
        <f>'G-8'!MR239</f>
        <v>136.97999999999999</v>
      </c>
      <c r="BJ212" s="482">
        <f>'G-8'!MT239</f>
        <v>136.97999999999999</v>
      </c>
      <c r="BK212" s="482">
        <f>'G-8'!MS239</f>
        <v>136.97999999999999</v>
      </c>
      <c r="BL212" s="41">
        <f t="shared" si="1360"/>
        <v>2</v>
      </c>
      <c r="BM212" s="41" t="str">
        <f t="shared" si="1356"/>
        <v>I-71</v>
      </c>
      <c r="BN212" s="41" t="str">
        <f t="shared" si="1356"/>
        <v>Se relaciona con la intensidad de agua contaminada generada</v>
      </c>
      <c r="BO212" s="41" t="str">
        <f t="shared" si="1356"/>
        <v>I-71</v>
      </c>
      <c r="BP212" s="41" t="str">
        <f t="shared" si="1356"/>
        <v>Se relaciona con la intensidad de agua contaminada generada</v>
      </c>
      <c r="BQ212" s="41">
        <f t="shared" si="1356"/>
        <v>0</v>
      </c>
      <c r="BR212" s="41">
        <f t="shared" si="1356"/>
        <v>0</v>
      </c>
      <c r="BS212" s="41">
        <f t="shared" si="1356"/>
        <v>0</v>
      </c>
      <c r="BT212" s="41">
        <f t="shared" si="1356"/>
        <v>0</v>
      </c>
      <c r="BU212" s="41">
        <f t="shared" si="1356"/>
        <v>0</v>
      </c>
      <c r="BV212" s="41">
        <f t="shared" si="1356"/>
        <v>0</v>
      </c>
      <c r="BW212" s="41">
        <f t="shared" si="1356"/>
        <v>0</v>
      </c>
      <c r="BX212" s="41">
        <f t="shared" si="1356"/>
        <v>0</v>
      </c>
      <c r="BY212" s="41">
        <f t="shared" si="1356"/>
        <v>0</v>
      </c>
      <c r="BZ212" s="41">
        <f t="shared" si="1356"/>
        <v>0</v>
      </c>
      <c r="CA212" s="41">
        <f t="shared" si="1356"/>
        <v>0</v>
      </c>
      <c r="CB212" s="41">
        <f t="shared" si="1356"/>
        <v>0</v>
      </c>
      <c r="CC212" s="41">
        <f t="shared" si="1356"/>
        <v>0</v>
      </c>
      <c r="CD212" s="41">
        <f t="shared" si="1356"/>
        <v>0</v>
      </c>
      <c r="CE212" s="41">
        <f t="shared" si="1356"/>
        <v>0</v>
      </c>
      <c r="CF212" s="41">
        <f t="shared" si="1356"/>
        <v>0</v>
      </c>
      <c r="CG212" s="41" t="str">
        <f t="shared" si="1356"/>
        <v>No</v>
      </c>
      <c r="CH212" s="41">
        <f t="shared" si="1356"/>
        <v>0</v>
      </c>
      <c r="CI212" s="41">
        <f t="shared" si="1356"/>
        <v>0</v>
      </c>
      <c r="CJ212" s="41">
        <f t="shared" si="1356"/>
        <v>0</v>
      </c>
      <c r="CK212" s="41">
        <f t="shared" si="1356"/>
        <v>0</v>
      </c>
      <c r="CL212" s="41">
        <f t="shared" si="1356"/>
        <v>0</v>
      </c>
      <c r="CM212" s="41">
        <f t="shared" si="1356"/>
        <v>0</v>
      </c>
      <c r="CN212" s="41">
        <f t="shared" si="1356"/>
        <v>0</v>
      </c>
      <c r="CO212" s="41">
        <f t="shared" si="1356"/>
        <v>0</v>
      </c>
      <c r="CP212" s="41">
        <f t="shared" si="1356"/>
        <v>0</v>
      </c>
      <c r="CQ212" s="41">
        <f t="shared" si="1356"/>
        <v>0</v>
      </c>
      <c r="CR212" s="41">
        <f t="shared" si="1356"/>
        <v>0</v>
      </c>
      <c r="CS212" s="41">
        <f t="shared" si="1356"/>
        <v>0</v>
      </c>
      <c r="CT212" s="41">
        <f t="shared" si="1356"/>
        <v>0</v>
      </c>
      <c r="CU212" s="41">
        <f t="shared" si="1356"/>
        <v>1</v>
      </c>
      <c r="CV212" s="41" t="str">
        <f t="shared" si="1356"/>
        <v>I-76</v>
      </c>
      <c r="CW212" s="41" t="str">
        <f t="shared" si="1356"/>
        <v>Se puede estimar la cantidad de agua contaminada a través del agua usada</v>
      </c>
      <c r="CX212" s="41">
        <f t="shared" si="1356"/>
        <v>0</v>
      </c>
      <c r="CY212" s="41">
        <f t="shared" si="1356"/>
        <v>0</v>
      </c>
      <c r="CZ212" s="41">
        <f t="shared" si="1356"/>
        <v>0</v>
      </c>
      <c r="DA212" s="41">
        <f t="shared" si="1356"/>
        <v>0</v>
      </c>
      <c r="DB212" s="26"/>
      <c r="DC212" s="26"/>
      <c r="DD212" s="26"/>
      <c r="DE212" s="26"/>
      <c r="DF212" s="26"/>
      <c r="DG212" s="26"/>
      <c r="DH212" s="26">
        <f t="shared" si="1284"/>
        <v>0</v>
      </c>
      <c r="DI212" s="26" t="str">
        <f t="shared" si="1285"/>
        <v>Avanzado</v>
      </c>
      <c r="DJ212" s="19"/>
      <c r="EG212" s="19"/>
      <c r="EH212" s="19"/>
      <c r="EI212" s="19"/>
      <c r="EJ212" s="19"/>
      <c r="EK212" s="19"/>
      <c r="EL212" s="19"/>
      <c r="EM212" s="19"/>
      <c r="EN212" s="19"/>
      <c r="EO212" s="19"/>
      <c r="EP212" s="19"/>
    </row>
    <row r="213" spans="1:146" s="20" customFormat="1" ht="15" customHeight="1">
      <c r="A213" s="1"/>
      <c r="B213" s="19"/>
      <c r="C213" s="31" t="str">
        <f t="shared" si="1357"/>
        <v>Ambiente</v>
      </c>
      <c r="D213" s="473" t="s">
        <v>214</v>
      </c>
      <c r="E213" s="31" t="str">
        <f t="shared" si="1358"/>
        <v>Contaminación</v>
      </c>
      <c r="F213" s="31" t="str">
        <f t="shared" si="1353"/>
        <v>Agua y lixiviado</v>
      </c>
      <c r="G213" s="31" t="str">
        <f t="shared" si="1353"/>
        <v>Efectividad Gubernamental</v>
      </c>
      <c r="H213" s="31" t="str">
        <f t="shared" si="1274"/>
        <v>Avanzado</v>
      </c>
      <c r="I213" s="31" t="str">
        <f t="shared" si="1361"/>
        <v>I-77</v>
      </c>
      <c r="J213" s="31" t="str">
        <f t="shared" si="1362"/>
        <v>Intensidad de agua residual y/o lixiviado generado</v>
      </c>
      <c r="K213" s="31" t="str">
        <f t="shared" si="1363"/>
        <v>L/tonelada</v>
      </c>
      <c r="L213" s="31" t="str">
        <f t="shared" si="1364"/>
        <v>Muestra la relación entre el volumen total de agua contaminada generada respecto a la cantidad de residuos recolectados o ingresados en la instalación.</v>
      </c>
      <c r="M213" s="31" t="str">
        <f t="shared" si="1365"/>
        <v>Cuantitativo</v>
      </c>
      <c r="N213" s="31" t="str">
        <f t="shared" si="1366"/>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13" s="31" t="str">
        <f t="shared" si="1367"/>
        <v>N/A</v>
      </c>
      <c r="P213" s="31" t="str">
        <f t="shared" si="1368"/>
        <v>N/A</v>
      </c>
      <c r="Q213" s="31" t="str">
        <f t="shared" si="1369"/>
        <v>N/A</v>
      </c>
      <c r="R213" s="31" t="str">
        <f t="shared" si="1370"/>
        <v>N/A</v>
      </c>
      <c r="S213" s="31">
        <f t="shared" si="1371"/>
        <v>77</v>
      </c>
      <c r="T213" s="31">
        <f t="shared" si="1372"/>
        <v>56</v>
      </c>
      <c r="U213" s="31">
        <f t="shared" si="1373"/>
        <v>78</v>
      </c>
      <c r="V213" s="31">
        <f t="shared" si="1374"/>
        <v>81</v>
      </c>
      <c r="W213" s="31">
        <f t="shared" si="1375"/>
        <v>90</v>
      </c>
      <c r="X213" s="31">
        <f t="shared" si="1376"/>
        <v>94</v>
      </c>
      <c r="Y213" s="31" t="str">
        <f t="shared" si="1377"/>
        <v>-</v>
      </c>
      <c r="Z213" s="31" t="str">
        <f t="shared" si="1378"/>
        <v>-</v>
      </c>
      <c r="AA213" s="31" t="str">
        <f t="shared" si="1379"/>
        <v>-</v>
      </c>
      <c r="AB213" s="31" t="str">
        <f t="shared" si="1380"/>
        <v>-</v>
      </c>
      <c r="AC213" s="31" t="str">
        <f t="shared" si="1381"/>
        <v>-</v>
      </c>
      <c r="AD213" s="31" t="str">
        <f t="shared" si="1382"/>
        <v>-</v>
      </c>
      <c r="AE213" s="31" t="str">
        <f t="shared" si="1383"/>
        <v>-</v>
      </c>
      <c r="AF213" s="31" t="str">
        <f t="shared" si="1384"/>
        <v>-</v>
      </c>
      <c r="AG213" s="31" t="str">
        <f t="shared" si="1385"/>
        <v>-</v>
      </c>
      <c r="AH213" s="31" t="str">
        <f t="shared" si="1355"/>
        <v>-</v>
      </c>
      <c r="AI213" s="31" t="str">
        <f t="shared" si="1355"/>
        <v>-</v>
      </c>
      <c r="AJ213" s="31" t="str">
        <f t="shared" si="1355"/>
        <v>-</v>
      </c>
      <c r="AK213" s="31" t="str">
        <f t="shared" si="1355"/>
        <v>-</v>
      </c>
      <c r="AL213" s="221" t="str">
        <f t="shared" si="1355"/>
        <v>Es posible que algunas descargas de agua se hagan conjuntas con otras operaciones, por lo que el volumen total de agua contaminada generada real puede ser un dato difícil de obtener.</v>
      </c>
      <c r="AM213" s="31" t="str">
        <f t="shared" si="1355"/>
        <v>-</v>
      </c>
      <c r="AN213" s="31" t="str">
        <f t="shared" si="1355"/>
        <v>-</v>
      </c>
      <c r="AO213" s="31" t="str">
        <f t="shared" si="1355"/>
        <v>-</v>
      </c>
      <c r="AP213" s="31" t="str">
        <f t="shared" si="1355"/>
        <v>-</v>
      </c>
      <c r="AQ213" s="31" t="str">
        <f t="shared" si="1355"/>
        <v>Componentes</v>
      </c>
      <c r="AR213" s="31"/>
      <c r="AS213" s="31"/>
      <c r="AT213" s="31" t="str">
        <f t="shared" si="1355"/>
        <v>X</v>
      </c>
      <c r="AU213" s="31" t="str">
        <f t="shared" si="1355"/>
        <v>X</v>
      </c>
      <c r="AV213" s="31" t="str">
        <f t="shared" si="1355"/>
        <v>X</v>
      </c>
      <c r="AW213" s="31" t="str">
        <f t="shared" si="1355"/>
        <v>X</v>
      </c>
      <c r="AX213" s="31" t="str">
        <f t="shared" si="1355"/>
        <v>X</v>
      </c>
      <c r="AY213" s="31" t="str">
        <f t="shared" si="1355"/>
        <v>X</v>
      </c>
      <c r="AZ213" s="31" t="str">
        <f t="shared" si="1355"/>
        <v>X</v>
      </c>
      <c r="BA213" s="31" t="str">
        <f t="shared" si="1355"/>
        <v>X</v>
      </c>
      <c r="BB213" s="646" t="s">
        <v>2030</v>
      </c>
      <c r="BC213" s="646" t="s">
        <v>450</v>
      </c>
      <c r="BD213" s="648" t="s">
        <v>2061</v>
      </c>
      <c r="BE213" s="648" t="s">
        <v>450</v>
      </c>
      <c r="BF213" s="650" t="s">
        <v>1931</v>
      </c>
      <c r="BG213" s="650" t="s">
        <v>450</v>
      </c>
      <c r="BH213" s="40" t="str">
        <f t="shared" si="1359"/>
        <v>Min</v>
      </c>
      <c r="BI213" s="482">
        <f>'G-8'!MR265</f>
        <v>0</v>
      </c>
      <c r="BJ213" s="482" t="e">
        <f>'G-8'!MT265</f>
        <v>#DIV/0!</v>
      </c>
      <c r="BK213" s="482">
        <f>'G-8'!MS265</f>
        <v>0</v>
      </c>
      <c r="BL213" s="41">
        <f t="shared" si="1360"/>
        <v>2</v>
      </c>
      <c r="BM213" s="41" t="str">
        <f t="shared" si="1356"/>
        <v>I-71</v>
      </c>
      <c r="BN213" s="41" t="str">
        <f t="shared" si="1356"/>
        <v>Se relaciona con la intensidad de agua contaminada generada</v>
      </c>
      <c r="BO213" s="41" t="str">
        <f t="shared" si="1356"/>
        <v>I-71</v>
      </c>
      <c r="BP213" s="41" t="str">
        <f t="shared" si="1356"/>
        <v>Se relaciona con la intensidad de agua contaminada generada</v>
      </c>
      <c r="BQ213" s="41">
        <f t="shared" si="1356"/>
        <v>0</v>
      </c>
      <c r="BR213" s="41">
        <f t="shared" si="1356"/>
        <v>0</v>
      </c>
      <c r="BS213" s="41">
        <f t="shared" si="1356"/>
        <v>0</v>
      </c>
      <c r="BT213" s="41">
        <f t="shared" si="1356"/>
        <v>0</v>
      </c>
      <c r="BU213" s="41">
        <f t="shared" si="1356"/>
        <v>0</v>
      </c>
      <c r="BV213" s="41">
        <f t="shared" si="1356"/>
        <v>0</v>
      </c>
      <c r="BW213" s="41">
        <f t="shared" si="1356"/>
        <v>0</v>
      </c>
      <c r="BX213" s="41">
        <f t="shared" si="1356"/>
        <v>0</v>
      </c>
      <c r="BY213" s="41">
        <f t="shared" si="1356"/>
        <v>0</v>
      </c>
      <c r="BZ213" s="41">
        <f t="shared" si="1356"/>
        <v>0</v>
      </c>
      <c r="CA213" s="41">
        <f t="shared" si="1356"/>
        <v>0</v>
      </c>
      <c r="CB213" s="41">
        <f t="shared" si="1356"/>
        <v>0</v>
      </c>
      <c r="CC213" s="41">
        <f t="shared" si="1356"/>
        <v>0</v>
      </c>
      <c r="CD213" s="41">
        <f t="shared" si="1356"/>
        <v>0</v>
      </c>
      <c r="CE213" s="41">
        <f t="shared" si="1356"/>
        <v>0</v>
      </c>
      <c r="CF213" s="41">
        <f t="shared" si="1356"/>
        <v>0</v>
      </c>
      <c r="CG213" s="41" t="str">
        <f t="shared" si="1356"/>
        <v>No</v>
      </c>
      <c r="CH213" s="41">
        <f t="shared" si="1356"/>
        <v>0</v>
      </c>
      <c r="CI213" s="41">
        <f t="shared" si="1356"/>
        <v>0</v>
      </c>
      <c r="CJ213" s="41">
        <f t="shared" si="1356"/>
        <v>0</v>
      </c>
      <c r="CK213" s="41">
        <f t="shared" si="1356"/>
        <v>0</v>
      </c>
      <c r="CL213" s="41">
        <f t="shared" si="1356"/>
        <v>0</v>
      </c>
      <c r="CM213" s="41">
        <f t="shared" si="1356"/>
        <v>0</v>
      </c>
      <c r="CN213" s="41">
        <f t="shared" si="1356"/>
        <v>0</v>
      </c>
      <c r="CO213" s="41">
        <f t="shared" ref="CO213:CO214" si="1386">CO212</f>
        <v>0</v>
      </c>
      <c r="CP213" s="41">
        <f t="shared" ref="CP213:CP214" si="1387">CP212</f>
        <v>0</v>
      </c>
      <c r="CQ213" s="41">
        <f t="shared" ref="CQ213:CQ214" si="1388">CQ212</f>
        <v>0</v>
      </c>
      <c r="CR213" s="41">
        <f t="shared" ref="CR213:CR214" si="1389">CR212</f>
        <v>0</v>
      </c>
      <c r="CS213" s="41">
        <f t="shared" ref="CS213:CS214" si="1390">CS212</f>
        <v>0</v>
      </c>
      <c r="CT213" s="41">
        <f t="shared" ref="CT213:CT214" si="1391">CT212</f>
        <v>0</v>
      </c>
      <c r="CU213" s="41">
        <f t="shared" ref="CU213:CU214" si="1392">CU212</f>
        <v>1</v>
      </c>
      <c r="CV213" s="41" t="str">
        <f t="shared" ref="CV213:CV214" si="1393">CV212</f>
        <v>I-76</v>
      </c>
      <c r="CW213" s="41" t="str">
        <f t="shared" ref="CW213:CW214" si="1394">CW212</f>
        <v>Se puede estimar la cantidad de agua contaminada a través del agua usada</v>
      </c>
      <c r="CX213" s="41">
        <f t="shared" ref="CX213:CX214" si="1395">CX212</f>
        <v>0</v>
      </c>
      <c r="CY213" s="41">
        <f t="shared" ref="CY213:CY214" si="1396">CY212</f>
        <v>0</v>
      </c>
      <c r="CZ213" s="41">
        <f t="shared" ref="CZ213:CZ214" si="1397">CZ212</f>
        <v>0</v>
      </c>
      <c r="DA213" s="41">
        <f t="shared" ref="DA213:DA214" si="1398">DA212</f>
        <v>0</v>
      </c>
      <c r="DB213" s="26"/>
      <c r="DC213" s="26"/>
      <c r="DD213" s="26"/>
      <c r="DE213" s="26"/>
      <c r="DF213" s="26"/>
      <c r="DG213" s="26"/>
      <c r="DH213" s="26">
        <f t="shared" si="1284"/>
        <v>0</v>
      </c>
      <c r="DI213" s="26" t="str">
        <f t="shared" si="1285"/>
        <v>Avanzado</v>
      </c>
      <c r="DJ213" s="19"/>
      <c r="EG213" s="19"/>
      <c r="EH213" s="19"/>
      <c r="EI213" s="19"/>
      <c r="EJ213" s="19"/>
      <c r="EK213" s="19"/>
      <c r="EL213" s="19"/>
      <c r="EM213" s="19"/>
      <c r="EN213" s="19"/>
      <c r="EO213" s="19"/>
      <c r="EP213" s="19"/>
    </row>
    <row r="214" spans="1:146" s="20" customFormat="1" ht="15" customHeight="1">
      <c r="A214" s="1"/>
      <c r="B214" s="19"/>
      <c r="C214" s="31" t="str">
        <f t="shared" si="1357"/>
        <v>Ambiente</v>
      </c>
      <c r="D214" s="31" t="s">
        <v>55</v>
      </c>
      <c r="E214" s="31" t="str">
        <f t="shared" si="1358"/>
        <v>Contaminación</v>
      </c>
      <c r="F214" s="31" t="str">
        <f t="shared" si="1353"/>
        <v>Agua y lixiviado</v>
      </c>
      <c r="G214" s="31" t="str">
        <f t="shared" si="1353"/>
        <v>Efectividad Gubernamental</v>
      </c>
      <c r="H214" s="31" t="str">
        <f t="shared" si="1274"/>
        <v>Avanzado</v>
      </c>
      <c r="I214" s="31" t="str">
        <f t="shared" si="1361"/>
        <v>I-77</v>
      </c>
      <c r="J214" s="31" t="str">
        <f t="shared" si="1362"/>
        <v>Intensidad de agua residual y/o lixiviado generado</v>
      </c>
      <c r="K214" s="31" t="str">
        <f t="shared" si="1363"/>
        <v>L/tonelada</v>
      </c>
      <c r="L214" s="31" t="str">
        <f t="shared" si="1364"/>
        <v>Muestra la relación entre el volumen total de agua contaminada generada respecto a la cantidad de residuos recolectados o ingresados en la instalación.</v>
      </c>
      <c r="M214" s="31" t="str">
        <f t="shared" si="1365"/>
        <v>Cuantitativo</v>
      </c>
      <c r="N214" s="31" t="str">
        <f t="shared" si="1366"/>
        <v>Intensidad de agua contaminada generada=Volumen total de agua contaminada generada (litros)/Cantidad total de residuos recolectados o ingresados a la instalación (toneladas). Si no se conoce el volumen de agua contaminada generada se puede substituir por una estimación realizada a través de la cantidad de agua utilizada.</v>
      </c>
      <c r="O214" s="31" t="str">
        <f t="shared" si="1367"/>
        <v>N/A</v>
      </c>
      <c r="P214" s="31" t="str">
        <f t="shared" si="1368"/>
        <v>N/A</v>
      </c>
      <c r="Q214" s="31" t="str">
        <f t="shared" si="1369"/>
        <v>N/A</v>
      </c>
      <c r="R214" s="31" t="str">
        <f t="shared" si="1370"/>
        <v>N/A</v>
      </c>
      <c r="S214" s="31">
        <f t="shared" si="1371"/>
        <v>77</v>
      </c>
      <c r="T214" s="31">
        <f t="shared" si="1372"/>
        <v>56</v>
      </c>
      <c r="U214" s="31">
        <f t="shared" si="1373"/>
        <v>78</v>
      </c>
      <c r="V214" s="31">
        <f t="shared" si="1374"/>
        <v>81</v>
      </c>
      <c r="W214" s="31">
        <f t="shared" si="1375"/>
        <v>90</v>
      </c>
      <c r="X214" s="31">
        <f t="shared" si="1376"/>
        <v>94</v>
      </c>
      <c r="Y214" s="31" t="str">
        <f t="shared" si="1377"/>
        <v>-</v>
      </c>
      <c r="Z214" s="31" t="str">
        <f t="shared" si="1378"/>
        <v>-</v>
      </c>
      <c r="AA214" s="31" t="str">
        <f t="shared" si="1379"/>
        <v>-</v>
      </c>
      <c r="AB214" s="31" t="str">
        <f t="shared" si="1380"/>
        <v>-</v>
      </c>
      <c r="AC214" s="31" t="str">
        <f t="shared" si="1381"/>
        <v>-</v>
      </c>
      <c r="AD214" s="31" t="str">
        <f t="shared" si="1382"/>
        <v>-</v>
      </c>
      <c r="AE214" s="31" t="str">
        <f t="shared" si="1383"/>
        <v>-</v>
      </c>
      <c r="AF214" s="31" t="str">
        <f t="shared" si="1384"/>
        <v>-</v>
      </c>
      <c r="AG214" s="31" t="str">
        <f t="shared" si="1385"/>
        <v>-</v>
      </c>
      <c r="AH214" s="31" t="str">
        <f t="shared" si="1355"/>
        <v>-</v>
      </c>
      <c r="AI214" s="31" t="str">
        <f t="shared" si="1355"/>
        <v>-</v>
      </c>
      <c r="AJ214" s="31" t="str">
        <f t="shared" si="1355"/>
        <v>-</v>
      </c>
      <c r="AK214" s="31" t="str">
        <f t="shared" si="1355"/>
        <v>-</v>
      </c>
      <c r="AL214" s="221" t="str">
        <f t="shared" si="1355"/>
        <v>Es posible que algunas descargas de agua se hagan conjuntas con otras operaciones, por lo que el volumen total de agua contaminada generada real puede ser un dato difícil de obtener.</v>
      </c>
      <c r="AM214" s="31" t="str">
        <f t="shared" si="1355"/>
        <v>-</v>
      </c>
      <c r="AN214" s="31" t="str">
        <f t="shared" si="1355"/>
        <v>-</v>
      </c>
      <c r="AO214" s="31" t="str">
        <f t="shared" si="1355"/>
        <v>-</v>
      </c>
      <c r="AP214" s="31" t="str">
        <f t="shared" si="1355"/>
        <v>-</v>
      </c>
      <c r="AQ214" s="31" t="str">
        <f t="shared" si="1355"/>
        <v>Componentes</v>
      </c>
      <c r="AR214" s="31"/>
      <c r="AS214" s="31"/>
      <c r="AT214" s="31" t="str">
        <f t="shared" si="1355"/>
        <v>X</v>
      </c>
      <c r="AU214" s="31" t="str">
        <f t="shared" si="1355"/>
        <v>X</v>
      </c>
      <c r="AV214" s="31" t="str">
        <f t="shared" si="1355"/>
        <v>X</v>
      </c>
      <c r="AW214" s="31" t="str">
        <f t="shared" si="1355"/>
        <v>X</v>
      </c>
      <c r="AX214" s="31" t="str">
        <f t="shared" si="1355"/>
        <v>X</v>
      </c>
      <c r="AY214" s="31" t="str">
        <f t="shared" si="1355"/>
        <v>X</v>
      </c>
      <c r="AZ214" s="31" t="str">
        <f t="shared" si="1355"/>
        <v>X</v>
      </c>
      <c r="BA214" s="31" t="str">
        <f t="shared" si="1355"/>
        <v>X</v>
      </c>
      <c r="BB214" s="646" t="s">
        <v>2015</v>
      </c>
      <c r="BC214" s="646" t="s">
        <v>450</v>
      </c>
      <c r="BD214" s="648" t="s">
        <v>2046</v>
      </c>
      <c r="BE214" s="648" t="s">
        <v>450</v>
      </c>
      <c r="BF214" s="650" t="s">
        <v>1923</v>
      </c>
      <c r="BG214" s="650" t="s">
        <v>450</v>
      </c>
      <c r="BH214" s="40" t="str">
        <f t="shared" si="1359"/>
        <v>Min</v>
      </c>
      <c r="BI214" s="482">
        <f>'G-8'!MR291</f>
        <v>0</v>
      </c>
      <c r="BJ214" s="482" t="e">
        <f>'G-8'!MT291</f>
        <v>#DIV/0!</v>
      </c>
      <c r="BK214" s="482">
        <f>'G-8'!MS291</f>
        <v>0</v>
      </c>
      <c r="BL214" s="41">
        <f t="shared" si="1360"/>
        <v>2</v>
      </c>
      <c r="BM214" s="41" t="str">
        <f t="shared" ref="BM214" si="1399">BM213</f>
        <v>I-71</v>
      </c>
      <c r="BN214" s="41" t="str">
        <f t="shared" ref="BN214" si="1400">BN213</f>
        <v>Se relaciona con la intensidad de agua contaminada generada</v>
      </c>
      <c r="BO214" s="41" t="str">
        <f t="shared" ref="BO214" si="1401">BO213</f>
        <v>I-71</v>
      </c>
      <c r="BP214" s="41" t="str">
        <f t="shared" ref="BP214" si="1402">BP213</f>
        <v>Se relaciona con la intensidad de agua contaminada generada</v>
      </c>
      <c r="BQ214" s="41">
        <f t="shared" ref="BQ214" si="1403">BQ213</f>
        <v>0</v>
      </c>
      <c r="BR214" s="41">
        <f t="shared" ref="BR214" si="1404">BR213</f>
        <v>0</v>
      </c>
      <c r="BS214" s="41">
        <f t="shared" ref="BS214" si="1405">BS213</f>
        <v>0</v>
      </c>
      <c r="BT214" s="41">
        <f t="shared" ref="BT214" si="1406">BT213</f>
        <v>0</v>
      </c>
      <c r="BU214" s="41">
        <f t="shared" ref="BU214" si="1407">BU213</f>
        <v>0</v>
      </c>
      <c r="BV214" s="41">
        <f t="shared" ref="BV214" si="1408">BV213</f>
        <v>0</v>
      </c>
      <c r="BW214" s="41">
        <f t="shared" ref="BW214" si="1409">BW213</f>
        <v>0</v>
      </c>
      <c r="BX214" s="41">
        <f t="shared" ref="BX214" si="1410">BX213</f>
        <v>0</v>
      </c>
      <c r="BY214" s="41">
        <f t="shared" ref="BY214" si="1411">BY213</f>
        <v>0</v>
      </c>
      <c r="BZ214" s="41">
        <f t="shared" ref="BZ214" si="1412">BZ213</f>
        <v>0</v>
      </c>
      <c r="CA214" s="41">
        <f t="shared" ref="CA214" si="1413">CA213</f>
        <v>0</v>
      </c>
      <c r="CB214" s="41">
        <f t="shared" ref="CB214" si="1414">CB213</f>
        <v>0</v>
      </c>
      <c r="CC214" s="41">
        <f t="shared" ref="CC214" si="1415">CC213</f>
        <v>0</v>
      </c>
      <c r="CD214" s="41">
        <f t="shared" ref="CD214" si="1416">CD213</f>
        <v>0</v>
      </c>
      <c r="CE214" s="41">
        <f t="shared" ref="CE214" si="1417">CE213</f>
        <v>0</v>
      </c>
      <c r="CF214" s="41">
        <f t="shared" ref="CF214" si="1418">CF213</f>
        <v>0</v>
      </c>
      <c r="CG214" s="41" t="str">
        <f t="shared" ref="CG214" si="1419">CG213</f>
        <v>No</v>
      </c>
      <c r="CH214" s="41">
        <f t="shared" ref="CH214" si="1420">CH213</f>
        <v>0</v>
      </c>
      <c r="CI214" s="41">
        <f t="shared" ref="CI214" si="1421">CI213</f>
        <v>0</v>
      </c>
      <c r="CJ214" s="41">
        <f t="shared" ref="CJ214" si="1422">CJ213</f>
        <v>0</v>
      </c>
      <c r="CK214" s="41">
        <f t="shared" ref="CK214" si="1423">CK213</f>
        <v>0</v>
      </c>
      <c r="CL214" s="41">
        <f t="shared" ref="CL214" si="1424">CL213</f>
        <v>0</v>
      </c>
      <c r="CM214" s="41">
        <f t="shared" ref="CM214" si="1425">CM213</f>
        <v>0</v>
      </c>
      <c r="CN214" s="41">
        <f t="shared" ref="CN214" si="1426">CN213</f>
        <v>0</v>
      </c>
      <c r="CO214" s="41">
        <f t="shared" si="1386"/>
        <v>0</v>
      </c>
      <c r="CP214" s="41">
        <f t="shared" si="1387"/>
        <v>0</v>
      </c>
      <c r="CQ214" s="41">
        <f t="shared" si="1388"/>
        <v>0</v>
      </c>
      <c r="CR214" s="41">
        <f t="shared" si="1389"/>
        <v>0</v>
      </c>
      <c r="CS214" s="41">
        <f t="shared" si="1390"/>
        <v>0</v>
      </c>
      <c r="CT214" s="41">
        <f t="shared" si="1391"/>
        <v>0</v>
      </c>
      <c r="CU214" s="41">
        <f t="shared" si="1392"/>
        <v>1</v>
      </c>
      <c r="CV214" s="41" t="str">
        <f t="shared" si="1393"/>
        <v>I-76</v>
      </c>
      <c r="CW214" s="41" t="str">
        <f t="shared" si="1394"/>
        <v>Se puede estimar la cantidad de agua contaminada a través del agua usada</v>
      </c>
      <c r="CX214" s="41">
        <f t="shared" si="1395"/>
        <v>0</v>
      </c>
      <c r="CY214" s="41">
        <f t="shared" si="1396"/>
        <v>0</v>
      </c>
      <c r="CZ214" s="41">
        <f t="shared" si="1397"/>
        <v>0</v>
      </c>
      <c r="DA214" s="41">
        <f t="shared" si="1398"/>
        <v>0</v>
      </c>
      <c r="DB214" s="26"/>
      <c r="DC214" s="26"/>
      <c r="DD214" s="26"/>
      <c r="DE214" s="26"/>
      <c r="DF214" s="26"/>
      <c r="DG214" s="26"/>
      <c r="DH214" s="26">
        <f t="shared" si="1284"/>
        <v>0</v>
      </c>
      <c r="DI214" s="26" t="str">
        <f t="shared" si="1285"/>
        <v>Avanzado</v>
      </c>
      <c r="DJ214" s="19"/>
      <c r="EG214" s="19"/>
      <c r="EH214" s="19"/>
      <c r="EI214" s="19"/>
      <c r="EJ214" s="19"/>
      <c r="EK214" s="19"/>
      <c r="EL214" s="19"/>
      <c r="EM214" s="19"/>
      <c r="EN214" s="19"/>
      <c r="EO214" s="19"/>
      <c r="EP214" s="19"/>
    </row>
    <row r="215" spans="1:146" s="20" customFormat="1" ht="15" customHeight="1">
      <c r="A215" s="1"/>
      <c r="B215" s="19"/>
      <c r="C215" s="31" t="s">
        <v>432</v>
      </c>
      <c r="D215" s="31" t="s">
        <v>519</v>
      </c>
      <c r="E215" s="31" t="s">
        <v>427</v>
      </c>
      <c r="F215" s="31" t="s">
        <v>2169</v>
      </c>
      <c r="G215" s="31" t="s">
        <v>2125</v>
      </c>
      <c r="H215" s="31" t="str">
        <f t="shared" si="1274"/>
        <v>Avanzado</v>
      </c>
      <c r="I215" s="41" t="s">
        <v>3071</v>
      </c>
      <c r="J215" s="22" t="s">
        <v>3027</v>
      </c>
      <c r="K215" s="642" t="s">
        <v>8</v>
      </c>
      <c r="L215" s="22" t="s">
        <v>3028</v>
      </c>
      <c r="M215" s="31" t="s">
        <v>97</v>
      </c>
      <c r="N215" s="31" t="s">
        <v>3030</v>
      </c>
      <c r="O215" s="220" t="s">
        <v>22</v>
      </c>
      <c r="P215" s="220" t="s">
        <v>22</v>
      </c>
      <c r="Q215" s="220" t="s">
        <v>22</v>
      </c>
      <c r="R215" s="220" t="s">
        <v>22</v>
      </c>
      <c r="S215" s="26">
        <f>'G-7'!D109</f>
        <v>105</v>
      </c>
      <c r="T215" s="26">
        <f>'G-7'!D145</f>
        <v>141</v>
      </c>
      <c r="U215" s="26">
        <f>'G-7'!D146</f>
        <v>142</v>
      </c>
      <c r="V215" s="26">
        <f>'G-7'!D152</f>
        <v>148</v>
      </c>
      <c r="W215" s="26" t="s">
        <v>4</v>
      </c>
      <c r="X215" s="41" t="s">
        <v>4</v>
      </c>
      <c r="Y215" s="41" t="s">
        <v>4</v>
      </c>
      <c r="Z215" s="41" t="s">
        <v>4</v>
      </c>
      <c r="AA215" s="41" t="s">
        <v>4</v>
      </c>
      <c r="AB215" s="41" t="s">
        <v>4</v>
      </c>
      <c r="AC215" s="41" t="s">
        <v>4</v>
      </c>
      <c r="AD215" s="41" t="s">
        <v>4</v>
      </c>
      <c r="AE215" s="41" t="s">
        <v>4</v>
      </c>
      <c r="AF215" s="41" t="s">
        <v>4</v>
      </c>
      <c r="AG215" s="41" t="s">
        <v>4</v>
      </c>
      <c r="AH215" s="41" t="s">
        <v>4</v>
      </c>
      <c r="AI215" s="41" t="s">
        <v>4</v>
      </c>
      <c r="AJ215" s="41" t="s">
        <v>4</v>
      </c>
      <c r="AK215" s="41" t="s">
        <v>4</v>
      </c>
      <c r="AL215" s="222" t="s">
        <v>4</v>
      </c>
      <c r="AM215" s="26" t="s">
        <v>4</v>
      </c>
      <c r="AN215" s="26" t="s">
        <v>486</v>
      </c>
      <c r="AO215" s="22" t="s">
        <v>487</v>
      </c>
      <c r="AP215" s="22" t="s">
        <v>487</v>
      </c>
      <c r="AQ215" s="41" t="s">
        <v>619</v>
      </c>
      <c r="AR215" s="41"/>
      <c r="AS215" s="41"/>
      <c r="AT215" s="41"/>
      <c r="AU215" s="41" t="s">
        <v>2851</v>
      </c>
      <c r="AV215" s="41" t="s">
        <v>2851</v>
      </c>
      <c r="AW215" s="41" t="s">
        <v>2851</v>
      </c>
      <c r="AX215" s="41" t="s">
        <v>2851</v>
      </c>
      <c r="AY215" s="41" t="s">
        <v>2851</v>
      </c>
      <c r="AZ215" s="41" t="s">
        <v>2851</v>
      </c>
      <c r="BA215" s="41" t="s">
        <v>2851</v>
      </c>
      <c r="BB215" s="646" t="s">
        <v>89</v>
      </c>
      <c r="BC215" s="646" t="s">
        <v>450</v>
      </c>
      <c r="BD215" s="648" t="s">
        <v>4</v>
      </c>
      <c r="BE215" s="648" t="s">
        <v>4</v>
      </c>
      <c r="BF215" s="650" t="s">
        <v>88</v>
      </c>
      <c r="BG215" s="650" t="s">
        <v>450</v>
      </c>
      <c r="BH215" s="41" t="s">
        <v>89</v>
      </c>
      <c r="BI215" s="481">
        <f>'G-8'!MX127</f>
        <v>0</v>
      </c>
      <c r="BJ215" s="481" t="s">
        <v>4</v>
      </c>
      <c r="BK215" s="481">
        <f>'G-8'!NA127</f>
        <v>2</v>
      </c>
      <c r="BL215" s="41">
        <f>COUNTA(BM215:BZ215)/2</f>
        <v>0</v>
      </c>
      <c r="BM215" s="41"/>
      <c r="BN215" s="31"/>
      <c r="BO215" s="41"/>
      <c r="BP215" s="31"/>
      <c r="BQ215" s="41"/>
      <c r="BR215" s="31"/>
      <c r="BS215" s="31"/>
      <c r="BT215" s="31"/>
      <c r="BU215" s="31"/>
      <c r="BV215" s="31"/>
      <c r="BW215" s="31"/>
      <c r="BX215" s="31"/>
      <c r="BY215" s="31"/>
      <c r="BZ215" s="31"/>
      <c r="CA215" s="41">
        <f t="shared" si="1114"/>
        <v>0</v>
      </c>
      <c r="CB215" s="41"/>
      <c r="CC215" s="41"/>
      <c r="CD215" s="41"/>
      <c r="CE215" s="41"/>
      <c r="CF215" s="41"/>
      <c r="CG215" s="41" t="s">
        <v>88</v>
      </c>
      <c r="CH215" s="41"/>
      <c r="CI215" s="41"/>
      <c r="CJ215" s="41"/>
      <c r="CK215" s="41"/>
      <c r="CL215" s="41">
        <f>COUNTA(CM215:CT215)/2</f>
        <v>0</v>
      </c>
      <c r="CM215" s="41"/>
      <c r="CN215" s="41"/>
      <c r="CO215" s="41"/>
      <c r="CP215" s="41"/>
      <c r="CQ215" s="41"/>
      <c r="CR215" s="41"/>
      <c r="CS215" s="41"/>
      <c r="CT215" s="41"/>
      <c r="CU215" s="41">
        <f t="shared" si="1115"/>
        <v>0</v>
      </c>
      <c r="CV215" s="41"/>
      <c r="CW215" s="31"/>
      <c r="CX215" s="31"/>
      <c r="CY215" s="31"/>
      <c r="CZ215" s="31"/>
      <c r="DA215" s="31"/>
      <c r="DB215" s="26"/>
      <c r="DC215" s="26"/>
      <c r="DD215" s="26"/>
      <c r="DE215" s="26"/>
      <c r="DF215" s="26"/>
      <c r="DG215" s="26" t="s">
        <v>89</v>
      </c>
      <c r="DH215" s="26">
        <f t="shared" si="1284"/>
        <v>1</v>
      </c>
      <c r="DI215" s="26" t="str">
        <f t="shared" si="1285"/>
        <v>Avanzado</v>
      </c>
      <c r="DJ215" s="19"/>
      <c r="EG215" s="19"/>
      <c r="EH215" s="19"/>
      <c r="EI215" s="19"/>
      <c r="EJ215" s="19"/>
      <c r="EK215" s="19"/>
      <c r="EL215" s="19"/>
      <c r="EM215" s="19"/>
      <c r="EN215" s="19"/>
      <c r="EO215" s="19"/>
      <c r="EP215" s="19"/>
    </row>
    <row r="216" spans="1:146" s="20" customFormat="1" ht="15" customHeight="1">
      <c r="A216" s="1"/>
      <c r="B216" s="19"/>
      <c r="C216" s="31" t="str">
        <f>C215</f>
        <v>Ambiente</v>
      </c>
      <c r="D216" s="31" t="s">
        <v>2313</v>
      </c>
      <c r="E216" s="31" t="str">
        <f>E215</f>
        <v>Mitigación</v>
      </c>
      <c r="F216" s="31" t="str">
        <f t="shared" ref="F216:G221" si="1427">F215</f>
        <v>Agua y lixiviado</v>
      </c>
      <c r="G216" s="31" t="str">
        <f t="shared" si="1427"/>
        <v>Efectividad Gubernamental</v>
      </c>
      <c r="H216" s="31" t="str">
        <f t="shared" si="1274"/>
        <v>Avanzado</v>
      </c>
      <c r="I216" s="31" t="str">
        <f t="shared" ref="I216:AG219" si="1428">I215</f>
        <v>I-78</v>
      </c>
      <c r="J216" s="31" t="str">
        <f t="shared" si="1428"/>
        <v>Gestión de agua residual y/o lixiviado generado</v>
      </c>
      <c r="K216" s="31" t="str">
        <f t="shared" si="1428"/>
        <v>Si/No</v>
      </c>
      <c r="L216" s="31" t="str">
        <f t="shared" si="1428"/>
        <v>Evalúa si existe una gestión adecuada del agua contaminada y/o lixiviado generado (vertido directo a cuerpos de agua o suelo, alcantarillado y/o depuración), así como un cumplimiento legal en caso de que sea requerido.</v>
      </c>
      <c r="M216" s="31" t="str">
        <f t="shared" si="1428"/>
        <v>Cualitativo</v>
      </c>
      <c r="N216" s="31" t="str">
        <f t="shared" si="1428"/>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16" s="31" t="str">
        <f t="shared" si="1428"/>
        <v>N/A</v>
      </c>
      <c r="P216" s="31" t="str">
        <f t="shared" si="1428"/>
        <v>N/A</v>
      </c>
      <c r="Q216" s="31" t="str">
        <f t="shared" si="1428"/>
        <v>N/A</v>
      </c>
      <c r="R216" s="31" t="str">
        <f t="shared" si="1428"/>
        <v>N/A</v>
      </c>
      <c r="S216" s="31">
        <f t="shared" si="1428"/>
        <v>105</v>
      </c>
      <c r="T216" s="31">
        <f t="shared" si="1428"/>
        <v>141</v>
      </c>
      <c r="U216" s="31">
        <f t="shared" si="1428"/>
        <v>142</v>
      </c>
      <c r="V216" s="31">
        <f t="shared" si="1428"/>
        <v>148</v>
      </c>
      <c r="W216" s="31" t="str">
        <f t="shared" si="1428"/>
        <v>-</v>
      </c>
      <c r="X216" s="31" t="str">
        <f t="shared" si="1428"/>
        <v>-</v>
      </c>
      <c r="Y216" s="31" t="str">
        <f t="shared" si="1428"/>
        <v>-</v>
      </c>
      <c r="Z216" s="31" t="str">
        <f t="shared" si="1428"/>
        <v>-</v>
      </c>
      <c r="AA216" s="31" t="str">
        <f t="shared" si="1428"/>
        <v>-</v>
      </c>
      <c r="AB216" s="31" t="str">
        <f t="shared" si="1428"/>
        <v>-</v>
      </c>
      <c r="AC216" s="31" t="str">
        <f t="shared" si="1428"/>
        <v>-</v>
      </c>
      <c r="AD216" s="31" t="str">
        <f t="shared" si="1428"/>
        <v>-</v>
      </c>
      <c r="AE216" s="31" t="str">
        <f t="shared" si="1428"/>
        <v>-</v>
      </c>
      <c r="AF216" s="31" t="str">
        <f t="shared" si="1428"/>
        <v>-</v>
      </c>
      <c r="AG216" s="31" t="str">
        <f t="shared" si="1428"/>
        <v>-</v>
      </c>
      <c r="AH216" s="31" t="str">
        <f t="shared" ref="AH216:BA221" si="1429">AH215</f>
        <v>-</v>
      </c>
      <c r="AI216" s="31" t="str">
        <f t="shared" si="1429"/>
        <v>-</v>
      </c>
      <c r="AJ216" s="31" t="str">
        <f t="shared" si="1429"/>
        <v>-</v>
      </c>
      <c r="AK216" s="31" t="str">
        <f t="shared" si="1429"/>
        <v>-</v>
      </c>
      <c r="AL216" s="221" t="str">
        <f t="shared" si="1429"/>
        <v>-</v>
      </c>
      <c r="AM216" s="31" t="str">
        <f t="shared" si="1429"/>
        <v>-</v>
      </c>
      <c r="AN216" s="31" t="str">
        <f t="shared" si="1429"/>
        <v>Registrar el peor valor de todos los componentes o instalaciones evaluados</v>
      </c>
      <c r="AO216" s="31" t="str">
        <f t="shared" si="1429"/>
        <v>Registrar el peor valor de todas las zonas evaluadas</v>
      </c>
      <c r="AP216" s="31" t="str">
        <f t="shared" si="1429"/>
        <v>Registrar el peor valor de todas las zonas evaluadas</v>
      </c>
      <c r="AQ216" s="31" t="str">
        <f t="shared" si="1429"/>
        <v>Componentes</v>
      </c>
      <c r="AR216" s="31"/>
      <c r="AS216" s="31"/>
      <c r="AT216" s="31"/>
      <c r="AU216" s="31" t="str">
        <f t="shared" si="1429"/>
        <v>X</v>
      </c>
      <c r="AV216" s="31" t="str">
        <f t="shared" si="1429"/>
        <v>X</v>
      </c>
      <c r="AW216" s="31" t="str">
        <f t="shared" si="1429"/>
        <v>X</v>
      </c>
      <c r="AX216" s="31" t="str">
        <f t="shared" si="1429"/>
        <v>X</v>
      </c>
      <c r="AY216" s="31" t="str">
        <f t="shared" si="1429"/>
        <v>X</v>
      </c>
      <c r="AZ216" s="31" t="str">
        <f t="shared" si="1429"/>
        <v>X</v>
      </c>
      <c r="BA216" s="31" t="str">
        <f t="shared" si="1429"/>
        <v>X</v>
      </c>
      <c r="BB216" s="646" t="s">
        <v>89</v>
      </c>
      <c r="BC216" s="646" t="s">
        <v>450</v>
      </c>
      <c r="BD216" s="648" t="s">
        <v>4</v>
      </c>
      <c r="BE216" s="648" t="s">
        <v>4</v>
      </c>
      <c r="BF216" s="650" t="s">
        <v>88</v>
      </c>
      <c r="BG216" s="650" t="s">
        <v>450</v>
      </c>
      <c r="BH216" s="41" t="str">
        <f>BH215</f>
        <v>Si</v>
      </c>
      <c r="BI216" s="481">
        <f>'G-8'!MX149</f>
        <v>0</v>
      </c>
      <c r="BJ216" s="481" t="s">
        <v>4</v>
      </c>
      <c r="BK216" s="481">
        <f>'G-8'!NA149</f>
        <v>2</v>
      </c>
      <c r="BL216" s="41">
        <f>BL215</f>
        <v>0</v>
      </c>
      <c r="BM216" s="41">
        <f t="shared" ref="BM216:DA221" si="1430">BM215</f>
        <v>0</v>
      </c>
      <c r="BN216" s="41">
        <f t="shared" si="1430"/>
        <v>0</v>
      </c>
      <c r="BO216" s="41">
        <f t="shared" si="1430"/>
        <v>0</v>
      </c>
      <c r="BP216" s="41">
        <f t="shared" si="1430"/>
        <v>0</v>
      </c>
      <c r="BQ216" s="41">
        <f t="shared" si="1430"/>
        <v>0</v>
      </c>
      <c r="BR216" s="41">
        <f t="shared" si="1430"/>
        <v>0</v>
      </c>
      <c r="BS216" s="41">
        <f t="shared" si="1430"/>
        <v>0</v>
      </c>
      <c r="BT216" s="41">
        <f t="shared" si="1430"/>
        <v>0</v>
      </c>
      <c r="BU216" s="41">
        <f t="shared" si="1430"/>
        <v>0</v>
      </c>
      <c r="BV216" s="41">
        <f t="shared" si="1430"/>
        <v>0</v>
      </c>
      <c r="BW216" s="41">
        <f t="shared" si="1430"/>
        <v>0</v>
      </c>
      <c r="BX216" s="41">
        <f t="shared" si="1430"/>
        <v>0</v>
      </c>
      <c r="BY216" s="41">
        <f t="shared" si="1430"/>
        <v>0</v>
      </c>
      <c r="BZ216" s="41">
        <f t="shared" si="1430"/>
        <v>0</v>
      </c>
      <c r="CA216" s="41">
        <f t="shared" si="1430"/>
        <v>0</v>
      </c>
      <c r="CB216" s="41">
        <f t="shared" si="1430"/>
        <v>0</v>
      </c>
      <c r="CC216" s="41">
        <f t="shared" si="1430"/>
        <v>0</v>
      </c>
      <c r="CD216" s="41">
        <f t="shared" si="1430"/>
        <v>0</v>
      </c>
      <c r="CE216" s="41">
        <f t="shared" si="1430"/>
        <v>0</v>
      </c>
      <c r="CF216" s="41">
        <f t="shared" si="1430"/>
        <v>0</v>
      </c>
      <c r="CG216" s="41" t="str">
        <f t="shared" si="1430"/>
        <v>No</v>
      </c>
      <c r="CH216" s="41">
        <f t="shared" si="1430"/>
        <v>0</v>
      </c>
      <c r="CI216" s="41">
        <f t="shared" si="1430"/>
        <v>0</v>
      </c>
      <c r="CJ216" s="41">
        <f t="shared" si="1430"/>
        <v>0</v>
      </c>
      <c r="CK216" s="41">
        <f t="shared" si="1430"/>
        <v>0</v>
      </c>
      <c r="CL216" s="41">
        <f t="shared" si="1430"/>
        <v>0</v>
      </c>
      <c r="CM216" s="41">
        <f t="shared" si="1430"/>
        <v>0</v>
      </c>
      <c r="CN216" s="41">
        <f t="shared" si="1430"/>
        <v>0</v>
      </c>
      <c r="CO216" s="41">
        <f t="shared" si="1430"/>
        <v>0</v>
      </c>
      <c r="CP216" s="41">
        <f t="shared" si="1430"/>
        <v>0</v>
      </c>
      <c r="CQ216" s="41">
        <f t="shared" si="1430"/>
        <v>0</v>
      </c>
      <c r="CR216" s="41">
        <f t="shared" si="1430"/>
        <v>0</v>
      </c>
      <c r="CS216" s="41">
        <f t="shared" si="1430"/>
        <v>0</v>
      </c>
      <c r="CT216" s="41">
        <f t="shared" si="1430"/>
        <v>0</v>
      </c>
      <c r="CU216" s="41">
        <f t="shared" si="1430"/>
        <v>0</v>
      </c>
      <c r="CV216" s="41">
        <f t="shared" si="1430"/>
        <v>0</v>
      </c>
      <c r="CW216" s="41">
        <f t="shared" si="1430"/>
        <v>0</v>
      </c>
      <c r="CX216" s="41">
        <f t="shared" si="1430"/>
        <v>0</v>
      </c>
      <c r="CY216" s="41">
        <f t="shared" si="1430"/>
        <v>0</v>
      </c>
      <c r="CZ216" s="41">
        <f t="shared" si="1430"/>
        <v>0</v>
      </c>
      <c r="DA216" s="41">
        <f t="shared" si="1430"/>
        <v>0</v>
      </c>
      <c r="DB216" s="26"/>
      <c r="DC216" s="26"/>
      <c r="DD216" s="26"/>
      <c r="DE216" s="26"/>
      <c r="DF216" s="26"/>
      <c r="DG216" s="26"/>
      <c r="DH216" s="26">
        <f t="shared" si="1284"/>
        <v>0</v>
      </c>
      <c r="DI216" s="26" t="str">
        <f t="shared" si="1285"/>
        <v>Avanzado</v>
      </c>
      <c r="DJ216" s="19"/>
      <c r="EG216" s="19"/>
      <c r="EH216" s="19"/>
      <c r="EI216" s="19"/>
      <c r="EJ216" s="19"/>
      <c r="EK216" s="19"/>
      <c r="EL216" s="19"/>
      <c r="EM216" s="19"/>
      <c r="EN216" s="19"/>
      <c r="EO216" s="19"/>
      <c r="EP216" s="19"/>
    </row>
    <row r="217" spans="1:146" s="20" customFormat="1" ht="15" customHeight="1">
      <c r="A217" s="1"/>
      <c r="B217" s="19"/>
      <c r="C217" s="31" t="str">
        <f t="shared" ref="C217:C221" si="1431">C216</f>
        <v>Ambiente</v>
      </c>
      <c r="D217" s="31" t="s">
        <v>5</v>
      </c>
      <c r="E217" s="31" t="str">
        <f t="shared" ref="E217:E221" si="1432">E216</f>
        <v>Mitigación</v>
      </c>
      <c r="F217" s="31" t="str">
        <f t="shared" si="1427"/>
        <v>Agua y lixiviado</v>
      </c>
      <c r="G217" s="31" t="str">
        <f t="shared" si="1427"/>
        <v>Efectividad Gubernamental</v>
      </c>
      <c r="H217" s="31" t="str">
        <f t="shared" si="1274"/>
        <v>Avanzado</v>
      </c>
      <c r="I217" s="31" t="str">
        <f t="shared" si="1428"/>
        <v>I-78</v>
      </c>
      <c r="J217" s="31" t="str">
        <f t="shared" si="1428"/>
        <v>Gestión de agua residual y/o lixiviado generado</v>
      </c>
      <c r="K217" s="31" t="str">
        <f t="shared" si="1428"/>
        <v>Si/No</v>
      </c>
      <c r="L217" s="31" t="str">
        <f t="shared" si="1428"/>
        <v>Evalúa si existe una gestión adecuada del agua contaminada y/o lixiviado generado (vertido directo a cuerpos de agua o suelo, alcantarillado y/o depuración), así como un cumplimiento legal en caso de que sea requerido.</v>
      </c>
      <c r="M217" s="31" t="str">
        <f t="shared" si="1428"/>
        <v>Cualitativo</v>
      </c>
      <c r="N217" s="31" t="str">
        <f t="shared" si="1428"/>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17" s="31" t="str">
        <f t="shared" si="1428"/>
        <v>N/A</v>
      </c>
      <c r="P217" s="31" t="str">
        <f t="shared" si="1428"/>
        <v>N/A</v>
      </c>
      <c r="Q217" s="31" t="str">
        <f t="shared" si="1428"/>
        <v>N/A</v>
      </c>
      <c r="R217" s="31" t="str">
        <f t="shared" si="1428"/>
        <v>N/A</v>
      </c>
      <c r="S217" s="31">
        <f t="shared" si="1428"/>
        <v>105</v>
      </c>
      <c r="T217" s="31">
        <f t="shared" si="1428"/>
        <v>141</v>
      </c>
      <c r="U217" s="31">
        <f t="shared" si="1428"/>
        <v>142</v>
      </c>
      <c r="V217" s="31">
        <f t="shared" si="1428"/>
        <v>148</v>
      </c>
      <c r="W217" s="31" t="str">
        <f t="shared" si="1428"/>
        <v>-</v>
      </c>
      <c r="X217" s="31" t="str">
        <f t="shared" si="1428"/>
        <v>-</v>
      </c>
      <c r="Y217" s="31" t="str">
        <f t="shared" si="1428"/>
        <v>-</v>
      </c>
      <c r="Z217" s="31" t="str">
        <f t="shared" si="1428"/>
        <v>-</v>
      </c>
      <c r="AA217" s="31" t="str">
        <f t="shared" si="1428"/>
        <v>-</v>
      </c>
      <c r="AB217" s="31" t="str">
        <f t="shared" si="1428"/>
        <v>-</v>
      </c>
      <c r="AC217" s="31" t="str">
        <f t="shared" si="1428"/>
        <v>-</v>
      </c>
      <c r="AD217" s="31" t="str">
        <f t="shared" si="1428"/>
        <v>-</v>
      </c>
      <c r="AE217" s="31" t="str">
        <f t="shared" si="1428"/>
        <v>-</v>
      </c>
      <c r="AF217" s="31" t="str">
        <f t="shared" si="1428"/>
        <v>-</v>
      </c>
      <c r="AG217" s="31" t="str">
        <f t="shared" si="1428"/>
        <v>-</v>
      </c>
      <c r="AH217" s="31" t="str">
        <f t="shared" si="1429"/>
        <v>-</v>
      </c>
      <c r="AI217" s="31" t="str">
        <f t="shared" si="1429"/>
        <v>-</v>
      </c>
      <c r="AJ217" s="31" t="str">
        <f t="shared" si="1429"/>
        <v>-</v>
      </c>
      <c r="AK217" s="31" t="str">
        <f t="shared" si="1429"/>
        <v>-</v>
      </c>
      <c r="AL217" s="221" t="str">
        <f t="shared" si="1429"/>
        <v>-</v>
      </c>
      <c r="AM217" s="31" t="str">
        <f t="shared" si="1429"/>
        <v>-</v>
      </c>
      <c r="AN217" s="31" t="str">
        <f t="shared" si="1429"/>
        <v>Registrar el peor valor de todos los componentes o instalaciones evaluados</v>
      </c>
      <c r="AO217" s="31" t="str">
        <f t="shared" si="1429"/>
        <v>Registrar el peor valor de todas las zonas evaluadas</v>
      </c>
      <c r="AP217" s="31" t="str">
        <f t="shared" si="1429"/>
        <v>Registrar el peor valor de todas las zonas evaluadas</v>
      </c>
      <c r="AQ217" s="31" t="str">
        <f t="shared" si="1429"/>
        <v>Componentes</v>
      </c>
      <c r="AR217" s="31"/>
      <c r="AS217" s="31"/>
      <c r="AT217" s="31"/>
      <c r="AU217" s="31" t="str">
        <f t="shared" si="1429"/>
        <v>X</v>
      </c>
      <c r="AV217" s="31" t="str">
        <f t="shared" si="1429"/>
        <v>X</v>
      </c>
      <c r="AW217" s="31" t="str">
        <f t="shared" si="1429"/>
        <v>X</v>
      </c>
      <c r="AX217" s="31" t="str">
        <f t="shared" si="1429"/>
        <v>X</v>
      </c>
      <c r="AY217" s="31" t="str">
        <f t="shared" si="1429"/>
        <v>X</v>
      </c>
      <c r="AZ217" s="31" t="str">
        <f t="shared" si="1429"/>
        <v>X</v>
      </c>
      <c r="BA217" s="31" t="str">
        <f t="shared" si="1429"/>
        <v>X</v>
      </c>
      <c r="BB217" s="646" t="s">
        <v>89</v>
      </c>
      <c r="BC217" s="646" t="s">
        <v>450</v>
      </c>
      <c r="BD217" s="648" t="s">
        <v>4</v>
      </c>
      <c r="BE217" s="648" t="s">
        <v>4</v>
      </c>
      <c r="BF217" s="650" t="s">
        <v>88</v>
      </c>
      <c r="BG217" s="650" t="s">
        <v>450</v>
      </c>
      <c r="BH217" s="41" t="str">
        <f t="shared" ref="BH217:BH221" si="1433">BH216</f>
        <v>Si</v>
      </c>
      <c r="BI217" s="481">
        <f>'G-8'!MX185</f>
        <v>0</v>
      </c>
      <c r="BJ217" s="481" t="s">
        <v>4</v>
      </c>
      <c r="BK217" s="481">
        <f>'G-8'!NA185</f>
        <v>0</v>
      </c>
      <c r="BL217" s="41">
        <f t="shared" ref="BL217:BL221" si="1434">BL216</f>
        <v>0</v>
      </c>
      <c r="BM217" s="41">
        <f t="shared" si="1430"/>
        <v>0</v>
      </c>
      <c r="BN217" s="41">
        <f t="shared" si="1430"/>
        <v>0</v>
      </c>
      <c r="BO217" s="41">
        <f t="shared" si="1430"/>
        <v>0</v>
      </c>
      <c r="BP217" s="41">
        <f t="shared" si="1430"/>
        <v>0</v>
      </c>
      <c r="BQ217" s="41">
        <f t="shared" si="1430"/>
        <v>0</v>
      </c>
      <c r="BR217" s="41">
        <f t="shared" si="1430"/>
        <v>0</v>
      </c>
      <c r="BS217" s="41">
        <f t="shared" si="1430"/>
        <v>0</v>
      </c>
      <c r="BT217" s="41">
        <f t="shared" si="1430"/>
        <v>0</v>
      </c>
      <c r="BU217" s="41">
        <f t="shared" si="1430"/>
        <v>0</v>
      </c>
      <c r="BV217" s="41">
        <f t="shared" si="1430"/>
        <v>0</v>
      </c>
      <c r="BW217" s="41">
        <f t="shared" si="1430"/>
        <v>0</v>
      </c>
      <c r="BX217" s="41">
        <f t="shared" si="1430"/>
        <v>0</v>
      </c>
      <c r="BY217" s="41">
        <f t="shared" si="1430"/>
        <v>0</v>
      </c>
      <c r="BZ217" s="41">
        <f t="shared" si="1430"/>
        <v>0</v>
      </c>
      <c r="CA217" s="41">
        <f t="shared" si="1430"/>
        <v>0</v>
      </c>
      <c r="CB217" s="41">
        <f t="shared" si="1430"/>
        <v>0</v>
      </c>
      <c r="CC217" s="41">
        <f t="shared" si="1430"/>
        <v>0</v>
      </c>
      <c r="CD217" s="41">
        <f t="shared" si="1430"/>
        <v>0</v>
      </c>
      <c r="CE217" s="41">
        <f t="shared" si="1430"/>
        <v>0</v>
      </c>
      <c r="CF217" s="41">
        <f t="shared" si="1430"/>
        <v>0</v>
      </c>
      <c r="CG217" s="41" t="str">
        <f t="shared" si="1430"/>
        <v>No</v>
      </c>
      <c r="CH217" s="41">
        <f t="shared" si="1430"/>
        <v>0</v>
      </c>
      <c r="CI217" s="41">
        <f t="shared" si="1430"/>
        <v>0</v>
      </c>
      <c r="CJ217" s="41">
        <f t="shared" si="1430"/>
        <v>0</v>
      </c>
      <c r="CK217" s="41">
        <f t="shared" si="1430"/>
        <v>0</v>
      </c>
      <c r="CL217" s="41">
        <f t="shared" si="1430"/>
        <v>0</v>
      </c>
      <c r="CM217" s="41">
        <f t="shared" si="1430"/>
        <v>0</v>
      </c>
      <c r="CN217" s="41">
        <f t="shared" si="1430"/>
        <v>0</v>
      </c>
      <c r="CO217" s="41">
        <f t="shared" si="1430"/>
        <v>0</v>
      </c>
      <c r="CP217" s="41">
        <f t="shared" si="1430"/>
        <v>0</v>
      </c>
      <c r="CQ217" s="41">
        <f t="shared" si="1430"/>
        <v>0</v>
      </c>
      <c r="CR217" s="41">
        <f t="shared" si="1430"/>
        <v>0</v>
      </c>
      <c r="CS217" s="41">
        <f t="shared" si="1430"/>
        <v>0</v>
      </c>
      <c r="CT217" s="41">
        <f t="shared" si="1430"/>
        <v>0</v>
      </c>
      <c r="CU217" s="41">
        <f t="shared" si="1430"/>
        <v>0</v>
      </c>
      <c r="CV217" s="41">
        <f t="shared" si="1430"/>
        <v>0</v>
      </c>
      <c r="CW217" s="41">
        <f t="shared" si="1430"/>
        <v>0</v>
      </c>
      <c r="CX217" s="41">
        <f t="shared" si="1430"/>
        <v>0</v>
      </c>
      <c r="CY217" s="41">
        <f t="shared" si="1430"/>
        <v>0</v>
      </c>
      <c r="CZ217" s="41">
        <f t="shared" si="1430"/>
        <v>0</v>
      </c>
      <c r="DA217" s="41">
        <f t="shared" si="1430"/>
        <v>0</v>
      </c>
      <c r="DB217" s="26"/>
      <c r="DC217" s="26"/>
      <c r="DD217" s="26"/>
      <c r="DE217" s="26" t="s">
        <v>89</v>
      </c>
      <c r="DF217" s="26"/>
      <c r="DG217" s="26"/>
      <c r="DH217" s="26">
        <f t="shared" si="1284"/>
        <v>1</v>
      </c>
      <c r="DI217" s="26" t="str">
        <f t="shared" si="1285"/>
        <v>Avanzado</v>
      </c>
      <c r="DJ217" s="19"/>
      <c r="EG217" s="19"/>
      <c r="EH217" s="19"/>
      <c r="EI217" s="19"/>
      <c r="EJ217" s="19"/>
      <c r="EK217" s="19"/>
      <c r="EL217" s="19"/>
      <c r="EM217" s="19"/>
      <c r="EN217" s="19"/>
      <c r="EO217" s="19"/>
      <c r="EP217" s="19"/>
    </row>
    <row r="218" spans="1:146" s="20" customFormat="1" ht="15" customHeight="1">
      <c r="A218" s="1"/>
      <c r="B218" s="19"/>
      <c r="C218" s="31" t="str">
        <f t="shared" si="1431"/>
        <v>Ambiente</v>
      </c>
      <c r="D218" s="473" t="s">
        <v>204</v>
      </c>
      <c r="E218" s="31" t="str">
        <f t="shared" si="1432"/>
        <v>Mitigación</v>
      </c>
      <c r="F218" s="31" t="str">
        <f t="shared" si="1427"/>
        <v>Agua y lixiviado</v>
      </c>
      <c r="G218" s="31" t="str">
        <f t="shared" si="1427"/>
        <v>Efectividad Gubernamental</v>
      </c>
      <c r="H218" s="31" t="str">
        <f t="shared" si="1274"/>
        <v>Avanzado</v>
      </c>
      <c r="I218" s="31" t="str">
        <f t="shared" si="1428"/>
        <v>I-78</v>
      </c>
      <c r="J218" s="31" t="str">
        <f t="shared" si="1428"/>
        <v>Gestión de agua residual y/o lixiviado generado</v>
      </c>
      <c r="K218" s="31" t="str">
        <f t="shared" si="1428"/>
        <v>Si/No</v>
      </c>
      <c r="L218" s="31" t="str">
        <f t="shared" si="1428"/>
        <v>Evalúa si existe una gestión adecuada del agua contaminada y/o lixiviado generado (vertido directo a cuerpos de agua o suelo, alcantarillado y/o depuración), así como un cumplimiento legal en caso de que sea requerido.</v>
      </c>
      <c r="M218" s="31" t="str">
        <f t="shared" si="1428"/>
        <v>Cualitativo</v>
      </c>
      <c r="N218" s="31" t="str">
        <f t="shared" si="1428"/>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18" s="31" t="str">
        <f t="shared" si="1428"/>
        <v>N/A</v>
      </c>
      <c r="P218" s="31" t="str">
        <f t="shared" si="1428"/>
        <v>N/A</v>
      </c>
      <c r="Q218" s="31" t="str">
        <f t="shared" si="1428"/>
        <v>N/A</v>
      </c>
      <c r="R218" s="31" t="str">
        <f t="shared" si="1428"/>
        <v>N/A</v>
      </c>
      <c r="S218" s="31">
        <f t="shared" si="1428"/>
        <v>105</v>
      </c>
      <c r="T218" s="31">
        <f t="shared" si="1428"/>
        <v>141</v>
      </c>
      <c r="U218" s="31">
        <f t="shared" si="1428"/>
        <v>142</v>
      </c>
      <c r="V218" s="31">
        <f t="shared" si="1428"/>
        <v>148</v>
      </c>
      <c r="W218" s="31" t="str">
        <f t="shared" si="1428"/>
        <v>-</v>
      </c>
      <c r="X218" s="31" t="str">
        <f t="shared" si="1428"/>
        <v>-</v>
      </c>
      <c r="Y218" s="31" t="str">
        <f t="shared" si="1428"/>
        <v>-</v>
      </c>
      <c r="Z218" s="31" t="str">
        <f t="shared" si="1428"/>
        <v>-</v>
      </c>
      <c r="AA218" s="31" t="str">
        <f t="shared" si="1428"/>
        <v>-</v>
      </c>
      <c r="AB218" s="31" t="str">
        <f t="shared" si="1428"/>
        <v>-</v>
      </c>
      <c r="AC218" s="31" t="str">
        <f t="shared" si="1428"/>
        <v>-</v>
      </c>
      <c r="AD218" s="31" t="str">
        <f t="shared" si="1428"/>
        <v>-</v>
      </c>
      <c r="AE218" s="31" t="str">
        <f t="shared" si="1428"/>
        <v>-</v>
      </c>
      <c r="AF218" s="31" t="str">
        <f t="shared" si="1428"/>
        <v>-</v>
      </c>
      <c r="AG218" s="31" t="str">
        <f t="shared" si="1428"/>
        <v>-</v>
      </c>
      <c r="AH218" s="31" t="str">
        <f t="shared" si="1429"/>
        <v>-</v>
      </c>
      <c r="AI218" s="31" t="str">
        <f t="shared" si="1429"/>
        <v>-</v>
      </c>
      <c r="AJ218" s="31" t="str">
        <f t="shared" si="1429"/>
        <v>-</v>
      </c>
      <c r="AK218" s="31" t="str">
        <f t="shared" si="1429"/>
        <v>-</v>
      </c>
      <c r="AL218" s="221" t="str">
        <f t="shared" si="1429"/>
        <v>-</v>
      </c>
      <c r="AM218" s="31" t="str">
        <f t="shared" si="1429"/>
        <v>-</v>
      </c>
      <c r="AN218" s="31" t="str">
        <f t="shared" si="1429"/>
        <v>Registrar el peor valor de todos los componentes o instalaciones evaluados</v>
      </c>
      <c r="AO218" s="31" t="str">
        <f t="shared" si="1429"/>
        <v>Registrar el peor valor de todas las zonas evaluadas</v>
      </c>
      <c r="AP218" s="31" t="str">
        <f t="shared" si="1429"/>
        <v>Registrar el peor valor de todas las zonas evaluadas</v>
      </c>
      <c r="AQ218" s="31" t="str">
        <f t="shared" si="1429"/>
        <v>Componentes</v>
      </c>
      <c r="AR218" s="31"/>
      <c r="AS218" s="31"/>
      <c r="AT218" s="31"/>
      <c r="AU218" s="31" t="str">
        <f t="shared" si="1429"/>
        <v>X</v>
      </c>
      <c r="AV218" s="31" t="str">
        <f t="shared" si="1429"/>
        <v>X</v>
      </c>
      <c r="AW218" s="31" t="str">
        <f t="shared" si="1429"/>
        <v>X</v>
      </c>
      <c r="AX218" s="31" t="str">
        <f t="shared" si="1429"/>
        <v>X</v>
      </c>
      <c r="AY218" s="31" t="str">
        <f t="shared" si="1429"/>
        <v>X</v>
      </c>
      <c r="AZ218" s="31" t="str">
        <f t="shared" si="1429"/>
        <v>X</v>
      </c>
      <c r="BA218" s="31" t="str">
        <f t="shared" si="1429"/>
        <v>X</v>
      </c>
      <c r="BB218" s="646" t="s">
        <v>89</v>
      </c>
      <c r="BC218" s="646" t="s">
        <v>450</v>
      </c>
      <c r="BD218" s="648" t="s">
        <v>4</v>
      </c>
      <c r="BE218" s="648" t="s">
        <v>4</v>
      </c>
      <c r="BF218" s="650" t="s">
        <v>88</v>
      </c>
      <c r="BG218" s="650" t="s">
        <v>450</v>
      </c>
      <c r="BH218" s="41" t="str">
        <f t="shared" si="1433"/>
        <v>Si</v>
      </c>
      <c r="BI218" s="482">
        <f>'G-8'!MX213</f>
        <v>1</v>
      </c>
      <c r="BJ218" s="482" t="s">
        <v>4</v>
      </c>
      <c r="BK218" s="482">
        <f>'G-8'!NA213</f>
        <v>3</v>
      </c>
      <c r="BL218" s="41">
        <f t="shared" si="1434"/>
        <v>0</v>
      </c>
      <c r="BM218" s="41">
        <f t="shared" si="1430"/>
        <v>0</v>
      </c>
      <c r="BN218" s="41">
        <f t="shared" si="1430"/>
        <v>0</v>
      </c>
      <c r="BO218" s="41">
        <f t="shared" si="1430"/>
        <v>0</v>
      </c>
      <c r="BP218" s="41">
        <f t="shared" si="1430"/>
        <v>0</v>
      </c>
      <c r="BQ218" s="41">
        <f t="shared" si="1430"/>
        <v>0</v>
      </c>
      <c r="BR218" s="41">
        <f t="shared" si="1430"/>
        <v>0</v>
      </c>
      <c r="BS218" s="41">
        <f t="shared" si="1430"/>
        <v>0</v>
      </c>
      <c r="BT218" s="41">
        <f t="shared" si="1430"/>
        <v>0</v>
      </c>
      <c r="BU218" s="41">
        <f t="shared" si="1430"/>
        <v>0</v>
      </c>
      <c r="BV218" s="41">
        <f t="shared" si="1430"/>
        <v>0</v>
      </c>
      <c r="BW218" s="41">
        <f t="shared" si="1430"/>
        <v>0</v>
      </c>
      <c r="BX218" s="41">
        <f t="shared" si="1430"/>
        <v>0</v>
      </c>
      <c r="BY218" s="41">
        <f t="shared" si="1430"/>
        <v>0</v>
      </c>
      <c r="BZ218" s="41">
        <f t="shared" si="1430"/>
        <v>0</v>
      </c>
      <c r="CA218" s="41">
        <f t="shared" si="1430"/>
        <v>0</v>
      </c>
      <c r="CB218" s="41">
        <f t="shared" si="1430"/>
        <v>0</v>
      </c>
      <c r="CC218" s="41">
        <f t="shared" si="1430"/>
        <v>0</v>
      </c>
      <c r="CD218" s="41">
        <f t="shared" si="1430"/>
        <v>0</v>
      </c>
      <c r="CE218" s="41">
        <f t="shared" si="1430"/>
        <v>0</v>
      </c>
      <c r="CF218" s="41">
        <f t="shared" si="1430"/>
        <v>0</v>
      </c>
      <c r="CG218" s="41" t="str">
        <f t="shared" si="1430"/>
        <v>No</v>
      </c>
      <c r="CH218" s="41">
        <f t="shared" si="1430"/>
        <v>0</v>
      </c>
      <c r="CI218" s="41">
        <f t="shared" si="1430"/>
        <v>0</v>
      </c>
      <c r="CJ218" s="41">
        <f t="shared" si="1430"/>
        <v>0</v>
      </c>
      <c r="CK218" s="41">
        <f t="shared" si="1430"/>
        <v>0</v>
      </c>
      <c r="CL218" s="41">
        <f t="shared" si="1430"/>
        <v>0</v>
      </c>
      <c r="CM218" s="41">
        <f t="shared" si="1430"/>
        <v>0</v>
      </c>
      <c r="CN218" s="41">
        <f t="shared" si="1430"/>
        <v>0</v>
      </c>
      <c r="CO218" s="41">
        <f t="shared" si="1430"/>
        <v>0</v>
      </c>
      <c r="CP218" s="41">
        <f t="shared" si="1430"/>
        <v>0</v>
      </c>
      <c r="CQ218" s="41">
        <f t="shared" si="1430"/>
        <v>0</v>
      </c>
      <c r="CR218" s="41">
        <f t="shared" si="1430"/>
        <v>0</v>
      </c>
      <c r="CS218" s="41">
        <f t="shared" si="1430"/>
        <v>0</v>
      </c>
      <c r="CT218" s="41">
        <f t="shared" si="1430"/>
        <v>0</v>
      </c>
      <c r="CU218" s="41">
        <f t="shared" si="1430"/>
        <v>0</v>
      </c>
      <c r="CV218" s="41">
        <f t="shared" si="1430"/>
        <v>0</v>
      </c>
      <c r="CW218" s="41">
        <f t="shared" si="1430"/>
        <v>0</v>
      </c>
      <c r="CX218" s="41">
        <f t="shared" si="1430"/>
        <v>0</v>
      </c>
      <c r="CY218" s="41">
        <f t="shared" si="1430"/>
        <v>0</v>
      </c>
      <c r="CZ218" s="41">
        <f t="shared" si="1430"/>
        <v>0</v>
      </c>
      <c r="DA218" s="41">
        <f t="shared" si="1430"/>
        <v>0</v>
      </c>
      <c r="DB218" s="26"/>
      <c r="DC218" s="26"/>
      <c r="DD218" s="26"/>
      <c r="DE218" s="26" t="s">
        <v>89</v>
      </c>
      <c r="DF218" s="26"/>
      <c r="DG218" s="26" t="s">
        <v>89</v>
      </c>
      <c r="DH218" s="26">
        <f t="shared" si="1284"/>
        <v>2</v>
      </c>
      <c r="DI218" s="26" t="str">
        <f t="shared" si="1285"/>
        <v>Avanzado</v>
      </c>
      <c r="DJ218" s="19"/>
      <c r="EG218" s="19"/>
      <c r="EH218" s="19"/>
      <c r="EI218" s="19"/>
      <c r="EJ218" s="19"/>
      <c r="EK218" s="19"/>
      <c r="EL218" s="19"/>
      <c r="EM218" s="19"/>
      <c r="EN218" s="19"/>
      <c r="EO218" s="19"/>
      <c r="EP218" s="19"/>
    </row>
    <row r="219" spans="1:146" s="20" customFormat="1" ht="15" customHeight="1">
      <c r="A219" s="1"/>
      <c r="B219" s="19"/>
      <c r="C219" s="31" t="str">
        <f t="shared" si="1431"/>
        <v>Ambiente</v>
      </c>
      <c r="D219" s="473" t="s">
        <v>162</v>
      </c>
      <c r="E219" s="31" t="str">
        <f t="shared" si="1432"/>
        <v>Mitigación</v>
      </c>
      <c r="F219" s="31" t="str">
        <f t="shared" si="1427"/>
        <v>Agua y lixiviado</v>
      </c>
      <c r="G219" s="31" t="str">
        <f t="shared" si="1427"/>
        <v>Efectividad Gubernamental</v>
      </c>
      <c r="H219" s="31" t="str">
        <f t="shared" si="1274"/>
        <v>Avanzado</v>
      </c>
      <c r="I219" s="31" t="str">
        <f t="shared" si="1428"/>
        <v>I-78</v>
      </c>
      <c r="J219" s="31" t="str">
        <f t="shared" si="1428"/>
        <v>Gestión de agua residual y/o lixiviado generado</v>
      </c>
      <c r="K219" s="31" t="str">
        <f t="shared" si="1428"/>
        <v>Si/No</v>
      </c>
      <c r="L219" s="31" t="str">
        <f t="shared" si="1428"/>
        <v>Evalúa si existe una gestión adecuada del agua contaminada y/o lixiviado generado (vertido directo a cuerpos de agua o suelo, alcantarillado y/o depuración), así como un cumplimiento legal en caso de que sea requerido.</v>
      </c>
      <c r="M219" s="31" t="str">
        <f t="shared" si="1428"/>
        <v>Cualitativo</v>
      </c>
      <c r="N219" s="31" t="str">
        <f t="shared" si="1428"/>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19" s="31" t="str">
        <f t="shared" si="1428"/>
        <v>N/A</v>
      </c>
      <c r="P219" s="31" t="str">
        <f t="shared" si="1428"/>
        <v>N/A</v>
      </c>
      <c r="Q219" s="31" t="str">
        <f t="shared" si="1428"/>
        <v>N/A</v>
      </c>
      <c r="R219" s="31" t="str">
        <f t="shared" si="1428"/>
        <v>N/A</v>
      </c>
      <c r="S219" s="31">
        <f t="shared" si="1428"/>
        <v>105</v>
      </c>
      <c r="T219" s="31">
        <f t="shared" si="1428"/>
        <v>141</v>
      </c>
      <c r="U219" s="31">
        <f t="shared" si="1428"/>
        <v>142</v>
      </c>
      <c r="V219" s="31">
        <f t="shared" si="1428"/>
        <v>148</v>
      </c>
      <c r="W219" s="31" t="str">
        <f t="shared" si="1428"/>
        <v>-</v>
      </c>
      <c r="X219" s="31" t="str">
        <f t="shared" si="1428"/>
        <v>-</v>
      </c>
      <c r="Y219" s="31" t="str">
        <f t="shared" si="1428"/>
        <v>-</v>
      </c>
      <c r="Z219" s="31" t="str">
        <f t="shared" si="1428"/>
        <v>-</v>
      </c>
      <c r="AA219" s="31" t="str">
        <f t="shared" si="1428"/>
        <v>-</v>
      </c>
      <c r="AB219" s="31" t="str">
        <f t="shared" si="1428"/>
        <v>-</v>
      </c>
      <c r="AC219" s="31" t="str">
        <f t="shared" si="1428"/>
        <v>-</v>
      </c>
      <c r="AD219" s="31" t="str">
        <f t="shared" si="1428"/>
        <v>-</v>
      </c>
      <c r="AE219" s="31" t="str">
        <f t="shared" si="1428"/>
        <v>-</v>
      </c>
      <c r="AF219" s="31" t="str">
        <f t="shared" si="1428"/>
        <v>-</v>
      </c>
      <c r="AG219" s="31" t="str">
        <f t="shared" si="1428"/>
        <v>-</v>
      </c>
      <c r="AH219" s="31" t="str">
        <f t="shared" si="1429"/>
        <v>-</v>
      </c>
      <c r="AI219" s="31" t="str">
        <f t="shared" si="1429"/>
        <v>-</v>
      </c>
      <c r="AJ219" s="31" t="str">
        <f t="shared" si="1429"/>
        <v>-</v>
      </c>
      <c r="AK219" s="31" t="str">
        <f t="shared" si="1429"/>
        <v>-</v>
      </c>
      <c r="AL219" s="221" t="str">
        <f t="shared" si="1429"/>
        <v>-</v>
      </c>
      <c r="AM219" s="31" t="str">
        <f t="shared" si="1429"/>
        <v>-</v>
      </c>
      <c r="AN219" s="31" t="str">
        <f t="shared" si="1429"/>
        <v>Registrar el peor valor de todos los componentes o instalaciones evaluados</v>
      </c>
      <c r="AO219" s="31" t="str">
        <f t="shared" si="1429"/>
        <v>Registrar el peor valor de todas las zonas evaluadas</v>
      </c>
      <c r="AP219" s="31" t="str">
        <f t="shared" si="1429"/>
        <v>Registrar el peor valor de todas las zonas evaluadas</v>
      </c>
      <c r="AQ219" s="31" t="str">
        <f t="shared" si="1429"/>
        <v>Componentes</v>
      </c>
      <c r="AR219" s="31"/>
      <c r="AS219" s="31"/>
      <c r="AT219" s="31"/>
      <c r="AU219" s="31" t="str">
        <f t="shared" si="1429"/>
        <v>X</v>
      </c>
      <c r="AV219" s="31" t="str">
        <f t="shared" si="1429"/>
        <v>X</v>
      </c>
      <c r="AW219" s="31" t="str">
        <f t="shared" si="1429"/>
        <v>X</v>
      </c>
      <c r="AX219" s="31" t="str">
        <f t="shared" si="1429"/>
        <v>X</v>
      </c>
      <c r="AY219" s="31" t="str">
        <f t="shared" si="1429"/>
        <v>X</v>
      </c>
      <c r="AZ219" s="31" t="str">
        <f t="shared" si="1429"/>
        <v>X</v>
      </c>
      <c r="BA219" s="31" t="str">
        <f t="shared" si="1429"/>
        <v>X</v>
      </c>
      <c r="BB219" s="646" t="s">
        <v>89</v>
      </c>
      <c r="BC219" s="646" t="s">
        <v>450</v>
      </c>
      <c r="BD219" s="648" t="s">
        <v>4</v>
      </c>
      <c r="BE219" s="648" t="s">
        <v>4</v>
      </c>
      <c r="BF219" s="650" t="s">
        <v>88</v>
      </c>
      <c r="BG219" s="650" t="s">
        <v>450</v>
      </c>
      <c r="BH219" s="41" t="str">
        <f t="shared" si="1433"/>
        <v>Si</v>
      </c>
      <c r="BI219" s="482">
        <f>'G-8'!MX240</f>
        <v>0</v>
      </c>
      <c r="BJ219" s="482" t="s">
        <v>4</v>
      </c>
      <c r="BK219" s="482">
        <f>'G-8'!NA240</f>
        <v>1</v>
      </c>
      <c r="BL219" s="41">
        <f t="shared" si="1434"/>
        <v>0</v>
      </c>
      <c r="BM219" s="41">
        <f t="shared" si="1430"/>
        <v>0</v>
      </c>
      <c r="BN219" s="41">
        <f t="shared" si="1430"/>
        <v>0</v>
      </c>
      <c r="BO219" s="41">
        <f t="shared" si="1430"/>
        <v>0</v>
      </c>
      <c r="BP219" s="41">
        <f t="shared" si="1430"/>
        <v>0</v>
      </c>
      <c r="BQ219" s="41">
        <f t="shared" si="1430"/>
        <v>0</v>
      </c>
      <c r="BR219" s="41">
        <f t="shared" si="1430"/>
        <v>0</v>
      </c>
      <c r="BS219" s="41">
        <f t="shared" si="1430"/>
        <v>0</v>
      </c>
      <c r="BT219" s="41">
        <f t="shared" si="1430"/>
        <v>0</v>
      </c>
      <c r="BU219" s="41">
        <f t="shared" si="1430"/>
        <v>0</v>
      </c>
      <c r="BV219" s="41">
        <f t="shared" si="1430"/>
        <v>0</v>
      </c>
      <c r="BW219" s="41">
        <f t="shared" si="1430"/>
        <v>0</v>
      </c>
      <c r="BX219" s="41">
        <f t="shared" si="1430"/>
        <v>0</v>
      </c>
      <c r="BY219" s="41">
        <f t="shared" si="1430"/>
        <v>0</v>
      </c>
      <c r="BZ219" s="41">
        <f t="shared" si="1430"/>
        <v>0</v>
      </c>
      <c r="CA219" s="41">
        <f t="shared" si="1430"/>
        <v>0</v>
      </c>
      <c r="CB219" s="41">
        <f t="shared" si="1430"/>
        <v>0</v>
      </c>
      <c r="CC219" s="41">
        <f t="shared" si="1430"/>
        <v>0</v>
      </c>
      <c r="CD219" s="41">
        <f t="shared" si="1430"/>
        <v>0</v>
      </c>
      <c r="CE219" s="41">
        <f t="shared" si="1430"/>
        <v>0</v>
      </c>
      <c r="CF219" s="41">
        <f t="shared" si="1430"/>
        <v>0</v>
      </c>
      <c r="CG219" s="41" t="str">
        <f t="shared" si="1430"/>
        <v>No</v>
      </c>
      <c r="CH219" s="41">
        <f t="shared" si="1430"/>
        <v>0</v>
      </c>
      <c r="CI219" s="41">
        <f t="shared" si="1430"/>
        <v>0</v>
      </c>
      <c r="CJ219" s="41">
        <f t="shared" si="1430"/>
        <v>0</v>
      </c>
      <c r="CK219" s="41">
        <f t="shared" si="1430"/>
        <v>0</v>
      </c>
      <c r="CL219" s="41">
        <f t="shared" si="1430"/>
        <v>0</v>
      </c>
      <c r="CM219" s="41">
        <f t="shared" si="1430"/>
        <v>0</v>
      </c>
      <c r="CN219" s="41">
        <f t="shared" si="1430"/>
        <v>0</v>
      </c>
      <c r="CO219" s="41">
        <f t="shared" si="1430"/>
        <v>0</v>
      </c>
      <c r="CP219" s="41">
        <f t="shared" si="1430"/>
        <v>0</v>
      </c>
      <c r="CQ219" s="41">
        <f t="shared" si="1430"/>
        <v>0</v>
      </c>
      <c r="CR219" s="41">
        <f t="shared" si="1430"/>
        <v>0</v>
      </c>
      <c r="CS219" s="41">
        <f t="shared" si="1430"/>
        <v>0</v>
      </c>
      <c r="CT219" s="41">
        <f t="shared" si="1430"/>
        <v>0</v>
      </c>
      <c r="CU219" s="41">
        <f t="shared" si="1430"/>
        <v>0</v>
      </c>
      <c r="CV219" s="41">
        <f t="shared" si="1430"/>
        <v>0</v>
      </c>
      <c r="CW219" s="41">
        <f t="shared" si="1430"/>
        <v>0</v>
      </c>
      <c r="CX219" s="41">
        <f t="shared" si="1430"/>
        <v>0</v>
      </c>
      <c r="CY219" s="41">
        <f t="shared" si="1430"/>
        <v>0</v>
      </c>
      <c r="CZ219" s="41">
        <f t="shared" si="1430"/>
        <v>0</v>
      </c>
      <c r="DA219" s="41">
        <f t="shared" si="1430"/>
        <v>0</v>
      </c>
      <c r="DB219" s="26"/>
      <c r="DC219" s="26"/>
      <c r="DD219" s="26"/>
      <c r="DE219" s="26" t="s">
        <v>89</v>
      </c>
      <c r="DF219" s="26"/>
      <c r="DG219" s="26"/>
      <c r="DH219" s="26">
        <f t="shared" si="1284"/>
        <v>1</v>
      </c>
      <c r="DI219" s="26" t="str">
        <f t="shared" si="1285"/>
        <v>Avanzado</v>
      </c>
      <c r="DJ219" s="19"/>
      <c r="EG219" s="19"/>
      <c r="EH219" s="19"/>
      <c r="EI219" s="19"/>
      <c r="EJ219" s="19"/>
      <c r="EK219" s="19"/>
      <c r="EL219" s="19"/>
      <c r="EM219" s="19"/>
      <c r="EN219" s="19"/>
      <c r="EO219" s="19"/>
      <c r="EP219" s="19"/>
    </row>
    <row r="220" spans="1:146" s="20" customFormat="1" ht="15" customHeight="1">
      <c r="A220" s="1"/>
      <c r="B220" s="19"/>
      <c r="C220" s="31" t="str">
        <f t="shared" si="1431"/>
        <v>Ambiente</v>
      </c>
      <c r="D220" s="473" t="s">
        <v>214</v>
      </c>
      <c r="E220" s="31" t="str">
        <f t="shared" si="1432"/>
        <v>Mitigación</v>
      </c>
      <c r="F220" s="31" t="str">
        <f t="shared" si="1427"/>
        <v>Agua y lixiviado</v>
      </c>
      <c r="G220" s="31" t="str">
        <f t="shared" si="1427"/>
        <v>Efectividad Gubernamental</v>
      </c>
      <c r="H220" s="31" t="str">
        <f t="shared" si="1274"/>
        <v>Avanzado</v>
      </c>
      <c r="I220" s="31" t="str">
        <f t="shared" ref="I220:I221" si="1435">I219</f>
        <v>I-78</v>
      </c>
      <c r="J220" s="31" t="str">
        <f t="shared" ref="J220:J221" si="1436">J219</f>
        <v>Gestión de agua residual y/o lixiviado generado</v>
      </c>
      <c r="K220" s="31" t="str">
        <f t="shared" ref="K220:K221" si="1437">K219</f>
        <v>Si/No</v>
      </c>
      <c r="L220" s="31" t="str">
        <f t="shared" ref="L220:L221" si="1438">L219</f>
        <v>Evalúa si existe una gestión adecuada del agua contaminada y/o lixiviado generado (vertido directo a cuerpos de agua o suelo, alcantarillado y/o depuración), así como un cumplimiento legal en caso de que sea requerido.</v>
      </c>
      <c r="M220" s="31" t="str">
        <f t="shared" ref="M220:M221" si="1439">M219</f>
        <v>Cualitativo</v>
      </c>
      <c r="N220" s="31" t="str">
        <f t="shared" ref="N220:N221" si="1440">N219</f>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20" s="31" t="str">
        <f t="shared" ref="O220:O221" si="1441">O219</f>
        <v>N/A</v>
      </c>
      <c r="P220" s="31" t="str">
        <f t="shared" ref="P220:P221" si="1442">P219</f>
        <v>N/A</v>
      </c>
      <c r="Q220" s="31" t="str">
        <f t="shared" ref="Q220:Q221" si="1443">Q219</f>
        <v>N/A</v>
      </c>
      <c r="R220" s="31" t="str">
        <f t="shared" ref="R220:R221" si="1444">R219</f>
        <v>N/A</v>
      </c>
      <c r="S220" s="31">
        <f t="shared" ref="S220:S221" si="1445">S219</f>
        <v>105</v>
      </c>
      <c r="T220" s="31">
        <f t="shared" ref="T220:T221" si="1446">T219</f>
        <v>141</v>
      </c>
      <c r="U220" s="31">
        <f t="shared" ref="U220:U221" si="1447">U219</f>
        <v>142</v>
      </c>
      <c r="V220" s="31">
        <f t="shared" ref="V220:V221" si="1448">V219</f>
        <v>148</v>
      </c>
      <c r="W220" s="31" t="str">
        <f t="shared" ref="W220:W221" si="1449">W219</f>
        <v>-</v>
      </c>
      <c r="X220" s="31" t="str">
        <f t="shared" ref="X220:X221" si="1450">X219</f>
        <v>-</v>
      </c>
      <c r="Y220" s="31" t="str">
        <f t="shared" ref="Y220:Y221" si="1451">Y219</f>
        <v>-</v>
      </c>
      <c r="Z220" s="31" t="str">
        <f t="shared" ref="Z220:Z221" si="1452">Z219</f>
        <v>-</v>
      </c>
      <c r="AA220" s="31" t="str">
        <f t="shared" ref="AA220:AA221" si="1453">AA219</f>
        <v>-</v>
      </c>
      <c r="AB220" s="31" t="str">
        <f t="shared" ref="AB220:AB221" si="1454">AB219</f>
        <v>-</v>
      </c>
      <c r="AC220" s="31" t="str">
        <f t="shared" ref="AC220:AC221" si="1455">AC219</f>
        <v>-</v>
      </c>
      <c r="AD220" s="31" t="str">
        <f t="shared" ref="AD220:AD221" si="1456">AD219</f>
        <v>-</v>
      </c>
      <c r="AE220" s="31" t="str">
        <f t="shared" ref="AE220:AE221" si="1457">AE219</f>
        <v>-</v>
      </c>
      <c r="AF220" s="31" t="str">
        <f t="shared" ref="AF220:AF221" si="1458">AF219</f>
        <v>-</v>
      </c>
      <c r="AG220" s="31" t="str">
        <f t="shared" ref="AG220:AG221" si="1459">AG219</f>
        <v>-</v>
      </c>
      <c r="AH220" s="31" t="str">
        <f t="shared" si="1429"/>
        <v>-</v>
      </c>
      <c r="AI220" s="31" t="str">
        <f t="shared" si="1429"/>
        <v>-</v>
      </c>
      <c r="AJ220" s="31" t="str">
        <f t="shared" si="1429"/>
        <v>-</v>
      </c>
      <c r="AK220" s="31" t="str">
        <f t="shared" si="1429"/>
        <v>-</v>
      </c>
      <c r="AL220" s="221" t="str">
        <f t="shared" si="1429"/>
        <v>-</v>
      </c>
      <c r="AM220" s="31" t="str">
        <f t="shared" si="1429"/>
        <v>-</v>
      </c>
      <c r="AN220" s="31" t="str">
        <f t="shared" si="1429"/>
        <v>Registrar el peor valor de todos los componentes o instalaciones evaluados</v>
      </c>
      <c r="AO220" s="31" t="str">
        <f t="shared" si="1429"/>
        <v>Registrar el peor valor de todas las zonas evaluadas</v>
      </c>
      <c r="AP220" s="31" t="str">
        <f t="shared" si="1429"/>
        <v>Registrar el peor valor de todas las zonas evaluadas</v>
      </c>
      <c r="AQ220" s="31" t="str">
        <f t="shared" si="1429"/>
        <v>Componentes</v>
      </c>
      <c r="AR220" s="31"/>
      <c r="AS220" s="31"/>
      <c r="AT220" s="31"/>
      <c r="AU220" s="31" t="str">
        <f t="shared" si="1429"/>
        <v>X</v>
      </c>
      <c r="AV220" s="31" t="str">
        <f t="shared" si="1429"/>
        <v>X</v>
      </c>
      <c r="AW220" s="31" t="str">
        <f t="shared" si="1429"/>
        <v>X</v>
      </c>
      <c r="AX220" s="31" t="str">
        <f t="shared" si="1429"/>
        <v>X</v>
      </c>
      <c r="AY220" s="31" t="str">
        <f t="shared" si="1429"/>
        <v>X</v>
      </c>
      <c r="AZ220" s="31" t="str">
        <f t="shared" si="1429"/>
        <v>X</v>
      </c>
      <c r="BA220" s="31" t="str">
        <f t="shared" si="1429"/>
        <v>X</v>
      </c>
      <c r="BB220" s="646" t="s">
        <v>89</v>
      </c>
      <c r="BC220" s="646" t="s">
        <v>450</v>
      </c>
      <c r="BD220" s="648" t="s">
        <v>4</v>
      </c>
      <c r="BE220" s="648" t="s">
        <v>4</v>
      </c>
      <c r="BF220" s="650" t="s">
        <v>88</v>
      </c>
      <c r="BG220" s="650" t="s">
        <v>450</v>
      </c>
      <c r="BH220" s="41" t="str">
        <f t="shared" si="1433"/>
        <v>Si</v>
      </c>
      <c r="BI220" s="482">
        <f>'G-8'!MX266</f>
        <v>0</v>
      </c>
      <c r="BJ220" s="482" t="s">
        <v>4</v>
      </c>
      <c r="BK220" s="482">
        <f>'G-8'!NA266</f>
        <v>2</v>
      </c>
      <c r="BL220" s="41">
        <f t="shared" si="1434"/>
        <v>0</v>
      </c>
      <c r="BM220" s="41">
        <f t="shared" si="1430"/>
        <v>0</v>
      </c>
      <c r="BN220" s="41">
        <f t="shared" si="1430"/>
        <v>0</v>
      </c>
      <c r="BO220" s="41">
        <f t="shared" si="1430"/>
        <v>0</v>
      </c>
      <c r="BP220" s="41">
        <f t="shared" si="1430"/>
        <v>0</v>
      </c>
      <c r="BQ220" s="41">
        <f t="shared" si="1430"/>
        <v>0</v>
      </c>
      <c r="BR220" s="41">
        <f t="shared" si="1430"/>
        <v>0</v>
      </c>
      <c r="BS220" s="41">
        <f t="shared" si="1430"/>
        <v>0</v>
      </c>
      <c r="BT220" s="41">
        <f t="shared" si="1430"/>
        <v>0</v>
      </c>
      <c r="BU220" s="41">
        <f t="shared" si="1430"/>
        <v>0</v>
      </c>
      <c r="BV220" s="41">
        <f t="shared" si="1430"/>
        <v>0</v>
      </c>
      <c r="BW220" s="41">
        <f t="shared" si="1430"/>
        <v>0</v>
      </c>
      <c r="BX220" s="41">
        <f t="shared" si="1430"/>
        <v>0</v>
      </c>
      <c r="BY220" s="41">
        <f t="shared" si="1430"/>
        <v>0</v>
      </c>
      <c r="BZ220" s="41">
        <f t="shared" si="1430"/>
        <v>0</v>
      </c>
      <c r="CA220" s="41">
        <f t="shared" si="1430"/>
        <v>0</v>
      </c>
      <c r="CB220" s="41">
        <f t="shared" si="1430"/>
        <v>0</v>
      </c>
      <c r="CC220" s="41">
        <f t="shared" si="1430"/>
        <v>0</v>
      </c>
      <c r="CD220" s="41">
        <f t="shared" si="1430"/>
        <v>0</v>
      </c>
      <c r="CE220" s="41">
        <f t="shared" si="1430"/>
        <v>0</v>
      </c>
      <c r="CF220" s="41">
        <f t="shared" si="1430"/>
        <v>0</v>
      </c>
      <c r="CG220" s="41" t="str">
        <f t="shared" si="1430"/>
        <v>No</v>
      </c>
      <c r="CH220" s="41">
        <f t="shared" si="1430"/>
        <v>0</v>
      </c>
      <c r="CI220" s="41">
        <f t="shared" si="1430"/>
        <v>0</v>
      </c>
      <c r="CJ220" s="41">
        <f t="shared" si="1430"/>
        <v>0</v>
      </c>
      <c r="CK220" s="41">
        <f t="shared" si="1430"/>
        <v>0</v>
      </c>
      <c r="CL220" s="41">
        <f t="shared" si="1430"/>
        <v>0</v>
      </c>
      <c r="CM220" s="41">
        <f t="shared" si="1430"/>
        <v>0</v>
      </c>
      <c r="CN220" s="41">
        <f t="shared" si="1430"/>
        <v>0</v>
      </c>
      <c r="CO220" s="41">
        <f t="shared" si="1430"/>
        <v>0</v>
      </c>
      <c r="CP220" s="41">
        <f t="shared" si="1430"/>
        <v>0</v>
      </c>
      <c r="CQ220" s="41">
        <f t="shared" si="1430"/>
        <v>0</v>
      </c>
      <c r="CR220" s="41">
        <f t="shared" si="1430"/>
        <v>0</v>
      </c>
      <c r="CS220" s="41">
        <f t="shared" si="1430"/>
        <v>0</v>
      </c>
      <c r="CT220" s="41">
        <f t="shared" si="1430"/>
        <v>0</v>
      </c>
      <c r="CU220" s="41">
        <f t="shared" si="1430"/>
        <v>0</v>
      </c>
      <c r="CV220" s="41">
        <f t="shared" si="1430"/>
        <v>0</v>
      </c>
      <c r="CW220" s="41">
        <f t="shared" si="1430"/>
        <v>0</v>
      </c>
      <c r="CX220" s="41">
        <f t="shared" si="1430"/>
        <v>0</v>
      </c>
      <c r="CY220" s="41">
        <f t="shared" si="1430"/>
        <v>0</v>
      </c>
      <c r="CZ220" s="41">
        <f t="shared" si="1430"/>
        <v>0</v>
      </c>
      <c r="DA220" s="41">
        <f t="shared" si="1430"/>
        <v>0</v>
      </c>
      <c r="DB220" s="26"/>
      <c r="DC220" s="26"/>
      <c r="DD220" s="26"/>
      <c r="DE220" s="26" t="s">
        <v>89</v>
      </c>
      <c r="DF220" s="26"/>
      <c r="DG220" s="26" t="s">
        <v>89</v>
      </c>
      <c r="DH220" s="26">
        <f t="shared" si="1284"/>
        <v>2</v>
      </c>
      <c r="DI220" s="26" t="str">
        <f t="shared" si="1285"/>
        <v>Avanzado</v>
      </c>
      <c r="DJ220" s="19"/>
      <c r="EG220" s="19"/>
      <c r="EH220" s="19"/>
      <c r="EI220" s="19"/>
      <c r="EJ220" s="19"/>
      <c r="EK220" s="19"/>
      <c r="EL220" s="19"/>
      <c r="EM220" s="19"/>
      <c r="EN220" s="19"/>
      <c r="EO220" s="19"/>
      <c r="EP220" s="19"/>
    </row>
    <row r="221" spans="1:146" s="20" customFormat="1" ht="15" customHeight="1">
      <c r="A221" s="1"/>
      <c r="B221" s="19"/>
      <c r="C221" s="31" t="str">
        <f t="shared" si="1431"/>
        <v>Ambiente</v>
      </c>
      <c r="D221" s="31" t="s">
        <v>55</v>
      </c>
      <c r="E221" s="31" t="str">
        <f t="shared" si="1432"/>
        <v>Mitigación</v>
      </c>
      <c r="F221" s="31" t="str">
        <f t="shared" si="1427"/>
        <v>Agua y lixiviado</v>
      </c>
      <c r="G221" s="31" t="str">
        <f t="shared" si="1427"/>
        <v>Efectividad Gubernamental</v>
      </c>
      <c r="H221" s="31" t="str">
        <f t="shared" si="1274"/>
        <v>Avanzado</v>
      </c>
      <c r="I221" s="31" t="str">
        <f t="shared" si="1435"/>
        <v>I-78</v>
      </c>
      <c r="J221" s="31" t="str">
        <f t="shared" si="1436"/>
        <v>Gestión de agua residual y/o lixiviado generado</v>
      </c>
      <c r="K221" s="31" t="str">
        <f t="shared" si="1437"/>
        <v>Si/No</v>
      </c>
      <c r="L221" s="31" t="str">
        <f t="shared" si="1438"/>
        <v>Evalúa si existe una gestión adecuada del agua contaminada y/o lixiviado generado (vertido directo a cuerpos de agua o suelo, alcantarillado y/o depuración), así como un cumplimiento legal en caso de que sea requerido.</v>
      </c>
      <c r="M221" s="31" t="str">
        <f t="shared" si="1439"/>
        <v>Cualitativo</v>
      </c>
      <c r="N221" s="31" t="str">
        <f t="shared" si="1440"/>
        <v>¿Existe y se cumple algún control normativo u otra referencia (por ejemplo una buena práctica, criterios internacionales, etc.) para el control del nivel de contaminación emitida en las descargas de agua y/o lixiviados? a) SI=Existe y se cumple la normatividad. Especificar cuál(es)_________, b) SI=Sólo existen referencias o buenas prácticas y se cumplen. Especificar cuál (es)_______, c) NO= No se cumplen o se cumplen parcialmente (normativa y buenas prácticas).</v>
      </c>
      <c r="O221" s="31" t="str">
        <f t="shared" si="1441"/>
        <v>N/A</v>
      </c>
      <c r="P221" s="31" t="str">
        <f t="shared" si="1442"/>
        <v>N/A</v>
      </c>
      <c r="Q221" s="31" t="str">
        <f t="shared" si="1443"/>
        <v>N/A</v>
      </c>
      <c r="R221" s="31" t="str">
        <f t="shared" si="1444"/>
        <v>N/A</v>
      </c>
      <c r="S221" s="31">
        <f t="shared" si="1445"/>
        <v>105</v>
      </c>
      <c r="T221" s="31">
        <f t="shared" si="1446"/>
        <v>141</v>
      </c>
      <c r="U221" s="31">
        <f t="shared" si="1447"/>
        <v>142</v>
      </c>
      <c r="V221" s="31">
        <f t="shared" si="1448"/>
        <v>148</v>
      </c>
      <c r="W221" s="31" t="str">
        <f t="shared" si="1449"/>
        <v>-</v>
      </c>
      <c r="X221" s="31" t="str">
        <f t="shared" si="1450"/>
        <v>-</v>
      </c>
      <c r="Y221" s="31" t="str">
        <f t="shared" si="1451"/>
        <v>-</v>
      </c>
      <c r="Z221" s="31" t="str">
        <f t="shared" si="1452"/>
        <v>-</v>
      </c>
      <c r="AA221" s="31" t="str">
        <f t="shared" si="1453"/>
        <v>-</v>
      </c>
      <c r="AB221" s="31" t="str">
        <f t="shared" si="1454"/>
        <v>-</v>
      </c>
      <c r="AC221" s="31" t="str">
        <f t="shared" si="1455"/>
        <v>-</v>
      </c>
      <c r="AD221" s="31" t="str">
        <f t="shared" si="1456"/>
        <v>-</v>
      </c>
      <c r="AE221" s="31" t="str">
        <f t="shared" si="1457"/>
        <v>-</v>
      </c>
      <c r="AF221" s="31" t="str">
        <f t="shared" si="1458"/>
        <v>-</v>
      </c>
      <c r="AG221" s="31" t="str">
        <f t="shared" si="1459"/>
        <v>-</v>
      </c>
      <c r="AH221" s="31" t="str">
        <f t="shared" si="1429"/>
        <v>-</v>
      </c>
      <c r="AI221" s="31" t="str">
        <f t="shared" si="1429"/>
        <v>-</v>
      </c>
      <c r="AJ221" s="31" t="str">
        <f t="shared" si="1429"/>
        <v>-</v>
      </c>
      <c r="AK221" s="31" t="str">
        <f t="shared" si="1429"/>
        <v>-</v>
      </c>
      <c r="AL221" s="221" t="str">
        <f t="shared" si="1429"/>
        <v>-</v>
      </c>
      <c r="AM221" s="31" t="str">
        <f t="shared" si="1429"/>
        <v>-</v>
      </c>
      <c r="AN221" s="31" t="str">
        <f t="shared" si="1429"/>
        <v>Registrar el peor valor de todos los componentes o instalaciones evaluados</v>
      </c>
      <c r="AO221" s="31" t="str">
        <f t="shared" si="1429"/>
        <v>Registrar el peor valor de todas las zonas evaluadas</v>
      </c>
      <c r="AP221" s="31" t="str">
        <f t="shared" si="1429"/>
        <v>Registrar el peor valor de todas las zonas evaluadas</v>
      </c>
      <c r="AQ221" s="31" t="str">
        <f t="shared" si="1429"/>
        <v>Componentes</v>
      </c>
      <c r="AR221" s="31"/>
      <c r="AS221" s="31"/>
      <c r="AT221" s="31"/>
      <c r="AU221" s="31" t="str">
        <f t="shared" si="1429"/>
        <v>X</v>
      </c>
      <c r="AV221" s="31" t="str">
        <f t="shared" si="1429"/>
        <v>X</v>
      </c>
      <c r="AW221" s="31" t="str">
        <f t="shared" si="1429"/>
        <v>X</v>
      </c>
      <c r="AX221" s="31" t="str">
        <f t="shared" si="1429"/>
        <v>X</v>
      </c>
      <c r="AY221" s="31" t="str">
        <f t="shared" si="1429"/>
        <v>X</v>
      </c>
      <c r="AZ221" s="31" t="str">
        <f t="shared" si="1429"/>
        <v>X</v>
      </c>
      <c r="BA221" s="31" t="str">
        <f t="shared" si="1429"/>
        <v>X</v>
      </c>
      <c r="BB221" s="646" t="s">
        <v>89</v>
      </c>
      <c r="BC221" s="646" t="s">
        <v>450</v>
      </c>
      <c r="BD221" s="648" t="s">
        <v>4</v>
      </c>
      <c r="BE221" s="648" t="s">
        <v>4</v>
      </c>
      <c r="BF221" s="650" t="s">
        <v>88</v>
      </c>
      <c r="BG221" s="650" t="s">
        <v>450</v>
      </c>
      <c r="BH221" s="41" t="str">
        <f t="shared" si="1433"/>
        <v>Si</v>
      </c>
      <c r="BI221" s="481">
        <f>'G-8'!MX294</f>
        <v>0</v>
      </c>
      <c r="BJ221" s="481" t="s">
        <v>4</v>
      </c>
      <c r="BK221" s="481">
        <f>'G-8'!NA294</f>
        <v>0</v>
      </c>
      <c r="BL221" s="41">
        <f t="shared" si="1434"/>
        <v>0</v>
      </c>
      <c r="BM221" s="41">
        <f t="shared" si="1430"/>
        <v>0</v>
      </c>
      <c r="BN221" s="41">
        <f t="shared" si="1430"/>
        <v>0</v>
      </c>
      <c r="BO221" s="41">
        <f t="shared" si="1430"/>
        <v>0</v>
      </c>
      <c r="BP221" s="41">
        <f t="shared" si="1430"/>
        <v>0</v>
      </c>
      <c r="BQ221" s="41">
        <f t="shared" si="1430"/>
        <v>0</v>
      </c>
      <c r="BR221" s="41">
        <f t="shared" si="1430"/>
        <v>0</v>
      </c>
      <c r="BS221" s="41">
        <f t="shared" si="1430"/>
        <v>0</v>
      </c>
      <c r="BT221" s="41">
        <f t="shared" si="1430"/>
        <v>0</v>
      </c>
      <c r="BU221" s="41">
        <f t="shared" si="1430"/>
        <v>0</v>
      </c>
      <c r="BV221" s="41">
        <f t="shared" si="1430"/>
        <v>0</v>
      </c>
      <c r="BW221" s="41">
        <f t="shared" si="1430"/>
        <v>0</v>
      </c>
      <c r="BX221" s="41">
        <f t="shared" si="1430"/>
        <v>0</v>
      </c>
      <c r="BY221" s="41">
        <f t="shared" si="1430"/>
        <v>0</v>
      </c>
      <c r="BZ221" s="41">
        <f t="shared" si="1430"/>
        <v>0</v>
      </c>
      <c r="CA221" s="41">
        <f t="shared" si="1430"/>
        <v>0</v>
      </c>
      <c r="CB221" s="41">
        <f t="shared" si="1430"/>
        <v>0</v>
      </c>
      <c r="CC221" s="41">
        <f t="shared" si="1430"/>
        <v>0</v>
      </c>
      <c r="CD221" s="41">
        <f t="shared" si="1430"/>
        <v>0</v>
      </c>
      <c r="CE221" s="41">
        <f t="shared" si="1430"/>
        <v>0</v>
      </c>
      <c r="CF221" s="41">
        <f t="shared" si="1430"/>
        <v>0</v>
      </c>
      <c r="CG221" s="41" t="str">
        <f t="shared" si="1430"/>
        <v>No</v>
      </c>
      <c r="CH221" s="41">
        <f t="shared" si="1430"/>
        <v>0</v>
      </c>
      <c r="CI221" s="41">
        <f t="shared" si="1430"/>
        <v>0</v>
      </c>
      <c r="CJ221" s="41">
        <f t="shared" si="1430"/>
        <v>0</v>
      </c>
      <c r="CK221" s="41">
        <f t="shared" si="1430"/>
        <v>0</v>
      </c>
      <c r="CL221" s="41">
        <f t="shared" si="1430"/>
        <v>0</v>
      </c>
      <c r="CM221" s="41">
        <f t="shared" si="1430"/>
        <v>0</v>
      </c>
      <c r="CN221" s="41">
        <f t="shared" si="1430"/>
        <v>0</v>
      </c>
      <c r="CO221" s="41">
        <f t="shared" ref="CO221" si="1460">CO220</f>
        <v>0</v>
      </c>
      <c r="CP221" s="41">
        <f t="shared" ref="CP221" si="1461">CP220</f>
        <v>0</v>
      </c>
      <c r="CQ221" s="41">
        <f t="shared" ref="CQ221" si="1462">CQ220</f>
        <v>0</v>
      </c>
      <c r="CR221" s="41">
        <f t="shared" ref="CR221" si="1463">CR220</f>
        <v>0</v>
      </c>
      <c r="CS221" s="41">
        <f t="shared" ref="CS221" si="1464">CS220</f>
        <v>0</v>
      </c>
      <c r="CT221" s="41">
        <f t="shared" ref="CT221" si="1465">CT220</f>
        <v>0</v>
      </c>
      <c r="CU221" s="41">
        <f t="shared" ref="CU221" si="1466">CU220</f>
        <v>0</v>
      </c>
      <c r="CV221" s="41">
        <f t="shared" ref="CV221" si="1467">CV220</f>
        <v>0</v>
      </c>
      <c r="CW221" s="41">
        <f t="shared" ref="CW221" si="1468">CW220</f>
        <v>0</v>
      </c>
      <c r="CX221" s="41">
        <f t="shared" ref="CX221" si="1469">CX220</f>
        <v>0</v>
      </c>
      <c r="CY221" s="41">
        <f t="shared" ref="CY221" si="1470">CY220</f>
        <v>0</v>
      </c>
      <c r="CZ221" s="41">
        <f t="shared" ref="CZ221" si="1471">CZ220</f>
        <v>0</v>
      </c>
      <c r="DA221" s="41">
        <f t="shared" ref="DA221" si="1472">DA220</f>
        <v>0</v>
      </c>
      <c r="DB221" s="26"/>
      <c r="DC221" s="26"/>
      <c r="DD221" s="26"/>
      <c r="DE221" s="26" t="s">
        <v>89</v>
      </c>
      <c r="DF221" s="26"/>
      <c r="DG221" s="26"/>
      <c r="DH221" s="26">
        <f t="shared" si="1284"/>
        <v>1</v>
      </c>
      <c r="DI221" s="26" t="str">
        <f t="shared" si="1285"/>
        <v>Avanzado</v>
      </c>
      <c r="DJ221" s="19"/>
      <c r="EG221" s="19"/>
      <c r="EH221" s="19"/>
      <c r="EI221" s="19"/>
      <c r="EJ221" s="19"/>
      <c r="EK221" s="19"/>
      <c r="EL221" s="19"/>
      <c r="EM221" s="19"/>
      <c r="EN221" s="19"/>
      <c r="EO221" s="19"/>
      <c r="EP221" s="19"/>
    </row>
    <row r="222" spans="1:146" s="19" customFormat="1" ht="15" customHeight="1">
      <c r="A222" s="1"/>
      <c r="C222" s="31" t="s">
        <v>432</v>
      </c>
      <c r="D222" s="31" t="s">
        <v>519</v>
      </c>
      <c r="E222" s="31" t="s">
        <v>67</v>
      </c>
      <c r="F222" s="31" t="s">
        <v>1227</v>
      </c>
      <c r="G222" s="31" t="s">
        <v>2125</v>
      </c>
      <c r="H222" s="31" t="str">
        <f t="shared" si="1274"/>
        <v>Avanzado</v>
      </c>
      <c r="I222" s="41" t="s">
        <v>3072</v>
      </c>
      <c r="J222" s="22" t="s">
        <v>2242</v>
      </c>
      <c r="K222" s="642" t="s">
        <v>8</v>
      </c>
      <c r="L222" s="22" t="s">
        <v>391</v>
      </c>
      <c r="M222" s="31" t="s">
        <v>97</v>
      </c>
      <c r="N222" s="31" t="s">
        <v>3034</v>
      </c>
      <c r="O222" s="220" t="s">
        <v>22</v>
      </c>
      <c r="P222" s="220" t="s">
        <v>22</v>
      </c>
      <c r="Q222" s="220" t="s">
        <v>22</v>
      </c>
      <c r="R222" s="220" t="s">
        <v>22</v>
      </c>
      <c r="S222" s="26">
        <f>'G-7'!D150</f>
        <v>146</v>
      </c>
      <c r="T222" s="26" t="s">
        <v>4</v>
      </c>
      <c r="U222" s="26" t="s">
        <v>4</v>
      </c>
      <c r="V222" s="26" t="s">
        <v>4</v>
      </c>
      <c r="W222" s="26" t="s">
        <v>4</v>
      </c>
      <c r="X222" s="41" t="s">
        <v>4</v>
      </c>
      <c r="Y222" s="41" t="s">
        <v>4</v>
      </c>
      <c r="Z222" s="41" t="s">
        <v>4</v>
      </c>
      <c r="AA222" s="41" t="s">
        <v>4</v>
      </c>
      <c r="AB222" s="41" t="s">
        <v>4</v>
      </c>
      <c r="AC222" s="41" t="s">
        <v>4</v>
      </c>
      <c r="AD222" s="41" t="s">
        <v>4</v>
      </c>
      <c r="AE222" s="41" t="s">
        <v>4</v>
      </c>
      <c r="AF222" s="41" t="s">
        <v>4</v>
      </c>
      <c r="AG222" s="41" t="s">
        <v>4</v>
      </c>
      <c r="AH222" s="41" t="s">
        <v>4</v>
      </c>
      <c r="AI222" s="41" t="s">
        <v>4</v>
      </c>
      <c r="AJ222" s="41" t="s">
        <v>4</v>
      </c>
      <c r="AK222" s="41" t="s">
        <v>4</v>
      </c>
      <c r="AL222" s="221" t="s">
        <v>3035</v>
      </c>
      <c r="AM222" s="26" t="s">
        <v>1137</v>
      </c>
      <c r="AN222" s="26" t="s">
        <v>486</v>
      </c>
      <c r="AO222" s="22" t="s">
        <v>487</v>
      </c>
      <c r="AP222" s="22" t="s">
        <v>487</v>
      </c>
      <c r="AQ222" s="41" t="s">
        <v>619</v>
      </c>
      <c r="AR222" s="41"/>
      <c r="AS222" s="41"/>
      <c r="AT222" s="41" t="s">
        <v>2851</v>
      </c>
      <c r="AU222" s="41" t="s">
        <v>2851</v>
      </c>
      <c r="AV222" s="41" t="s">
        <v>2851</v>
      </c>
      <c r="AW222" s="41" t="s">
        <v>2851</v>
      </c>
      <c r="AX222" s="41" t="s">
        <v>2851</v>
      </c>
      <c r="AY222" s="41" t="s">
        <v>2851</v>
      </c>
      <c r="AZ222" s="41" t="s">
        <v>2851</v>
      </c>
      <c r="BA222" s="41" t="s">
        <v>2851</v>
      </c>
      <c r="BB222" s="646" t="s">
        <v>88</v>
      </c>
      <c r="BC222" s="646" t="s">
        <v>450</v>
      </c>
      <c r="BD222" s="648" t="s">
        <v>4</v>
      </c>
      <c r="BE222" s="648" t="s">
        <v>4</v>
      </c>
      <c r="BF222" s="650" t="s">
        <v>89</v>
      </c>
      <c r="BG222" s="650" t="s">
        <v>450</v>
      </c>
      <c r="BH222" s="489" t="s">
        <v>88</v>
      </c>
      <c r="BI222" s="481">
        <f>'G-8'!NA128</f>
        <v>0</v>
      </c>
      <c r="BJ222" s="481" t="s">
        <v>4</v>
      </c>
      <c r="BK222" s="481">
        <f>'G-8'!MX128</f>
        <v>2</v>
      </c>
      <c r="BL222" s="41">
        <f>COUNTA(BM222:BZ222)/2</f>
        <v>0</v>
      </c>
      <c r="BM222" s="41"/>
      <c r="BN222" s="31"/>
      <c r="BO222" s="41"/>
      <c r="BP222" s="31"/>
      <c r="BQ222" s="41"/>
      <c r="BR222" s="31"/>
      <c r="BS222" s="31"/>
      <c r="BT222" s="31"/>
      <c r="BU222" s="31"/>
      <c r="BV222" s="31"/>
      <c r="BW222" s="31"/>
      <c r="BX222" s="31"/>
      <c r="BY222" s="31"/>
      <c r="BZ222" s="31"/>
      <c r="CA222" s="41">
        <f t="shared" si="1114"/>
        <v>0</v>
      </c>
      <c r="CB222" s="41"/>
      <c r="CC222" s="41"/>
      <c r="CD222" s="41"/>
      <c r="CE222" s="41"/>
      <c r="CF222" s="41"/>
      <c r="CG222" s="41" t="s">
        <v>88</v>
      </c>
      <c r="CH222" s="41"/>
      <c r="CI222" s="41"/>
      <c r="CJ222" s="41"/>
      <c r="CK222" s="41"/>
      <c r="CL222" s="41">
        <f>COUNTA(CM222:CT222)/2</f>
        <v>1</v>
      </c>
      <c r="CM222" s="41" t="str">
        <f>I183</f>
        <v>I-74</v>
      </c>
      <c r="CN222" s="31" t="s">
        <v>1623</v>
      </c>
      <c r="CO222" s="41"/>
      <c r="CP222" s="41"/>
      <c r="CQ222" s="41"/>
      <c r="CR222" s="41"/>
      <c r="CS222" s="41"/>
      <c r="CT222" s="41"/>
      <c r="CU222" s="41">
        <f t="shared" si="1115"/>
        <v>1</v>
      </c>
      <c r="CV222" s="41" t="str">
        <f>I183</f>
        <v>I-74</v>
      </c>
      <c r="CW222" s="31" t="s">
        <v>1623</v>
      </c>
      <c r="CX222" s="31"/>
      <c r="CY222" s="31"/>
      <c r="CZ222" s="31"/>
      <c r="DA222" s="31"/>
      <c r="DB222" s="26"/>
      <c r="DC222" s="26"/>
      <c r="DD222" s="26"/>
      <c r="DE222" s="26" t="s">
        <v>89</v>
      </c>
      <c r="DF222" s="26"/>
      <c r="DG222" s="26" t="s">
        <v>89</v>
      </c>
      <c r="DH222" s="26">
        <f t="shared" si="1284"/>
        <v>2</v>
      </c>
      <c r="DI222" s="26" t="str">
        <f t="shared" si="1285"/>
        <v>Avanzado</v>
      </c>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row>
    <row r="223" spans="1:146" s="19" customFormat="1" ht="15" customHeight="1">
      <c r="A223" s="1"/>
      <c r="C223" s="31" t="str">
        <f>C222</f>
        <v>Ambiente</v>
      </c>
      <c r="D223" s="31" t="s">
        <v>14</v>
      </c>
      <c r="E223" s="31" t="str">
        <f>E222</f>
        <v>Otros</v>
      </c>
      <c r="F223" s="31" t="str">
        <f t="shared" ref="F223:G229" si="1473">F222</f>
        <v>Impacto visual</v>
      </c>
      <c r="G223" s="31" t="str">
        <f t="shared" si="1473"/>
        <v>Efectividad Gubernamental</v>
      </c>
      <c r="H223" s="31" t="str">
        <f t="shared" si="1274"/>
        <v>Avanzado</v>
      </c>
      <c r="I223" s="31" t="str">
        <f t="shared" ref="I223:AG226" si="1474">I222</f>
        <v>I-79</v>
      </c>
      <c r="J223" s="31" t="str">
        <f t="shared" si="1474"/>
        <v xml:space="preserve">Aspectos relacionados con impacto visual </v>
      </c>
      <c r="K223" s="31" t="str">
        <f t="shared" si="1474"/>
        <v>Si/No</v>
      </c>
      <c r="L223" s="31" t="str">
        <f t="shared" si="1474"/>
        <v>Evalúa si existen factores que puedan crear un impacto visual, derivados del sistema de gestión de residuos.</v>
      </c>
      <c r="M223" s="31" t="str">
        <f t="shared" si="1474"/>
        <v>Cualitativo</v>
      </c>
      <c r="N223" s="31" t="str">
        <f t="shared" si="1474"/>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3" s="31" t="str">
        <f t="shared" si="1474"/>
        <v>N/A</v>
      </c>
      <c r="P223" s="31" t="str">
        <f t="shared" si="1474"/>
        <v>N/A</v>
      </c>
      <c r="Q223" s="31" t="str">
        <f t="shared" si="1474"/>
        <v>N/A</v>
      </c>
      <c r="R223" s="31" t="str">
        <f t="shared" si="1474"/>
        <v>N/A</v>
      </c>
      <c r="S223" s="31">
        <f t="shared" si="1474"/>
        <v>146</v>
      </c>
      <c r="T223" s="31" t="str">
        <f t="shared" si="1474"/>
        <v>-</v>
      </c>
      <c r="U223" s="31" t="str">
        <f t="shared" si="1474"/>
        <v>-</v>
      </c>
      <c r="V223" s="31" t="str">
        <f t="shared" si="1474"/>
        <v>-</v>
      </c>
      <c r="W223" s="31" t="str">
        <f t="shared" si="1474"/>
        <v>-</v>
      </c>
      <c r="X223" s="31" t="str">
        <f t="shared" si="1474"/>
        <v>-</v>
      </c>
      <c r="Y223" s="31" t="str">
        <f t="shared" si="1474"/>
        <v>-</v>
      </c>
      <c r="Z223" s="31" t="str">
        <f t="shared" si="1474"/>
        <v>-</v>
      </c>
      <c r="AA223" s="31" t="str">
        <f t="shared" si="1474"/>
        <v>-</v>
      </c>
      <c r="AB223" s="31" t="str">
        <f t="shared" si="1474"/>
        <v>-</v>
      </c>
      <c r="AC223" s="31" t="str">
        <f t="shared" si="1474"/>
        <v>-</v>
      </c>
      <c r="AD223" s="31" t="str">
        <f t="shared" si="1474"/>
        <v>-</v>
      </c>
      <c r="AE223" s="31" t="str">
        <f t="shared" si="1474"/>
        <v>-</v>
      </c>
      <c r="AF223" s="31" t="str">
        <f t="shared" si="1474"/>
        <v>-</v>
      </c>
      <c r="AG223" s="31" t="str">
        <f t="shared" si="1474"/>
        <v>-</v>
      </c>
      <c r="AH223" s="31" t="str">
        <f t="shared" ref="AH223:BA229" si="1475">AH222</f>
        <v>-</v>
      </c>
      <c r="AI223" s="31" t="str">
        <f t="shared" si="1475"/>
        <v>-</v>
      </c>
      <c r="AJ223" s="31" t="str">
        <f t="shared" si="1475"/>
        <v>-</v>
      </c>
      <c r="AK223" s="31" t="str">
        <f t="shared" si="1475"/>
        <v>-</v>
      </c>
      <c r="AL223"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3" s="31" t="str">
        <f t="shared" si="1475"/>
        <v>NA</v>
      </c>
      <c r="AN223" s="31" t="str">
        <f t="shared" si="1475"/>
        <v>Registrar el peor valor de todos los componentes o instalaciones evaluados</v>
      </c>
      <c r="AO223" s="31" t="str">
        <f t="shared" si="1475"/>
        <v>Registrar el peor valor de todas las zonas evaluadas</v>
      </c>
      <c r="AP223" s="31" t="str">
        <f t="shared" si="1475"/>
        <v>Registrar el peor valor de todas las zonas evaluadas</v>
      </c>
      <c r="AQ223" s="31" t="str">
        <f t="shared" si="1475"/>
        <v>Componentes</v>
      </c>
      <c r="AR223" s="31"/>
      <c r="AS223" s="31"/>
      <c r="AT223" s="31" t="str">
        <f t="shared" si="1475"/>
        <v>X</v>
      </c>
      <c r="AU223" s="31" t="str">
        <f t="shared" si="1475"/>
        <v>X</v>
      </c>
      <c r="AV223" s="31" t="str">
        <f t="shared" si="1475"/>
        <v>X</v>
      </c>
      <c r="AW223" s="31" t="str">
        <f t="shared" si="1475"/>
        <v>X</v>
      </c>
      <c r="AX223" s="31" t="str">
        <f t="shared" si="1475"/>
        <v>X</v>
      </c>
      <c r="AY223" s="31" t="str">
        <f t="shared" si="1475"/>
        <v>X</v>
      </c>
      <c r="AZ223" s="31" t="str">
        <f t="shared" si="1475"/>
        <v>X</v>
      </c>
      <c r="BA223" s="31" t="str">
        <f t="shared" si="1475"/>
        <v>X</v>
      </c>
      <c r="BB223" s="646" t="s">
        <v>88</v>
      </c>
      <c r="BC223" s="646" t="s">
        <v>450</v>
      </c>
      <c r="BD223" s="648" t="s">
        <v>4</v>
      </c>
      <c r="BE223" s="648" t="s">
        <v>4</v>
      </c>
      <c r="BF223" s="650" t="s">
        <v>89</v>
      </c>
      <c r="BG223" s="650" t="s">
        <v>450</v>
      </c>
      <c r="BH223" s="40" t="str">
        <f>BH222</f>
        <v>No</v>
      </c>
      <c r="BI223" s="481">
        <f>'G-8'!NA129</f>
        <v>0</v>
      </c>
      <c r="BJ223" s="481" t="s">
        <v>4</v>
      </c>
      <c r="BK223" s="481">
        <f>'G-8'!MX129</f>
        <v>2</v>
      </c>
      <c r="BL223" s="41">
        <f>BL222</f>
        <v>0</v>
      </c>
      <c r="BM223" s="41">
        <f t="shared" ref="BM223:DA228" si="1476">BM222</f>
        <v>0</v>
      </c>
      <c r="BN223" s="41">
        <f t="shared" si="1476"/>
        <v>0</v>
      </c>
      <c r="BO223" s="41">
        <f t="shared" si="1476"/>
        <v>0</v>
      </c>
      <c r="BP223" s="41">
        <f t="shared" si="1476"/>
        <v>0</v>
      </c>
      <c r="BQ223" s="41">
        <f t="shared" si="1476"/>
        <v>0</v>
      </c>
      <c r="BR223" s="41">
        <f t="shared" si="1476"/>
        <v>0</v>
      </c>
      <c r="BS223" s="41">
        <f t="shared" si="1476"/>
        <v>0</v>
      </c>
      <c r="BT223" s="41">
        <f t="shared" si="1476"/>
        <v>0</v>
      </c>
      <c r="BU223" s="41">
        <f t="shared" si="1476"/>
        <v>0</v>
      </c>
      <c r="BV223" s="41">
        <f t="shared" si="1476"/>
        <v>0</v>
      </c>
      <c r="BW223" s="41">
        <f t="shared" si="1476"/>
        <v>0</v>
      </c>
      <c r="BX223" s="41">
        <f t="shared" si="1476"/>
        <v>0</v>
      </c>
      <c r="BY223" s="41">
        <f t="shared" si="1476"/>
        <v>0</v>
      </c>
      <c r="BZ223" s="41">
        <f t="shared" si="1476"/>
        <v>0</v>
      </c>
      <c r="CA223" s="41">
        <f t="shared" si="1476"/>
        <v>0</v>
      </c>
      <c r="CB223" s="41">
        <f t="shared" si="1476"/>
        <v>0</v>
      </c>
      <c r="CC223" s="41">
        <f t="shared" si="1476"/>
        <v>0</v>
      </c>
      <c r="CD223" s="41">
        <f t="shared" si="1476"/>
        <v>0</v>
      </c>
      <c r="CE223" s="41">
        <f t="shared" si="1476"/>
        <v>0</v>
      </c>
      <c r="CF223" s="41">
        <f t="shared" si="1476"/>
        <v>0</v>
      </c>
      <c r="CG223" s="41" t="str">
        <f t="shared" si="1476"/>
        <v>No</v>
      </c>
      <c r="CH223" s="41">
        <f t="shared" si="1476"/>
        <v>0</v>
      </c>
      <c r="CI223" s="41">
        <f t="shared" si="1476"/>
        <v>0</v>
      </c>
      <c r="CJ223" s="41">
        <f t="shared" si="1476"/>
        <v>0</v>
      </c>
      <c r="CK223" s="41">
        <f t="shared" si="1476"/>
        <v>0</v>
      </c>
      <c r="CL223" s="41">
        <f t="shared" si="1476"/>
        <v>1</v>
      </c>
      <c r="CM223" s="41" t="str">
        <f t="shared" si="1476"/>
        <v>I-74</v>
      </c>
      <c r="CN223" s="41" t="str">
        <f t="shared" si="1476"/>
        <v>Existen aspectos evaluados similares en ambos indicadores</v>
      </c>
      <c r="CO223" s="41">
        <f t="shared" si="1476"/>
        <v>0</v>
      </c>
      <c r="CP223" s="41">
        <f t="shared" si="1476"/>
        <v>0</v>
      </c>
      <c r="CQ223" s="41">
        <f t="shared" si="1476"/>
        <v>0</v>
      </c>
      <c r="CR223" s="41">
        <f t="shared" si="1476"/>
        <v>0</v>
      </c>
      <c r="CS223" s="41">
        <f t="shared" si="1476"/>
        <v>0</v>
      </c>
      <c r="CT223" s="41">
        <f t="shared" si="1476"/>
        <v>0</v>
      </c>
      <c r="CU223" s="41">
        <f t="shared" si="1476"/>
        <v>1</v>
      </c>
      <c r="CV223" s="41" t="str">
        <f t="shared" si="1476"/>
        <v>I-74</v>
      </c>
      <c r="CW223" s="41" t="str">
        <f t="shared" si="1476"/>
        <v>Existen aspectos evaluados similares en ambos indicadores</v>
      </c>
      <c r="CX223" s="41">
        <f t="shared" si="1476"/>
        <v>0</v>
      </c>
      <c r="CY223" s="41">
        <f t="shared" si="1476"/>
        <v>0</v>
      </c>
      <c r="CZ223" s="41">
        <f t="shared" si="1476"/>
        <v>0</v>
      </c>
      <c r="DA223" s="41">
        <f t="shared" si="1476"/>
        <v>0</v>
      </c>
      <c r="DB223" s="26"/>
      <c r="DC223" s="26"/>
      <c r="DD223" s="26"/>
      <c r="DE223" s="26" t="s">
        <v>89</v>
      </c>
      <c r="DF223" s="26"/>
      <c r="DG223" s="26" t="s">
        <v>89</v>
      </c>
      <c r="DH223" s="26">
        <f t="shared" si="1284"/>
        <v>2</v>
      </c>
      <c r="DI223" s="26" t="str">
        <f t="shared" si="1285"/>
        <v>Avanzado</v>
      </c>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row>
    <row r="224" spans="1:146" s="20" customFormat="1" ht="15" customHeight="1">
      <c r="A224" s="1"/>
      <c r="B224" s="19"/>
      <c r="C224" s="31" t="str">
        <f t="shared" ref="C224:C229" si="1477">C223</f>
        <v>Ambiente</v>
      </c>
      <c r="D224" s="31" t="s">
        <v>2313</v>
      </c>
      <c r="E224" s="31" t="str">
        <f t="shared" ref="E224:E229" si="1478">E223</f>
        <v>Otros</v>
      </c>
      <c r="F224" s="31" t="str">
        <f t="shared" si="1473"/>
        <v>Impacto visual</v>
      </c>
      <c r="G224" s="31" t="str">
        <f t="shared" si="1473"/>
        <v>Efectividad Gubernamental</v>
      </c>
      <c r="H224" s="31" t="str">
        <f t="shared" si="1274"/>
        <v>Avanzado</v>
      </c>
      <c r="I224" s="31" t="str">
        <f t="shared" si="1474"/>
        <v>I-79</v>
      </c>
      <c r="J224" s="31" t="str">
        <f t="shared" si="1474"/>
        <v xml:space="preserve">Aspectos relacionados con impacto visual </v>
      </c>
      <c r="K224" s="31" t="str">
        <f t="shared" si="1474"/>
        <v>Si/No</v>
      </c>
      <c r="L224" s="31" t="str">
        <f t="shared" si="1474"/>
        <v>Evalúa si existen factores que puedan crear un impacto visual, derivados del sistema de gestión de residuos.</v>
      </c>
      <c r="M224" s="31" t="str">
        <f t="shared" si="1474"/>
        <v>Cualitativo</v>
      </c>
      <c r="N224" s="31" t="str">
        <f t="shared" si="1474"/>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4" s="31" t="str">
        <f t="shared" si="1474"/>
        <v>N/A</v>
      </c>
      <c r="P224" s="31" t="str">
        <f t="shared" si="1474"/>
        <v>N/A</v>
      </c>
      <c r="Q224" s="31" t="str">
        <f t="shared" si="1474"/>
        <v>N/A</v>
      </c>
      <c r="R224" s="31" t="str">
        <f t="shared" si="1474"/>
        <v>N/A</v>
      </c>
      <c r="S224" s="31">
        <f t="shared" si="1474"/>
        <v>146</v>
      </c>
      <c r="T224" s="31" t="str">
        <f t="shared" si="1474"/>
        <v>-</v>
      </c>
      <c r="U224" s="31" t="str">
        <f t="shared" si="1474"/>
        <v>-</v>
      </c>
      <c r="V224" s="31" t="str">
        <f t="shared" si="1474"/>
        <v>-</v>
      </c>
      <c r="W224" s="31" t="str">
        <f t="shared" si="1474"/>
        <v>-</v>
      </c>
      <c r="X224" s="31" t="str">
        <f t="shared" si="1474"/>
        <v>-</v>
      </c>
      <c r="Y224" s="31" t="str">
        <f t="shared" si="1474"/>
        <v>-</v>
      </c>
      <c r="Z224" s="31" t="str">
        <f t="shared" si="1474"/>
        <v>-</v>
      </c>
      <c r="AA224" s="31" t="str">
        <f t="shared" si="1474"/>
        <v>-</v>
      </c>
      <c r="AB224" s="31" t="str">
        <f t="shared" si="1474"/>
        <v>-</v>
      </c>
      <c r="AC224" s="31" t="str">
        <f t="shared" si="1474"/>
        <v>-</v>
      </c>
      <c r="AD224" s="31" t="str">
        <f t="shared" si="1474"/>
        <v>-</v>
      </c>
      <c r="AE224" s="31" t="str">
        <f t="shared" si="1474"/>
        <v>-</v>
      </c>
      <c r="AF224" s="31" t="str">
        <f t="shared" si="1474"/>
        <v>-</v>
      </c>
      <c r="AG224" s="31" t="str">
        <f t="shared" si="1474"/>
        <v>-</v>
      </c>
      <c r="AH224" s="31" t="str">
        <f t="shared" si="1475"/>
        <v>-</v>
      </c>
      <c r="AI224" s="31" t="str">
        <f t="shared" si="1475"/>
        <v>-</v>
      </c>
      <c r="AJ224" s="31" t="str">
        <f t="shared" si="1475"/>
        <v>-</v>
      </c>
      <c r="AK224" s="31" t="str">
        <f t="shared" si="1475"/>
        <v>-</v>
      </c>
      <c r="AL224"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4" s="31" t="str">
        <f t="shared" si="1475"/>
        <v>NA</v>
      </c>
      <c r="AN224" s="31" t="str">
        <f t="shared" si="1475"/>
        <v>Registrar el peor valor de todos los componentes o instalaciones evaluados</v>
      </c>
      <c r="AO224" s="31" t="str">
        <f t="shared" si="1475"/>
        <v>Registrar el peor valor de todas las zonas evaluadas</v>
      </c>
      <c r="AP224" s="31" t="str">
        <f t="shared" si="1475"/>
        <v>Registrar el peor valor de todas las zonas evaluadas</v>
      </c>
      <c r="AQ224" s="31" t="str">
        <f t="shared" si="1475"/>
        <v>Componentes</v>
      </c>
      <c r="AR224" s="31"/>
      <c r="AS224" s="31"/>
      <c r="AT224" s="31" t="str">
        <f t="shared" si="1475"/>
        <v>X</v>
      </c>
      <c r="AU224" s="31" t="str">
        <f t="shared" si="1475"/>
        <v>X</v>
      </c>
      <c r="AV224" s="31" t="str">
        <f t="shared" si="1475"/>
        <v>X</v>
      </c>
      <c r="AW224" s="31" t="str">
        <f t="shared" si="1475"/>
        <v>X</v>
      </c>
      <c r="AX224" s="31" t="str">
        <f t="shared" si="1475"/>
        <v>X</v>
      </c>
      <c r="AY224" s="31" t="str">
        <f t="shared" si="1475"/>
        <v>X</v>
      </c>
      <c r="AZ224" s="31" t="str">
        <f t="shared" si="1475"/>
        <v>X</v>
      </c>
      <c r="BA224" s="31" t="str">
        <f t="shared" si="1475"/>
        <v>X</v>
      </c>
      <c r="BB224" s="646" t="s">
        <v>88</v>
      </c>
      <c r="BC224" s="646" t="s">
        <v>450</v>
      </c>
      <c r="BD224" s="648" t="s">
        <v>4</v>
      </c>
      <c r="BE224" s="648" t="s">
        <v>4</v>
      </c>
      <c r="BF224" s="650" t="s">
        <v>89</v>
      </c>
      <c r="BG224" s="650" t="s">
        <v>450</v>
      </c>
      <c r="BH224" s="40" t="str">
        <f t="shared" ref="BH224:BH229" si="1479">BH223</f>
        <v>No</v>
      </c>
      <c r="BI224" s="481">
        <f>'G-8'!NA153</f>
        <v>1</v>
      </c>
      <c r="BJ224" s="481" t="s">
        <v>4</v>
      </c>
      <c r="BK224" s="481">
        <f>'G-8'!MX153</f>
        <v>2</v>
      </c>
      <c r="BL224" s="41">
        <f t="shared" ref="BL224:BL229" si="1480">BL223</f>
        <v>0</v>
      </c>
      <c r="BM224" s="41">
        <f t="shared" si="1476"/>
        <v>0</v>
      </c>
      <c r="BN224" s="41">
        <f t="shared" si="1476"/>
        <v>0</v>
      </c>
      <c r="BO224" s="41">
        <f t="shared" si="1476"/>
        <v>0</v>
      </c>
      <c r="BP224" s="41">
        <f t="shared" si="1476"/>
        <v>0</v>
      </c>
      <c r="BQ224" s="41">
        <f t="shared" si="1476"/>
        <v>0</v>
      </c>
      <c r="BR224" s="41">
        <f t="shared" si="1476"/>
        <v>0</v>
      </c>
      <c r="BS224" s="41">
        <f t="shared" si="1476"/>
        <v>0</v>
      </c>
      <c r="BT224" s="41">
        <f t="shared" si="1476"/>
        <v>0</v>
      </c>
      <c r="BU224" s="41">
        <f t="shared" si="1476"/>
        <v>0</v>
      </c>
      <c r="BV224" s="41">
        <f t="shared" si="1476"/>
        <v>0</v>
      </c>
      <c r="BW224" s="41">
        <f t="shared" si="1476"/>
        <v>0</v>
      </c>
      <c r="BX224" s="41">
        <f t="shared" si="1476"/>
        <v>0</v>
      </c>
      <c r="BY224" s="41">
        <f t="shared" si="1476"/>
        <v>0</v>
      </c>
      <c r="BZ224" s="41">
        <f t="shared" si="1476"/>
        <v>0</v>
      </c>
      <c r="CA224" s="41">
        <f t="shared" si="1476"/>
        <v>0</v>
      </c>
      <c r="CB224" s="41">
        <f t="shared" si="1476"/>
        <v>0</v>
      </c>
      <c r="CC224" s="41">
        <f t="shared" si="1476"/>
        <v>0</v>
      </c>
      <c r="CD224" s="41">
        <f t="shared" si="1476"/>
        <v>0</v>
      </c>
      <c r="CE224" s="41">
        <f t="shared" si="1476"/>
        <v>0</v>
      </c>
      <c r="CF224" s="41">
        <f t="shared" si="1476"/>
        <v>0</v>
      </c>
      <c r="CG224" s="41" t="str">
        <f t="shared" si="1476"/>
        <v>No</v>
      </c>
      <c r="CH224" s="41">
        <f t="shared" si="1476"/>
        <v>0</v>
      </c>
      <c r="CI224" s="41">
        <f t="shared" si="1476"/>
        <v>0</v>
      </c>
      <c r="CJ224" s="41">
        <f t="shared" si="1476"/>
        <v>0</v>
      </c>
      <c r="CK224" s="41">
        <f t="shared" si="1476"/>
        <v>0</v>
      </c>
      <c r="CL224" s="41">
        <f t="shared" si="1476"/>
        <v>1</v>
      </c>
      <c r="CM224" s="41" t="str">
        <f t="shared" si="1476"/>
        <v>I-74</v>
      </c>
      <c r="CN224" s="41" t="str">
        <f t="shared" si="1476"/>
        <v>Existen aspectos evaluados similares en ambos indicadores</v>
      </c>
      <c r="CO224" s="41">
        <f t="shared" si="1476"/>
        <v>0</v>
      </c>
      <c r="CP224" s="41">
        <f t="shared" si="1476"/>
        <v>0</v>
      </c>
      <c r="CQ224" s="41">
        <f t="shared" si="1476"/>
        <v>0</v>
      </c>
      <c r="CR224" s="41">
        <f t="shared" si="1476"/>
        <v>0</v>
      </c>
      <c r="CS224" s="41">
        <f t="shared" si="1476"/>
        <v>0</v>
      </c>
      <c r="CT224" s="41">
        <f t="shared" si="1476"/>
        <v>0</v>
      </c>
      <c r="CU224" s="41">
        <f t="shared" si="1476"/>
        <v>1</v>
      </c>
      <c r="CV224" s="41" t="str">
        <f t="shared" si="1476"/>
        <v>I-74</v>
      </c>
      <c r="CW224" s="41" t="str">
        <f t="shared" si="1476"/>
        <v>Existen aspectos evaluados similares en ambos indicadores</v>
      </c>
      <c r="CX224" s="41">
        <f t="shared" si="1476"/>
        <v>0</v>
      </c>
      <c r="CY224" s="41">
        <f t="shared" si="1476"/>
        <v>0</v>
      </c>
      <c r="CZ224" s="41">
        <f t="shared" si="1476"/>
        <v>0</v>
      </c>
      <c r="DA224" s="41">
        <f t="shared" si="1476"/>
        <v>0</v>
      </c>
      <c r="DB224" s="26"/>
      <c r="DC224" s="26"/>
      <c r="DD224" s="26"/>
      <c r="DE224" s="26" t="s">
        <v>89</v>
      </c>
      <c r="DF224" s="26"/>
      <c r="DG224" s="26"/>
      <c r="DH224" s="26">
        <f t="shared" si="1284"/>
        <v>1</v>
      </c>
      <c r="DI224" s="26" t="str">
        <f t="shared" si="1285"/>
        <v>Avanzado</v>
      </c>
      <c r="DJ224" s="19"/>
      <c r="EG224" s="19"/>
      <c r="EH224" s="19"/>
      <c r="EI224" s="19"/>
      <c r="EJ224" s="19"/>
      <c r="EK224" s="19"/>
      <c r="EL224" s="19"/>
      <c r="EM224" s="19"/>
      <c r="EN224" s="19"/>
      <c r="EO224" s="19"/>
      <c r="EP224" s="19"/>
    </row>
    <row r="225" spans="1:146" s="20" customFormat="1" ht="15" customHeight="1">
      <c r="A225" s="1"/>
      <c r="B225" s="19"/>
      <c r="C225" s="31" t="str">
        <f t="shared" si="1477"/>
        <v>Ambiente</v>
      </c>
      <c r="D225" s="31" t="s">
        <v>5</v>
      </c>
      <c r="E225" s="31" t="str">
        <f t="shared" si="1478"/>
        <v>Otros</v>
      </c>
      <c r="F225" s="31" t="str">
        <f t="shared" si="1473"/>
        <v>Impacto visual</v>
      </c>
      <c r="G225" s="31" t="str">
        <f t="shared" si="1473"/>
        <v>Efectividad Gubernamental</v>
      </c>
      <c r="H225" s="31" t="str">
        <f t="shared" si="1274"/>
        <v>Avanzado</v>
      </c>
      <c r="I225" s="31" t="str">
        <f t="shared" si="1474"/>
        <v>I-79</v>
      </c>
      <c r="J225" s="31" t="str">
        <f t="shared" si="1474"/>
        <v xml:space="preserve">Aspectos relacionados con impacto visual </v>
      </c>
      <c r="K225" s="31" t="str">
        <f t="shared" si="1474"/>
        <v>Si/No</v>
      </c>
      <c r="L225" s="31" t="str">
        <f t="shared" si="1474"/>
        <v>Evalúa si existen factores que puedan crear un impacto visual, derivados del sistema de gestión de residuos.</v>
      </c>
      <c r="M225" s="31" t="str">
        <f t="shared" si="1474"/>
        <v>Cualitativo</v>
      </c>
      <c r="N225" s="31" t="str">
        <f t="shared" si="1474"/>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5" s="31" t="str">
        <f t="shared" si="1474"/>
        <v>N/A</v>
      </c>
      <c r="P225" s="31" t="str">
        <f t="shared" si="1474"/>
        <v>N/A</v>
      </c>
      <c r="Q225" s="31" t="str">
        <f t="shared" si="1474"/>
        <v>N/A</v>
      </c>
      <c r="R225" s="31" t="str">
        <f t="shared" si="1474"/>
        <v>N/A</v>
      </c>
      <c r="S225" s="31">
        <f t="shared" si="1474"/>
        <v>146</v>
      </c>
      <c r="T225" s="31" t="str">
        <f t="shared" si="1474"/>
        <v>-</v>
      </c>
      <c r="U225" s="31" t="str">
        <f t="shared" si="1474"/>
        <v>-</v>
      </c>
      <c r="V225" s="31" t="str">
        <f t="shared" si="1474"/>
        <v>-</v>
      </c>
      <c r="W225" s="31" t="str">
        <f t="shared" si="1474"/>
        <v>-</v>
      </c>
      <c r="X225" s="31" t="str">
        <f t="shared" si="1474"/>
        <v>-</v>
      </c>
      <c r="Y225" s="31" t="str">
        <f t="shared" si="1474"/>
        <v>-</v>
      </c>
      <c r="Z225" s="31" t="str">
        <f t="shared" si="1474"/>
        <v>-</v>
      </c>
      <c r="AA225" s="31" t="str">
        <f t="shared" si="1474"/>
        <v>-</v>
      </c>
      <c r="AB225" s="31" t="str">
        <f t="shared" si="1474"/>
        <v>-</v>
      </c>
      <c r="AC225" s="31" t="str">
        <f t="shared" si="1474"/>
        <v>-</v>
      </c>
      <c r="AD225" s="31" t="str">
        <f t="shared" si="1474"/>
        <v>-</v>
      </c>
      <c r="AE225" s="31" t="str">
        <f t="shared" si="1474"/>
        <v>-</v>
      </c>
      <c r="AF225" s="31" t="str">
        <f t="shared" si="1474"/>
        <v>-</v>
      </c>
      <c r="AG225" s="31" t="str">
        <f t="shared" si="1474"/>
        <v>-</v>
      </c>
      <c r="AH225" s="31" t="str">
        <f t="shared" si="1475"/>
        <v>-</v>
      </c>
      <c r="AI225" s="31" t="str">
        <f t="shared" si="1475"/>
        <v>-</v>
      </c>
      <c r="AJ225" s="31" t="str">
        <f t="shared" si="1475"/>
        <v>-</v>
      </c>
      <c r="AK225" s="31" t="str">
        <f t="shared" si="1475"/>
        <v>-</v>
      </c>
      <c r="AL225"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5" s="31" t="str">
        <f t="shared" si="1475"/>
        <v>NA</v>
      </c>
      <c r="AN225" s="31" t="str">
        <f t="shared" si="1475"/>
        <v>Registrar el peor valor de todos los componentes o instalaciones evaluados</v>
      </c>
      <c r="AO225" s="31" t="str">
        <f t="shared" si="1475"/>
        <v>Registrar el peor valor de todas las zonas evaluadas</v>
      </c>
      <c r="AP225" s="31" t="str">
        <f t="shared" si="1475"/>
        <v>Registrar el peor valor de todas las zonas evaluadas</v>
      </c>
      <c r="AQ225" s="31" t="str">
        <f t="shared" si="1475"/>
        <v>Componentes</v>
      </c>
      <c r="AR225" s="31"/>
      <c r="AS225" s="31"/>
      <c r="AT225" s="31" t="str">
        <f t="shared" si="1475"/>
        <v>X</v>
      </c>
      <c r="AU225" s="31" t="str">
        <f t="shared" si="1475"/>
        <v>X</v>
      </c>
      <c r="AV225" s="31" t="str">
        <f t="shared" si="1475"/>
        <v>X</v>
      </c>
      <c r="AW225" s="31" t="str">
        <f t="shared" si="1475"/>
        <v>X</v>
      </c>
      <c r="AX225" s="31" t="str">
        <f t="shared" si="1475"/>
        <v>X</v>
      </c>
      <c r="AY225" s="31" t="str">
        <f t="shared" si="1475"/>
        <v>X</v>
      </c>
      <c r="AZ225" s="31" t="str">
        <f t="shared" si="1475"/>
        <v>X</v>
      </c>
      <c r="BA225" s="31" t="str">
        <f t="shared" si="1475"/>
        <v>X</v>
      </c>
      <c r="BB225" s="646" t="s">
        <v>88</v>
      </c>
      <c r="BC225" s="646" t="s">
        <v>450</v>
      </c>
      <c r="BD225" s="648" t="s">
        <v>4</v>
      </c>
      <c r="BE225" s="648" t="s">
        <v>4</v>
      </c>
      <c r="BF225" s="650" t="s">
        <v>89</v>
      </c>
      <c r="BG225" s="650" t="s">
        <v>450</v>
      </c>
      <c r="BH225" s="40" t="str">
        <f t="shared" si="1479"/>
        <v>No</v>
      </c>
      <c r="BI225" s="481">
        <f>'G-8'!NA189</f>
        <v>0</v>
      </c>
      <c r="BJ225" s="481" t="s">
        <v>4</v>
      </c>
      <c r="BK225" s="481">
        <f>'G-8'!MX189</f>
        <v>0</v>
      </c>
      <c r="BL225" s="41">
        <f t="shared" si="1480"/>
        <v>0</v>
      </c>
      <c r="BM225" s="41">
        <f t="shared" si="1476"/>
        <v>0</v>
      </c>
      <c r="BN225" s="41">
        <f t="shared" si="1476"/>
        <v>0</v>
      </c>
      <c r="BO225" s="41">
        <f t="shared" si="1476"/>
        <v>0</v>
      </c>
      <c r="BP225" s="41">
        <f t="shared" si="1476"/>
        <v>0</v>
      </c>
      <c r="BQ225" s="41">
        <f t="shared" si="1476"/>
        <v>0</v>
      </c>
      <c r="BR225" s="41">
        <f t="shared" si="1476"/>
        <v>0</v>
      </c>
      <c r="BS225" s="41">
        <f t="shared" si="1476"/>
        <v>0</v>
      </c>
      <c r="BT225" s="41">
        <f t="shared" si="1476"/>
        <v>0</v>
      </c>
      <c r="BU225" s="41">
        <f t="shared" si="1476"/>
        <v>0</v>
      </c>
      <c r="BV225" s="41">
        <f t="shared" si="1476"/>
        <v>0</v>
      </c>
      <c r="BW225" s="41">
        <f t="shared" si="1476"/>
        <v>0</v>
      </c>
      <c r="BX225" s="41">
        <f t="shared" si="1476"/>
        <v>0</v>
      </c>
      <c r="BY225" s="41">
        <f t="shared" si="1476"/>
        <v>0</v>
      </c>
      <c r="BZ225" s="41">
        <f t="shared" si="1476"/>
        <v>0</v>
      </c>
      <c r="CA225" s="41">
        <f t="shared" si="1476"/>
        <v>0</v>
      </c>
      <c r="CB225" s="41">
        <f t="shared" si="1476"/>
        <v>0</v>
      </c>
      <c r="CC225" s="41">
        <f t="shared" si="1476"/>
        <v>0</v>
      </c>
      <c r="CD225" s="41">
        <f t="shared" si="1476"/>
        <v>0</v>
      </c>
      <c r="CE225" s="41">
        <f t="shared" si="1476"/>
        <v>0</v>
      </c>
      <c r="CF225" s="41">
        <f t="shared" si="1476"/>
        <v>0</v>
      </c>
      <c r="CG225" s="41" t="str">
        <f t="shared" si="1476"/>
        <v>No</v>
      </c>
      <c r="CH225" s="41">
        <f t="shared" si="1476"/>
        <v>0</v>
      </c>
      <c r="CI225" s="41">
        <f t="shared" si="1476"/>
        <v>0</v>
      </c>
      <c r="CJ225" s="41">
        <f t="shared" si="1476"/>
        <v>0</v>
      </c>
      <c r="CK225" s="41">
        <f t="shared" si="1476"/>
        <v>0</v>
      </c>
      <c r="CL225" s="41">
        <f t="shared" si="1476"/>
        <v>1</v>
      </c>
      <c r="CM225" s="41" t="str">
        <f t="shared" si="1476"/>
        <v>I-74</v>
      </c>
      <c r="CN225" s="41" t="str">
        <f t="shared" si="1476"/>
        <v>Existen aspectos evaluados similares en ambos indicadores</v>
      </c>
      <c r="CO225" s="41">
        <f t="shared" si="1476"/>
        <v>0</v>
      </c>
      <c r="CP225" s="41">
        <f t="shared" si="1476"/>
        <v>0</v>
      </c>
      <c r="CQ225" s="41">
        <f t="shared" si="1476"/>
        <v>0</v>
      </c>
      <c r="CR225" s="41">
        <f t="shared" si="1476"/>
        <v>0</v>
      </c>
      <c r="CS225" s="41">
        <f t="shared" si="1476"/>
        <v>0</v>
      </c>
      <c r="CT225" s="41">
        <f t="shared" si="1476"/>
        <v>0</v>
      </c>
      <c r="CU225" s="41">
        <f t="shared" si="1476"/>
        <v>1</v>
      </c>
      <c r="CV225" s="41" t="str">
        <f t="shared" si="1476"/>
        <v>I-74</v>
      </c>
      <c r="CW225" s="41" t="str">
        <f t="shared" si="1476"/>
        <v>Existen aspectos evaluados similares en ambos indicadores</v>
      </c>
      <c r="CX225" s="41">
        <f t="shared" si="1476"/>
        <v>0</v>
      </c>
      <c r="CY225" s="41">
        <f t="shared" si="1476"/>
        <v>0</v>
      </c>
      <c r="CZ225" s="41">
        <f t="shared" si="1476"/>
        <v>0</v>
      </c>
      <c r="DA225" s="41">
        <f t="shared" si="1476"/>
        <v>0</v>
      </c>
      <c r="DB225" s="26"/>
      <c r="DC225" s="26"/>
      <c r="DD225" s="26"/>
      <c r="DE225" s="26" t="s">
        <v>89</v>
      </c>
      <c r="DF225" s="26"/>
      <c r="DG225" s="26"/>
      <c r="DH225" s="26">
        <f t="shared" si="1284"/>
        <v>1</v>
      </c>
      <c r="DI225" s="26" t="str">
        <f t="shared" si="1285"/>
        <v>Avanzado</v>
      </c>
      <c r="DJ225" s="19"/>
      <c r="EG225" s="19"/>
      <c r="EH225" s="19"/>
      <c r="EI225" s="19"/>
      <c r="EJ225" s="19"/>
      <c r="EK225" s="19"/>
      <c r="EL225" s="19"/>
      <c r="EM225" s="19"/>
      <c r="EN225" s="19"/>
      <c r="EO225" s="19"/>
      <c r="EP225" s="19"/>
    </row>
    <row r="226" spans="1:146" s="20" customFormat="1" ht="15" customHeight="1">
      <c r="A226" s="1"/>
      <c r="B226" s="19"/>
      <c r="C226" s="31" t="str">
        <f t="shared" si="1477"/>
        <v>Ambiente</v>
      </c>
      <c r="D226" s="473" t="s">
        <v>204</v>
      </c>
      <c r="E226" s="31" t="str">
        <f t="shared" si="1478"/>
        <v>Otros</v>
      </c>
      <c r="F226" s="31" t="str">
        <f t="shared" si="1473"/>
        <v>Impacto visual</v>
      </c>
      <c r="G226" s="31" t="str">
        <f t="shared" si="1473"/>
        <v>Efectividad Gubernamental</v>
      </c>
      <c r="H226" s="31" t="str">
        <f t="shared" si="1274"/>
        <v>Avanzado</v>
      </c>
      <c r="I226" s="31" t="str">
        <f t="shared" si="1474"/>
        <v>I-79</v>
      </c>
      <c r="J226" s="31" t="str">
        <f t="shared" si="1474"/>
        <v xml:space="preserve">Aspectos relacionados con impacto visual </v>
      </c>
      <c r="K226" s="31" t="str">
        <f t="shared" si="1474"/>
        <v>Si/No</v>
      </c>
      <c r="L226" s="31" t="str">
        <f t="shared" si="1474"/>
        <v>Evalúa si existen factores que puedan crear un impacto visual, derivados del sistema de gestión de residuos.</v>
      </c>
      <c r="M226" s="31" t="str">
        <f t="shared" si="1474"/>
        <v>Cualitativo</v>
      </c>
      <c r="N226" s="31" t="str">
        <f t="shared" si="1474"/>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6" s="31" t="str">
        <f t="shared" si="1474"/>
        <v>N/A</v>
      </c>
      <c r="P226" s="31" t="str">
        <f t="shared" si="1474"/>
        <v>N/A</v>
      </c>
      <c r="Q226" s="31" t="str">
        <f t="shared" si="1474"/>
        <v>N/A</v>
      </c>
      <c r="R226" s="31" t="str">
        <f t="shared" si="1474"/>
        <v>N/A</v>
      </c>
      <c r="S226" s="31">
        <f t="shared" si="1474"/>
        <v>146</v>
      </c>
      <c r="T226" s="31" t="str">
        <f t="shared" si="1474"/>
        <v>-</v>
      </c>
      <c r="U226" s="31" t="str">
        <f t="shared" si="1474"/>
        <v>-</v>
      </c>
      <c r="V226" s="31" t="str">
        <f t="shared" si="1474"/>
        <v>-</v>
      </c>
      <c r="W226" s="31" t="str">
        <f t="shared" si="1474"/>
        <v>-</v>
      </c>
      <c r="X226" s="31" t="str">
        <f t="shared" si="1474"/>
        <v>-</v>
      </c>
      <c r="Y226" s="31" t="str">
        <f t="shared" si="1474"/>
        <v>-</v>
      </c>
      <c r="Z226" s="31" t="str">
        <f t="shared" si="1474"/>
        <v>-</v>
      </c>
      <c r="AA226" s="31" t="str">
        <f t="shared" si="1474"/>
        <v>-</v>
      </c>
      <c r="AB226" s="31" t="str">
        <f t="shared" si="1474"/>
        <v>-</v>
      </c>
      <c r="AC226" s="31" t="str">
        <f t="shared" si="1474"/>
        <v>-</v>
      </c>
      <c r="AD226" s="31" t="str">
        <f t="shared" si="1474"/>
        <v>-</v>
      </c>
      <c r="AE226" s="31" t="str">
        <f t="shared" si="1474"/>
        <v>-</v>
      </c>
      <c r="AF226" s="31" t="str">
        <f t="shared" si="1474"/>
        <v>-</v>
      </c>
      <c r="AG226" s="31" t="str">
        <f t="shared" si="1474"/>
        <v>-</v>
      </c>
      <c r="AH226" s="31" t="str">
        <f t="shared" si="1475"/>
        <v>-</v>
      </c>
      <c r="AI226" s="31" t="str">
        <f t="shared" si="1475"/>
        <v>-</v>
      </c>
      <c r="AJ226" s="31" t="str">
        <f t="shared" si="1475"/>
        <v>-</v>
      </c>
      <c r="AK226" s="31" t="str">
        <f t="shared" si="1475"/>
        <v>-</v>
      </c>
      <c r="AL226"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6" s="31" t="str">
        <f t="shared" si="1475"/>
        <v>NA</v>
      </c>
      <c r="AN226" s="31" t="str">
        <f t="shared" si="1475"/>
        <v>Registrar el peor valor de todos los componentes o instalaciones evaluados</v>
      </c>
      <c r="AO226" s="31" t="str">
        <f t="shared" si="1475"/>
        <v>Registrar el peor valor de todas las zonas evaluadas</v>
      </c>
      <c r="AP226" s="31" t="str">
        <f t="shared" si="1475"/>
        <v>Registrar el peor valor de todas las zonas evaluadas</v>
      </c>
      <c r="AQ226" s="31" t="str">
        <f t="shared" si="1475"/>
        <v>Componentes</v>
      </c>
      <c r="AR226" s="31"/>
      <c r="AS226" s="31"/>
      <c r="AT226" s="31" t="str">
        <f t="shared" si="1475"/>
        <v>X</v>
      </c>
      <c r="AU226" s="31" t="str">
        <f t="shared" si="1475"/>
        <v>X</v>
      </c>
      <c r="AV226" s="31" t="str">
        <f t="shared" si="1475"/>
        <v>X</v>
      </c>
      <c r="AW226" s="31" t="str">
        <f t="shared" si="1475"/>
        <v>X</v>
      </c>
      <c r="AX226" s="31" t="str">
        <f t="shared" si="1475"/>
        <v>X</v>
      </c>
      <c r="AY226" s="31" t="str">
        <f t="shared" si="1475"/>
        <v>X</v>
      </c>
      <c r="AZ226" s="31" t="str">
        <f t="shared" si="1475"/>
        <v>X</v>
      </c>
      <c r="BA226" s="31" t="str">
        <f t="shared" si="1475"/>
        <v>X</v>
      </c>
      <c r="BB226" s="646" t="s">
        <v>88</v>
      </c>
      <c r="BC226" s="646" t="s">
        <v>450</v>
      </c>
      <c r="BD226" s="648" t="s">
        <v>4</v>
      </c>
      <c r="BE226" s="648" t="s">
        <v>4</v>
      </c>
      <c r="BF226" s="650" t="s">
        <v>89</v>
      </c>
      <c r="BG226" s="650" t="s">
        <v>450</v>
      </c>
      <c r="BH226" s="40" t="str">
        <f t="shared" si="1479"/>
        <v>No</v>
      </c>
      <c r="BI226" s="481">
        <f>'G-8'!NA217</f>
        <v>0</v>
      </c>
      <c r="BJ226" s="481" t="s">
        <v>4</v>
      </c>
      <c r="BK226" s="481">
        <f>'G-8'!MX217</f>
        <v>2</v>
      </c>
      <c r="BL226" s="41">
        <f t="shared" si="1480"/>
        <v>0</v>
      </c>
      <c r="BM226" s="41">
        <f t="shared" si="1476"/>
        <v>0</v>
      </c>
      <c r="BN226" s="41">
        <f t="shared" si="1476"/>
        <v>0</v>
      </c>
      <c r="BO226" s="41">
        <f t="shared" si="1476"/>
        <v>0</v>
      </c>
      <c r="BP226" s="41">
        <f t="shared" si="1476"/>
        <v>0</v>
      </c>
      <c r="BQ226" s="41">
        <f t="shared" si="1476"/>
        <v>0</v>
      </c>
      <c r="BR226" s="41">
        <f t="shared" si="1476"/>
        <v>0</v>
      </c>
      <c r="BS226" s="41">
        <f t="shared" si="1476"/>
        <v>0</v>
      </c>
      <c r="BT226" s="41">
        <f t="shared" si="1476"/>
        <v>0</v>
      </c>
      <c r="BU226" s="41">
        <f t="shared" si="1476"/>
        <v>0</v>
      </c>
      <c r="BV226" s="41">
        <f t="shared" si="1476"/>
        <v>0</v>
      </c>
      <c r="BW226" s="41">
        <f t="shared" si="1476"/>
        <v>0</v>
      </c>
      <c r="BX226" s="41">
        <f t="shared" si="1476"/>
        <v>0</v>
      </c>
      <c r="BY226" s="41">
        <f t="shared" si="1476"/>
        <v>0</v>
      </c>
      <c r="BZ226" s="41">
        <f t="shared" si="1476"/>
        <v>0</v>
      </c>
      <c r="CA226" s="41">
        <f t="shared" si="1476"/>
        <v>0</v>
      </c>
      <c r="CB226" s="41">
        <f t="shared" si="1476"/>
        <v>0</v>
      </c>
      <c r="CC226" s="41">
        <f t="shared" si="1476"/>
        <v>0</v>
      </c>
      <c r="CD226" s="41">
        <f t="shared" si="1476"/>
        <v>0</v>
      </c>
      <c r="CE226" s="41">
        <f t="shared" si="1476"/>
        <v>0</v>
      </c>
      <c r="CF226" s="41">
        <f t="shared" si="1476"/>
        <v>0</v>
      </c>
      <c r="CG226" s="41" t="str">
        <f t="shared" si="1476"/>
        <v>No</v>
      </c>
      <c r="CH226" s="41">
        <f t="shared" si="1476"/>
        <v>0</v>
      </c>
      <c r="CI226" s="41">
        <f t="shared" si="1476"/>
        <v>0</v>
      </c>
      <c r="CJ226" s="41">
        <f t="shared" si="1476"/>
        <v>0</v>
      </c>
      <c r="CK226" s="41">
        <f t="shared" si="1476"/>
        <v>0</v>
      </c>
      <c r="CL226" s="41">
        <f t="shared" si="1476"/>
        <v>1</v>
      </c>
      <c r="CM226" s="41" t="str">
        <f t="shared" si="1476"/>
        <v>I-74</v>
      </c>
      <c r="CN226" s="41" t="str">
        <f t="shared" si="1476"/>
        <v>Existen aspectos evaluados similares en ambos indicadores</v>
      </c>
      <c r="CO226" s="41">
        <f t="shared" si="1476"/>
        <v>0</v>
      </c>
      <c r="CP226" s="41">
        <f t="shared" si="1476"/>
        <v>0</v>
      </c>
      <c r="CQ226" s="41">
        <f t="shared" si="1476"/>
        <v>0</v>
      </c>
      <c r="CR226" s="41">
        <f t="shared" si="1476"/>
        <v>0</v>
      </c>
      <c r="CS226" s="41">
        <f t="shared" si="1476"/>
        <v>0</v>
      </c>
      <c r="CT226" s="41">
        <f t="shared" si="1476"/>
        <v>0</v>
      </c>
      <c r="CU226" s="41">
        <f t="shared" si="1476"/>
        <v>1</v>
      </c>
      <c r="CV226" s="41" t="str">
        <f t="shared" si="1476"/>
        <v>I-74</v>
      </c>
      <c r="CW226" s="41" t="str">
        <f t="shared" si="1476"/>
        <v>Existen aspectos evaluados similares en ambos indicadores</v>
      </c>
      <c r="CX226" s="41">
        <f t="shared" si="1476"/>
        <v>0</v>
      </c>
      <c r="CY226" s="41">
        <f t="shared" si="1476"/>
        <v>0</v>
      </c>
      <c r="CZ226" s="41">
        <f t="shared" si="1476"/>
        <v>0</v>
      </c>
      <c r="DA226" s="41">
        <f t="shared" si="1476"/>
        <v>0</v>
      </c>
      <c r="DB226" s="26"/>
      <c r="DC226" s="26"/>
      <c r="DD226" s="26"/>
      <c r="DE226" s="26" t="s">
        <v>89</v>
      </c>
      <c r="DF226" s="26"/>
      <c r="DG226" s="26" t="s">
        <v>89</v>
      </c>
      <c r="DH226" s="26">
        <f t="shared" si="1284"/>
        <v>2</v>
      </c>
      <c r="DI226" s="26" t="str">
        <f t="shared" si="1285"/>
        <v>Avanzado</v>
      </c>
      <c r="DJ226" s="19"/>
      <c r="EG226" s="19"/>
      <c r="EH226" s="19"/>
      <c r="EI226" s="19"/>
      <c r="EJ226" s="19"/>
      <c r="EK226" s="19"/>
      <c r="EL226" s="19"/>
      <c r="EM226" s="19"/>
      <c r="EN226" s="19"/>
      <c r="EO226" s="19"/>
      <c r="EP226" s="19"/>
    </row>
    <row r="227" spans="1:146" s="20" customFormat="1" ht="15" customHeight="1">
      <c r="A227" s="1"/>
      <c r="B227" s="19"/>
      <c r="C227" s="31" t="str">
        <f t="shared" si="1477"/>
        <v>Ambiente</v>
      </c>
      <c r="D227" s="473" t="s">
        <v>162</v>
      </c>
      <c r="E227" s="31" t="str">
        <f t="shared" si="1478"/>
        <v>Otros</v>
      </c>
      <c r="F227" s="31" t="str">
        <f t="shared" si="1473"/>
        <v>Impacto visual</v>
      </c>
      <c r="G227" s="31" t="str">
        <f t="shared" si="1473"/>
        <v>Efectividad Gubernamental</v>
      </c>
      <c r="H227" s="31" t="str">
        <f t="shared" si="1274"/>
        <v>Avanzado</v>
      </c>
      <c r="I227" s="31" t="str">
        <f t="shared" ref="I227:I229" si="1481">I226</f>
        <v>I-79</v>
      </c>
      <c r="J227" s="31" t="str">
        <f t="shared" ref="J227:J229" si="1482">J226</f>
        <v xml:space="preserve">Aspectos relacionados con impacto visual </v>
      </c>
      <c r="K227" s="31" t="str">
        <f t="shared" ref="K227:K229" si="1483">K226</f>
        <v>Si/No</v>
      </c>
      <c r="L227" s="31" t="str">
        <f t="shared" ref="L227:L229" si="1484">L226</f>
        <v>Evalúa si existen factores que puedan crear un impacto visual, derivados del sistema de gestión de residuos.</v>
      </c>
      <c r="M227" s="31" t="str">
        <f t="shared" ref="M227:M229" si="1485">M226</f>
        <v>Cualitativo</v>
      </c>
      <c r="N227" s="31" t="str">
        <f t="shared" ref="N227:N229" si="1486">N226</f>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7" s="31" t="str">
        <f t="shared" ref="O227:O229" si="1487">O226</f>
        <v>N/A</v>
      </c>
      <c r="P227" s="31" t="str">
        <f t="shared" ref="P227:P229" si="1488">P226</f>
        <v>N/A</v>
      </c>
      <c r="Q227" s="31" t="str">
        <f t="shared" ref="Q227:Q229" si="1489">Q226</f>
        <v>N/A</v>
      </c>
      <c r="R227" s="31" t="str">
        <f t="shared" ref="R227:R229" si="1490">R226</f>
        <v>N/A</v>
      </c>
      <c r="S227" s="31">
        <f t="shared" ref="S227:S229" si="1491">S226</f>
        <v>146</v>
      </c>
      <c r="T227" s="31" t="str">
        <f t="shared" ref="T227:T229" si="1492">T226</f>
        <v>-</v>
      </c>
      <c r="U227" s="31" t="str">
        <f t="shared" ref="U227:U229" si="1493">U226</f>
        <v>-</v>
      </c>
      <c r="V227" s="31" t="str">
        <f t="shared" ref="V227:V229" si="1494">V226</f>
        <v>-</v>
      </c>
      <c r="W227" s="31" t="str">
        <f t="shared" ref="W227:W229" si="1495">W226</f>
        <v>-</v>
      </c>
      <c r="X227" s="31" t="str">
        <f t="shared" ref="X227:X229" si="1496">X226</f>
        <v>-</v>
      </c>
      <c r="Y227" s="31" t="str">
        <f t="shared" ref="Y227:Y229" si="1497">Y226</f>
        <v>-</v>
      </c>
      <c r="Z227" s="31" t="str">
        <f t="shared" ref="Z227:Z229" si="1498">Z226</f>
        <v>-</v>
      </c>
      <c r="AA227" s="31" t="str">
        <f t="shared" ref="AA227:AA229" si="1499">AA226</f>
        <v>-</v>
      </c>
      <c r="AB227" s="31" t="str">
        <f t="shared" ref="AB227:AB229" si="1500">AB226</f>
        <v>-</v>
      </c>
      <c r="AC227" s="31" t="str">
        <f t="shared" ref="AC227:AC229" si="1501">AC226</f>
        <v>-</v>
      </c>
      <c r="AD227" s="31" t="str">
        <f t="shared" ref="AD227:AD229" si="1502">AD226</f>
        <v>-</v>
      </c>
      <c r="AE227" s="31" t="str">
        <f t="shared" ref="AE227:AE229" si="1503">AE226</f>
        <v>-</v>
      </c>
      <c r="AF227" s="31" t="str">
        <f t="shared" ref="AF227:AF229" si="1504">AF226</f>
        <v>-</v>
      </c>
      <c r="AG227" s="31" t="str">
        <f t="shared" ref="AG227:AG229" si="1505">AG226</f>
        <v>-</v>
      </c>
      <c r="AH227" s="31" t="str">
        <f t="shared" si="1475"/>
        <v>-</v>
      </c>
      <c r="AI227" s="31" t="str">
        <f t="shared" si="1475"/>
        <v>-</v>
      </c>
      <c r="AJ227" s="31" t="str">
        <f t="shared" si="1475"/>
        <v>-</v>
      </c>
      <c r="AK227" s="31" t="str">
        <f t="shared" si="1475"/>
        <v>-</v>
      </c>
      <c r="AL227"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7" s="31" t="str">
        <f t="shared" si="1475"/>
        <v>NA</v>
      </c>
      <c r="AN227" s="31" t="str">
        <f t="shared" si="1475"/>
        <v>Registrar el peor valor de todos los componentes o instalaciones evaluados</v>
      </c>
      <c r="AO227" s="31" t="str">
        <f t="shared" si="1475"/>
        <v>Registrar el peor valor de todas las zonas evaluadas</v>
      </c>
      <c r="AP227" s="31" t="str">
        <f t="shared" si="1475"/>
        <v>Registrar el peor valor de todas las zonas evaluadas</v>
      </c>
      <c r="AQ227" s="31" t="str">
        <f t="shared" si="1475"/>
        <v>Componentes</v>
      </c>
      <c r="AR227" s="31"/>
      <c r="AS227" s="31"/>
      <c r="AT227" s="31" t="str">
        <f t="shared" si="1475"/>
        <v>X</v>
      </c>
      <c r="AU227" s="31" t="str">
        <f t="shared" si="1475"/>
        <v>X</v>
      </c>
      <c r="AV227" s="31" t="str">
        <f t="shared" si="1475"/>
        <v>X</v>
      </c>
      <c r="AW227" s="31" t="str">
        <f t="shared" si="1475"/>
        <v>X</v>
      </c>
      <c r="AX227" s="31" t="str">
        <f t="shared" si="1475"/>
        <v>X</v>
      </c>
      <c r="AY227" s="31" t="str">
        <f t="shared" si="1475"/>
        <v>X</v>
      </c>
      <c r="AZ227" s="31" t="str">
        <f t="shared" si="1475"/>
        <v>X</v>
      </c>
      <c r="BA227" s="31" t="str">
        <f t="shared" si="1475"/>
        <v>X</v>
      </c>
      <c r="BB227" s="646" t="s">
        <v>88</v>
      </c>
      <c r="BC227" s="646" t="s">
        <v>450</v>
      </c>
      <c r="BD227" s="648" t="s">
        <v>4</v>
      </c>
      <c r="BE227" s="648" t="s">
        <v>4</v>
      </c>
      <c r="BF227" s="650" t="s">
        <v>89</v>
      </c>
      <c r="BG227" s="650" t="s">
        <v>450</v>
      </c>
      <c r="BH227" s="40" t="str">
        <f t="shared" si="1479"/>
        <v>No</v>
      </c>
      <c r="BI227" s="481">
        <f>'G-8'!NA244</f>
        <v>0</v>
      </c>
      <c r="BJ227" s="481" t="s">
        <v>4</v>
      </c>
      <c r="BK227" s="481">
        <f>'G-8'!MX244</f>
        <v>1</v>
      </c>
      <c r="BL227" s="41">
        <f t="shared" si="1480"/>
        <v>0</v>
      </c>
      <c r="BM227" s="41">
        <f t="shared" si="1476"/>
        <v>0</v>
      </c>
      <c r="BN227" s="41">
        <f t="shared" si="1476"/>
        <v>0</v>
      </c>
      <c r="BO227" s="41">
        <f t="shared" si="1476"/>
        <v>0</v>
      </c>
      <c r="BP227" s="41">
        <f t="shared" si="1476"/>
        <v>0</v>
      </c>
      <c r="BQ227" s="41">
        <f t="shared" si="1476"/>
        <v>0</v>
      </c>
      <c r="BR227" s="41">
        <f t="shared" si="1476"/>
        <v>0</v>
      </c>
      <c r="BS227" s="41">
        <f t="shared" si="1476"/>
        <v>0</v>
      </c>
      <c r="BT227" s="41">
        <f t="shared" si="1476"/>
        <v>0</v>
      </c>
      <c r="BU227" s="41">
        <f t="shared" si="1476"/>
        <v>0</v>
      </c>
      <c r="BV227" s="41">
        <f t="shared" si="1476"/>
        <v>0</v>
      </c>
      <c r="BW227" s="41">
        <f t="shared" si="1476"/>
        <v>0</v>
      </c>
      <c r="BX227" s="41">
        <f t="shared" si="1476"/>
        <v>0</v>
      </c>
      <c r="BY227" s="41">
        <f t="shared" si="1476"/>
        <v>0</v>
      </c>
      <c r="BZ227" s="41">
        <f t="shared" si="1476"/>
        <v>0</v>
      </c>
      <c r="CA227" s="41">
        <f t="shared" si="1476"/>
        <v>0</v>
      </c>
      <c r="CB227" s="41">
        <f t="shared" si="1476"/>
        <v>0</v>
      </c>
      <c r="CC227" s="41">
        <f t="shared" si="1476"/>
        <v>0</v>
      </c>
      <c r="CD227" s="41">
        <f t="shared" si="1476"/>
        <v>0</v>
      </c>
      <c r="CE227" s="41">
        <f t="shared" si="1476"/>
        <v>0</v>
      </c>
      <c r="CF227" s="41">
        <f t="shared" si="1476"/>
        <v>0</v>
      </c>
      <c r="CG227" s="41" t="str">
        <f t="shared" si="1476"/>
        <v>No</v>
      </c>
      <c r="CH227" s="41">
        <f t="shared" si="1476"/>
        <v>0</v>
      </c>
      <c r="CI227" s="41">
        <f t="shared" si="1476"/>
        <v>0</v>
      </c>
      <c r="CJ227" s="41">
        <f t="shared" si="1476"/>
        <v>0</v>
      </c>
      <c r="CK227" s="41">
        <f t="shared" si="1476"/>
        <v>0</v>
      </c>
      <c r="CL227" s="41">
        <f t="shared" si="1476"/>
        <v>1</v>
      </c>
      <c r="CM227" s="41" t="str">
        <f t="shared" si="1476"/>
        <v>I-74</v>
      </c>
      <c r="CN227" s="41" t="str">
        <f t="shared" si="1476"/>
        <v>Existen aspectos evaluados similares en ambos indicadores</v>
      </c>
      <c r="CO227" s="41">
        <f t="shared" si="1476"/>
        <v>0</v>
      </c>
      <c r="CP227" s="41">
        <f t="shared" si="1476"/>
        <v>0</v>
      </c>
      <c r="CQ227" s="41">
        <f t="shared" si="1476"/>
        <v>0</v>
      </c>
      <c r="CR227" s="41">
        <f t="shared" si="1476"/>
        <v>0</v>
      </c>
      <c r="CS227" s="41">
        <f t="shared" si="1476"/>
        <v>0</v>
      </c>
      <c r="CT227" s="41">
        <f t="shared" si="1476"/>
        <v>0</v>
      </c>
      <c r="CU227" s="41">
        <f t="shared" si="1476"/>
        <v>1</v>
      </c>
      <c r="CV227" s="41" t="str">
        <f t="shared" si="1476"/>
        <v>I-74</v>
      </c>
      <c r="CW227" s="41" t="str">
        <f t="shared" si="1476"/>
        <v>Existen aspectos evaluados similares en ambos indicadores</v>
      </c>
      <c r="CX227" s="41">
        <f t="shared" si="1476"/>
        <v>0</v>
      </c>
      <c r="CY227" s="41">
        <f t="shared" si="1476"/>
        <v>0</v>
      </c>
      <c r="CZ227" s="41">
        <f t="shared" si="1476"/>
        <v>0</v>
      </c>
      <c r="DA227" s="41">
        <f t="shared" si="1476"/>
        <v>0</v>
      </c>
      <c r="DB227" s="26"/>
      <c r="DC227" s="26"/>
      <c r="DD227" s="26"/>
      <c r="DE227" s="26" t="s">
        <v>89</v>
      </c>
      <c r="DF227" s="26"/>
      <c r="DG227" s="26"/>
      <c r="DH227" s="26">
        <f t="shared" si="1284"/>
        <v>1</v>
      </c>
      <c r="DI227" s="26" t="str">
        <f t="shared" si="1285"/>
        <v>Avanzado</v>
      </c>
      <c r="DJ227" s="19"/>
      <c r="EG227" s="19"/>
      <c r="EH227" s="19"/>
      <c r="EI227" s="19"/>
      <c r="EJ227" s="19"/>
      <c r="EK227" s="19"/>
      <c r="EL227" s="19"/>
      <c r="EM227" s="19"/>
      <c r="EN227" s="19"/>
      <c r="EO227" s="19"/>
      <c r="EP227" s="19"/>
    </row>
    <row r="228" spans="1:146" s="20" customFormat="1" ht="15" customHeight="1">
      <c r="A228" s="1"/>
      <c r="B228" s="19"/>
      <c r="C228" s="31" t="str">
        <f t="shared" si="1477"/>
        <v>Ambiente</v>
      </c>
      <c r="D228" s="473" t="s">
        <v>214</v>
      </c>
      <c r="E228" s="31" t="str">
        <f t="shared" si="1478"/>
        <v>Otros</v>
      </c>
      <c r="F228" s="31" t="str">
        <f t="shared" si="1473"/>
        <v>Impacto visual</v>
      </c>
      <c r="G228" s="31" t="str">
        <f t="shared" si="1473"/>
        <v>Efectividad Gubernamental</v>
      </c>
      <c r="H228" s="31" t="str">
        <f t="shared" si="1274"/>
        <v>Avanzado</v>
      </c>
      <c r="I228" s="31" t="str">
        <f t="shared" si="1481"/>
        <v>I-79</v>
      </c>
      <c r="J228" s="31" t="str">
        <f t="shared" si="1482"/>
        <v xml:space="preserve">Aspectos relacionados con impacto visual </v>
      </c>
      <c r="K228" s="31" t="str">
        <f t="shared" si="1483"/>
        <v>Si/No</v>
      </c>
      <c r="L228" s="31" t="str">
        <f t="shared" si="1484"/>
        <v>Evalúa si existen factores que puedan crear un impacto visual, derivados del sistema de gestión de residuos.</v>
      </c>
      <c r="M228" s="31" t="str">
        <f t="shared" si="1485"/>
        <v>Cualitativo</v>
      </c>
      <c r="N228" s="31" t="str">
        <f t="shared" si="1486"/>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8" s="31" t="str">
        <f t="shared" si="1487"/>
        <v>N/A</v>
      </c>
      <c r="P228" s="31" t="str">
        <f t="shared" si="1488"/>
        <v>N/A</v>
      </c>
      <c r="Q228" s="31" t="str">
        <f t="shared" si="1489"/>
        <v>N/A</v>
      </c>
      <c r="R228" s="31" t="str">
        <f t="shared" si="1490"/>
        <v>N/A</v>
      </c>
      <c r="S228" s="31">
        <f t="shared" si="1491"/>
        <v>146</v>
      </c>
      <c r="T228" s="31" t="str">
        <f t="shared" si="1492"/>
        <v>-</v>
      </c>
      <c r="U228" s="31" t="str">
        <f t="shared" si="1493"/>
        <v>-</v>
      </c>
      <c r="V228" s="31" t="str">
        <f t="shared" si="1494"/>
        <v>-</v>
      </c>
      <c r="W228" s="31" t="str">
        <f t="shared" si="1495"/>
        <v>-</v>
      </c>
      <c r="X228" s="31" t="str">
        <f t="shared" si="1496"/>
        <v>-</v>
      </c>
      <c r="Y228" s="31" t="str">
        <f t="shared" si="1497"/>
        <v>-</v>
      </c>
      <c r="Z228" s="31" t="str">
        <f t="shared" si="1498"/>
        <v>-</v>
      </c>
      <c r="AA228" s="31" t="str">
        <f t="shared" si="1499"/>
        <v>-</v>
      </c>
      <c r="AB228" s="31" t="str">
        <f t="shared" si="1500"/>
        <v>-</v>
      </c>
      <c r="AC228" s="31" t="str">
        <f t="shared" si="1501"/>
        <v>-</v>
      </c>
      <c r="AD228" s="31" t="str">
        <f t="shared" si="1502"/>
        <v>-</v>
      </c>
      <c r="AE228" s="31" t="str">
        <f t="shared" si="1503"/>
        <v>-</v>
      </c>
      <c r="AF228" s="31" t="str">
        <f t="shared" si="1504"/>
        <v>-</v>
      </c>
      <c r="AG228" s="31" t="str">
        <f t="shared" si="1505"/>
        <v>-</v>
      </c>
      <c r="AH228" s="31" t="str">
        <f t="shared" si="1475"/>
        <v>-</v>
      </c>
      <c r="AI228" s="31" t="str">
        <f t="shared" si="1475"/>
        <v>-</v>
      </c>
      <c r="AJ228" s="31" t="str">
        <f t="shared" si="1475"/>
        <v>-</v>
      </c>
      <c r="AK228" s="31" t="str">
        <f t="shared" si="1475"/>
        <v>-</v>
      </c>
      <c r="AL228"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8" s="31" t="str">
        <f t="shared" si="1475"/>
        <v>NA</v>
      </c>
      <c r="AN228" s="31" t="str">
        <f t="shared" si="1475"/>
        <v>Registrar el peor valor de todos los componentes o instalaciones evaluados</v>
      </c>
      <c r="AO228" s="31" t="str">
        <f t="shared" si="1475"/>
        <v>Registrar el peor valor de todas las zonas evaluadas</v>
      </c>
      <c r="AP228" s="31" t="str">
        <f t="shared" si="1475"/>
        <v>Registrar el peor valor de todas las zonas evaluadas</v>
      </c>
      <c r="AQ228" s="31" t="str">
        <f t="shared" si="1475"/>
        <v>Componentes</v>
      </c>
      <c r="AR228" s="31"/>
      <c r="AS228" s="31"/>
      <c r="AT228" s="31" t="str">
        <f t="shared" si="1475"/>
        <v>X</v>
      </c>
      <c r="AU228" s="31" t="str">
        <f t="shared" si="1475"/>
        <v>X</v>
      </c>
      <c r="AV228" s="31" t="str">
        <f t="shared" si="1475"/>
        <v>X</v>
      </c>
      <c r="AW228" s="31" t="str">
        <f t="shared" si="1475"/>
        <v>X</v>
      </c>
      <c r="AX228" s="31" t="str">
        <f t="shared" si="1475"/>
        <v>X</v>
      </c>
      <c r="AY228" s="31" t="str">
        <f t="shared" si="1475"/>
        <v>X</v>
      </c>
      <c r="AZ228" s="31" t="str">
        <f t="shared" si="1475"/>
        <v>X</v>
      </c>
      <c r="BA228" s="31" t="str">
        <f t="shared" si="1475"/>
        <v>X</v>
      </c>
      <c r="BB228" s="646" t="s">
        <v>88</v>
      </c>
      <c r="BC228" s="646" t="s">
        <v>450</v>
      </c>
      <c r="BD228" s="648" t="s">
        <v>4</v>
      </c>
      <c r="BE228" s="648" t="s">
        <v>4</v>
      </c>
      <c r="BF228" s="650" t="s">
        <v>89</v>
      </c>
      <c r="BG228" s="650" t="s">
        <v>450</v>
      </c>
      <c r="BH228" s="40" t="str">
        <f t="shared" si="1479"/>
        <v>No</v>
      </c>
      <c r="BI228" s="481">
        <f>'G-8'!NA270</f>
        <v>1</v>
      </c>
      <c r="BJ228" s="481" t="s">
        <v>4</v>
      </c>
      <c r="BK228" s="481">
        <f>'G-8'!MX270</f>
        <v>2</v>
      </c>
      <c r="BL228" s="41">
        <f t="shared" si="1480"/>
        <v>0</v>
      </c>
      <c r="BM228" s="41">
        <f t="shared" si="1476"/>
        <v>0</v>
      </c>
      <c r="BN228" s="41">
        <f t="shared" si="1476"/>
        <v>0</v>
      </c>
      <c r="BO228" s="41">
        <f t="shared" si="1476"/>
        <v>0</v>
      </c>
      <c r="BP228" s="41">
        <f t="shared" si="1476"/>
        <v>0</v>
      </c>
      <c r="BQ228" s="41">
        <f t="shared" si="1476"/>
        <v>0</v>
      </c>
      <c r="BR228" s="41">
        <f t="shared" si="1476"/>
        <v>0</v>
      </c>
      <c r="BS228" s="41">
        <f t="shared" si="1476"/>
        <v>0</v>
      </c>
      <c r="BT228" s="41">
        <f t="shared" si="1476"/>
        <v>0</v>
      </c>
      <c r="BU228" s="41">
        <f t="shared" si="1476"/>
        <v>0</v>
      </c>
      <c r="BV228" s="41">
        <f t="shared" si="1476"/>
        <v>0</v>
      </c>
      <c r="BW228" s="41">
        <f t="shared" si="1476"/>
        <v>0</v>
      </c>
      <c r="BX228" s="41">
        <f t="shared" si="1476"/>
        <v>0</v>
      </c>
      <c r="BY228" s="41">
        <f t="shared" si="1476"/>
        <v>0</v>
      </c>
      <c r="BZ228" s="41">
        <f t="shared" si="1476"/>
        <v>0</v>
      </c>
      <c r="CA228" s="41">
        <f t="shared" si="1476"/>
        <v>0</v>
      </c>
      <c r="CB228" s="41">
        <f t="shared" si="1476"/>
        <v>0</v>
      </c>
      <c r="CC228" s="41">
        <f t="shared" si="1476"/>
        <v>0</v>
      </c>
      <c r="CD228" s="41">
        <f t="shared" si="1476"/>
        <v>0</v>
      </c>
      <c r="CE228" s="41">
        <f t="shared" si="1476"/>
        <v>0</v>
      </c>
      <c r="CF228" s="41">
        <f t="shared" si="1476"/>
        <v>0</v>
      </c>
      <c r="CG228" s="41" t="str">
        <f t="shared" si="1476"/>
        <v>No</v>
      </c>
      <c r="CH228" s="41">
        <f t="shared" si="1476"/>
        <v>0</v>
      </c>
      <c r="CI228" s="41">
        <f t="shared" si="1476"/>
        <v>0</v>
      </c>
      <c r="CJ228" s="41">
        <f t="shared" si="1476"/>
        <v>0</v>
      </c>
      <c r="CK228" s="41">
        <f t="shared" si="1476"/>
        <v>0</v>
      </c>
      <c r="CL228" s="41">
        <f t="shared" si="1476"/>
        <v>1</v>
      </c>
      <c r="CM228" s="41" t="str">
        <f t="shared" si="1476"/>
        <v>I-74</v>
      </c>
      <c r="CN228" s="41" t="str">
        <f t="shared" si="1476"/>
        <v>Existen aspectos evaluados similares en ambos indicadores</v>
      </c>
      <c r="CO228" s="41">
        <f t="shared" ref="CO228:CO229" si="1506">CO227</f>
        <v>0</v>
      </c>
      <c r="CP228" s="41">
        <f t="shared" ref="CP228:CP229" si="1507">CP227</f>
        <v>0</v>
      </c>
      <c r="CQ228" s="41">
        <f t="shared" ref="CQ228:CQ229" si="1508">CQ227</f>
        <v>0</v>
      </c>
      <c r="CR228" s="41">
        <f t="shared" ref="CR228:CR229" si="1509">CR227</f>
        <v>0</v>
      </c>
      <c r="CS228" s="41">
        <f t="shared" ref="CS228:CS229" si="1510">CS227</f>
        <v>0</v>
      </c>
      <c r="CT228" s="41">
        <f t="shared" ref="CT228:CT229" si="1511">CT227</f>
        <v>0</v>
      </c>
      <c r="CU228" s="41">
        <f t="shared" ref="CU228:CU229" si="1512">CU227</f>
        <v>1</v>
      </c>
      <c r="CV228" s="41" t="str">
        <f t="shared" ref="CV228:CV229" si="1513">CV227</f>
        <v>I-74</v>
      </c>
      <c r="CW228" s="41" t="str">
        <f t="shared" ref="CW228:CW229" si="1514">CW227</f>
        <v>Existen aspectos evaluados similares en ambos indicadores</v>
      </c>
      <c r="CX228" s="41">
        <f t="shared" ref="CX228:CX229" si="1515">CX227</f>
        <v>0</v>
      </c>
      <c r="CY228" s="41">
        <f t="shared" ref="CY228:CY229" si="1516">CY227</f>
        <v>0</v>
      </c>
      <c r="CZ228" s="41">
        <f t="shared" ref="CZ228:CZ229" si="1517">CZ227</f>
        <v>0</v>
      </c>
      <c r="DA228" s="41">
        <f t="shared" ref="DA228:DA229" si="1518">DA227</f>
        <v>0</v>
      </c>
      <c r="DB228" s="26"/>
      <c r="DC228" s="26"/>
      <c r="DD228" s="26"/>
      <c r="DE228" s="26" t="s">
        <v>89</v>
      </c>
      <c r="DF228" s="26"/>
      <c r="DG228" s="26" t="s">
        <v>89</v>
      </c>
      <c r="DH228" s="26">
        <f t="shared" si="1284"/>
        <v>2</v>
      </c>
      <c r="DI228" s="26" t="str">
        <f t="shared" si="1285"/>
        <v>Avanzado</v>
      </c>
      <c r="DJ228" s="19"/>
      <c r="EG228" s="19"/>
      <c r="EH228" s="19"/>
      <c r="EI228" s="19"/>
      <c r="EJ228" s="19"/>
      <c r="EK228" s="19"/>
      <c r="EL228" s="19"/>
      <c r="EM228" s="19"/>
      <c r="EN228" s="19"/>
      <c r="EO228" s="19"/>
      <c r="EP228" s="19"/>
    </row>
    <row r="229" spans="1:146" s="20" customFormat="1" ht="15" customHeight="1">
      <c r="A229" s="1"/>
      <c r="B229" s="19"/>
      <c r="C229" s="31" t="str">
        <f t="shared" si="1477"/>
        <v>Ambiente</v>
      </c>
      <c r="D229" s="31" t="s">
        <v>55</v>
      </c>
      <c r="E229" s="31" t="str">
        <f t="shared" si="1478"/>
        <v>Otros</v>
      </c>
      <c r="F229" s="31" t="str">
        <f t="shared" si="1473"/>
        <v>Impacto visual</v>
      </c>
      <c r="G229" s="31" t="str">
        <f t="shared" si="1473"/>
        <v>Efectividad Gubernamental</v>
      </c>
      <c r="H229" s="31" t="str">
        <f t="shared" si="1274"/>
        <v>Avanzado</v>
      </c>
      <c r="I229" s="31" t="str">
        <f t="shared" si="1481"/>
        <v>I-79</v>
      </c>
      <c r="J229" s="31" t="str">
        <f t="shared" si="1482"/>
        <v xml:space="preserve">Aspectos relacionados con impacto visual </v>
      </c>
      <c r="K229" s="31" t="str">
        <f t="shared" si="1483"/>
        <v>Si/No</v>
      </c>
      <c r="L229" s="31" t="str">
        <f t="shared" si="1484"/>
        <v>Evalúa si existen factores que puedan crear un impacto visual, derivados del sistema de gestión de residuos.</v>
      </c>
      <c r="M229" s="31" t="str">
        <f t="shared" si="1485"/>
        <v>Cualitativo</v>
      </c>
      <c r="N229" s="31" t="str">
        <f t="shared" si="1486"/>
        <v>¿Existen afectaciones de impacto visual generadas derivados de la gestión de residuos? Se puede seleccionar más de una opción: a) Aspecto de contenedores: en mal estado y/o sucios. b) Aspecto de los vehículos de recolección: en mal estado y/o sucios. c) Acumulación y/o dispersión de residuos (en vía pública, en áreas cercanas a contenedores o puntos de recolección, durante el transporte, alrededor de instalaciones) d) Presencia alta de vectores cerca de la infraestructura y/o instalaciones (moscas, ratas, cucarachas, otros) y/o animales (p.e. en vertederos)  f) Otro aspecto no mencionado aquí que genere un impacto visual negativo  (Especificar cuál:_________). En caso de haber seleccionado uno o más de los aspectos, la respuesta se considera como SI.</v>
      </c>
      <c r="O229" s="31" t="str">
        <f t="shared" si="1487"/>
        <v>N/A</v>
      </c>
      <c r="P229" s="31" t="str">
        <f t="shared" si="1488"/>
        <v>N/A</v>
      </c>
      <c r="Q229" s="31" t="str">
        <f t="shared" si="1489"/>
        <v>N/A</v>
      </c>
      <c r="R229" s="31" t="str">
        <f t="shared" si="1490"/>
        <v>N/A</v>
      </c>
      <c r="S229" s="31">
        <f t="shared" si="1491"/>
        <v>146</v>
      </c>
      <c r="T229" s="31" t="str">
        <f t="shared" si="1492"/>
        <v>-</v>
      </c>
      <c r="U229" s="31" t="str">
        <f t="shared" si="1493"/>
        <v>-</v>
      </c>
      <c r="V229" s="31" t="str">
        <f t="shared" si="1494"/>
        <v>-</v>
      </c>
      <c r="W229" s="31" t="str">
        <f t="shared" si="1495"/>
        <v>-</v>
      </c>
      <c r="X229" s="31" t="str">
        <f t="shared" si="1496"/>
        <v>-</v>
      </c>
      <c r="Y229" s="31" t="str">
        <f t="shared" si="1497"/>
        <v>-</v>
      </c>
      <c r="Z229" s="31" t="str">
        <f t="shared" si="1498"/>
        <v>-</v>
      </c>
      <c r="AA229" s="31" t="str">
        <f t="shared" si="1499"/>
        <v>-</v>
      </c>
      <c r="AB229" s="31" t="str">
        <f t="shared" si="1500"/>
        <v>-</v>
      </c>
      <c r="AC229" s="31" t="str">
        <f t="shared" si="1501"/>
        <v>-</v>
      </c>
      <c r="AD229" s="31" t="str">
        <f t="shared" si="1502"/>
        <v>-</v>
      </c>
      <c r="AE229" s="31" t="str">
        <f t="shared" si="1503"/>
        <v>-</v>
      </c>
      <c r="AF229" s="31" t="str">
        <f t="shared" si="1504"/>
        <v>-</v>
      </c>
      <c r="AG229" s="31" t="str">
        <f t="shared" si="1505"/>
        <v>-</v>
      </c>
      <c r="AH229" s="31" t="str">
        <f t="shared" si="1475"/>
        <v>-</v>
      </c>
      <c r="AI229" s="31" t="str">
        <f t="shared" si="1475"/>
        <v>-</v>
      </c>
      <c r="AJ229" s="31" t="str">
        <f t="shared" si="1475"/>
        <v>-</v>
      </c>
      <c r="AK229" s="31" t="str">
        <f t="shared" si="1475"/>
        <v>-</v>
      </c>
      <c r="AL229" s="221" t="str">
        <f t="shared" si="1475"/>
        <v>Al ser un indicador que depende en gran medida de la percepción del que evalúa da lugar a interpretaciones sesgadas. Para minimizar este error de percepción se sugiere que el indicador sea evaluado por varias personas y zonas diferentes para contrastar el resultado. Al ser un aspecto poco evaluado en sistema de gestión de residuos deben acumularse más experiencias al respecto: en ciudades con alta afluencia turística este es un punto importante a tener en cuenta, por ejemplo en la ciudad de Viena, donde el centro histórico es patrimonio de la humanidad declarado por UNESCO en 2001 se toma en cuenta si la gestión de residuos afecta: el entorno paisajístico y el paisaje urbano,  la  herencia cultural (incluyendo edificos con alto valor arquitectónico y tesoros arqueológicos); también se monitorea y remedia constantemente la existencia de depósitos ilegales de basura [Fuente: Volk, U., Rolland, C., Sciri, S., &amp; Sturn, J. (2012). Status quo of Viennese Waste Management (Ist-Zustand der Wiener Abfallwirtschaft) 2011. Long version. Wiener Abfallwirtschaftsplan und Wiener Abfallvermeidungsprogramm (Planungsperiode 2013-2018)].</v>
      </c>
      <c r="AM229" s="31" t="str">
        <f t="shared" si="1475"/>
        <v>NA</v>
      </c>
      <c r="AN229" s="31" t="str">
        <f t="shared" si="1475"/>
        <v>Registrar el peor valor de todos los componentes o instalaciones evaluados</v>
      </c>
      <c r="AO229" s="31" t="str">
        <f t="shared" si="1475"/>
        <v>Registrar el peor valor de todas las zonas evaluadas</v>
      </c>
      <c r="AP229" s="31" t="str">
        <f t="shared" si="1475"/>
        <v>Registrar el peor valor de todas las zonas evaluadas</v>
      </c>
      <c r="AQ229" s="31" t="str">
        <f t="shared" si="1475"/>
        <v>Componentes</v>
      </c>
      <c r="AR229" s="31"/>
      <c r="AS229" s="31"/>
      <c r="AT229" s="31" t="str">
        <f t="shared" si="1475"/>
        <v>X</v>
      </c>
      <c r="AU229" s="31" t="str">
        <f t="shared" si="1475"/>
        <v>X</v>
      </c>
      <c r="AV229" s="31" t="str">
        <f t="shared" si="1475"/>
        <v>X</v>
      </c>
      <c r="AW229" s="31" t="str">
        <f t="shared" si="1475"/>
        <v>X</v>
      </c>
      <c r="AX229" s="31" t="str">
        <f t="shared" si="1475"/>
        <v>X</v>
      </c>
      <c r="AY229" s="31" t="str">
        <f t="shared" si="1475"/>
        <v>X</v>
      </c>
      <c r="AZ229" s="31" t="str">
        <f t="shared" si="1475"/>
        <v>X</v>
      </c>
      <c r="BA229" s="31" t="str">
        <f t="shared" si="1475"/>
        <v>X</v>
      </c>
      <c r="BB229" s="646" t="s">
        <v>88</v>
      </c>
      <c r="BC229" s="646" t="s">
        <v>450</v>
      </c>
      <c r="BD229" s="648" t="s">
        <v>4</v>
      </c>
      <c r="BE229" s="648" t="s">
        <v>4</v>
      </c>
      <c r="BF229" s="650" t="s">
        <v>89</v>
      </c>
      <c r="BG229" s="650" t="s">
        <v>450</v>
      </c>
      <c r="BH229" s="40" t="str">
        <f t="shared" si="1479"/>
        <v>No</v>
      </c>
      <c r="BI229" s="481">
        <f>'G-8'!NA298</f>
        <v>0</v>
      </c>
      <c r="BJ229" s="481" t="s">
        <v>4</v>
      </c>
      <c r="BK229" s="481">
        <f>'G-8'!MX298</f>
        <v>0</v>
      </c>
      <c r="BL229" s="41">
        <f t="shared" si="1480"/>
        <v>0</v>
      </c>
      <c r="BM229" s="41">
        <f t="shared" ref="BM229" si="1519">BM228</f>
        <v>0</v>
      </c>
      <c r="BN229" s="41">
        <f t="shared" ref="BN229" si="1520">BN228</f>
        <v>0</v>
      </c>
      <c r="BO229" s="41">
        <f t="shared" ref="BO229" si="1521">BO228</f>
        <v>0</v>
      </c>
      <c r="BP229" s="41">
        <f t="shared" ref="BP229" si="1522">BP228</f>
        <v>0</v>
      </c>
      <c r="BQ229" s="41">
        <f t="shared" ref="BQ229" si="1523">BQ228</f>
        <v>0</v>
      </c>
      <c r="BR229" s="41">
        <f t="shared" ref="BR229" si="1524">BR228</f>
        <v>0</v>
      </c>
      <c r="BS229" s="41">
        <f t="shared" ref="BS229" si="1525">BS228</f>
        <v>0</v>
      </c>
      <c r="BT229" s="41">
        <f t="shared" ref="BT229" si="1526">BT228</f>
        <v>0</v>
      </c>
      <c r="BU229" s="41">
        <f t="shared" ref="BU229" si="1527">BU228</f>
        <v>0</v>
      </c>
      <c r="BV229" s="41">
        <f t="shared" ref="BV229" si="1528">BV228</f>
        <v>0</v>
      </c>
      <c r="BW229" s="41">
        <f t="shared" ref="BW229" si="1529">BW228</f>
        <v>0</v>
      </c>
      <c r="BX229" s="41">
        <f t="shared" ref="BX229" si="1530">BX228</f>
        <v>0</v>
      </c>
      <c r="BY229" s="41">
        <f t="shared" ref="BY229" si="1531">BY228</f>
        <v>0</v>
      </c>
      <c r="BZ229" s="41">
        <f t="shared" ref="BZ229" si="1532">BZ228</f>
        <v>0</v>
      </c>
      <c r="CA229" s="41">
        <f t="shared" ref="CA229" si="1533">CA228</f>
        <v>0</v>
      </c>
      <c r="CB229" s="41">
        <f t="shared" ref="CB229" si="1534">CB228</f>
        <v>0</v>
      </c>
      <c r="CC229" s="41">
        <f t="shared" ref="CC229" si="1535">CC228</f>
        <v>0</v>
      </c>
      <c r="CD229" s="41">
        <f t="shared" ref="CD229" si="1536">CD228</f>
        <v>0</v>
      </c>
      <c r="CE229" s="41">
        <f t="shared" ref="CE229" si="1537">CE228</f>
        <v>0</v>
      </c>
      <c r="CF229" s="41">
        <f t="shared" ref="CF229" si="1538">CF228</f>
        <v>0</v>
      </c>
      <c r="CG229" s="41" t="str">
        <f t="shared" ref="CG229" si="1539">CG228</f>
        <v>No</v>
      </c>
      <c r="CH229" s="41">
        <f t="shared" ref="CH229" si="1540">CH228</f>
        <v>0</v>
      </c>
      <c r="CI229" s="41">
        <f t="shared" ref="CI229" si="1541">CI228</f>
        <v>0</v>
      </c>
      <c r="CJ229" s="41">
        <f t="shared" ref="CJ229" si="1542">CJ228</f>
        <v>0</v>
      </c>
      <c r="CK229" s="41">
        <f t="shared" ref="CK229" si="1543">CK228</f>
        <v>0</v>
      </c>
      <c r="CL229" s="41">
        <f t="shared" ref="CL229" si="1544">CL228</f>
        <v>1</v>
      </c>
      <c r="CM229" s="41" t="str">
        <f t="shared" ref="CM229" si="1545">CM228</f>
        <v>I-74</v>
      </c>
      <c r="CN229" s="41" t="str">
        <f t="shared" ref="CN229" si="1546">CN228</f>
        <v>Existen aspectos evaluados similares en ambos indicadores</v>
      </c>
      <c r="CO229" s="41">
        <f t="shared" si="1506"/>
        <v>0</v>
      </c>
      <c r="CP229" s="41">
        <f t="shared" si="1507"/>
        <v>0</v>
      </c>
      <c r="CQ229" s="41">
        <f t="shared" si="1508"/>
        <v>0</v>
      </c>
      <c r="CR229" s="41">
        <f t="shared" si="1509"/>
        <v>0</v>
      </c>
      <c r="CS229" s="41">
        <f t="shared" si="1510"/>
        <v>0</v>
      </c>
      <c r="CT229" s="41">
        <f t="shared" si="1511"/>
        <v>0</v>
      </c>
      <c r="CU229" s="41">
        <f t="shared" si="1512"/>
        <v>1</v>
      </c>
      <c r="CV229" s="41" t="str">
        <f t="shared" si="1513"/>
        <v>I-74</v>
      </c>
      <c r="CW229" s="41" t="str">
        <f t="shared" si="1514"/>
        <v>Existen aspectos evaluados similares en ambos indicadores</v>
      </c>
      <c r="CX229" s="41">
        <f t="shared" si="1515"/>
        <v>0</v>
      </c>
      <c r="CY229" s="41">
        <f t="shared" si="1516"/>
        <v>0</v>
      </c>
      <c r="CZ229" s="41">
        <f t="shared" si="1517"/>
        <v>0</v>
      </c>
      <c r="DA229" s="41">
        <f t="shared" si="1518"/>
        <v>0</v>
      </c>
      <c r="DB229" s="26"/>
      <c r="DC229" s="26"/>
      <c r="DD229" s="26"/>
      <c r="DE229" s="26" t="s">
        <v>89</v>
      </c>
      <c r="DF229" s="26"/>
      <c r="DG229" s="26"/>
      <c r="DH229" s="26">
        <f t="shared" si="1284"/>
        <v>1</v>
      </c>
      <c r="DI229" s="26" t="str">
        <f t="shared" si="1285"/>
        <v>Avanzado</v>
      </c>
      <c r="DJ229" s="19"/>
      <c r="EG229" s="19"/>
      <c r="EH229" s="19"/>
      <c r="EI229" s="19"/>
      <c r="EJ229" s="19"/>
      <c r="EK229" s="19"/>
      <c r="EL229" s="19"/>
      <c r="EM229" s="19"/>
      <c r="EN229" s="19"/>
      <c r="EO229" s="19"/>
      <c r="EP229" s="19"/>
    </row>
    <row r="230" spans="1:146" s="20" customFormat="1" ht="15" customHeight="1">
      <c r="A230" s="1"/>
      <c r="B230" s="19"/>
      <c r="C230" s="31" t="s">
        <v>432</v>
      </c>
      <c r="D230" s="31" t="s">
        <v>2313</v>
      </c>
      <c r="E230" s="31" t="s">
        <v>417</v>
      </c>
      <c r="F230" s="31" t="s">
        <v>1222</v>
      </c>
      <c r="G230" s="31" t="s">
        <v>2125</v>
      </c>
      <c r="H230" s="31" t="str">
        <f t="shared" si="1274"/>
        <v>Avanzado</v>
      </c>
      <c r="I230" s="41" t="s">
        <v>3073</v>
      </c>
      <c r="J230" s="22" t="s">
        <v>2250</v>
      </c>
      <c r="K230" s="642" t="s">
        <v>8</v>
      </c>
      <c r="L230" s="22" t="s">
        <v>3025</v>
      </c>
      <c r="M230" s="31" t="s">
        <v>97</v>
      </c>
      <c r="N230" s="22" t="s">
        <v>3026</v>
      </c>
      <c r="O230" s="220" t="s">
        <v>22</v>
      </c>
      <c r="P230" s="220" t="s">
        <v>22</v>
      </c>
      <c r="Q230" s="220" t="s">
        <v>22</v>
      </c>
      <c r="R230" s="220" t="s">
        <v>22</v>
      </c>
      <c r="S230" s="26">
        <f>'G-7'!D109</f>
        <v>105</v>
      </c>
      <c r="T230" s="41">
        <f>'G-7'!D152</f>
        <v>148</v>
      </c>
      <c r="U230" s="41" t="s">
        <v>4</v>
      </c>
      <c r="V230" s="41" t="s">
        <v>4</v>
      </c>
      <c r="W230" s="41" t="s">
        <v>4</v>
      </c>
      <c r="X230" s="41" t="s">
        <v>4</v>
      </c>
      <c r="Y230" s="41" t="s">
        <v>4</v>
      </c>
      <c r="Z230" s="41" t="s">
        <v>4</v>
      </c>
      <c r="AA230" s="41" t="s">
        <v>4</v>
      </c>
      <c r="AB230" s="41" t="s">
        <v>4</v>
      </c>
      <c r="AC230" s="41" t="s">
        <v>4</v>
      </c>
      <c r="AD230" s="41" t="s">
        <v>4</v>
      </c>
      <c r="AE230" s="41" t="s">
        <v>4</v>
      </c>
      <c r="AF230" s="41" t="s">
        <v>4</v>
      </c>
      <c r="AG230" s="41" t="s">
        <v>4</v>
      </c>
      <c r="AH230" s="41" t="s">
        <v>4</v>
      </c>
      <c r="AI230" s="41" t="s">
        <v>4</v>
      </c>
      <c r="AJ230" s="41" t="s">
        <v>4</v>
      </c>
      <c r="AK230" s="41" t="s">
        <v>4</v>
      </c>
      <c r="AL230" s="222" t="s">
        <v>4</v>
      </c>
      <c r="AM230" s="26" t="s">
        <v>4</v>
      </c>
      <c r="AN230" s="26" t="s">
        <v>486</v>
      </c>
      <c r="AO230" s="22" t="s">
        <v>487</v>
      </c>
      <c r="AP230" s="22" t="s">
        <v>487</v>
      </c>
      <c r="AQ230" s="26" t="s">
        <v>619</v>
      </c>
      <c r="AR230" s="26"/>
      <c r="AS230" s="26"/>
      <c r="AT230" s="26"/>
      <c r="AU230" s="26"/>
      <c r="AV230" s="26" t="s">
        <v>2851</v>
      </c>
      <c r="AW230" s="26" t="s">
        <v>2851</v>
      </c>
      <c r="AX230" s="26" t="s">
        <v>2851</v>
      </c>
      <c r="AY230" s="26" t="s">
        <v>2851</v>
      </c>
      <c r="AZ230" s="26" t="s">
        <v>2851</v>
      </c>
      <c r="BA230" s="26" t="s">
        <v>2851</v>
      </c>
      <c r="BB230" s="646" t="s">
        <v>89</v>
      </c>
      <c r="BC230" s="646" t="s">
        <v>450</v>
      </c>
      <c r="BD230" s="648" t="s">
        <v>4</v>
      </c>
      <c r="BE230" s="648" t="s">
        <v>4</v>
      </c>
      <c r="BF230" s="650" t="s">
        <v>88</v>
      </c>
      <c r="BG230" s="650" t="s">
        <v>450</v>
      </c>
      <c r="BH230" s="41" t="s">
        <v>89</v>
      </c>
      <c r="BI230" s="481">
        <f>'G-8'!MX150</f>
        <v>0</v>
      </c>
      <c r="BJ230" s="481" t="s">
        <v>4</v>
      </c>
      <c r="BK230" s="481">
        <f>'G-8'!NA150</f>
        <v>2</v>
      </c>
      <c r="BL230" s="41">
        <f>COUNTA(BM230:BZ230)/2</f>
        <v>0</v>
      </c>
      <c r="BM230" s="41"/>
      <c r="BN230" s="31"/>
      <c r="BO230" s="41"/>
      <c r="BP230" s="31"/>
      <c r="BQ230" s="41"/>
      <c r="BR230" s="31"/>
      <c r="BS230" s="31"/>
      <c r="BT230" s="31"/>
      <c r="BU230" s="31"/>
      <c r="BV230" s="31"/>
      <c r="BW230" s="31"/>
      <c r="BX230" s="31"/>
      <c r="BY230" s="31"/>
      <c r="BZ230" s="31"/>
      <c r="CA230" s="41">
        <f t="shared" ref="CA230:CA248" si="1547">COUNTA(CC230:CF230)/2</f>
        <v>0</v>
      </c>
      <c r="CB230" s="41"/>
      <c r="CC230" s="41"/>
      <c r="CD230" s="41"/>
      <c r="CE230" s="41"/>
      <c r="CF230" s="41"/>
      <c r="CG230" s="41" t="s">
        <v>88</v>
      </c>
      <c r="CH230" s="41"/>
      <c r="CI230" s="41"/>
      <c r="CJ230" s="41"/>
      <c r="CK230" s="41"/>
      <c r="CL230" s="41">
        <f>COUNTA(CM230:CT230)/2</f>
        <v>0</v>
      </c>
      <c r="CM230" s="41"/>
      <c r="CN230" s="41"/>
      <c r="CO230" s="41"/>
      <c r="CP230" s="41"/>
      <c r="CQ230" s="41"/>
      <c r="CR230" s="41"/>
      <c r="CS230" s="41"/>
      <c r="CT230" s="41"/>
      <c r="CU230" s="41">
        <f t="shared" ref="CU230:CU248" si="1548">COUNTA(CV230:DA230)/2</f>
        <v>0</v>
      </c>
      <c r="CV230" s="41"/>
      <c r="CW230" s="31"/>
      <c r="CX230" s="31"/>
      <c r="CY230" s="31"/>
      <c r="CZ230" s="31"/>
      <c r="DA230" s="31"/>
      <c r="DB230" s="26"/>
      <c r="DC230" s="26"/>
      <c r="DD230" s="26"/>
      <c r="DE230" s="26" t="s">
        <v>89</v>
      </c>
      <c r="DF230" s="26"/>
      <c r="DG230" s="26"/>
      <c r="DH230" s="26">
        <f t="shared" si="1284"/>
        <v>1</v>
      </c>
      <c r="DI230" s="26" t="str">
        <f t="shared" si="1285"/>
        <v>Avanzado</v>
      </c>
      <c r="DJ230" s="19"/>
      <c r="EG230" s="19"/>
      <c r="EH230" s="19"/>
      <c r="EI230" s="19"/>
      <c r="EJ230" s="19"/>
      <c r="EK230" s="19"/>
      <c r="EL230" s="19"/>
      <c r="EM230" s="19"/>
      <c r="EN230" s="19"/>
      <c r="EO230" s="19"/>
      <c r="EP230" s="19"/>
    </row>
    <row r="231" spans="1:146" s="20" customFormat="1" ht="15" customHeight="1">
      <c r="A231" s="1"/>
      <c r="B231" s="19"/>
      <c r="C231" s="31" t="s">
        <v>432</v>
      </c>
      <c r="D231" s="31" t="s">
        <v>5</v>
      </c>
      <c r="E231" s="31" t="str">
        <f>E230</f>
        <v>Contaminación</v>
      </c>
      <c r="F231" s="31" t="str">
        <f t="shared" ref="F231:G235" si="1549">F230</f>
        <v>Suelo</v>
      </c>
      <c r="G231" s="31" t="str">
        <f t="shared" si="1549"/>
        <v>Efectividad Gubernamental</v>
      </c>
      <c r="H231" s="31" t="str">
        <f t="shared" si="1274"/>
        <v>Avanzado</v>
      </c>
      <c r="I231" s="31" t="str">
        <f t="shared" ref="I231:AG234" si="1550">I230</f>
        <v>I-80</v>
      </c>
      <c r="J231" s="31" t="str">
        <f t="shared" si="1550"/>
        <v>Contaminación de suelo</v>
      </c>
      <c r="K231" s="31" t="str">
        <f t="shared" si="1550"/>
        <v>Si/No</v>
      </c>
      <c r="L231" s="31" t="str">
        <f t="shared" si="1550"/>
        <v>Evalúa si existe una gestión adecuada de la contaminación emitida al suelo así como un cumplimiento legal en caso de que sea requerido.</v>
      </c>
      <c r="M231" s="31" t="str">
        <f t="shared" si="1550"/>
        <v>Cualitativo</v>
      </c>
      <c r="N231" s="31" t="str">
        <f t="shared" si="1550"/>
        <v>¿Existe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v>
      </c>
      <c r="O231" s="31" t="str">
        <f t="shared" si="1550"/>
        <v>N/A</v>
      </c>
      <c r="P231" s="31" t="str">
        <f t="shared" si="1550"/>
        <v>N/A</v>
      </c>
      <c r="Q231" s="31" t="str">
        <f t="shared" si="1550"/>
        <v>N/A</v>
      </c>
      <c r="R231" s="31" t="str">
        <f t="shared" si="1550"/>
        <v>N/A</v>
      </c>
      <c r="S231" s="31">
        <f t="shared" si="1550"/>
        <v>105</v>
      </c>
      <c r="T231" s="31">
        <f>T230</f>
        <v>148</v>
      </c>
      <c r="U231" s="31" t="str">
        <f t="shared" si="1550"/>
        <v>-</v>
      </c>
      <c r="V231" s="31" t="str">
        <f>V230</f>
        <v>-</v>
      </c>
      <c r="W231" s="31" t="str">
        <f t="shared" si="1550"/>
        <v>-</v>
      </c>
      <c r="X231" s="31" t="str">
        <f t="shared" si="1550"/>
        <v>-</v>
      </c>
      <c r="Y231" s="31" t="str">
        <f t="shared" si="1550"/>
        <v>-</v>
      </c>
      <c r="Z231" s="31" t="str">
        <f t="shared" si="1550"/>
        <v>-</v>
      </c>
      <c r="AA231" s="31" t="str">
        <f t="shared" si="1550"/>
        <v>-</v>
      </c>
      <c r="AB231" s="31" t="str">
        <f t="shared" si="1550"/>
        <v>-</v>
      </c>
      <c r="AC231" s="31" t="str">
        <f t="shared" si="1550"/>
        <v>-</v>
      </c>
      <c r="AD231" s="31" t="str">
        <f t="shared" si="1550"/>
        <v>-</v>
      </c>
      <c r="AE231" s="31" t="str">
        <f t="shared" si="1550"/>
        <v>-</v>
      </c>
      <c r="AF231" s="31" t="str">
        <f t="shared" si="1550"/>
        <v>-</v>
      </c>
      <c r="AG231" s="31" t="str">
        <f t="shared" si="1550"/>
        <v>-</v>
      </c>
      <c r="AH231" s="31" t="str">
        <f t="shared" ref="AH231:BA235" si="1551">AH230</f>
        <v>-</v>
      </c>
      <c r="AI231" s="31" t="str">
        <f t="shared" si="1551"/>
        <v>-</v>
      </c>
      <c r="AJ231" s="31" t="str">
        <f t="shared" si="1551"/>
        <v>-</v>
      </c>
      <c r="AK231" s="31" t="str">
        <f t="shared" si="1551"/>
        <v>-</v>
      </c>
      <c r="AL231" s="221" t="str">
        <f t="shared" si="1551"/>
        <v>-</v>
      </c>
      <c r="AM231" s="31" t="str">
        <f t="shared" si="1551"/>
        <v>-</v>
      </c>
      <c r="AN231" s="31" t="str">
        <f t="shared" si="1551"/>
        <v>Registrar el peor valor de todos los componentes o instalaciones evaluados</v>
      </c>
      <c r="AO231" s="31" t="str">
        <f t="shared" si="1551"/>
        <v>Registrar el peor valor de todas las zonas evaluadas</v>
      </c>
      <c r="AP231" s="31" t="str">
        <f t="shared" si="1551"/>
        <v>Registrar el peor valor de todas las zonas evaluadas</v>
      </c>
      <c r="AQ231" s="31" t="str">
        <f t="shared" si="1551"/>
        <v>Componentes</v>
      </c>
      <c r="AR231" s="31"/>
      <c r="AS231" s="31"/>
      <c r="AT231" s="31"/>
      <c r="AU231" s="31"/>
      <c r="AV231" s="31" t="str">
        <f t="shared" si="1551"/>
        <v>X</v>
      </c>
      <c r="AW231" s="31" t="str">
        <f t="shared" si="1551"/>
        <v>X</v>
      </c>
      <c r="AX231" s="31" t="str">
        <f t="shared" si="1551"/>
        <v>X</v>
      </c>
      <c r="AY231" s="31" t="str">
        <f t="shared" si="1551"/>
        <v>X</v>
      </c>
      <c r="AZ231" s="31" t="str">
        <f t="shared" si="1551"/>
        <v>X</v>
      </c>
      <c r="BA231" s="31" t="str">
        <f t="shared" si="1551"/>
        <v>X</v>
      </c>
      <c r="BB231" s="646" t="s">
        <v>89</v>
      </c>
      <c r="BC231" s="646" t="s">
        <v>450</v>
      </c>
      <c r="BD231" s="648" t="s">
        <v>4</v>
      </c>
      <c r="BE231" s="648" t="s">
        <v>4</v>
      </c>
      <c r="BF231" s="650" t="s">
        <v>88</v>
      </c>
      <c r="BG231" s="650" t="s">
        <v>450</v>
      </c>
      <c r="BH231" s="136" t="str">
        <f>BH230</f>
        <v>Si</v>
      </c>
      <c r="BI231" s="481">
        <f>'G-8'!MX186</f>
        <v>0</v>
      </c>
      <c r="BJ231" s="481" t="s">
        <v>4</v>
      </c>
      <c r="BK231" s="481">
        <f>'G-8'!NA186</f>
        <v>0</v>
      </c>
      <c r="BL231" s="41">
        <f>BL230</f>
        <v>0</v>
      </c>
      <c r="BM231" s="41">
        <f t="shared" ref="BM231:DA235" si="1552">BM230</f>
        <v>0</v>
      </c>
      <c r="BN231" s="41">
        <f t="shared" si="1552"/>
        <v>0</v>
      </c>
      <c r="BO231" s="41">
        <f t="shared" si="1552"/>
        <v>0</v>
      </c>
      <c r="BP231" s="41">
        <f t="shared" si="1552"/>
        <v>0</v>
      </c>
      <c r="BQ231" s="41">
        <f t="shared" si="1552"/>
        <v>0</v>
      </c>
      <c r="BR231" s="41">
        <f t="shared" si="1552"/>
        <v>0</v>
      </c>
      <c r="BS231" s="41">
        <f t="shared" si="1552"/>
        <v>0</v>
      </c>
      <c r="BT231" s="41">
        <f t="shared" si="1552"/>
        <v>0</v>
      </c>
      <c r="BU231" s="41">
        <f t="shared" si="1552"/>
        <v>0</v>
      </c>
      <c r="BV231" s="41">
        <f t="shared" si="1552"/>
        <v>0</v>
      </c>
      <c r="BW231" s="41">
        <f t="shared" si="1552"/>
        <v>0</v>
      </c>
      <c r="BX231" s="41">
        <f t="shared" si="1552"/>
        <v>0</v>
      </c>
      <c r="BY231" s="41">
        <f t="shared" si="1552"/>
        <v>0</v>
      </c>
      <c r="BZ231" s="41">
        <f t="shared" si="1552"/>
        <v>0</v>
      </c>
      <c r="CA231" s="41">
        <f t="shared" si="1552"/>
        <v>0</v>
      </c>
      <c r="CB231" s="41">
        <f t="shared" si="1552"/>
        <v>0</v>
      </c>
      <c r="CC231" s="41">
        <f t="shared" si="1552"/>
        <v>0</v>
      </c>
      <c r="CD231" s="41">
        <f t="shared" si="1552"/>
        <v>0</v>
      </c>
      <c r="CE231" s="41">
        <f t="shared" si="1552"/>
        <v>0</v>
      </c>
      <c r="CF231" s="41">
        <f t="shared" si="1552"/>
        <v>0</v>
      </c>
      <c r="CG231" s="41" t="str">
        <f t="shared" si="1552"/>
        <v>No</v>
      </c>
      <c r="CH231" s="41">
        <f t="shared" si="1552"/>
        <v>0</v>
      </c>
      <c r="CI231" s="41">
        <f t="shared" si="1552"/>
        <v>0</v>
      </c>
      <c r="CJ231" s="41">
        <f t="shared" si="1552"/>
        <v>0</v>
      </c>
      <c r="CK231" s="41">
        <f t="shared" si="1552"/>
        <v>0</v>
      </c>
      <c r="CL231" s="41">
        <f t="shared" si="1552"/>
        <v>0</v>
      </c>
      <c r="CM231" s="41">
        <f t="shared" si="1552"/>
        <v>0</v>
      </c>
      <c r="CN231" s="41">
        <f t="shared" si="1552"/>
        <v>0</v>
      </c>
      <c r="CO231" s="41">
        <f t="shared" si="1552"/>
        <v>0</v>
      </c>
      <c r="CP231" s="41">
        <f t="shared" si="1552"/>
        <v>0</v>
      </c>
      <c r="CQ231" s="41">
        <f t="shared" si="1552"/>
        <v>0</v>
      </c>
      <c r="CR231" s="41">
        <f t="shared" si="1552"/>
        <v>0</v>
      </c>
      <c r="CS231" s="41">
        <f t="shared" si="1552"/>
        <v>0</v>
      </c>
      <c r="CT231" s="41">
        <f t="shared" si="1552"/>
        <v>0</v>
      </c>
      <c r="CU231" s="41">
        <f t="shared" si="1552"/>
        <v>0</v>
      </c>
      <c r="CV231" s="41">
        <f t="shared" si="1552"/>
        <v>0</v>
      </c>
      <c r="CW231" s="41">
        <f t="shared" si="1552"/>
        <v>0</v>
      </c>
      <c r="CX231" s="41">
        <f t="shared" si="1552"/>
        <v>0</v>
      </c>
      <c r="CY231" s="41">
        <f t="shared" si="1552"/>
        <v>0</v>
      </c>
      <c r="CZ231" s="41">
        <f t="shared" si="1552"/>
        <v>0</v>
      </c>
      <c r="DA231" s="41">
        <f t="shared" si="1552"/>
        <v>0</v>
      </c>
      <c r="DB231" s="26"/>
      <c r="DC231" s="26"/>
      <c r="DD231" s="26"/>
      <c r="DE231" s="26" t="s">
        <v>89</v>
      </c>
      <c r="DF231" s="26"/>
      <c r="DG231" s="26"/>
      <c r="DH231" s="26">
        <f t="shared" si="1284"/>
        <v>1</v>
      </c>
      <c r="DI231" s="26" t="str">
        <f t="shared" si="1285"/>
        <v>Avanzado</v>
      </c>
      <c r="DJ231" s="19"/>
      <c r="EG231" s="19"/>
      <c r="EH231" s="19"/>
      <c r="EI231" s="19"/>
      <c r="EJ231" s="19"/>
      <c r="EK231" s="19"/>
      <c r="EL231" s="19"/>
      <c r="EM231" s="19"/>
      <c r="EN231" s="19"/>
      <c r="EO231" s="19"/>
      <c r="EP231" s="19"/>
    </row>
    <row r="232" spans="1:146" s="20" customFormat="1" ht="15" customHeight="1">
      <c r="A232" s="1"/>
      <c r="B232" s="19"/>
      <c r="C232" s="31" t="s">
        <v>432</v>
      </c>
      <c r="D232" s="473" t="s">
        <v>204</v>
      </c>
      <c r="E232" s="31" t="str">
        <f t="shared" ref="E232:E235" si="1553">E231</f>
        <v>Contaminación</v>
      </c>
      <c r="F232" s="31" t="str">
        <f t="shared" si="1549"/>
        <v>Suelo</v>
      </c>
      <c r="G232" s="31" t="str">
        <f t="shared" si="1549"/>
        <v>Efectividad Gubernamental</v>
      </c>
      <c r="H232" s="31" t="str">
        <f t="shared" si="1274"/>
        <v>Avanzado</v>
      </c>
      <c r="I232" s="31" t="str">
        <f t="shared" si="1550"/>
        <v>I-80</v>
      </c>
      <c r="J232" s="31" t="str">
        <f t="shared" si="1550"/>
        <v>Contaminación de suelo</v>
      </c>
      <c r="K232" s="31" t="str">
        <f t="shared" si="1550"/>
        <v>Si/No</v>
      </c>
      <c r="L232" s="31" t="str">
        <f t="shared" si="1550"/>
        <v>Evalúa si existe una gestión adecuada de la contaminación emitida al suelo así como un cumplimiento legal en caso de que sea requerido.</v>
      </c>
      <c r="M232" s="31" t="str">
        <f t="shared" si="1550"/>
        <v>Cualitativo</v>
      </c>
      <c r="N232" s="31" t="str">
        <f t="shared" si="1550"/>
        <v>¿Existe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v>
      </c>
      <c r="O232" s="31" t="str">
        <f t="shared" si="1550"/>
        <v>N/A</v>
      </c>
      <c r="P232" s="31" t="str">
        <f t="shared" si="1550"/>
        <v>N/A</v>
      </c>
      <c r="Q232" s="31" t="str">
        <f t="shared" si="1550"/>
        <v>N/A</v>
      </c>
      <c r="R232" s="31" t="str">
        <f t="shared" si="1550"/>
        <v>N/A</v>
      </c>
      <c r="S232" s="31">
        <f t="shared" si="1550"/>
        <v>105</v>
      </c>
      <c r="T232" s="31">
        <f t="shared" si="1550"/>
        <v>148</v>
      </c>
      <c r="U232" s="31" t="str">
        <f t="shared" si="1550"/>
        <v>-</v>
      </c>
      <c r="V232" s="31" t="str">
        <f t="shared" si="1550"/>
        <v>-</v>
      </c>
      <c r="W232" s="31" t="str">
        <f t="shared" si="1550"/>
        <v>-</v>
      </c>
      <c r="X232" s="31" t="str">
        <f t="shared" si="1550"/>
        <v>-</v>
      </c>
      <c r="Y232" s="31" t="str">
        <f t="shared" si="1550"/>
        <v>-</v>
      </c>
      <c r="Z232" s="31" t="str">
        <f t="shared" si="1550"/>
        <v>-</v>
      </c>
      <c r="AA232" s="31" t="str">
        <f t="shared" si="1550"/>
        <v>-</v>
      </c>
      <c r="AB232" s="31" t="str">
        <f t="shared" si="1550"/>
        <v>-</v>
      </c>
      <c r="AC232" s="31" t="str">
        <f t="shared" si="1550"/>
        <v>-</v>
      </c>
      <c r="AD232" s="31" t="str">
        <f t="shared" si="1550"/>
        <v>-</v>
      </c>
      <c r="AE232" s="31" t="str">
        <f t="shared" si="1550"/>
        <v>-</v>
      </c>
      <c r="AF232" s="31" t="str">
        <f t="shared" si="1550"/>
        <v>-</v>
      </c>
      <c r="AG232" s="31" t="str">
        <f t="shared" si="1550"/>
        <v>-</v>
      </c>
      <c r="AH232" s="31" t="str">
        <f t="shared" si="1551"/>
        <v>-</v>
      </c>
      <c r="AI232" s="31" t="str">
        <f t="shared" si="1551"/>
        <v>-</v>
      </c>
      <c r="AJ232" s="31" t="str">
        <f t="shared" si="1551"/>
        <v>-</v>
      </c>
      <c r="AK232" s="31" t="str">
        <f t="shared" si="1551"/>
        <v>-</v>
      </c>
      <c r="AL232" s="221" t="str">
        <f t="shared" si="1551"/>
        <v>-</v>
      </c>
      <c r="AM232" s="31" t="str">
        <f t="shared" si="1551"/>
        <v>-</v>
      </c>
      <c r="AN232" s="31" t="str">
        <f t="shared" si="1551"/>
        <v>Registrar el peor valor de todos los componentes o instalaciones evaluados</v>
      </c>
      <c r="AO232" s="31" t="str">
        <f t="shared" si="1551"/>
        <v>Registrar el peor valor de todas las zonas evaluadas</v>
      </c>
      <c r="AP232" s="31" t="str">
        <f t="shared" si="1551"/>
        <v>Registrar el peor valor de todas las zonas evaluadas</v>
      </c>
      <c r="AQ232" s="31" t="str">
        <f t="shared" si="1551"/>
        <v>Componentes</v>
      </c>
      <c r="AR232" s="31"/>
      <c r="AS232" s="31"/>
      <c r="AT232" s="31"/>
      <c r="AU232" s="31"/>
      <c r="AV232" s="31" t="str">
        <f t="shared" si="1551"/>
        <v>X</v>
      </c>
      <c r="AW232" s="31" t="str">
        <f t="shared" si="1551"/>
        <v>X</v>
      </c>
      <c r="AX232" s="31" t="str">
        <f t="shared" si="1551"/>
        <v>X</v>
      </c>
      <c r="AY232" s="31" t="str">
        <f t="shared" si="1551"/>
        <v>X</v>
      </c>
      <c r="AZ232" s="31" t="str">
        <f t="shared" si="1551"/>
        <v>X</v>
      </c>
      <c r="BA232" s="31" t="str">
        <f t="shared" si="1551"/>
        <v>X</v>
      </c>
      <c r="BB232" s="646" t="s">
        <v>89</v>
      </c>
      <c r="BC232" s="646" t="s">
        <v>450</v>
      </c>
      <c r="BD232" s="648" t="s">
        <v>4</v>
      </c>
      <c r="BE232" s="648" t="s">
        <v>4</v>
      </c>
      <c r="BF232" s="650" t="s">
        <v>88</v>
      </c>
      <c r="BG232" s="650" t="s">
        <v>450</v>
      </c>
      <c r="BH232" s="136" t="str">
        <f t="shared" ref="BH232:BH235" si="1554">BH231</f>
        <v>Si</v>
      </c>
      <c r="BI232" s="481">
        <f>'G-8'!MX214</f>
        <v>2</v>
      </c>
      <c r="BJ232" s="481" t="s">
        <v>4</v>
      </c>
      <c r="BK232" s="481">
        <f>'G-8'!NA214</f>
        <v>0</v>
      </c>
      <c r="BL232" s="41">
        <f t="shared" ref="BL232:BL235" si="1555">BL231</f>
        <v>0</v>
      </c>
      <c r="BM232" s="41">
        <f t="shared" si="1552"/>
        <v>0</v>
      </c>
      <c r="BN232" s="41">
        <f t="shared" si="1552"/>
        <v>0</v>
      </c>
      <c r="BO232" s="41">
        <f t="shared" si="1552"/>
        <v>0</v>
      </c>
      <c r="BP232" s="41">
        <f t="shared" si="1552"/>
        <v>0</v>
      </c>
      <c r="BQ232" s="41">
        <f t="shared" si="1552"/>
        <v>0</v>
      </c>
      <c r="BR232" s="41">
        <f t="shared" si="1552"/>
        <v>0</v>
      </c>
      <c r="BS232" s="41">
        <f t="shared" si="1552"/>
        <v>0</v>
      </c>
      <c r="BT232" s="41">
        <f t="shared" si="1552"/>
        <v>0</v>
      </c>
      <c r="BU232" s="41">
        <f t="shared" si="1552"/>
        <v>0</v>
      </c>
      <c r="BV232" s="41">
        <f t="shared" si="1552"/>
        <v>0</v>
      </c>
      <c r="BW232" s="41">
        <f t="shared" si="1552"/>
        <v>0</v>
      </c>
      <c r="BX232" s="41">
        <f t="shared" si="1552"/>
        <v>0</v>
      </c>
      <c r="BY232" s="41">
        <f t="shared" si="1552"/>
        <v>0</v>
      </c>
      <c r="BZ232" s="41">
        <f t="shared" si="1552"/>
        <v>0</v>
      </c>
      <c r="CA232" s="41">
        <f t="shared" si="1552"/>
        <v>0</v>
      </c>
      <c r="CB232" s="41">
        <f t="shared" si="1552"/>
        <v>0</v>
      </c>
      <c r="CC232" s="41">
        <f t="shared" si="1552"/>
        <v>0</v>
      </c>
      <c r="CD232" s="41">
        <f t="shared" si="1552"/>
        <v>0</v>
      </c>
      <c r="CE232" s="41">
        <f t="shared" si="1552"/>
        <v>0</v>
      </c>
      <c r="CF232" s="41">
        <f t="shared" si="1552"/>
        <v>0</v>
      </c>
      <c r="CG232" s="41" t="str">
        <f t="shared" si="1552"/>
        <v>No</v>
      </c>
      <c r="CH232" s="41">
        <f t="shared" si="1552"/>
        <v>0</v>
      </c>
      <c r="CI232" s="41">
        <f t="shared" si="1552"/>
        <v>0</v>
      </c>
      <c r="CJ232" s="41">
        <f t="shared" si="1552"/>
        <v>0</v>
      </c>
      <c r="CK232" s="41">
        <f t="shared" si="1552"/>
        <v>0</v>
      </c>
      <c r="CL232" s="41">
        <f t="shared" si="1552"/>
        <v>0</v>
      </c>
      <c r="CM232" s="41">
        <f t="shared" si="1552"/>
        <v>0</v>
      </c>
      <c r="CN232" s="41">
        <f t="shared" si="1552"/>
        <v>0</v>
      </c>
      <c r="CO232" s="41">
        <f t="shared" si="1552"/>
        <v>0</v>
      </c>
      <c r="CP232" s="41">
        <f t="shared" si="1552"/>
        <v>0</v>
      </c>
      <c r="CQ232" s="41">
        <f t="shared" si="1552"/>
        <v>0</v>
      </c>
      <c r="CR232" s="41">
        <f t="shared" si="1552"/>
        <v>0</v>
      </c>
      <c r="CS232" s="41">
        <f t="shared" si="1552"/>
        <v>0</v>
      </c>
      <c r="CT232" s="41">
        <f t="shared" si="1552"/>
        <v>0</v>
      </c>
      <c r="CU232" s="41">
        <f t="shared" si="1552"/>
        <v>0</v>
      </c>
      <c r="CV232" s="41">
        <f t="shared" si="1552"/>
        <v>0</v>
      </c>
      <c r="CW232" s="41">
        <f t="shared" si="1552"/>
        <v>0</v>
      </c>
      <c r="CX232" s="41">
        <f t="shared" si="1552"/>
        <v>0</v>
      </c>
      <c r="CY232" s="41">
        <f t="shared" si="1552"/>
        <v>0</v>
      </c>
      <c r="CZ232" s="41">
        <f t="shared" si="1552"/>
        <v>0</v>
      </c>
      <c r="DA232" s="41">
        <f t="shared" si="1552"/>
        <v>0</v>
      </c>
      <c r="DB232" s="26"/>
      <c r="DC232" s="26"/>
      <c r="DD232" s="26"/>
      <c r="DE232" s="26" t="s">
        <v>89</v>
      </c>
      <c r="DF232" s="26"/>
      <c r="DG232" s="26" t="s">
        <v>89</v>
      </c>
      <c r="DH232" s="26">
        <f t="shared" si="1284"/>
        <v>2</v>
      </c>
      <c r="DI232" s="26" t="str">
        <f t="shared" si="1285"/>
        <v>Avanzado</v>
      </c>
      <c r="DJ232" s="19"/>
      <c r="EG232" s="19"/>
      <c r="EH232" s="19"/>
      <c r="EI232" s="19"/>
      <c r="EJ232" s="19"/>
      <c r="EK232" s="19"/>
      <c r="EL232" s="19"/>
      <c r="EM232" s="19"/>
      <c r="EN232" s="19"/>
      <c r="EO232" s="19"/>
      <c r="EP232" s="19"/>
    </row>
    <row r="233" spans="1:146" s="20" customFormat="1" ht="15" customHeight="1">
      <c r="A233" s="1"/>
      <c r="B233" s="19"/>
      <c r="C233" s="31" t="s">
        <v>432</v>
      </c>
      <c r="D233" s="473" t="s">
        <v>162</v>
      </c>
      <c r="E233" s="31" t="str">
        <f t="shared" si="1553"/>
        <v>Contaminación</v>
      </c>
      <c r="F233" s="31" t="str">
        <f t="shared" si="1549"/>
        <v>Suelo</v>
      </c>
      <c r="G233" s="31" t="str">
        <f t="shared" si="1549"/>
        <v>Efectividad Gubernamental</v>
      </c>
      <c r="H233" s="31" t="str">
        <f t="shared" si="1274"/>
        <v>Avanzado</v>
      </c>
      <c r="I233" s="31" t="str">
        <f t="shared" si="1550"/>
        <v>I-80</v>
      </c>
      <c r="J233" s="31" t="str">
        <f t="shared" si="1550"/>
        <v>Contaminación de suelo</v>
      </c>
      <c r="K233" s="31" t="str">
        <f t="shared" si="1550"/>
        <v>Si/No</v>
      </c>
      <c r="L233" s="31" t="str">
        <f t="shared" si="1550"/>
        <v>Evalúa si existe una gestión adecuada de la contaminación emitida al suelo así como un cumplimiento legal en caso de que sea requerido.</v>
      </c>
      <c r="M233" s="31" t="str">
        <f t="shared" si="1550"/>
        <v>Cualitativo</v>
      </c>
      <c r="N233" s="31" t="str">
        <f t="shared" si="1550"/>
        <v>¿Existe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v>
      </c>
      <c r="O233" s="31" t="str">
        <f t="shared" si="1550"/>
        <v>N/A</v>
      </c>
      <c r="P233" s="31" t="str">
        <f t="shared" si="1550"/>
        <v>N/A</v>
      </c>
      <c r="Q233" s="31" t="str">
        <f t="shared" si="1550"/>
        <v>N/A</v>
      </c>
      <c r="R233" s="31" t="str">
        <f t="shared" si="1550"/>
        <v>N/A</v>
      </c>
      <c r="S233" s="31">
        <f t="shared" si="1550"/>
        <v>105</v>
      </c>
      <c r="T233" s="31">
        <f t="shared" si="1550"/>
        <v>148</v>
      </c>
      <c r="U233" s="31" t="str">
        <f t="shared" si="1550"/>
        <v>-</v>
      </c>
      <c r="V233" s="31" t="str">
        <f t="shared" si="1550"/>
        <v>-</v>
      </c>
      <c r="W233" s="31" t="str">
        <f t="shared" si="1550"/>
        <v>-</v>
      </c>
      <c r="X233" s="31" t="str">
        <f t="shared" si="1550"/>
        <v>-</v>
      </c>
      <c r="Y233" s="31" t="str">
        <f t="shared" si="1550"/>
        <v>-</v>
      </c>
      <c r="Z233" s="31" t="str">
        <f t="shared" si="1550"/>
        <v>-</v>
      </c>
      <c r="AA233" s="31" t="str">
        <f t="shared" si="1550"/>
        <v>-</v>
      </c>
      <c r="AB233" s="31" t="str">
        <f t="shared" si="1550"/>
        <v>-</v>
      </c>
      <c r="AC233" s="31" t="str">
        <f t="shared" si="1550"/>
        <v>-</v>
      </c>
      <c r="AD233" s="31" t="str">
        <f t="shared" si="1550"/>
        <v>-</v>
      </c>
      <c r="AE233" s="31" t="str">
        <f t="shared" si="1550"/>
        <v>-</v>
      </c>
      <c r="AF233" s="31" t="str">
        <f t="shared" si="1550"/>
        <v>-</v>
      </c>
      <c r="AG233" s="31" t="str">
        <f t="shared" si="1550"/>
        <v>-</v>
      </c>
      <c r="AH233" s="31" t="str">
        <f t="shared" si="1551"/>
        <v>-</v>
      </c>
      <c r="AI233" s="31" t="str">
        <f t="shared" si="1551"/>
        <v>-</v>
      </c>
      <c r="AJ233" s="31" t="str">
        <f t="shared" si="1551"/>
        <v>-</v>
      </c>
      <c r="AK233" s="31" t="str">
        <f t="shared" si="1551"/>
        <v>-</v>
      </c>
      <c r="AL233" s="221" t="str">
        <f t="shared" si="1551"/>
        <v>-</v>
      </c>
      <c r="AM233" s="31" t="str">
        <f t="shared" si="1551"/>
        <v>-</v>
      </c>
      <c r="AN233" s="31" t="str">
        <f t="shared" si="1551"/>
        <v>Registrar el peor valor de todos los componentes o instalaciones evaluados</v>
      </c>
      <c r="AO233" s="31" t="str">
        <f t="shared" si="1551"/>
        <v>Registrar el peor valor de todas las zonas evaluadas</v>
      </c>
      <c r="AP233" s="31" t="str">
        <f t="shared" si="1551"/>
        <v>Registrar el peor valor de todas las zonas evaluadas</v>
      </c>
      <c r="AQ233" s="31" t="str">
        <f t="shared" si="1551"/>
        <v>Componentes</v>
      </c>
      <c r="AR233" s="31"/>
      <c r="AS233" s="31"/>
      <c r="AT233" s="31"/>
      <c r="AU233" s="31"/>
      <c r="AV233" s="31" t="str">
        <f t="shared" si="1551"/>
        <v>X</v>
      </c>
      <c r="AW233" s="31" t="str">
        <f t="shared" si="1551"/>
        <v>X</v>
      </c>
      <c r="AX233" s="31" t="str">
        <f t="shared" si="1551"/>
        <v>X</v>
      </c>
      <c r="AY233" s="31" t="str">
        <f t="shared" si="1551"/>
        <v>X</v>
      </c>
      <c r="AZ233" s="31" t="str">
        <f t="shared" si="1551"/>
        <v>X</v>
      </c>
      <c r="BA233" s="31" t="str">
        <f t="shared" si="1551"/>
        <v>X</v>
      </c>
      <c r="BB233" s="646" t="s">
        <v>89</v>
      </c>
      <c r="BC233" s="646" t="s">
        <v>450</v>
      </c>
      <c r="BD233" s="648" t="s">
        <v>4</v>
      </c>
      <c r="BE233" s="648" t="s">
        <v>4</v>
      </c>
      <c r="BF233" s="650" t="s">
        <v>88</v>
      </c>
      <c r="BG233" s="650" t="s">
        <v>450</v>
      </c>
      <c r="BH233" s="136" t="str">
        <f t="shared" si="1554"/>
        <v>Si</v>
      </c>
      <c r="BI233" s="481">
        <f>'G-8'!MX241</f>
        <v>0</v>
      </c>
      <c r="BJ233" s="481" t="s">
        <v>4</v>
      </c>
      <c r="BK233" s="481">
        <f>'G-8'!NA241</f>
        <v>1</v>
      </c>
      <c r="BL233" s="41">
        <f t="shared" si="1555"/>
        <v>0</v>
      </c>
      <c r="BM233" s="41">
        <f t="shared" si="1552"/>
        <v>0</v>
      </c>
      <c r="BN233" s="41">
        <f t="shared" si="1552"/>
        <v>0</v>
      </c>
      <c r="BO233" s="41">
        <f t="shared" si="1552"/>
        <v>0</v>
      </c>
      <c r="BP233" s="41">
        <f t="shared" si="1552"/>
        <v>0</v>
      </c>
      <c r="BQ233" s="41">
        <f t="shared" si="1552"/>
        <v>0</v>
      </c>
      <c r="BR233" s="41">
        <f t="shared" si="1552"/>
        <v>0</v>
      </c>
      <c r="BS233" s="41">
        <f t="shared" si="1552"/>
        <v>0</v>
      </c>
      <c r="BT233" s="41">
        <f t="shared" si="1552"/>
        <v>0</v>
      </c>
      <c r="BU233" s="41">
        <f t="shared" si="1552"/>
        <v>0</v>
      </c>
      <c r="BV233" s="41">
        <f t="shared" si="1552"/>
        <v>0</v>
      </c>
      <c r="BW233" s="41">
        <f t="shared" si="1552"/>
        <v>0</v>
      </c>
      <c r="BX233" s="41">
        <f t="shared" si="1552"/>
        <v>0</v>
      </c>
      <c r="BY233" s="41">
        <f t="shared" si="1552"/>
        <v>0</v>
      </c>
      <c r="BZ233" s="41">
        <f t="shared" si="1552"/>
        <v>0</v>
      </c>
      <c r="CA233" s="41">
        <f t="shared" si="1552"/>
        <v>0</v>
      </c>
      <c r="CB233" s="41">
        <f t="shared" si="1552"/>
        <v>0</v>
      </c>
      <c r="CC233" s="41">
        <f t="shared" si="1552"/>
        <v>0</v>
      </c>
      <c r="CD233" s="41">
        <f t="shared" si="1552"/>
        <v>0</v>
      </c>
      <c r="CE233" s="41">
        <f t="shared" si="1552"/>
        <v>0</v>
      </c>
      <c r="CF233" s="41">
        <f t="shared" si="1552"/>
        <v>0</v>
      </c>
      <c r="CG233" s="41" t="str">
        <f t="shared" si="1552"/>
        <v>No</v>
      </c>
      <c r="CH233" s="41">
        <f t="shared" si="1552"/>
        <v>0</v>
      </c>
      <c r="CI233" s="41">
        <f t="shared" si="1552"/>
        <v>0</v>
      </c>
      <c r="CJ233" s="41">
        <f t="shared" si="1552"/>
        <v>0</v>
      </c>
      <c r="CK233" s="41">
        <f t="shared" si="1552"/>
        <v>0</v>
      </c>
      <c r="CL233" s="41">
        <f t="shared" si="1552"/>
        <v>0</v>
      </c>
      <c r="CM233" s="41">
        <f t="shared" si="1552"/>
        <v>0</v>
      </c>
      <c r="CN233" s="41">
        <f t="shared" si="1552"/>
        <v>0</v>
      </c>
      <c r="CO233" s="41">
        <f t="shared" si="1552"/>
        <v>0</v>
      </c>
      <c r="CP233" s="41">
        <f t="shared" si="1552"/>
        <v>0</v>
      </c>
      <c r="CQ233" s="41">
        <f t="shared" si="1552"/>
        <v>0</v>
      </c>
      <c r="CR233" s="41">
        <f t="shared" si="1552"/>
        <v>0</v>
      </c>
      <c r="CS233" s="41">
        <f t="shared" si="1552"/>
        <v>0</v>
      </c>
      <c r="CT233" s="41">
        <f t="shared" si="1552"/>
        <v>0</v>
      </c>
      <c r="CU233" s="41">
        <f t="shared" si="1552"/>
        <v>0</v>
      </c>
      <c r="CV233" s="41">
        <f t="shared" si="1552"/>
        <v>0</v>
      </c>
      <c r="CW233" s="41">
        <f t="shared" si="1552"/>
        <v>0</v>
      </c>
      <c r="CX233" s="41">
        <f t="shared" si="1552"/>
        <v>0</v>
      </c>
      <c r="CY233" s="41">
        <f t="shared" si="1552"/>
        <v>0</v>
      </c>
      <c r="CZ233" s="41">
        <f t="shared" si="1552"/>
        <v>0</v>
      </c>
      <c r="DA233" s="41">
        <f t="shared" si="1552"/>
        <v>0</v>
      </c>
      <c r="DB233" s="26"/>
      <c r="DC233" s="26"/>
      <c r="DD233" s="26"/>
      <c r="DE233" s="26" t="s">
        <v>89</v>
      </c>
      <c r="DF233" s="26"/>
      <c r="DG233" s="26"/>
      <c r="DH233" s="26">
        <f t="shared" si="1284"/>
        <v>1</v>
      </c>
      <c r="DI233" s="26" t="str">
        <f t="shared" si="1285"/>
        <v>Avanzado</v>
      </c>
      <c r="DJ233" s="19"/>
      <c r="EG233" s="19"/>
      <c r="EH233" s="19"/>
      <c r="EI233" s="19"/>
      <c r="EJ233" s="19"/>
      <c r="EK233" s="19"/>
      <c r="EL233" s="19"/>
      <c r="EM233" s="19"/>
      <c r="EN233" s="19"/>
      <c r="EO233" s="19"/>
      <c r="EP233" s="19"/>
    </row>
    <row r="234" spans="1:146" s="20" customFormat="1" ht="15" customHeight="1">
      <c r="A234" s="1"/>
      <c r="B234" s="19"/>
      <c r="C234" s="31" t="s">
        <v>432</v>
      </c>
      <c r="D234" s="473" t="s">
        <v>214</v>
      </c>
      <c r="E234" s="31" t="str">
        <f t="shared" si="1553"/>
        <v>Contaminación</v>
      </c>
      <c r="F234" s="31" t="str">
        <f t="shared" si="1549"/>
        <v>Suelo</v>
      </c>
      <c r="G234" s="31" t="str">
        <f t="shared" si="1549"/>
        <v>Efectividad Gubernamental</v>
      </c>
      <c r="H234" s="31" t="str">
        <f t="shared" si="1274"/>
        <v>Avanzado</v>
      </c>
      <c r="I234" s="31" t="str">
        <f t="shared" si="1550"/>
        <v>I-80</v>
      </c>
      <c r="J234" s="31" t="str">
        <f t="shared" si="1550"/>
        <v>Contaminación de suelo</v>
      </c>
      <c r="K234" s="31" t="str">
        <f t="shared" si="1550"/>
        <v>Si/No</v>
      </c>
      <c r="L234" s="31" t="str">
        <f t="shared" si="1550"/>
        <v>Evalúa si existe una gestión adecuada de la contaminación emitida al suelo así como un cumplimiento legal en caso de que sea requerido.</v>
      </c>
      <c r="M234" s="31" t="str">
        <f t="shared" si="1550"/>
        <v>Cualitativo</v>
      </c>
      <c r="N234" s="31" t="str">
        <f t="shared" si="1550"/>
        <v>¿Existe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v>
      </c>
      <c r="O234" s="31" t="str">
        <f t="shared" si="1550"/>
        <v>N/A</v>
      </c>
      <c r="P234" s="31" t="str">
        <f t="shared" si="1550"/>
        <v>N/A</v>
      </c>
      <c r="Q234" s="31" t="str">
        <f t="shared" si="1550"/>
        <v>N/A</v>
      </c>
      <c r="R234" s="31" t="str">
        <f t="shared" si="1550"/>
        <v>N/A</v>
      </c>
      <c r="S234" s="31">
        <f t="shared" si="1550"/>
        <v>105</v>
      </c>
      <c r="T234" s="31">
        <f t="shared" si="1550"/>
        <v>148</v>
      </c>
      <c r="U234" s="31" t="str">
        <f t="shared" si="1550"/>
        <v>-</v>
      </c>
      <c r="V234" s="31" t="str">
        <f t="shared" si="1550"/>
        <v>-</v>
      </c>
      <c r="W234" s="31" t="str">
        <f t="shared" si="1550"/>
        <v>-</v>
      </c>
      <c r="X234" s="31" t="str">
        <f t="shared" si="1550"/>
        <v>-</v>
      </c>
      <c r="Y234" s="31" t="str">
        <f t="shared" si="1550"/>
        <v>-</v>
      </c>
      <c r="Z234" s="31" t="str">
        <f t="shared" si="1550"/>
        <v>-</v>
      </c>
      <c r="AA234" s="31" t="str">
        <f t="shared" si="1550"/>
        <v>-</v>
      </c>
      <c r="AB234" s="31" t="str">
        <f t="shared" si="1550"/>
        <v>-</v>
      </c>
      <c r="AC234" s="31" t="str">
        <f t="shared" si="1550"/>
        <v>-</v>
      </c>
      <c r="AD234" s="31" t="str">
        <f t="shared" si="1550"/>
        <v>-</v>
      </c>
      <c r="AE234" s="31" t="str">
        <f t="shared" si="1550"/>
        <v>-</v>
      </c>
      <c r="AF234" s="31" t="str">
        <f t="shared" si="1550"/>
        <v>-</v>
      </c>
      <c r="AG234" s="31" t="str">
        <f t="shared" si="1550"/>
        <v>-</v>
      </c>
      <c r="AH234" s="31" t="str">
        <f t="shared" si="1551"/>
        <v>-</v>
      </c>
      <c r="AI234" s="31" t="str">
        <f t="shared" si="1551"/>
        <v>-</v>
      </c>
      <c r="AJ234" s="31" t="str">
        <f t="shared" si="1551"/>
        <v>-</v>
      </c>
      <c r="AK234" s="31" t="str">
        <f t="shared" si="1551"/>
        <v>-</v>
      </c>
      <c r="AL234" s="221" t="str">
        <f t="shared" si="1551"/>
        <v>-</v>
      </c>
      <c r="AM234" s="31" t="str">
        <f t="shared" si="1551"/>
        <v>-</v>
      </c>
      <c r="AN234" s="31" t="str">
        <f t="shared" si="1551"/>
        <v>Registrar el peor valor de todos los componentes o instalaciones evaluados</v>
      </c>
      <c r="AO234" s="31" t="str">
        <f t="shared" si="1551"/>
        <v>Registrar el peor valor de todas las zonas evaluadas</v>
      </c>
      <c r="AP234" s="31" t="str">
        <f t="shared" si="1551"/>
        <v>Registrar el peor valor de todas las zonas evaluadas</v>
      </c>
      <c r="AQ234" s="31" t="str">
        <f t="shared" si="1551"/>
        <v>Componentes</v>
      </c>
      <c r="AR234" s="31"/>
      <c r="AS234" s="31"/>
      <c r="AT234" s="31"/>
      <c r="AU234" s="31"/>
      <c r="AV234" s="31" t="str">
        <f t="shared" si="1551"/>
        <v>X</v>
      </c>
      <c r="AW234" s="31" t="str">
        <f t="shared" si="1551"/>
        <v>X</v>
      </c>
      <c r="AX234" s="31" t="str">
        <f t="shared" si="1551"/>
        <v>X</v>
      </c>
      <c r="AY234" s="31" t="str">
        <f t="shared" si="1551"/>
        <v>X</v>
      </c>
      <c r="AZ234" s="31" t="str">
        <f t="shared" si="1551"/>
        <v>X</v>
      </c>
      <c r="BA234" s="31" t="str">
        <f t="shared" si="1551"/>
        <v>X</v>
      </c>
      <c r="BB234" s="646" t="s">
        <v>89</v>
      </c>
      <c r="BC234" s="646" t="s">
        <v>450</v>
      </c>
      <c r="BD234" s="648" t="s">
        <v>4</v>
      </c>
      <c r="BE234" s="648" t="s">
        <v>4</v>
      </c>
      <c r="BF234" s="650" t="s">
        <v>88</v>
      </c>
      <c r="BG234" s="650" t="s">
        <v>450</v>
      </c>
      <c r="BH234" s="136" t="str">
        <f t="shared" si="1554"/>
        <v>Si</v>
      </c>
      <c r="BI234" s="481">
        <f>'G-8'!MX267</f>
        <v>0</v>
      </c>
      <c r="BJ234" s="481" t="s">
        <v>4</v>
      </c>
      <c r="BK234" s="481">
        <f>'G-8'!NA267</f>
        <v>1</v>
      </c>
      <c r="BL234" s="41">
        <f t="shared" si="1555"/>
        <v>0</v>
      </c>
      <c r="BM234" s="41">
        <f t="shared" si="1552"/>
        <v>0</v>
      </c>
      <c r="BN234" s="41">
        <f t="shared" si="1552"/>
        <v>0</v>
      </c>
      <c r="BO234" s="41">
        <f t="shared" si="1552"/>
        <v>0</v>
      </c>
      <c r="BP234" s="41">
        <f t="shared" si="1552"/>
        <v>0</v>
      </c>
      <c r="BQ234" s="41">
        <f t="shared" si="1552"/>
        <v>0</v>
      </c>
      <c r="BR234" s="41">
        <f t="shared" si="1552"/>
        <v>0</v>
      </c>
      <c r="BS234" s="41">
        <f t="shared" si="1552"/>
        <v>0</v>
      </c>
      <c r="BT234" s="41">
        <f t="shared" si="1552"/>
        <v>0</v>
      </c>
      <c r="BU234" s="41">
        <f t="shared" si="1552"/>
        <v>0</v>
      </c>
      <c r="BV234" s="41">
        <f t="shared" si="1552"/>
        <v>0</v>
      </c>
      <c r="BW234" s="41">
        <f t="shared" si="1552"/>
        <v>0</v>
      </c>
      <c r="BX234" s="41">
        <f t="shared" si="1552"/>
        <v>0</v>
      </c>
      <c r="BY234" s="41">
        <f t="shared" si="1552"/>
        <v>0</v>
      </c>
      <c r="BZ234" s="41">
        <f t="shared" si="1552"/>
        <v>0</v>
      </c>
      <c r="CA234" s="41">
        <f t="shared" si="1552"/>
        <v>0</v>
      </c>
      <c r="CB234" s="41">
        <f t="shared" si="1552"/>
        <v>0</v>
      </c>
      <c r="CC234" s="41">
        <f t="shared" si="1552"/>
        <v>0</v>
      </c>
      <c r="CD234" s="41">
        <f t="shared" si="1552"/>
        <v>0</v>
      </c>
      <c r="CE234" s="41">
        <f t="shared" si="1552"/>
        <v>0</v>
      </c>
      <c r="CF234" s="41">
        <f t="shared" si="1552"/>
        <v>0</v>
      </c>
      <c r="CG234" s="41" t="str">
        <f t="shared" si="1552"/>
        <v>No</v>
      </c>
      <c r="CH234" s="41">
        <f t="shared" si="1552"/>
        <v>0</v>
      </c>
      <c r="CI234" s="41">
        <f t="shared" si="1552"/>
        <v>0</v>
      </c>
      <c r="CJ234" s="41">
        <f t="shared" si="1552"/>
        <v>0</v>
      </c>
      <c r="CK234" s="41">
        <f t="shared" si="1552"/>
        <v>0</v>
      </c>
      <c r="CL234" s="41">
        <f t="shared" si="1552"/>
        <v>0</v>
      </c>
      <c r="CM234" s="41">
        <f t="shared" si="1552"/>
        <v>0</v>
      </c>
      <c r="CN234" s="41">
        <f t="shared" si="1552"/>
        <v>0</v>
      </c>
      <c r="CO234" s="41">
        <f t="shared" si="1552"/>
        <v>0</v>
      </c>
      <c r="CP234" s="41">
        <f t="shared" si="1552"/>
        <v>0</v>
      </c>
      <c r="CQ234" s="41">
        <f t="shared" si="1552"/>
        <v>0</v>
      </c>
      <c r="CR234" s="41">
        <f t="shared" si="1552"/>
        <v>0</v>
      </c>
      <c r="CS234" s="41">
        <f t="shared" si="1552"/>
        <v>0</v>
      </c>
      <c r="CT234" s="41">
        <f t="shared" si="1552"/>
        <v>0</v>
      </c>
      <c r="CU234" s="41">
        <f t="shared" si="1552"/>
        <v>0</v>
      </c>
      <c r="CV234" s="41">
        <f t="shared" si="1552"/>
        <v>0</v>
      </c>
      <c r="CW234" s="41">
        <f t="shared" si="1552"/>
        <v>0</v>
      </c>
      <c r="CX234" s="41">
        <f t="shared" si="1552"/>
        <v>0</v>
      </c>
      <c r="CY234" s="41">
        <f t="shared" si="1552"/>
        <v>0</v>
      </c>
      <c r="CZ234" s="41">
        <f t="shared" si="1552"/>
        <v>0</v>
      </c>
      <c r="DA234" s="41">
        <f t="shared" si="1552"/>
        <v>0</v>
      </c>
      <c r="DB234" s="26"/>
      <c r="DC234" s="26"/>
      <c r="DD234" s="26"/>
      <c r="DE234" s="26" t="s">
        <v>89</v>
      </c>
      <c r="DF234" s="26"/>
      <c r="DG234" s="26" t="s">
        <v>89</v>
      </c>
      <c r="DH234" s="26">
        <f t="shared" si="1284"/>
        <v>2</v>
      </c>
      <c r="DI234" s="26" t="str">
        <f t="shared" si="1285"/>
        <v>Avanzado</v>
      </c>
      <c r="DJ234" s="19"/>
      <c r="EG234" s="19"/>
      <c r="EH234" s="19"/>
      <c r="EI234" s="19"/>
      <c r="EJ234" s="19"/>
      <c r="EK234" s="19"/>
      <c r="EL234" s="19"/>
      <c r="EM234" s="19"/>
      <c r="EN234" s="19"/>
      <c r="EO234" s="19"/>
      <c r="EP234" s="19"/>
    </row>
    <row r="235" spans="1:146" s="20" customFormat="1" ht="15" customHeight="1">
      <c r="A235" s="1"/>
      <c r="B235" s="19"/>
      <c r="C235" s="31" t="s">
        <v>432</v>
      </c>
      <c r="D235" s="31" t="s">
        <v>55</v>
      </c>
      <c r="E235" s="31" t="str">
        <f t="shared" si="1553"/>
        <v>Contaminación</v>
      </c>
      <c r="F235" s="31" t="str">
        <f t="shared" si="1549"/>
        <v>Suelo</v>
      </c>
      <c r="G235" s="31" t="str">
        <f t="shared" si="1549"/>
        <v>Efectividad Gubernamental</v>
      </c>
      <c r="H235" s="31" t="str">
        <f t="shared" si="1274"/>
        <v>Avanzado</v>
      </c>
      <c r="I235" s="31" t="str">
        <f t="shared" ref="I235" si="1556">I234</f>
        <v>I-80</v>
      </c>
      <c r="J235" s="31" t="str">
        <f t="shared" ref="J235" si="1557">J234</f>
        <v>Contaminación de suelo</v>
      </c>
      <c r="K235" s="31" t="str">
        <f t="shared" ref="K235" si="1558">K234</f>
        <v>Si/No</v>
      </c>
      <c r="L235" s="31" t="str">
        <f t="shared" ref="L235" si="1559">L234</f>
        <v>Evalúa si existe una gestión adecuada de la contaminación emitida al suelo así como un cumplimiento legal en caso de que sea requerido.</v>
      </c>
      <c r="M235" s="31" t="str">
        <f t="shared" ref="M235" si="1560">M234</f>
        <v>Cualitativo</v>
      </c>
      <c r="N235" s="31" t="str">
        <f t="shared" ref="N235" si="1561">N234</f>
        <v>¿Existe y se cumple algún control normativo u otra referencia (por ejemplo una buena práctica, criterios internacionales, etc.) para el control del nivel de contaminación emitida en suelo?  a) SI=Existe y se cumple la normatividad. Especificar cuál(es)_________, b) SI=Sólo existen referencias o buenas prácticas y se cumplen. Especificar cuál (es)_______, c) NO= No se cumplen o se cumplen parcialmente (normatividad y buenas prácticas)</v>
      </c>
      <c r="O235" s="31" t="str">
        <f t="shared" ref="O235" si="1562">O234</f>
        <v>N/A</v>
      </c>
      <c r="P235" s="31" t="str">
        <f t="shared" ref="P235" si="1563">P234</f>
        <v>N/A</v>
      </c>
      <c r="Q235" s="31" t="str">
        <f t="shared" ref="Q235" si="1564">Q234</f>
        <v>N/A</v>
      </c>
      <c r="R235" s="31" t="str">
        <f t="shared" ref="R235" si="1565">R234</f>
        <v>N/A</v>
      </c>
      <c r="S235" s="31">
        <f t="shared" ref="S235" si="1566">S234</f>
        <v>105</v>
      </c>
      <c r="T235" s="31">
        <f>T234</f>
        <v>148</v>
      </c>
      <c r="U235" s="31" t="str">
        <f t="shared" ref="U235" si="1567">U234</f>
        <v>-</v>
      </c>
      <c r="V235" s="31" t="str">
        <f t="shared" ref="V235" si="1568">V234</f>
        <v>-</v>
      </c>
      <c r="W235" s="31" t="str">
        <f t="shared" ref="W235" si="1569">W234</f>
        <v>-</v>
      </c>
      <c r="X235" s="31" t="str">
        <f t="shared" ref="X235" si="1570">X234</f>
        <v>-</v>
      </c>
      <c r="Y235" s="31" t="str">
        <f t="shared" ref="Y235" si="1571">Y234</f>
        <v>-</v>
      </c>
      <c r="Z235" s="31" t="str">
        <f t="shared" ref="Z235" si="1572">Z234</f>
        <v>-</v>
      </c>
      <c r="AA235" s="31" t="str">
        <f t="shared" ref="AA235" si="1573">AA234</f>
        <v>-</v>
      </c>
      <c r="AB235" s="31" t="str">
        <f t="shared" ref="AB235" si="1574">AB234</f>
        <v>-</v>
      </c>
      <c r="AC235" s="31" t="str">
        <f t="shared" ref="AC235" si="1575">AC234</f>
        <v>-</v>
      </c>
      <c r="AD235" s="31" t="str">
        <f t="shared" ref="AD235" si="1576">AD234</f>
        <v>-</v>
      </c>
      <c r="AE235" s="31" t="str">
        <f t="shared" ref="AE235" si="1577">AE234</f>
        <v>-</v>
      </c>
      <c r="AF235" s="31" t="str">
        <f t="shared" ref="AF235" si="1578">AF234</f>
        <v>-</v>
      </c>
      <c r="AG235" s="31" t="str">
        <f t="shared" ref="AG235" si="1579">AG234</f>
        <v>-</v>
      </c>
      <c r="AH235" s="31" t="str">
        <f t="shared" si="1551"/>
        <v>-</v>
      </c>
      <c r="AI235" s="31" t="str">
        <f t="shared" si="1551"/>
        <v>-</v>
      </c>
      <c r="AJ235" s="31" t="str">
        <f t="shared" si="1551"/>
        <v>-</v>
      </c>
      <c r="AK235" s="31" t="str">
        <f t="shared" si="1551"/>
        <v>-</v>
      </c>
      <c r="AL235" s="221" t="str">
        <f t="shared" si="1551"/>
        <v>-</v>
      </c>
      <c r="AM235" s="31" t="str">
        <f t="shared" si="1551"/>
        <v>-</v>
      </c>
      <c r="AN235" s="31" t="str">
        <f t="shared" si="1551"/>
        <v>Registrar el peor valor de todos los componentes o instalaciones evaluados</v>
      </c>
      <c r="AO235" s="31" t="str">
        <f t="shared" si="1551"/>
        <v>Registrar el peor valor de todas las zonas evaluadas</v>
      </c>
      <c r="AP235" s="31" t="str">
        <f t="shared" si="1551"/>
        <v>Registrar el peor valor de todas las zonas evaluadas</v>
      </c>
      <c r="AQ235" s="31" t="str">
        <f t="shared" si="1551"/>
        <v>Componentes</v>
      </c>
      <c r="AR235" s="31"/>
      <c r="AS235" s="31"/>
      <c r="AT235" s="31"/>
      <c r="AU235" s="31"/>
      <c r="AV235" s="31" t="str">
        <f t="shared" si="1551"/>
        <v>X</v>
      </c>
      <c r="AW235" s="31" t="str">
        <f t="shared" si="1551"/>
        <v>X</v>
      </c>
      <c r="AX235" s="31" t="str">
        <f t="shared" si="1551"/>
        <v>X</v>
      </c>
      <c r="AY235" s="31" t="str">
        <f t="shared" si="1551"/>
        <v>X</v>
      </c>
      <c r="AZ235" s="31" t="str">
        <f t="shared" si="1551"/>
        <v>X</v>
      </c>
      <c r="BA235" s="31" t="str">
        <f t="shared" si="1551"/>
        <v>X</v>
      </c>
      <c r="BB235" s="646" t="s">
        <v>89</v>
      </c>
      <c r="BC235" s="646" t="s">
        <v>450</v>
      </c>
      <c r="BD235" s="648" t="s">
        <v>4</v>
      </c>
      <c r="BE235" s="648" t="s">
        <v>4</v>
      </c>
      <c r="BF235" s="650" t="s">
        <v>88</v>
      </c>
      <c r="BG235" s="650" t="s">
        <v>450</v>
      </c>
      <c r="BH235" s="136" t="str">
        <f t="shared" si="1554"/>
        <v>Si</v>
      </c>
      <c r="BI235" s="481">
        <f>'G-8'!MX295</f>
        <v>1</v>
      </c>
      <c r="BJ235" s="481" t="s">
        <v>4</v>
      </c>
      <c r="BK235" s="481">
        <f>'G-8'!NA295</f>
        <v>0</v>
      </c>
      <c r="BL235" s="41">
        <f t="shared" si="1555"/>
        <v>0</v>
      </c>
      <c r="BM235" s="41">
        <f t="shared" si="1552"/>
        <v>0</v>
      </c>
      <c r="BN235" s="41">
        <f t="shared" si="1552"/>
        <v>0</v>
      </c>
      <c r="BO235" s="41">
        <f t="shared" si="1552"/>
        <v>0</v>
      </c>
      <c r="BP235" s="41">
        <f t="shared" si="1552"/>
        <v>0</v>
      </c>
      <c r="BQ235" s="41">
        <f t="shared" si="1552"/>
        <v>0</v>
      </c>
      <c r="BR235" s="41">
        <f t="shared" si="1552"/>
        <v>0</v>
      </c>
      <c r="BS235" s="41">
        <f t="shared" si="1552"/>
        <v>0</v>
      </c>
      <c r="BT235" s="41">
        <f t="shared" si="1552"/>
        <v>0</v>
      </c>
      <c r="BU235" s="41">
        <f t="shared" si="1552"/>
        <v>0</v>
      </c>
      <c r="BV235" s="41">
        <f t="shared" si="1552"/>
        <v>0</v>
      </c>
      <c r="BW235" s="41">
        <f t="shared" si="1552"/>
        <v>0</v>
      </c>
      <c r="BX235" s="41">
        <f t="shared" si="1552"/>
        <v>0</v>
      </c>
      <c r="BY235" s="41">
        <f t="shared" si="1552"/>
        <v>0</v>
      </c>
      <c r="BZ235" s="41">
        <f t="shared" si="1552"/>
        <v>0</v>
      </c>
      <c r="CA235" s="41">
        <f t="shared" si="1552"/>
        <v>0</v>
      </c>
      <c r="CB235" s="41">
        <f t="shared" si="1552"/>
        <v>0</v>
      </c>
      <c r="CC235" s="41">
        <f t="shared" si="1552"/>
        <v>0</v>
      </c>
      <c r="CD235" s="41">
        <f t="shared" si="1552"/>
        <v>0</v>
      </c>
      <c r="CE235" s="41">
        <f t="shared" si="1552"/>
        <v>0</v>
      </c>
      <c r="CF235" s="41">
        <f t="shared" si="1552"/>
        <v>0</v>
      </c>
      <c r="CG235" s="41" t="str">
        <f t="shared" si="1552"/>
        <v>No</v>
      </c>
      <c r="CH235" s="41">
        <f t="shared" si="1552"/>
        <v>0</v>
      </c>
      <c r="CI235" s="41">
        <f t="shared" si="1552"/>
        <v>0</v>
      </c>
      <c r="CJ235" s="41">
        <f t="shared" si="1552"/>
        <v>0</v>
      </c>
      <c r="CK235" s="41">
        <f t="shared" si="1552"/>
        <v>0</v>
      </c>
      <c r="CL235" s="41">
        <f t="shared" si="1552"/>
        <v>0</v>
      </c>
      <c r="CM235" s="41">
        <f t="shared" si="1552"/>
        <v>0</v>
      </c>
      <c r="CN235" s="41">
        <f t="shared" si="1552"/>
        <v>0</v>
      </c>
      <c r="CO235" s="41">
        <f t="shared" si="1552"/>
        <v>0</v>
      </c>
      <c r="CP235" s="41">
        <f t="shared" si="1552"/>
        <v>0</v>
      </c>
      <c r="CQ235" s="41">
        <f t="shared" si="1552"/>
        <v>0</v>
      </c>
      <c r="CR235" s="41">
        <f t="shared" si="1552"/>
        <v>0</v>
      </c>
      <c r="CS235" s="41">
        <f t="shared" si="1552"/>
        <v>0</v>
      </c>
      <c r="CT235" s="41">
        <f t="shared" si="1552"/>
        <v>0</v>
      </c>
      <c r="CU235" s="41">
        <f t="shared" si="1552"/>
        <v>0</v>
      </c>
      <c r="CV235" s="41">
        <f t="shared" si="1552"/>
        <v>0</v>
      </c>
      <c r="CW235" s="41">
        <f t="shared" si="1552"/>
        <v>0</v>
      </c>
      <c r="CX235" s="41">
        <f t="shared" si="1552"/>
        <v>0</v>
      </c>
      <c r="CY235" s="41">
        <f t="shared" si="1552"/>
        <v>0</v>
      </c>
      <c r="CZ235" s="41">
        <f t="shared" si="1552"/>
        <v>0</v>
      </c>
      <c r="DA235" s="41">
        <f t="shared" si="1552"/>
        <v>0</v>
      </c>
      <c r="DB235" s="26"/>
      <c r="DC235" s="26"/>
      <c r="DD235" s="26"/>
      <c r="DE235" s="26" t="s">
        <v>89</v>
      </c>
      <c r="DF235" s="26"/>
      <c r="DG235" s="26"/>
      <c r="DH235" s="26">
        <f t="shared" si="1284"/>
        <v>1</v>
      </c>
      <c r="DI235" s="26" t="str">
        <f t="shared" si="1285"/>
        <v>Avanzado</v>
      </c>
      <c r="DJ235" s="19"/>
      <c r="EG235" s="19"/>
      <c r="EH235" s="19"/>
      <c r="EI235" s="19"/>
      <c r="EJ235" s="19"/>
      <c r="EK235" s="19"/>
      <c r="EL235" s="19"/>
      <c r="EM235" s="19"/>
      <c r="EN235" s="19"/>
      <c r="EO235" s="19"/>
      <c r="EP235" s="19"/>
    </row>
    <row r="236" spans="1:146" s="20" customFormat="1" ht="15" customHeight="1">
      <c r="A236" s="1"/>
      <c r="B236" s="19"/>
      <c r="C236" s="31" t="s">
        <v>432</v>
      </c>
      <c r="D236" s="31" t="s">
        <v>2313</v>
      </c>
      <c r="E236" s="31" t="s">
        <v>417</v>
      </c>
      <c r="F236" s="31" t="s">
        <v>1225</v>
      </c>
      <c r="G236" s="31" t="s">
        <v>2125</v>
      </c>
      <c r="H236" s="31" t="str">
        <f t="shared" si="1274"/>
        <v>Avanzado</v>
      </c>
      <c r="I236" s="41" t="s">
        <v>3074</v>
      </c>
      <c r="J236" s="31" t="s">
        <v>40</v>
      </c>
      <c r="K236" s="642" t="s">
        <v>8</v>
      </c>
      <c r="L236" s="22" t="s">
        <v>159</v>
      </c>
      <c r="M236" s="31" t="s">
        <v>97</v>
      </c>
      <c r="N236" s="22" t="s">
        <v>3024</v>
      </c>
      <c r="O236" s="220" t="s">
        <v>22</v>
      </c>
      <c r="P236" s="220" t="s">
        <v>22</v>
      </c>
      <c r="Q236" s="220" t="s">
        <v>22</v>
      </c>
      <c r="R236" s="220" t="s">
        <v>22</v>
      </c>
      <c r="S236" s="26">
        <f>'G-7'!D109</f>
        <v>105</v>
      </c>
      <c r="T236" s="26">
        <f>'G-7'!D152</f>
        <v>148</v>
      </c>
      <c r="U236" s="41" t="s">
        <v>4</v>
      </c>
      <c r="V236" s="41" t="s">
        <v>4</v>
      </c>
      <c r="W236" s="41" t="s">
        <v>4</v>
      </c>
      <c r="X236" s="41" t="s">
        <v>4</v>
      </c>
      <c r="Y236" s="41" t="s">
        <v>4</v>
      </c>
      <c r="Z236" s="41" t="s">
        <v>4</v>
      </c>
      <c r="AA236" s="41" t="s">
        <v>4</v>
      </c>
      <c r="AB236" s="41" t="s">
        <v>4</v>
      </c>
      <c r="AC236" s="41" t="s">
        <v>4</v>
      </c>
      <c r="AD236" s="41" t="s">
        <v>4</v>
      </c>
      <c r="AE236" s="41" t="s">
        <v>4</v>
      </c>
      <c r="AF236" s="41" t="s">
        <v>4</v>
      </c>
      <c r="AG236" s="41" t="s">
        <v>4</v>
      </c>
      <c r="AH236" s="41" t="s">
        <v>4</v>
      </c>
      <c r="AI236" s="41" t="s">
        <v>4</v>
      </c>
      <c r="AJ236" s="41" t="s">
        <v>4</v>
      </c>
      <c r="AK236" s="41" t="s">
        <v>4</v>
      </c>
      <c r="AL236" s="221" t="s">
        <v>4</v>
      </c>
      <c r="AM236" s="26" t="s">
        <v>4</v>
      </c>
      <c r="AN236" s="26" t="s">
        <v>486</v>
      </c>
      <c r="AO236" s="22" t="s">
        <v>487</v>
      </c>
      <c r="AP236" s="22" t="s">
        <v>487</v>
      </c>
      <c r="AQ236" s="26" t="s">
        <v>619</v>
      </c>
      <c r="AR236" s="26"/>
      <c r="AS236" s="26"/>
      <c r="AT236" s="26"/>
      <c r="AU236" s="26"/>
      <c r="AV236" s="26" t="s">
        <v>2851</v>
      </c>
      <c r="AW236" s="26" t="s">
        <v>2851</v>
      </c>
      <c r="AX236" s="26" t="s">
        <v>2851</v>
      </c>
      <c r="AY236" s="26" t="s">
        <v>2851</v>
      </c>
      <c r="AZ236" s="26" t="s">
        <v>2851</v>
      </c>
      <c r="BA236" s="26" t="s">
        <v>2851</v>
      </c>
      <c r="BB236" s="646" t="s">
        <v>89</v>
      </c>
      <c r="BC236" s="646" t="s">
        <v>450</v>
      </c>
      <c r="BD236" s="648" t="s">
        <v>4</v>
      </c>
      <c r="BE236" s="648" t="s">
        <v>4</v>
      </c>
      <c r="BF236" s="650" t="s">
        <v>88</v>
      </c>
      <c r="BG236" s="650" t="s">
        <v>450</v>
      </c>
      <c r="BH236" s="41" t="s">
        <v>89</v>
      </c>
      <c r="BI236" s="481">
        <f>'G-8'!MX151</f>
        <v>0</v>
      </c>
      <c r="BJ236" s="481" t="s">
        <v>4</v>
      </c>
      <c r="BK236" s="481">
        <f>'G-8'!NA151</f>
        <v>2</v>
      </c>
      <c r="BL236" s="41">
        <f>COUNTA(BM236:BZ236)/2</f>
        <v>0</v>
      </c>
      <c r="BM236" s="41"/>
      <c r="BN236" s="31"/>
      <c r="BO236" s="41"/>
      <c r="BP236" s="31"/>
      <c r="BQ236" s="41"/>
      <c r="BR236" s="31"/>
      <c r="BS236" s="31"/>
      <c r="BT236" s="31"/>
      <c r="BU236" s="31"/>
      <c r="BV236" s="31"/>
      <c r="BW236" s="31"/>
      <c r="BX236" s="31"/>
      <c r="BY236" s="31"/>
      <c r="BZ236" s="31"/>
      <c r="CA236" s="41">
        <f t="shared" si="1547"/>
        <v>0</v>
      </c>
      <c r="CB236" s="41"/>
      <c r="CC236" s="41"/>
      <c r="CD236" s="41"/>
      <c r="CE236" s="41"/>
      <c r="CF236" s="41"/>
      <c r="CG236" s="41" t="s">
        <v>88</v>
      </c>
      <c r="CH236" s="41"/>
      <c r="CI236" s="41"/>
      <c r="CJ236" s="41"/>
      <c r="CK236" s="41"/>
      <c r="CL236" s="41">
        <f>COUNTA(CM236:CT236)/2</f>
        <v>0</v>
      </c>
      <c r="CM236" s="41"/>
      <c r="CN236" s="41"/>
      <c r="CO236" s="41"/>
      <c r="CP236" s="41"/>
      <c r="CQ236" s="41"/>
      <c r="CR236" s="41"/>
      <c r="CS236" s="41"/>
      <c r="CT236" s="41"/>
      <c r="CU236" s="41">
        <f t="shared" si="1548"/>
        <v>0</v>
      </c>
      <c r="CV236" s="41"/>
      <c r="CW236" s="31"/>
      <c r="CX236" s="31"/>
      <c r="CY236" s="31"/>
      <c r="CZ236" s="31"/>
      <c r="DA236" s="31"/>
      <c r="DB236" s="26"/>
      <c r="DC236" s="26"/>
      <c r="DD236" s="26"/>
      <c r="DE236" s="26" t="s">
        <v>89</v>
      </c>
      <c r="DF236" s="26"/>
      <c r="DG236" s="26"/>
      <c r="DH236" s="26">
        <f t="shared" si="1284"/>
        <v>1</v>
      </c>
      <c r="DI236" s="26" t="str">
        <f t="shared" si="1285"/>
        <v>Avanzado</v>
      </c>
      <c r="DJ236" s="19"/>
      <c r="EG236" s="19"/>
      <c r="EH236" s="19"/>
      <c r="EI236" s="19"/>
      <c r="EJ236" s="19"/>
      <c r="EK236" s="19"/>
      <c r="EL236" s="19"/>
      <c r="EM236" s="19"/>
      <c r="EN236" s="19"/>
      <c r="EO236" s="19"/>
      <c r="EP236" s="19"/>
    </row>
    <row r="237" spans="1:146" s="20" customFormat="1" ht="15" customHeight="1">
      <c r="A237" s="1"/>
      <c r="B237" s="19"/>
      <c r="C237" s="31" t="str">
        <f>C236</f>
        <v>Ambiente</v>
      </c>
      <c r="D237" s="31" t="s">
        <v>5</v>
      </c>
      <c r="E237" s="31" t="str">
        <f>E236</f>
        <v>Contaminación</v>
      </c>
      <c r="F237" s="31" t="str">
        <f t="shared" ref="F237:G241" si="1580">F236</f>
        <v>Ruido</v>
      </c>
      <c r="G237" s="31" t="str">
        <f t="shared" si="1580"/>
        <v>Efectividad Gubernamental</v>
      </c>
      <c r="H237" s="31" t="str">
        <f t="shared" si="1274"/>
        <v>Avanzado</v>
      </c>
      <c r="I237" s="31" t="str">
        <f t="shared" ref="I237:AG240" si="1581">I236</f>
        <v>I-81</v>
      </c>
      <c r="J237" s="31" t="str">
        <f t="shared" si="1581"/>
        <v>Contaminación por ruido</v>
      </c>
      <c r="K237" s="31" t="str">
        <f t="shared" si="1581"/>
        <v>Si/No</v>
      </c>
      <c r="L237" s="31" t="str">
        <f t="shared" si="1581"/>
        <v>Evalúa si existe y se cumple algún control normativo u otra referencia (por ejemplo una buena práctica, criterios internacionales, etc.) para el control del nivel de contaminación por ruido emitida por la transferencia y transporte.</v>
      </c>
      <c r="M237" s="31" t="str">
        <f t="shared" si="1581"/>
        <v>Cualitativo</v>
      </c>
      <c r="N237" s="31" t="str">
        <f t="shared" si="1581"/>
        <v>¿Existe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v>
      </c>
      <c r="O237" s="31" t="str">
        <f t="shared" si="1581"/>
        <v>N/A</v>
      </c>
      <c r="P237" s="31" t="str">
        <f t="shared" si="1581"/>
        <v>N/A</v>
      </c>
      <c r="Q237" s="31" t="str">
        <f t="shared" si="1581"/>
        <v>N/A</v>
      </c>
      <c r="R237" s="31" t="str">
        <f t="shared" si="1581"/>
        <v>N/A</v>
      </c>
      <c r="S237" s="31">
        <f t="shared" si="1581"/>
        <v>105</v>
      </c>
      <c r="T237" s="31">
        <f>T236</f>
        <v>148</v>
      </c>
      <c r="U237" s="31" t="str">
        <f t="shared" si="1581"/>
        <v>-</v>
      </c>
      <c r="V237" s="31" t="str">
        <f>V236</f>
        <v>-</v>
      </c>
      <c r="W237" s="31" t="str">
        <f t="shared" si="1581"/>
        <v>-</v>
      </c>
      <c r="X237" s="31" t="str">
        <f t="shared" si="1581"/>
        <v>-</v>
      </c>
      <c r="Y237" s="31" t="str">
        <f t="shared" si="1581"/>
        <v>-</v>
      </c>
      <c r="Z237" s="31" t="str">
        <f t="shared" si="1581"/>
        <v>-</v>
      </c>
      <c r="AA237" s="31" t="str">
        <f t="shared" si="1581"/>
        <v>-</v>
      </c>
      <c r="AB237" s="31" t="str">
        <f t="shared" si="1581"/>
        <v>-</v>
      </c>
      <c r="AC237" s="31" t="str">
        <f t="shared" si="1581"/>
        <v>-</v>
      </c>
      <c r="AD237" s="31" t="str">
        <f t="shared" si="1581"/>
        <v>-</v>
      </c>
      <c r="AE237" s="31" t="str">
        <f t="shared" si="1581"/>
        <v>-</v>
      </c>
      <c r="AF237" s="31" t="str">
        <f t="shared" si="1581"/>
        <v>-</v>
      </c>
      <c r="AG237" s="31" t="str">
        <f t="shared" si="1581"/>
        <v>-</v>
      </c>
      <c r="AH237" s="31" t="str">
        <f t="shared" ref="AH237:BA241" si="1582">AH236</f>
        <v>-</v>
      </c>
      <c r="AI237" s="31" t="str">
        <f t="shared" si="1582"/>
        <v>-</v>
      </c>
      <c r="AJ237" s="31" t="str">
        <f t="shared" si="1582"/>
        <v>-</v>
      </c>
      <c r="AK237" s="31" t="str">
        <f t="shared" si="1582"/>
        <v>-</v>
      </c>
      <c r="AL237" s="221" t="str">
        <f t="shared" si="1582"/>
        <v>-</v>
      </c>
      <c r="AM237" s="31" t="str">
        <f t="shared" si="1582"/>
        <v>-</v>
      </c>
      <c r="AN237" s="31" t="str">
        <f t="shared" si="1582"/>
        <v>Registrar el peor valor de todos los componentes o instalaciones evaluados</v>
      </c>
      <c r="AO237" s="31" t="str">
        <f t="shared" si="1582"/>
        <v>Registrar el peor valor de todas las zonas evaluadas</v>
      </c>
      <c r="AP237" s="31" t="str">
        <f t="shared" si="1582"/>
        <v>Registrar el peor valor de todas las zonas evaluadas</v>
      </c>
      <c r="AQ237" s="31" t="str">
        <f t="shared" si="1582"/>
        <v>Componentes</v>
      </c>
      <c r="AR237" s="31"/>
      <c r="AS237" s="31"/>
      <c r="AT237" s="31"/>
      <c r="AU237" s="31"/>
      <c r="AV237" s="31" t="str">
        <f t="shared" si="1582"/>
        <v>X</v>
      </c>
      <c r="AW237" s="31" t="str">
        <f t="shared" si="1582"/>
        <v>X</v>
      </c>
      <c r="AX237" s="31" t="str">
        <f t="shared" si="1582"/>
        <v>X</v>
      </c>
      <c r="AY237" s="31" t="str">
        <f t="shared" si="1582"/>
        <v>X</v>
      </c>
      <c r="AZ237" s="31" t="str">
        <f t="shared" si="1582"/>
        <v>X</v>
      </c>
      <c r="BA237" s="31" t="str">
        <f t="shared" si="1582"/>
        <v>X</v>
      </c>
      <c r="BB237" s="646" t="s">
        <v>89</v>
      </c>
      <c r="BC237" s="646" t="s">
        <v>450</v>
      </c>
      <c r="BD237" s="648" t="s">
        <v>4</v>
      </c>
      <c r="BE237" s="648" t="s">
        <v>4</v>
      </c>
      <c r="BF237" s="650" t="s">
        <v>88</v>
      </c>
      <c r="BG237" s="650" t="s">
        <v>450</v>
      </c>
      <c r="BH237" s="136" t="str">
        <f>BH236</f>
        <v>Si</v>
      </c>
      <c r="BI237" s="481">
        <f>'G-8'!MX187</f>
        <v>0</v>
      </c>
      <c r="BJ237" s="481" t="s">
        <v>4</v>
      </c>
      <c r="BK237" s="481">
        <f>'G-8'!NA187</f>
        <v>0</v>
      </c>
      <c r="BL237" s="41">
        <f>BL236</f>
        <v>0</v>
      </c>
      <c r="BM237" s="41">
        <f t="shared" ref="BM237:DA241" si="1583">BM236</f>
        <v>0</v>
      </c>
      <c r="BN237" s="41">
        <f t="shared" si="1583"/>
        <v>0</v>
      </c>
      <c r="BO237" s="41">
        <f t="shared" si="1583"/>
        <v>0</v>
      </c>
      <c r="BP237" s="41">
        <f t="shared" si="1583"/>
        <v>0</v>
      </c>
      <c r="BQ237" s="41">
        <f t="shared" si="1583"/>
        <v>0</v>
      </c>
      <c r="BR237" s="41">
        <f t="shared" si="1583"/>
        <v>0</v>
      </c>
      <c r="BS237" s="41">
        <f t="shared" si="1583"/>
        <v>0</v>
      </c>
      <c r="BT237" s="41">
        <f t="shared" si="1583"/>
        <v>0</v>
      </c>
      <c r="BU237" s="41">
        <f t="shared" si="1583"/>
        <v>0</v>
      </c>
      <c r="BV237" s="41">
        <f t="shared" si="1583"/>
        <v>0</v>
      </c>
      <c r="BW237" s="41">
        <f t="shared" si="1583"/>
        <v>0</v>
      </c>
      <c r="BX237" s="41">
        <f t="shared" si="1583"/>
        <v>0</v>
      </c>
      <c r="BY237" s="41">
        <f t="shared" si="1583"/>
        <v>0</v>
      </c>
      <c r="BZ237" s="41">
        <f t="shared" si="1583"/>
        <v>0</v>
      </c>
      <c r="CA237" s="41">
        <f t="shared" si="1583"/>
        <v>0</v>
      </c>
      <c r="CB237" s="41">
        <f t="shared" si="1583"/>
        <v>0</v>
      </c>
      <c r="CC237" s="41">
        <f t="shared" si="1583"/>
        <v>0</v>
      </c>
      <c r="CD237" s="41">
        <f t="shared" si="1583"/>
        <v>0</v>
      </c>
      <c r="CE237" s="41">
        <f t="shared" si="1583"/>
        <v>0</v>
      </c>
      <c r="CF237" s="41">
        <f t="shared" si="1583"/>
        <v>0</v>
      </c>
      <c r="CG237" s="41" t="str">
        <f t="shared" si="1583"/>
        <v>No</v>
      </c>
      <c r="CH237" s="41">
        <f t="shared" si="1583"/>
        <v>0</v>
      </c>
      <c r="CI237" s="41">
        <f t="shared" si="1583"/>
        <v>0</v>
      </c>
      <c r="CJ237" s="41">
        <f t="shared" si="1583"/>
        <v>0</v>
      </c>
      <c r="CK237" s="41">
        <f t="shared" si="1583"/>
        <v>0</v>
      </c>
      <c r="CL237" s="41">
        <f t="shared" si="1583"/>
        <v>0</v>
      </c>
      <c r="CM237" s="41">
        <f t="shared" si="1583"/>
        <v>0</v>
      </c>
      <c r="CN237" s="41">
        <f t="shared" si="1583"/>
        <v>0</v>
      </c>
      <c r="CO237" s="41">
        <f t="shared" si="1583"/>
        <v>0</v>
      </c>
      <c r="CP237" s="41">
        <f t="shared" si="1583"/>
        <v>0</v>
      </c>
      <c r="CQ237" s="41">
        <f t="shared" si="1583"/>
        <v>0</v>
      </c>
      <c r="CR237" s="41">
        <f t="shared" si="1583"/>
        <v>0</v>
      </c>
      <c r="CS237" s="41">
        <f t="shared" si="1583"/>
        <v>0</v>
      </c>
      <c r="CT237" s="41">
        <f t="shared" si="1583"/>
        <v>0</v>
      </c>
      <c r="CU237" s="41">
        <f t="shared" si="1583"/>
        <v>0</v>
      </c>
      <c r="CV237" s="41">
        <f t="shared" si="1583"/>
        <v>0</v>
      </c>
      <c r="CW237" s="41">
        <f t="shared" si="1583"/>
        <v>0</v>
      </c>
      <c r="CX237" s="41">
        <f t="shared" si="1583"/>
        <v>0</v>
      </c>
      <c r="CY237" s="41">
        <f t="shared" si="1583"/>
        <v>0</v>
      </c>
      <c r="CZ237" s="41">
        <f t="shared" si="1583"/>
        <v>0</v>
      </c>
      <c r="DA237" s="41">
        <f t="shared" si="1583"/>
        <v>0</v>
      </c>
      <c r="DB237" s="26"/>
      <c r="DC237" s="26"/>
      <c r="DD237" s="26"/>
      <c r="DE237" s="26" t="s">
        <v>89</v>
      </c>
      <c r="DF237" s="26"/>
      <c r="DG237" s="26"/>
      <c r="DH237" s="26">
        <f t="shared" si="1284"/>
        <v>1</v>
      </c>
      <c r="DI237" s="26" t="str">
        <f t="shared" si="1285"/>
        <v>Avanzado</v>
      </c>
      <c r="DJ237" s="19"/>
      <c r="EG237" s="19"/>
      <c r="EH237" s="19"/>
      <c r="EI237" s="19"/>
      <c r="EJ237" s="19"/>
      <c r="EK237" s="19"/>
      <c r="EL237" s="19"/>
      <c r="EM237" s="19"/>
      <c r="EN237" s="19"/>
      <c r="EO237" s="19"/>
      <c r="EP237" s="19"/>
    </row>
    <row r="238" spans="1:146" s="20" customFormat="1" ht="15" customHeight="1">
      <c r="A238" s="1"/>
      <c r="B238" s="19"/>
      <c r="C238" s="31" t="str">
        <f t="shared" ref="C238:C241" si="1584">C237</f>
        <v>Ambiente</v>
      </c>
      <c r="D238" s="473" t="s">
        <v>204</v>
      </c>
      <c r="E238" s="31" t="str">
        <f t="shared" ref="E238:E241" si="1585">E237</f>
        <v>Contaminación</v>
      </c>
      <c r="F238" s="31" t="str">
        <f t="shared" si="1580"/>
        <v>Ruido</v>
      </c>
      <c r="G238" s="31" t="str">
        <f t="shared" si="1580"/>
        <v>Efectividad Gubernamental</v>
      </c>
      <c r="H238" s="31" t="str">
        <f t="shared" si="1274"/>
        <v>Avanzado</v>
      </c>
      <c r="I238" s="31" t="str">
        <f t="shared" si="1581"/>
        <v>I-81</v>
      </c>
      <c r="J238" s="31" t="str">
        <f t="shared" si="1581"/>
        <v>Contaminación por ruido</v>
      </c>
      <c r="K238" s="31" t="str">
        <f t="shared" si="1581"/>
        <v>Si/No</v>
      </c>
      <c r="L238" s="31" t="str">
        <f t="shared" si="1581"/>
        <v>Evalúa si existe y se cumple algún control normativo u otra referencia (por ejemplo una buena práctica, criterios internacionales, etc.) para el control del nivel de contaminación por ruido emitida por la transferencia y transporte.</v>
      </c>
      <c r="M238" s="31" t="str">
        <f t="shared" si="1581"/>
        <v>Cualitativo</v>
      </c>
      <c r="N238" s="31" t="str">
        <f t="shared" si="1581"/>
        <v>¿Existe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v>
      </c>
      <c r="O238" s="31" t="str">
        <f t="shared" si="1581"/>
        <v>N/A</v>
      </c>
      <c r="P238" s="31" t="str">
        <f t="shared" si="1581"/>
        <v>N/A</v>
      </c>
      <c r="Q238" s="31" t="str">
        <f t="shared" si="1581"/>
        <v>N/A</v>
      </c>
      <c r="R238" s="31" t="str">
        <f t="shared" si="1581"/>
        <v>N/A</v>
      </c>
      <c r="S238" s="31">
        <f t="shared" si="1581"/>
        <v>105</v>
      </c>
      <c r="T238" s="31">
        <f t="shared" si="1581"/>
        <v>148</v>
      </c>
      <c r="U238" s="31" t="str">
        <f t="shared" si="1581"/>
        <v>-</v>
      </c>
      <c r="V238" s="31" t="str">
        <f t="shared" si="1581"/>
        <v>-</v>
      </c>
      <c r="W238" s="31" t="str">
        <f t="shared" si="1581"/>
        <v>-</v>
      </c>
      <c r="X238" s="31" t="str">
        <f t="shared" si="1581"/>
        <v>-</v>
      </c>
      <c r="Y238" s="31" t="str">
        <f t="shared" si="1581"/>
        <v>-</v>
      </c>
      <c r="Z238" s="31" t="str">
        <f t="shared" si="1581"/>
        <v>-</v>
      </c>
      <c r="AA238" s="31" t="str">
        <f t="shared" si="1581"/>
        <v>-</v>
      </c>
      <c r="AB238" s="31" t="str">
        <f t="shared" si="1581"/>
        <v>-</v>
      </c>
      <c r="AC238" s="31" t="str">
        <f t="shared" si="1581"/>
        <v>-</v>
      </c>
      <c r="AD238" s="31" t="str">
        <f t="shared" si="1581"/>
        <v>-</v>
      </c>
      <c r="AE238" s="31" t="str">
        <f t="shared" si="1581"/>
        <v>-</v>
      </c>
      <c r="AF238" s="31" t="str">
        <f t="shared" si="1581"/>
        <v>-</v>
      </c>
      <c r="AG238" s="31" t="str">
        <f t="shared" si="1581"/>
        <v>-</v>
      </c>
      <c r="AH238" s="31" t="str">
        <f t="shared" si="1582"/>
        <v>-</v>
      </c>
      <c r="AI238" s="31" t="str">
        <f t="shared" si="1582"/>
        <v>-</v>
      </c>
      <c r="AJ238" s="31" t="str">
        <f t="shared" si="1582"/>
        <v>-</v>
      </c>
      <c r="AK238" s="31" t="str">
        <f t="shared" si="1582"/>
        <v>-</v>
      </c>
      <c r="AL238" s="221" t="str">
        <f t="shared" si="1582"/>
        <v>-</v>
      </c>
      <c r="AM238" s="31" t="str">
        <f t="shared" si="1582"/>
        <v>-</v>
      </c>
      <c r="AN238" s="31" t="str">
        <f t="shared" si="1582"/>
        <v>Registrar el peor valor de todos los componentes o instalaciones evaluados</v>
      </c>
      <c r="AO238" s="31" t="str">
        <f t="shared" si="1582"/>
        <v>Registrar el peor valor de todas las zonas evaluadas</v>
      </c>
      <c r="AP238" s="31" t="str">
        <f t="shared" si="1582"/>
        <v>Registrar el peor valor de todas las zonas evaluadas</v>
      </c>
      <c r="AQ238" s="31" t="str">
        <f t="shared" si="1582"/>
        <v>Componentes</v>
      </c>
      <c r="AR238" s="31"/>
      <c r="AS238" s="31"/>
      <c r="AT238" s="31"/>
      <c r="AU238" s="31"/>
      <c r="AV238" s="31" t="str">
        <f t="shared" si="1582"/>
        <v>X</v>
      </c>
      <c r="AW238" s="31" t="str">
        <f t="shared" si="1582"/>
        <v>X</v>
      </c>
      <c r="AX238" s="31" t="str">
        <f t="shared" si="1582"/>
        <v>X</v>
      </c>
      <c r="AY238" s="31" t="str">
        <f t="shared" si="1582"/>
        <v>X</v>
      </c>
      <c r="AZ238" s="31" t="str">
        <f t="shared" si="1582"/>
        <v>X</v>
      </c>
      <c r="BA238" s="31" t="str">
        <f t="shared" si="1582"/>
        <v>X</v>
      </c>
      <c r="BB238" s="646" t="s">
        <v>89</v>
      </c>
      <c r="BC238" s="646" t="s">
        <v>450</v>
      </c>
      <c r="BD238" s="648" t="s">
        <v>4</v>
      </c>
      <c r="BE238" s="648" t="s">
        <v>4</v>
      </c>
      <c r="BF238" s="650" t="s">
        <v>88</v>
      </c>
      <c r="BG238" s="650" t="s">
        <v>450</v>
      </c>
      <c r="BH238" s="136" t="str">
        <f t="shared" ref="BH238:BH241" si="1586">BH237</f>
        <v>Si</v>
      </c>
      <c r="BI238" s="481">
        <f>'G-8'!MX215</f>
        <v>2</v>
      </c>
      <c r="BJ238" s="481" t="s">
        <v>4</v>
      </c>
      <c r="BK238" s="481">
        <f>'G-8'!NA215</f>
        <v>0</v>
      </c>
      <c r="BL238" s="41">
        <f t="shared" ref="BL238:BL241" si="1587">BL237</f>
        <v>0</v>
      </c>
      <c r="BM238" s="41">
        <f t="shared" si="1583"/>
        <v>0</v>
      </c>
      <c r="BN238" s="41">
        <f t="shared" si="1583"/>
        <v>0</v>
      </c>
      <c r="BO238" s="41">
        <f t="shared" si="1583"/>
        <v>0</v>
      </c>
      <c r="BP238" s="41">
        <f t="shared" si="1583"/>
        <v>0</v>
      </c>
      <c r="BQ238" s="41">
        <f t="shared" si="1583"/>
        <v>0</v>
      </c>
      <c r="BR238" s="41">
        <f t="shared" si="1583"/>
        <v>0</v>
      </c>
      <c r="BS238" s="41">
        <f t="shared" si="1583"/>
        <v>0</v>
      </c>
      <c r="BT238" s="41">
        <f t="shared" si="1583"/>
        <v>0</v>
      </c>
      <c r="BU238" s="41">
        <f t="shared" si="1583"/>
        <v>0</v>
      </c>
      <c r="BV238" s="41">
        <f t="shared" si="1583"/>
        <v>0</v>
      </c>
      <c r="BW238" s="41">
        <f t="shared" si="1583"/>
        <v>0</v>
      </c>
      <c r="BX238" s="41">
        <f t="shared" si="1583"/>
        <v>0</v>
      </c>
      <c r="BY238" s="41">
        <f t="shared" si="1583"/>
        <v>0</v>
      </c>
      <c r="BZ238" s="41">
        <f t="shared" si="1583"/>
        <v>0</v>
      </c>
      <c r="CA238" s="41">
        <f t="shared" si="1583"/>
        <v>0</v>
      </c>
      <c r="CB238" s="41">
        <f t="shared" si="1583"/>
        <v>0</v>
      </c>
      <c r="CC238" s="41">
        <f t="shared" si="1583"/>
        <v>0</v>
      </c>
      <c r="CD238" s="41">
        <f t="shared" si="1583"/>
        <v>0</v>
      </c>
      <c r="CE238" s="41">
        <f t="shared" si="1583"/>
        <v>0</v>
      </c>
      <c r="CF238" s="41">
        <f t="shared" si="1583"/>
        <v>0</v>
      </c>
      <c r="CG238" s="41" t="str">
        <f t="shared" si="1583"/>
        <v>No</v>
      </c>
      <c r="CH238" s="41">
        <f t="shared" si="1583"/>
        <v>0</v>
      </c>
      <c r="CI238" s="41">
        <f t="shared" si="1583"/>
        <v>0</v>
      </c>
      <c r="CJ238" s="41">
        <f t="shared" si="1583"/>
        <v>0</v>
      </c>
      <c r="CK238" s="41">
        <f t="shared" si="1583"/>
        <v>0</v>
      </c>
      <c r="CL238" s="41">
        <f t="shared" si="1583"/>
        <v>0</v>
      </c>
      <c r="CM238" s="41">
        <f t="shared" si="1583"/>
        <v>0</v>
      </c>
      <c r="CN238" s="41">
        <f t="shared" si="1583"/>
        <v>0</v>
      </c>
      <c r="CO238" s="41">
        <f t="shared" si="1583"/>
        <v>0</v>
      </c>
      <c r="CP238" s="41">
        <f t="shared" si="1583"/>
        <v>0</v>
      </c>
      <c r="CQ238" s="41">
        <f t="shared" si="1583"/>
        <v>0</v>
      </c>
      <c r="CR238" s="41">
        <f t="shared" si="1583"/>
        <v>0</v>
      </c>
      <c r="CS238" s="41">
        <f t="shared" si="1583"/>
        <v>0</v>
      </c>
      <c r="CT238" s="41">
        <f t="shared" si="1583"/>
        <v>0</v>
      </c>
      <c r="CU238" s="41">
        <f t="shared" si="1583"/>
        <v>0</v>
      </c>
      <c r="CV238" s="41">
        <f t="shared" si="1583"/>
        <v>0</v>
      </c>
      <c r="CW238" s="41">
        <f t="shared" si="1583"/>
        <v>0</v>
      </c>
      <c r="CX238" s="41">
        <f t="shared" si="1583"/>
        <v>0</v>
      </c>
      <c r="CY238" s="41">
        <f t="shared" si="1583"/>
        <v>0</v>
      </c>
      <c r="CZ238" s="41">
        <f t="shared" si="1583"/>
        <v>0</v>
      </c>
      <c r="DA238" s="41">
        <f t="shared" si="1583"/>
        <v>0</v>
      </c>
      <c r="DB238" s="26"/>
      <c r="DC238" s="26"/>
      <c r="DD238" s="26"/>
      <c r="DE238" s="26" t="s">
        <v>89</v>
      </c>
      <c r="DF238" s="26"/>
      <c r="DG238" s="26" t="s">
        <v>89</v>
      </c>
      <c r="DH238" s="26">
        <f t="shared" si="1284"/>
        <v>2</v>
      </c>
      <c r="DI238" s="26" t="str">
        <f t="shared" si="1285"/>
        <v>Avanzado</v>
      </c>
      <c r="DJ238" s="19"/>
      <c r="EG238" s="19"/>
      <c r="EH238" s="19"/>
      <c r="EI238" s="19"/>
      <c r="EJ238" s="19"/>
      <c r="EK238" s="19"/>
      <c r="EL238" s="19"/>
      <c r="EM238" s="19"/>
      <c r="EN238" s="19"/>
      <c r="EO238" s="19"/>
      <c r="EP238" s="19"/>
    </row>
    <row r="239" spans="1:146" s="20" customFormat="1" ht="15" customHeight="1">
      <c r="A239" s="1"/>
      <c r="B239" s="19"/>
      <c r="C239" s="31" t="str">
        <f t="shared" si="1584"/>
        <v>Ambiente</v>
      </c>
      <c r="D239" s="473" t="s">
        <v>162</v>
      </c>
      <c r="E239" s="31" t="str">
        <f t="shared" si="1585"/>
        <v>Contaminación</v>
      </c>
      <c r="F239" s="31" t="str">
        <f t="shared" si="1580"/>
        <v>Ruido</v>
      </c>
      <c r="G239" s="31" t="str">
        <f t="shared" si="1580"/>
        <v>Efectividad Gubernamental</v>
      </c>
      <c r="H239" s="31" t="str">
        <f t="shared" si="1274"/>
        <v>Avanzado</v>
      </c>
      <c r="I239" s="31" t="str">
        <f t="shared" si="1581"/>
        <v>I-81</v>
      </c>
      <c r="J239" s="31" t="str">
        <f t="shared" si="1581"/>
        <v>Contaminación por ruido</v>
      </c>
      <c r="K239" s="31" t="str">
        <f t="shared" si="1581"/>
        <v>Si/No</v>
      </c>
      <c r="L239" s="31" t="str">
        <f t="shared" si="1581"/>
        <v>Evalúa si existe y se cumple algún control normativo u otra referencia (por ejemplo una buena práctica, criterios internacionales, etc.) para el control del nivel de contaminación por ruido emitida por la transferencia y transporte.</v>
      </c>
      <c r="M239" s="31" t="str">
        <f t="shared" si="1581"/>
        <v>Cualitativo</v>
      </c>
      <c r="N239" s="31" t="str">
        <f t="shared" si="1581"/>
        <v>¿Existe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v>
      </c>
      <c r="O239" s="31" t="str">
        <f t="shared" si="1581"/>
        <v>N/A</v>
      </c>
      <c r="P239" s="31" t="str">
        <f t="shared" si="1581"/>
        <v>N/A</v>
      </c>
      <c r="Q239" s="31" t="str">
        <f t="shared" si="1581"/>
        <v>N/A</v>
      </c>
      <c r="R239" s="31" t="str">
        <f t="shared" si="1581"/>
        <v>N/A</v>
      </c>
      <c r="S239" s="31">
        <f t="shared" si="1581"/>
        <v>105</v>
      </c>
      <c r="T239" s="31">
        <f t="shared" si="1581"/>
        <v>148</v>
      </c>
      <c r="U239" s="31" t="str">
        <f t="shared" si="1581"/>
        <v>-</v>
      </c>
      <c r="V239" s="31" t="str">
        <f t="shared" si="1581"/>
        <v>-</v>
      </c>
      <c r="W239" s="31" t="str">
        <f t="shared" si="1581"/>
        <v>-</v>
      </c>
      <c r="X239" s="31" t="str">
        <f t="shared" si="1581"/>
        <v>-</v>
      </c>
      <c r="Y239" s="31" t="str">
        <f t="shared" si="1581"/>
        <v>-</v>
      </c>
      <c r="Z239" s="31" t="str">
        <f t="shared" si="1581"/>
        <v>-</v>
      </c>
      <c r="AA239" s="31" t="str">
        <f t="shared" si="1581"/>
        <v>-</v>
      </c>
      <c r="AB239" s="31" t="str">
        <f t="shared" si="1581"/>
        <v>-</v>
      </c>
      <c r="AC239" s="31" t="str">
        <f t="shared" si="1581"/>
        <v>-</v>
      </c>
      <c r="AD239" s="31" t="str">
        <f t="shared" si="1581"/>
        <v>-</v>
      </c>
      <c r="AE239" s="31" t="str">
        <f t="shared" si="1581"/>
        <v>-</v>
      </c>
      <c r="AF239" s="31" t="str">
        <f t="shared" si="1581"/>
        <v>-</v>
      </c>
      <c r="AG239" s="31" t="str">
        <f t="shared" si="1581"/>
        <v>-</v>
      </c>
      <c r="AH239" s="31" t="str">
        <f t="shared" si="1582"/>
        <v>-</v>
      </c>
      <c r="AI239" s="31" t="str">
        <f t="shared" si="1582"/>
        <v>-</v>
      </c>
      <c r="AJ239" s="31" t="str">
        <f t="shared" si="1582"/>
        <v>-</v>
      </c>
      <c r="AK239" s="31" t="str">
        <f t="shared" si="1582"/>
        <v>-</v>
      </c>
      <c r="AL239" s="221" t="str">
        <f t="shared" si="1582"/>
        <v>-</v>
      </c>
      <c r="AM239" s="31" t="str">
        <f t="shared" si="1582"/>
        <v>-</v>
      </c>
      <c r="AN239" s="31" t="str">
        <f t="shared" si="1582"/>
        <v>Registrar el peor valor de todos los componentes o instalaciones evaluados</v>
      </c>
      <c r="AO239" s="31" t="str">
        <f t="shared" si="1582"/>
        <v>Registrar el peor valor de todas las zonas evaluadas</v>
      </c>
      <c r="AP239" s="31" t="str">
        <f t="shared" si="1582"/>
        <v>Registrar el peor valor de todas las zonas evaluadas</v>
      </c>
      <c r="AQ239" s="31" t="str">
        <f t="shared" si="1582"/>
        <v>Componentes</v>
      </c>
      <c r="AR239" s="31"/>
      <c r="AS239" s="31"/>
      <c r="AT239" s="31"/>
      <c r="AU239" s="31"/>
      <c r="AV239" s="31" t="str">
        <f t="shared" si="1582"/>
        <v>X</v>
      </c>
      <c r="AW239" s="31" t="str">
        <f t="shared" si="1582"/>
        <v>X</v>
      </c>
      <c r="AX239" s="31" t="str">
        <f t="shared" si="1582"/>
        <v>X</v>
      </c>
      <c r="AY239" s="31" t="str">
        <f t="shared" si="1582"/>
        <v>X</v>
      </c>
      <c r="AZ239" s="31" t="str">
        <f t="shared" si="1582"/>
        <v>X</v>
      </c>
      <c r="BA239" s="31" t="str">
        <f t="shared" si="1582"/>
        <v>X</v>
      </c>
      <c r="BB239" s="646" t="s">
        <v>89</v>
      </c>
      <c r="BC239" s="646" t="s">
        <v>450</v>
      </c>
      <c r="BD239" s="648" t="s">
        <v>4</v>
      </c>
      <c r="BE239" s="648" t="s">
        <v>4</v>
      </c>
      <c r="BF239" s="650" t="s">
        <v>88</v>
      </c>
      <c r="BG239" s="650" t="s">
        <v>450</v>
      </c>
      <c r="BH239" s="136" t="str">
        <f t="shared" si="1586"/>
        <v>Si</v>
      </c>
      <c r="BI239" s="481">
        <f>'G-8'!MX242</f>
        <v>0</v>
      </c>
      <c r="BJ239" s="481" t="s">
        <v>4</v>
      </c>
      <c r="BK239" s="481">
        <f>'G-8'!NA242</f>
        <v>0</v>
      </c>
      <c r="BL239" s="41">
        <f t="shared" si="1587"/>
        <v>0</v>
      </c>
      <c r="BM239" s="41">
        <f t="shared" si="1583"/>
        <v>0</v>
      </c>
      <c r="BN239" s="41">
        <f t="shared" si="1583"/>
        <v>0</v>
      </c>
      <c r="BO239" s="41">
        <f t="shared" si="1583"/>
        <v>0</v>
      </c>
      <c r="BP239" s="41">
        <f t="shared" si="1583"/>
        <v>0</v>
      </c>
      <c r="BQ239" s="41">
        <f t="shared" si="1583"/>
        <v>0</v>
      </c>
      <c r="BR239" s="41">
        <f t="shared" si="1583"/>
        <v>0</v>
      </c>
      <c r="BS239" s="41">
        <f t="shared" si="1583"/>
        <v>0</v>
      </c>
      <c r="BT239" s="41">
        <f t="shared" si="1583"/>
        <v>0</v>
      </c>
      <c r="BU239" s="41">
        <f t="shared" si="1583"/>
        <v>0</v>
      </c>
      <c r="BV239" s="41">
        <f t="shared" si="1583"/>
        <v>0</v>
      </c>
      <c r="BW239" s="41">
        <f t="shared" si="1583"/>
        <v>0</v>
      </c>
      <c r="BX239" s="41">
        <f t="shared" si="1583"/>
        <v>0</v>
      </c>
      <c r="BY239" s="41">
        <f t="shared" si="1583"/>
        <v>0</v>
      </c>
      <c r="BZ239" s="41">
        <f t="shared" si="1583"/>
        <v>0</v>
      </c>
      <c r="CA239" s="41">
        <f t="shared" si="1583"/>
        <v>0</v>
      </c>
      <c r="CB239" s="41">
        <f t="shared" si="1583"/>
        <v>0</v>
      </c>
      <c r="CC239" s="41">
        <f t="shared" si="1583"/>
        <v>0</v>
      </c>
      <c r="CD239" s="41">
        <f t="shared" si="1583"/>
        <v>0</v>
      </c>
      <c r="CE239" s="41">
        <f t="shared" si="1583"/>
        <v>0</v>
      </c>
      <c r="CF239" s="41">
        <f t="shared" si="1583"/>
        <v>0</v>
      </c>
      <c r="CG239" s="41" t="str">
        <f t="shared" si="1583"/>
        <v>No</v>
      </c>
      <c r="CH239" s="41">
        <f t="shared" si="1583"/>
        <v>0</v>
      </c>
      <c r="CI239" s="41">
        <f t="shared" si="1583"/>
        <v>0</v>
      </c>
      <c r="CJ239" s="41">
        <f t="shared" si="1583"/>
        <v>0</v>
      </c>
      <c r="CK239" s="41">
        <f t="shared" si="1583"/>
        <v>0</v>
      </c>
      <c r="CL239" s="41">
        <f t="shared" si="1583"/>
        <v>0</v>
      </c>
      <c r="CM239" s="41">
        <f t="shared" si="1583"/>
        <v>0</v>
      </c>
      <c r="CN239" s="41">
        <f t="shared" si="1583"/>
        <v>0</v>
      </c>
      <c r="CO239" s="41">
        <f t="shared" si="1583"/>
        <v>0</v>
      </c>
      <c r="CP239" s="41">
        <f t="shared" si="1583"/>
        <v>0</v>
      </c>
      <c r="CQ239" s="41">
        <f t="shared" si="1583"/>
        <v>0</v>
      </c>
      <c r="CR239" s="41">
        <f t="shared" si="1583"/>
        <v>0</v>
      </c>
      <c r="CS239" s="41">
        <f t="shared" si="1583"/>
        <v>0</v>
      </c>
      <c r="CT239" s="41">
        <f t="shared" si="1583"/>
        <v>0</v>
      </c>
      <c r="CU239" s="41">
        <f t="shared" si="1583"/>
        <v>0</v>
      </c>
      <c r="CV239" s="41">
        <f t="shared" si="1583"/>
        <v>0</v>
      </c>
      <c r="CW239" s="41">
        <f t="shared" si="1583"/>
        <v>0</v>
      </c>
      <c r="CX239" s="41">
        <f t="shared" si="1583"/>
        <v>0</v>
      </c>
      <c r="CY239" s="41">
        <f t="shared" si="1583"/>
        <v>0</v>
      </c>
      <c r="CZ239" s="41">
        <f t="shared" si="1583"/>
        <v>0</v>
      </c>
      <c r="DA239" s="41">
        <f t="shared" si="1583"/>
        <v>0</v>
      </c>
      <c r="DB239" s="26"/>
      <c r="DC239" s="26"/>
      <c r="DD239" s="26"/>
      <c r="DE239" s="26" t="s">
        <v>89</v>
      </c>
      <c r="DF239" s="26"/>
      <c r="DG239" s="26"/>
      <c r="DH239" s="26">
        <f t="shared" si="1284"/>
        <v>1</v>
      </c>
      <c r="DI239" s="26" t="str">
        <f t="shared" si="1285"/>
        <v>Avanzado</v>
      </c>
      <c r="DJ239" s="19"/>
      <c r="EG239" s="19"/>
      <c r="EH239" s="19"/>
      <c r="EI239" s="19"/>
      <c r="EJ239" s="19"/>
      <c r="EK239" s="19"/>
      <c r="EL239" s="19"/>
      <c r="EM239" s="19"/>
      <c r="EN239" s="19"/>
      <c r="EO239" s="19"/>
      <c r="EP239" s="19"/>
    </row>
    <row r="240" spans="1:146" s="20" customFormat="1" ht="15" customHeight="1">
      <c r="A240" s="1"/>
      <c r="B240" s="19"/>
      <c r="C240" s="31" t="str">
        <f t="shared" si="1584"/>
        <v>Ambiente</v>
      </c>
      <c r="D240" s="473" t="s">
        <v>214</v>
      </c>
      <c r="E240" s="31" t="str">
        <f t="shared" si="1585"/>
        <v>Contaminación</v>
      </c>
      <c r="F240" s="31" t="str">
        <f t="shared" si="1580"/>
        <v>Ruido</v>
      </c>
      <c r="G240" s="31" t="str">
        <f t="shared" si="1580"/>
        <v>Efectividad Gubernamental</v>
      </c>
      <c r="H240" s="31" t="str">
        <f t="shared" si="1274"/>
        <v>Avanzado</v>
      </c>
      <c r="I240" s="31" t="str">
        <f t="shared" si="1581"/>
        <v>I-81</v>
      </c>
      <c r="J240" s="31" t="str">
        <f t="shared" si="1581"/>
        <v>Contaminación por ruido</v>
      </c>
      <c r="K240" s="31" t="str">
        <f t="shared" si="1581"/>
        <v>Si/No</v>
      </c>
      <c r="L240" s="31" t="str">
        <f t="shared" si="1581"/>
        <v>Evalúa si existe y se cumple algún control normativo u otra referencia (por ejemplo una buena práctica, criterios internacionales, etc.) para el control del nivel de contaminación por ruido emitida por la transferencia y transporte.</v>
      </c>
      <c r="M240" s="31" t="str">
        <f t="shared" si="1581"/>
        <v>Cualitativo</v>
      </c>
      <c r="N240" s="31" t="str">
        <f t="shared" si="1581"/>
        <v>¿Existe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v>
      </c>
      <c r="O240" s="31" t="str">
        <f t="shared" si="1581"/>
        <v>N/A</v>
      </c>
      <c r="P240" s="31" t="str">
        <f t="shared" si="1581"/>
        <v>N/A</v>
      </c>
      <c r="Q240" s="31" t="str">
        <f t="shared" si="1581"/>
        <v>N/A</v>
      </c>
      <c r="R240" s="31" t="str">
        <f t="shared" si="1581"/>
        <v>N/A</v>
      </c>
      <c r="S240" s="31">
        <f t="shared" si="1581"/>
        <v>105</v>
      </c>
      <c r="T240" s="31">
        <f t="shared" si="1581"/>
        <v>148</v>
      </c>
      <c r="U240" s="31" t="str">
        <f t="shared" si="1581"/>
        <v>-</v>
      </c>
      <c r="V240" s="31" t="str">
        <f t="shared" si="1581"/>
        <v>-</v>
      </c>
      <c r="W240" s="31" t="str">
        <f t="shared" si="1581"/>
        <v>-</v>
      </c>
      <c r="X240" s="31" t="str">
        <f t="shared" si="1581"/>
        <v>-</v>
      </c>
      <c r="Y240" s="31" t="str">
        <f t="shared" si="1581"/>
        <v>-</v>
      </c>
      <c r="Z240" s="31" t="str">
        <f t="shared" si="1581"/>
        <v>-</v>
      </c>
      <c r="AA240" s="31" t="str">
        <f t="shared" si="1581"/>
        <v>-</v>
      </c>
      <c r="AB240" s="31" t="str">
        <f t="shared" si="1581"/>
        <v>-</v>
      </c>
      <c r="AC240" s="31" t="str">
        <f t="shared" si="1581"/>
        <v>-</v>
      </c>
      <c r="AD240" s="31" t="str">
        <f t="shared" si="1581"/>
        <v>-</v>
      </c>
      <c r="AE240" s="31" t="str">
        <f t="shared" si="1581"/>
        <v>-</v>
      </c>
      <c r="AF240" s="31" t="str">
        <f t="shared" si="1581"/>
        <v>-</v>
      </c>
      <c r="AG240" s="31" t="str">
        <f t="shared" si="1581"/>
        <v>-</v>
      </c>
      <c r="AH240" s="31" t="str">
        <f t="shared" si="1582"/>
        <v>-</v>
      </c>
      <c r="AI240" s="31" t="str">
        <f t="shared" si="1582"/>
        <v>-</v>
      </c>
      <c r="AJ240" s="31" t="str">
        <f t="shared" si="1582"/>
        <v>-</v>
      </c>
      <c r="AK240" s="31" t="str">
        <f t="shared" si="1582"/>
        <v>-</v>
      </c>
      <c r="AL240" s="221" t="str">
        <f t="shared" si="1582"/>
        <v>-</v>
      </c>
      <c r="AM240" s="31" t="str">
        <f t="shared" si="1582"/>
        <v>-</v>
      </c>
      <c r="AN240" s="31" t="str">
        <f t="shared" si="1582"/>
        <v>Registrar el peor valor de todos los componentes o instalaciones evaluados</v>
      </c>
      <c r="AO240" s="31" t="str">
        <f t="shared" si="1582"/>
        <v>Registrar el peor valor de todas las zonas evaluadas</v>
      </c>
      <c r="AP240" s="31" t="str">
        <f t="shared" si="1582"/>
        <v>Registrar el peor valor de todas las zonas evaluadas</v>
      </c>
      <c r="AQ240" s="31" t="str">
        <f t="shared" si="1582"/>
        <v>Componentes</v>
      </c>
      <c r="AR240" s="31"/>
      <c r="AS240" s="31"/>
      <c r="AT240" s="31"/>
      <c r="AU240" s="31"/>
      <c r="AV240" s="31" t="str">
        <f t="shared" si="1582"/>
        <v>X</v>
      </c>
      <c r="AW240" s="31" t="str">
        <f t="shared" si="1582"/>
        <v>X</v>
      </c>
      <c r="AX240" s="31" t="str">
        <f t="shared" si="1582"/>
        <v>X</v>
      </c>
      <c r="AY240" s="31" t="str">
        <f t="shared" si="1582"/>
        <v>X</v>
      </c>
      <c r="AZ240" s="31" t="str">
        <f t="shared" si="1582"/>
        <v>X</v>
      </c>
      <c r="BA240" s="31" t="str">
        <f t="shared" si="1582"/>
        <v>X</v>
      </c>
      <c r="BB240" s="646" t="s">
        <v>89</v>
      </c>
      <c r="BC240" s="646" t="s">
        <v>450</v>
      </c>
      <c r="BD240" s="648" t="s">
        <v>4</v>
      </c>
      <c r="BE240" s="648" t="s">
        <v>4</v>
      </c>
      <c r="BF240" s="650" t="s">
        <v>88</v>
      </c>
      <c r="BG240" s="650" t="s">
        <v>450</v>
      </c>
      <c r="BH240" s="136" t="str">
        <f t="shared" si="1586"/>
        <v>Si</v>
      </c>
      <c r="BI240" s="481">
        <f>'G-8'!MX268</f>
        <v>0</v>
      </c>
      <c r="BJ240" s="481" t="s">
        <v>4</v>
      </c>
      <c r="BK240" s="481">
        <f>'G-8'!NA268</f>
        <v>1</v>
      </c>
      <c r="BL240" s="41">
        <f t="shared" si="1587"/>
        <v>0</v>
      </c>
      <c r="BM240" s="41">
        <f t="shared" si="1583"/>
        <v>0</v>
      </c>
      <c r="BN240" s="41">
        <f t="shared" si="1583"/>
        <v>0</v>
      </c>
      <c r="BO240" s="41">
        <f t="shared" si="1583"/>
        <v>0</v>
      </c>
      <c r="BP240" s="41">
        <f t="shared" si="1583"/>
        <v>0</v>
      </c>
      <c r="BQ240" s="41">
        <f t="shared" si="1583"/>
        <v>0</v>
      </c>
      <c r="BR240" s="41">
        <f t="shared" si="1583"/>
        <v>0</v>
      </c>
      <c r="BS240" s="41">
        <f t="shared" si="1583"/>
        <v>0</v>
      </c>
      <c r="BT240" s="41">
        <f t="shared" si="1583"/>
        <v>0</v>
      </c>
      <c r="BU240" s="41">
        <f t="shared" si="1583"/>
        <v>0</v>
      </c>
      <c r="BV240" s="41">
        <f t="shared" si="1583"/>
        <v>0</v>
      </c>
      <c r="BW240" s="41">
        <f t="shared" si="1583"/>
        <v>0</v>
      </c>
      <c r="BX240" s="41">
        <f t="shared" si="1583"/>
        <v>0</v>
      </c>
      <c r="BY240" s="41">
        <f t="shared" si="1583"/>
        <v>0</v>
      </c>
      <c r="BZ240" s="41">
        <f t="shared" si="1583"/>
        <v>0</v>
      </c>
      <c r="CA240" s="41">
        <f t="shared" si="1583"/>
        <v>0</v>
      </c>
      <c r="CB240" s="41">
        <f t="shared" si="1583"/>
        <v>0</v>
      </c>
      <c r="CC240" s="41">
        <f t="shared" si="1583"/>
        <v>0</v>
      </c>
      <c r="CD240" s="41">
        <f t="shared" si="1583"/>
        <v>0</v>
      </c>
      <c r="CE240" s="41">
        <f t="shared" si="1583"/>
        <v>0</v>
      </c>
      <c r="CF240" s="41">
        <f t="shared" si="1583"/>
        <v>0</v>
      </c>
      <c r="CG240" s="41" t="str">
        <f t="shared" si="1583"/>
        <v>No</v>
      </c>
      <c r="CH240" s="41">
        <f t="shared" si="1583"/>
        <v>0</v>
      </c>
      <c r="CI240" s="41">
        <f t="shared" si="1583"/>
        <v>0</v>
      </c>
      <c r="CJ240" s="41">
        <f t="shared" si="1583"/>
        <v>0</v>
      </c>
      <c r="CK240" s="41">
        <f t="shared" si="1583"/>
        <v>0</v>
      </c>
      <c r="CL240" s="41">
        <f t="shared" si="1583"/>
        <v>0</v>
      </c>
      <c r="CM240" s="41">
        <f t="shared" si="1583"/>
        <v>0</v>
      </c>
      <c r="CN240" s="41">
        <f t="shared" si="1583"/>
        <v>0</v>
      </c>
      <c r="CO240" s="41">
        <f t="shared" si="1583"/>
        <v>0</v>
      </c>
      <c r="CP240" s="41">
        <f t="shared" si="1583"/>
        <v>0</v>
      </c>
      <c r="CQ240" s="41">
        <f t="shared" si="1583"/>
        <v>0</v>
      </c>
      <c r="CR240" s="41">
        <f t="shared" si="1583"/>
        <v>0</v>
      </c>
      <c r="CS240" s="41">
        <f t="shared" si="1583"/>
        <v>0</v>
      </c>
      <c r="CT240" s="41">
        <f t="shared" si="1583"/>
        <v>0</v>
      </c>
      <c r="CU240" s="41">
        <f t="shared" si="1583"/>
        <v>0</v>
      </c>
      <c r="CV240" s="41">
        <f t="shared" si="1583"/>
        <v>0</v>
      </c>
      <c r="CW240" s="41">
        <f t="shared" si="1583"/>
        <v>0</v>
      </c>
      <c r="CX240" s="41">
        <f t="shared" si="1583"/>
        <v>0</v>
      </c>
      <c r="CY240" s="41">
        <f t="shared" si="1583"/>
        <v>0</v>
      </c>
      <c r="CZ240" s="41">
        <f t="shared" si="1583"/>
        <v>0</v>
      </c>
      <c r="DA240" s="41">
        <f t="shared" si="1583"/>
        <v>0</v>
      </c>
      <c r="DB240" s="26"/>
      <c r="DC240" s="26"/>
      <c r="DD240" s="26"/>
      <c r="DE240" s="26" t="s">
        <v>89</v>
      </c>
      <c r="DF240" s="26"/>
      <c r="DG240" s="26" t="s">
        <v>89</v>
      </c>
      <c r="DH240" s="26">
        <f t="shared" si="1284"/>
        <v>2</v>
      </c>
      <c r="DI240" s="26" t="str">
        <f t="shared" si="1285"/>
        <v>Avanzado</v>
      </c>
      <c r="DJ240" s="19"/>
      <c r="EG240" s="19"/>
      <c r="EH240" s="19"/>
      <c r="EI240" s="19"/>
      <c r="EJ240" s="19"/>
      <c r="EK240" s="19"/>
      <c r="EL240" s="19"/>
      <c r="EM240" s="19"/>
      <c r="EN240" s="19"/>
      <c r="EO240" s="19"/>
      <c r="EP240" s="19"/>
    </row>
    <row r="241" spans="1:146" s="20" customFormat="1" ht="15" customHeight="1">
      <c r="A241" s="1"/>
      <c r="B241" s="19"/>
      <c r="C241" s="31" t="str">
        <f t="shared" si="1584"/>
        <v>Ambiente</v>
      </c>
      <c r="D241" s="31" t="s">
        <v>55</v>
      </c>
      <c r="E241" s="31" t="str">
        <f t="shared" si="1585"/>
        <v>Contaminación</v>
      </c>
      <c r="F241" s="31" t="str">
        <f t="shared" si="1580"/>
        <v>Ruido</v>
      </c>
      <c r="G241" s="31" t="str">
        <f t="shared" si="1580"/>
        <v>Efectividad Gubernamental</v>
      </c>
      <c r="H241" s="31" t="str">
        <f t="shared" si="1274"/>
        <v>Avanzado</v>
      </c>
      <c r="I241" s="31" t="str">
        <f t="shared" ref="I241" si="1588">I240</f>
        <v>I-81</v>
      </c>
      <c r="J241" s="31" t="str">
        <f t="shared" ref="J241" si="1589">J240</f>
        <v>Contaminación por ruido</v>
      </c>
      <c r="K241" s="31" t="str">
        <f t="shared" ref="K241" si="1590">K240</f>
        <v>Si/No</v>
      </c>
      <c r="L241" s="31" t="str">
        <f t="shared" ref="L241" si="1591">L240</f>
        <v>Evalúa si existe y se cumple algún control normativo u otra referencia (por ejemplo una buena práctica, criterios internacionales, etc.) para el control del nivel de contaminación por ruido emitida por la transferencia y transporte.</v>
      </c>
      <c r="M241" s="31" t="str">
        <f t="shared" ref="M241" si="1592">M240</f>
        <v>Cualitativo</v>
      </c>
      <c r="N241" s="31" t="str">
        <f t="shared" ref="N241" si="1593">N240</f>
        <v>¿Existe y se cumple algún control normativo u otra referencia (por ejemplo una buena práctica, criterios internacionales, etc.) para el control del nivel de contaminación de ruido? a) SI=Existe y se cumple la normatividad. Especificar cuál(es)_________, b) SI=Sólo existen referencias o buenas prácticas y se cumplen. Especificar cuál (es)_______, c) NO= No se cumplen o se cumplen parcialmente (normatividad y buenas prácticas)</v>
      </c>
      <c r="O241" s="31" t="str">
        <f t="shared" ref="O241" si="1594">O240</f>
        <v>N/A</v>
      </c>
      <c r="P241" s="31" t="str">
        <f t="shared" ref="P241" si="1595">P240</f>
        <v>N/A</v>
      </c>
      <c r="Q241" s="31" t="str">
        <f t="shared" ref="Q241" si="1596">Q240</f>
        <v>N/A</v>
      </c>
      <c r="R241" s="31" t="str">
        <f t="shared" ref="R241" si="1597">R240</f>
        <v>N/A</v>
      </c>
      <c r="S241" s="31">
        <f t="shared" ref="S241" si="1598">S240</f>
        <v>105</v>
      </c>
      <c r="T241" s="31">
        <f t="shared" ref="T241" si="1599">T240</f>
        <v>148</v>
      </c>
      <c r="U241" s="31" t="str">
        <f t="shared" ref="U241" si="1600">U240</f>
        <v>-</v>
      </c>
      <c r="V241" s="31" t="str">
        <f t="shared" ref="V241" si="1601">V240</f>
        <v>-</v>
      </c>
      <c r="W241" s="31" t="str">
        <f t="shared" ref="W241" si="1602">W240</f>
        <v>-</v>
      </c>
      <c r="X241" s="31" t="str">
        <f t="shared" ref="X241" si="1603">X240</f>
        <v>-</v>
      </c>
      <c r="Y241" s="31" t="str">
        <f t="shared" ref="Y241" si="1604">Y240</f>
        <v>-</v>
      </c>
      <c r="Z241" s="31" t="str">
        <f t="shared" ref="Z241" si="1605">Z240</f>
        <v>-</v>
      </c>
      <c r="AA241" s="31" t="str">
        <f t="shared" ref="AA241" si="1606">AA240</f>
        <v>-</v>
      </c>
      <c r="AB241" s="31" t="str">
        <f t="shared" ref="AB241" si="1607">AB240</f>
        <v>-</v>
      </c>
      <c r="AC241" s="31" t="str">
        <f t="shared" ref="AC241" si="1608">AC240</f>
        <v>-</v>
      </c>
      <c r="AD241" s="31" t="str">
        <f t="shared" ref="AD241" si="1609">AD240</f>
        <v>-</v>
      </c>
      <c r="AE241" s="31" t="str">
        <f t="shared" ref="AE241" si="1610">AE240</f>
        <v>-</v>
      </c>
      <c r="AF241" s="31" t="str">
        <f t="shared" ref="AF241" si="1611">AF240</f>
        <v>-</v>
      </c>
      <c r="AG241" s="31" t="str">
        <f t="shared" ref="AG241" si="1612">AG240</f>
        <v>-</v>
      </c>
      <c r="AH241" s="31" t="str">
        <f t="shared" si="1582"/>
        <v>-</v>
      </c>
      <c r="AI241" s="31" t="str">
        <f t="shared" si="1582"/>
        <v>-</v>
      </c>
      <c r="AJ241" s="31" t="str">
        <f t="shared" si="1582"/>
        <v>-</v>
      </c>
      <c r="AK241" s="31" t="str">
        <f t="shared" si="1582"/>
        <v>-</v>
      </c>
      <c r="AL241" s="221" t="str">
        <f t="shared" si="1582"/>
        <v>-</v>
      </c>
      <c r="AM241" s="31" t="str">
        <f t="shared" si="1582"/>
        <v>-</v>
      </c>
      <c r="AN241" s="31" t="str">
        <f t="shared" si="1582"/>
        <v>Registrar el peor valor de todos los componentes o instalaciones evaluados</v>
      </c>
      <c r="AO241" s="31" t="str">
        <f t="shared" si="1582"/>
        <v>Registrar el peor valor de todas las zonas evaluadas</v>
      </c>
      <c r="AP241" s="31" t="str">
        <f t="shared" si="1582"/>
        <v>Registrar el peor valor de todas las zonas evaluadas</v>
      </c>
      <c r="AQ241" s="31" t="str">
        <f t="shared" si="1582"/>
        <v>Componentes</v>
      </c>
      <c r="AR241" s="31"/>
      <c r="AS241" s="31"/>
      <c r="AT241" s="31"/>
      <c r="AU241" s="31"/>
      <c r="AV241" s="31" t="str">
        <f t="shared" si="1582"/>
        <v>X</v>
      </c>
      <c r="AW241" s="31" t="str">
        <f t="shared" si="1582"/>
        <v>X</v>
      </c>
      <c r="AX241" s="31" t="str">
        <f t="shared" si="1582"/>
        <v>X</v>
      </c>
      <c r="AY241" s="31" t="str">
        <f t="shared" si="1582"/>
        <v>X</v>
      </c>
      <c r="AZ241" s="31" t="str">
        <f t="shared" si="1582"/>
        <v>X</v>
      </c>
      <c r="BA241" s="31" t="str">
        <f t="shared" si="1582"/>
        <v>X</v>
      </c>
      <c r="BB241" s="646" t="s">
        <v>89</v>
      </c>
      <c r="BC241" s="646" t="s">
        <v>450</v>
      </c>
      <c r="BD241" s="648" t="s">
        <v>4</v>
      </c>
      <c r="BE241" s="648" t="s">
        <v>4</v>
      </c>
      <c r="BF241" s="650" t="s">
        <v>88</v>
      </c>
      <c r="BG241" s="650" t="s">
        <v>450</v>
      </c>
      <c r="BH241" s="136" t="str">
        <f t="shared" si="1586"/>
        <v>Si</v>
      </c>
      <c r="BI241" s="481">
        <f>'G-8'!MX296</f>
        <v>1</v>
      </c>
      <c r="BJ241" s="481" t="s">
        <v>4</v>
      </c>
      <c r="BK241" s="481">
        <f>'G-8'!NA296</f>
        <v>0</v>
      </c>
      <c r="BL241" s="41">
        <f t="shared" si="1587"/>
        <v>0</v>
      </c>
      <c r="BM241" s="41">
        <f t="shared" si="1583"/>
        <v>0</v>
      </c>
      <c r="BN241" s="41">
        <f t="shared" si="1583"/>
        <v>0</v>
      </c>
      <c r="BO241" s="41">
        <f t="shared" si="1583"/>
        <v>0</v>
      </c>
      <c r="BP241" s="41">
        <f t="shared" si="1583"/>
        <v>0</v>
      </c>
      <c r="BQ241" s="41">
        <f t="shared" si="1583"/>
        <v>0</v>
      </c>
      <c r="BR241" s="41">
        <f t="shared" si="1583"/>
        <v>0</v>
      </c>
      <c r="BS241" s="41">
        <f t="shared" si="1583"/>
        <v>0</v>
      </c>
      <c r="BT241" s="41">
        <f t="shared" si="1583"/>
        <v>0</v>
      </c>
      <c r="BU241" s="41">
        <f t="shared" si="1583"/>
        <v>0</v>
      </c>
      <c r="BV241" s="41">
        <f t="shared" si="1583"/>
        <v>0</v>
      </c>
      <c r="BW241" s="41">
        <f t="shared" si="1583"/>
        <v>0</v>
      </c>
      <c r="BX241" s="41">
        <f t="shared" si="1583"/>
        <v>0</v>
      </c>
      <c r="BY241" s="41">
        <f t="shared" si="1583"/>
        <v>0</v>
      </c>
      <c r="BZ241" s="41">
        <f t="shared" si="1583"/>
        <v>0</v>
      </c>
      <c r="CA241" s="41">
        <f t="shared" si="1583"/>
        <v>0</v>
      </c>
      <c r="CB241" s="41">
        <f t="shared" si="1583"/>
        <v>0</v>
      </c>
      <c r="CC241" s="41">
        <f t="shared" si="1583"/>
        <v>0</v>
      </c>
      <c r="CD241" s="41">
        <f t="shared" si="1583"/>
        <v>0</v>
      </c>
      <c r="CE241" s="41">
        <f t="shared" si="1583"/>
        <v>0</v>
      </c>
      <c r="CF241" s="41">
        <f t="shared" si="1583"/>
        <v>0</v>
      </c>
      <c r="CG241" s="41" t="str">
        <f t="shared" si="1583"/>
        <v>No</v>
      </c>
      <c r="CH241" s="41">
        <f t="shared" si="1583"/>
        <v>0</v>
      </c>
      <c r="CI241" s="41">
        <f t="shared" si="1583"/>
        <v>0</v>
      </c>
      <c r="CJ241" s="41">
        <f t="shared" si="1583"/>
        <v>0</v>
      </c>
      <c r="CK241" s="41">
        <f t="shared" si="1583"/>
        <v>0</v>
      </c>
      <c r="CL241" s="41">
        <f t="shared" si="1583"/>
        <v>0</v>
      </c>
      <c r="CM241" s="41">
        <f t="shared" si="1583"/>
        <v>0</v>
      </c>
      <c r="CN241" s="41">
        <f t="shared" si="1583"/>
        <v>0</v>
      </c>
      <c r="CO241" s="41">
        <f t="shared" si="1583"/>
        <v>0</v>
      </c>
      <c r="CP241" s="41">
        <f t="shared" si="1583"/>
        <v>0</v>
      </c>
      <c r="CQ241" s="41">
        <f t="shared" si="1583"/>
        <v>0</v>
      </c>
      <c r="CR241" s="41">
        <f t="shared" si="1583"/>
        <v>0</v>
      </c>
      <c r="CS241" s="41">
        <f t="shared" si="1583"/>
        <v>0</v>
      </c>
      <c r="CT241" s="41">
        <f t="shared" si="1583"/>
        <v>0</v>
      </c>
      <c r="CU241" s="41">
        <f t="shared" si="1583"/>
        <v>0</v>
      </c>
      <c r="CV241" s="41">
        <f t="shared" si="1583"/>
        <v>0</v>
      </c>
      <c r="CW241" s="41">
        <f t="shared" si="1583"/>
        <v>0</v>
      </c>
      <c r="CX241" s="41">
        <f t="shared" si="1583"/>
        <v>0</v>
      </c>
      <c r="CY241" s="41">
        <f t="shared" si="1583"/>
        <v>0</v>
      </c>
      <c r="CZ241" s="41">
        <f t="shared" si="1583"/>
        <v>0</v>
      </c>
      <c r="DA241" s="41">
        <f t="shared" si="1583"/>
        <v>0</v>
      </c>
      <c r="DB241" s="26"/>
      <c r="DC241" s="26"/>
      <c r="DD241" s="26"/>
      <c r="DE241" s="26" t="s">
        <v>89</v>
      </c>
      <c r="DF241" s="26"/>
      <c r="DG241" s="26"/>
      <c r="DH241" s="26">
        <f t="shared" si="1284"/>
        <v>1</v>
      </c>
      <c r="DI241" s="26" t="str">
        <f t="shared" si="1285"/>
        <v>Avanzado</v>
      </c>
      <c r="DJ241" s="19"/>
      <c r="EG241" s="19"/>
      <c r="EH241" s="19"/>
      <c r="EI241" s="19"/>
      <c r="EJ241" s="19"/>
      <c r="EK241" s="19"/>
      <c r="EL241" s="19"/>
      <c r="EM241" s="19"/>
      <c r="EN241" s="19"/>
      <c r="EO241" s="19"/>
      <c r="EP241" s="19"/>
    </row>
    <row r="242" spans="1:146" s="20" customFormat="1" ht="15" customHeight="1">
      <c r="A242" s="1"/>
      <c r="B242" s="19"/>
      <c r="C242" s="31" t="s">
        <v>432</v>
      </c>
      <c r="D242" s="31" t="s">
        <v>2313</v>
      </c>
      <c r="E242" s="31" t="s">
        <v>417</v>
      </c>
      <c r="F242" s="31" t="s">
        <v>1226</v>
      </c>
      <c r="G242" s="31" t="s">
        <v>2125</v>
      </c>
      <c r="H242" s="31" t="str">
        <f t="shared" si="1274"/>
        <v>Avanzado</v>
      </c>
      <c r="I242" s="41" t="s">
        <v>3075</v>
      </c>
      <c r="J242" s="31" t="s">
        <v>41</v>
      </c>
      <c r="K242" s="642" t="s">
        <v>8</v>
      </c>
      <c r="L242" s="22" t="s">
        <v>3022</v>
      </c>
      <c r="M242" s="31" t="s">
        <v>97</v>
      </c>
      <c r="N242" s="22" t="s">
        <v>3023</v>
      </c>
      <c r="O242" s="220" t="s">
        <v>22</v>
      </c>
      <c r="P242" s="220" t="s">
        <v>22</v>
      </c>
      <c r="Q242" s="220" t="s">
        <v>22</v>
      </c>
      <c r="R242" s="220" t="s">
        <v>22</v>
      </c>
      <c r="S242" s="26">
        <f>'G-7'!D109</f>
        <v>105</v>
      </c>
      <c r="T242" s="26">
        <f>'G-7'!D147</f>
        <v>143</v>
      </c>
      <c r="U242" s="41">
        <f>'G-7'!D152</f>
        <v>148</v>
      </c>
      <c r="V242" s="41" t="s">
        <v>4</v>
      </c>
      <c r="W242" s="41" t="s">
        <v>4</v>
      </c>
      <c r="X242" s="41" t="s">
        <v>4</v>
      </c>
      <c r="Y242" s="41" t="s">
        <v>4</v>
      </c>
      <c r="Z242" s="41" t="s">
        <v>4</v>
      </c>
      <c r="AA242" s="41" t="s">
        <v>4</v>
      </c>
      <c r="AB242" s="41" t="s">
        <v>4</v>
      </c>
      <c r="AC242" s="41" t="s">
        <v>4</v>
      </c>
      <c r="AD242" s="41" t="s">
        <v>4</v>
      </c>
      <c r="AE242" s="41" t="s">
        <v>4</v>
      </c>
      <c r="AF242" s="41" t="s">
        <v>4</v>
      </c>
      <c r="AG242" s="41" t="s">
        <v>4</v>
      </c>
      <c r="AH242" s="41" t="s">
        <v>4</v>
      </c>
      <c r="AI242" s="41" t="s">
        <v>4</v>
      </c>
      <c r="AJ242" s="41" t="s">
        <v>4</v>
      </c>
      <c r="AK242" s="41" t="s">
        <v>4</v>
      </c>
      <c r="AL242" s="222" t="s">
        <v>4</v>
      </c>
      <c r="AM242" s="26" t="s">
        <v>4</v>
      </c>
      <c r="AN242" s="26" t="s">
        <v>486</v>
      </c>
      <c r="AO242" s="22" t="s">
        <v>487</v>
      </c>
      <c r="AP242" s="22" t="s">
        <v>487</v>
      </c>
      <c r="AQ242" s="26" t="s">
        <v>619</v>
      </c>
      <c r="AR242" s="26"/>
      <c r="AS242" s="26"/>
      <c r="AT242" s="26"/>
      <c r="AU242" s="26"/>
      <c r="AV242" s="26" t="s">
        <v>2851</v>
      </c>
      <c r="AW242" s="26" t="s">
        <v>2851</v>
      </c>
      <c r="AX242" s="26" t="s">
        <v>2851</v>
      </c>
      <c r="AY242" s="26" t="s">
        <v>2851</v>
      </c>
      <c r="AZ242" s="26" t="s">
        <v>2851</v>
      </c>
      <c r="BA242" s="26" t="s">
        <v>2851</v>
      </c>
      <c r="BB242" s="646" t="s">
        <v>89</v>
      </c>
      <c r="BC242" s="646" t="s">
        <v>450</v>
      </c>
      <c r="BD242" s="648" t="s">
        <v>4</v>
      </c>
      <c r="BE242" s="648" t="s">
        <v>4</v>
      </c>
      <c r="BF242" s="650" t="s">
        <v>88</v>
      </c>
      <c r="BG242" s="650" t="s">
        <v>450</v>
      </c>
      <c r="BH242" s="41" t="s">
        <v>89</v>
      </c>
      <c r="BI242" s="481">
        <f>'G-8'!MX152</f>
        <v>2</v>
      </c>
      <c r="BJ242" s="481" t="s">
        <v>4</v>
      </c>
      <c r="BK242" s="481">
        <f>'G-8'!NA152</f>
        <v>0</v>
      </c>
      <c r="BL242" s="41">
        <f>COUNTA(BM242:BZ242)/2</f>
        <v>0</v>
      </c>
      <c r="BM242" s="41"/>
      <c r="BN242" s="31"/>
      <c r="BO242" s="41"/>
      <c r="BP242" s="31"/>
      <c r="BQ242" s="41"/>
      <c r="BR242" s="31"/>
      <c r="BS242" s="31"/>
      <c r="BT242" s="31"/>
      <c r="BU242" s="31"/>
      <c r="BV242" s="31"/>
      <c r="BW242" s="31"/>
      <c r="BX242" s="31"/>
      <c r="BY242" s="31"/>
      <c r="BZ242" s="31"/>
      <c r="CA242" s="41">
        <f t="shared" si="1547"/>
        <v>0</v>
      </c>
      <c r="CB242" s="41"/>
      <c r="CC242" s="41"/>
      <c r="CD242" s="41"/>
      <c r="CE242" s="41"/>
      <c r="CF242" s="41"/>
      <c r="CG242" s="41" t="s">
        <v>88</v>
      </c>
      <c r="CH242" s="41"/>
      <c r="CI242" s="41"/>
      <c r="CJ242" s="41"/>
      <c r="CK242" s="41"/>
      <c r="CL242" s="41">
        <f>COUNTA(CM242:CT242)/2</f>
        <v>0</v>
      </c>
      <c r="CM242" s="41"/>
      <c r="CN242" s="41"/>
      <c r="CO242" s="41"/>
      <c r="CP242" s="41"/>
      <c r="CQ242" s="41"/>
      <c r="CR242" s="41"/>
      <c r="CS242" s="41"/>
      <c r="CT242" s="41"/>
      <c r="CU242" s="41">
        <f t="shared" si="1548"/>
        <v>0</v>
      </c>
      <c r="CV242" s="41"/>
      <c r="CW242" s="31"/>
      <c r="CX242" s="31"/>
      <c r="CY242" s="31"/>
      <c r="CZ242" s="31"/>
      <c r="DA242" s="31"/>
      <c r="DB242" s="26"/>
      <c r="DC242" s="26"/>
      <c r="DD242" s="26"/>
      <c r="DE242" s="26" t="s">
        <v>89</v>
      </c>
      <c r="DF242" s="26"/>
      <c r="DG242" s="26"/>
      <c r="DH242" s="26">
        <f t="shared" si="1284"/>
        <v>1</v>
      </c>
      <c r="DI242" s="26" t="str">
        <f t="shared" si="1285"/>
        <v>Avanzado</v>
      </c>
      <c r="DJ242" s="19"/>
      <c r="EG242" s="19"/>
      <c r="EH242" s="19"/>
      <c r="EI242" s="19"/>
      <c r="EJ242" s="19"/>
      <c r="EK242" s="19"/>
      <c r="EL242" s="19"/>
      <c r="EM242" s="19"/>
      <c r="EN242" s="19"/>
      <c r="EO242" s="19"/>
      <c r="EP242" s="19"/>
    </row>
    <row r="243" spans="1:146" s="20" customFormat="1" ht="15" customHeight="1">
      <c r="A243" s="1"/>
      <c r="B243" s="19"/>
      <c r="C243" s="31" t="str">
        <f>C242</f>
        <v>Ambiente</v>
      </c>
      <c r="D243" s="31" t="s">
        <v>5</v>
      </c>
      <c r="E243" s="31" t="str">
        <f>E242</f>
        <v>Contaminación</v>
      </c>
      <c r="F243" s="31" t="str">
        <f t="shared" ref="F243:G247" si="1613">F242</f>
        <v>Olores</v>
      </c>
      <c r="G243" s="31" t="str">
        <f t="shared" si="1613"/>
        <v>Efectividad Gubernamental</v>
      </c>
      <c r="H243" s="31" t="str">
        <f t="shared" si="1274"/>
        <v>Avanzado</v>
      </c>
      <c r="I243" s="31" t="str">
        <f t="shared" ref="I243:AG246" si="1614">I242</f>
        <v>I-82</v>
      </c>
      <c r="J243" s="31" t="str">
        <f t="shared" si="1614"/>
        <v>Contaminación por olores</v>
      </c>
      <c r="K243" s="31" t="str">
        <f t="shared" si="1614"/>
        <v>Si/No</v>
      </c>
      <c r="L243" s="31" t="str">
        <f t="shared" si="1614"/>
        <v>Evalúa si existe y se cumple algún control normativo u otra referencia (por ejemplo una buena práctica, criterios internacionales, etc.) para el control del nivel de contaminación por olores emitida</v>
      </c>
      <c r="M243" s="31" t="str">
        <f t="shared" si="1614"/>
        <v>Cualitativo</v>
      </c>
      <c r="N243" s="31" t="str">
        <f t="shared" si="1614"/>
        <v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v>
      </c>
      <c r="O243" s="31" t="str">
        <f t="shared" si="1614"/>
        <v>N/A</v>
      </c>
      <c r="P243" s="31" t="str">
        <f t="shared" si="1614"/>
        <v>N/A</v>
      </c>
      <c r="Q243" s="31" t="str">
        <f t="shared" si="1614"/>
        <v>N/A</v>
      </c>
      <c r="R243" s="31" t="str">
        <f t="shared" si="1614"/>
        <v>N/A</v>
      </c>
      <c r="S243" s="31">
        <f t="shared" si="1614"/>
        <v>105</v>
      </c>
      <c r="T243" s="31">
        <f t="shared" si="1614"/>
        <v>143</v>
      </c>
      <c r="U243" s="31">
        <f t="shared" si="1614"/>
        <v>148</v>
      </c>
      <c r="V243" s="31" t="str">
        <f t="shared" si="1614"/>
        <v>-</v>
      </c>
      <c r="W243" s="31" t="str">
        <f t="shared" si="1614"/>
        <v>-</v>
      </c>
      <c r="X243" s="31" t="str">
        <f t="shared" si="1614"/>
        <v>-</v>
      </c>
      <c r="Y243" s="31" t="str">
        <f t="shared" si="1614"/>
        <v>-</v>
      </c>
      <c r="Z243" s="31" t="str">
        <f t="shared" si="1614"/>
        <v>-</v>
      </c>
      <c r="AA243" s="31" t="str">
        <f t="shared" si="1614"/>
        <v>-</v>
      </c>
      <c r="AB243" s="31" t="str">
        <f t="shared" si="1614"/>
        <v>-</v>
      </c>
      <c r="AC243" s="31" t="str">
        <f t="shared" si="1614"/>
        <v>-</v>
      </c>
      <c r="AD243" s="31" t="str">
        <f t="shared" si="1614"/>
        <v>-</v>
      </c>
      <c r="AE243" s="31" t="str">
        <f t="shared" si="1614"/>
        <v>-</v>
      </c>
      <c r="AF243" s="31" t="str">
        <f t="shared" si="1614"/>
        <v>-</v>
      </c>
      <c r="AG243" s="31" t="str">
        <f t="shared" si="1614"/>
        <v>-</v>
      </c>
      <c r="AH243" s="31" t="str">
        <f t="shared" ref="AH243:BA247" si="1615">AH242</f>
        <v>-</v>
      </c>
      <c r="AI243" s="31" t="str">
        <f t="shared" si="1615"/>
        <v>-</v>
      </c>
      <c r="AJ243" s="31" t="str">
        <f t="shared" si="1615"/>
        <v>-</v>
      </c>
      <c r="AK243" s="31" t="str">
        <f t="shared" si="1615"/>
        <v>-</v>
      </c>
      <c r="AL243" s="221" t="str">
        <f t="shared" si="1615"/>
        <v>-</v>
      </c>
      <c r="AM243" s="31" t="str">
        <f t="shared" si="1615"/>
        <v>-</v>
      </c>
      <c r="AN243" s="31" t="str">
        <f t="shared" si="1615"/>
        <v>Registrar el peor valor de todos los componentes o instalaciones evaluados</v>
      </c>
      <c r="AO243" s="31" t="str">
        <f t="shared" si="1615"/>
        <v>Registrar el peor valor de todas las zonas evaluadas</v>
      </c>
      <c r="AP243" s="31" t="str">
        <f t="shared" si="1615"/>
        <v>Registrar el peor valor de todas las zonas evaluadas</v>
      </c>
      <c r="AQ243" s="31" t="str">
        <f t="shared" si="1615"/>
        <v>Componentes</v>
      </c>
      <c r="AR243" s="31"/>
      <c r="AS243" s="31"/>
      <c r="AT243" s="31"/>
      <c r="AU243" s="31"/>
      <c r="AV243" s="31" t="str">
        <f t="shared" si="1615"/>
        <v>X</v>
      </c>
      <c r="AW243" s="31" t="str">
        <f t="shared" si="1615"/>
        <v>X</v>
      </c>
      <c r="AX243" s="31" t="str">
        <f t="shared" si="1615"/>
        <v>X</v>
      </c>
      <c r="AY243" s="31" t="str">
        <f t="shared" si="1615"/>
        <v>X</v>
      </c>
      <c r="AZ243" s="31" t="str">
        <f t="shared" si="1615"/>
        <v>X</v>
      </c>
      <c r="BA243" s="31" t="str">
        <f t="shared" si="1615"/>
        <v>X</v>
      </c>
      <c r="BB243" s="646" t="s">
        <v>89</v>
      </c>
      <c r="BC243" s="646" t="s">
        <v>450</v>
      </c>
      <c r="BD243" s="648" t="s">
        <v>4</v>
      </c>
      <c r="BE243" s="648" t="s">
        <v>4</v>
      </c>
      <c r="BF243" s="650" t="s">
        <v>88</v>
      </c>
      <c r="BG243" s="650" t="s">
        <v>450</v>
      </c>
      <c r="BH243" s="136" t="str">
        <f>BH242</f>
        <v>Si</v>
      </c>
      <c r="BI243" s="481">
        <f>'G-8'!MX188</f>
        <v>0</v>
      </c>
      <c r="BJ243" s="481" t="s">
        <v>4</v>
      </c>
      <c r="BK243" s="481">
        <f>'G-8'!NA188</f>
        <v>0</v>
      </c>
      <c r="BL243" s="41">
        <f>BL242</f>
        <v>0</v>
      </c>
      <c r="BM243" s="41">
        <f t="shared" ref="BM243:DA247" si="1616">BM242</f>
        <v>0</v>
      </c>
      <c r="BN243" s="41">
        <f t="shared" si="1616"/>
        <v>0</v>
      </c>
      <c r="BO243" s="41">
        <f t="shared" si="1616"/>
        <v>0</v>
      </c>
      <c r="BP243" s="41">
        <f t="shared" si="1616"/>
        <v>0</v>
      </c>
      <c r="BQ243" s="41">
        <f t="shared" si="1616"/>
        <v>0</v>
      </c>
      <c r="BR243" s="41">
        <f t="shared" si="1616"/>
        <v>0</v>
      </c>
      <c r="BS243" s="41">
        <f t="shared" si="1616"/>
        <v>0</v>
      </c>
      <c r="BT243" s="41">
        <f t="shared" si="1616"/>
        <v>0</v>
      </c>
      <c r="BU243" s="41">
        <f t="shared" si="1616"/>
        <v>0</v>
      </c>
      <c r="BV243" s="41">
        <f t="shared" si="1616"/>
        <v>0</v>
      </c>
      <c r="BW243" s="41">
        <f t="shared" si="1616"/>
        <v>0</v>
      </c>
      <c r="BX243" s="41">
        <f t="shared" si="1616"/>
        <v>0</v>
      </c>
      <c r="BY243" s="41">
        <f t="shared" si="1616"/>
        <v>0</v>
      </c>
      <c r="BZ243" s="41">
        <f t="shared" si="1616"/>
        <v>0</v>
      </c>
      <c r="CA243" s="41">
        <f t="shared" si="1616"/>
        <v>0</v>
      </c>
      <c r="CB243" s="41">
        <f t="shared" si="1616"/>
        <v>0</v>
      </c>
      <c r="CC243" s="41">
        <f t="shared" si="1616"/>
        <v>0</v>
      </c>
      <c r="CD243" s="41">
        <f t="shared" si="1616"/>
        <v>0</v>
      </c>
      <c r="CE243" s="41">
        <f t="shared" si="1616"/>
        <v>0</v>
      </c>
      <c r="CF243" s="41">
        <f t="shared" si="1616"/>
        <v>0</v>
      </c>
      <c r="CG243" s="41" t="str">
        <f t="shared" si="1616"/>
        <v>No</v>
      </c>
      <c r="CH243" s="41">
        <f t="shared" si="1616"/>
        <v>0</v>
      </c>
      <c r="CI243" s="41">
        <f t="shared" si="1616"/>
        <v>0</v>
      </c>
      <c r="CJ243" s="41">
        <f t="shared" si="1616"/>
        <v>0</v>
      </c>
      <c r="CK243" s="41">
        <f t="shared" si="1616"/>
        <v>0</v>
      </c>
      <c r="CL243" s="41">
        <f t="shared" si="1616"/>
        <v>0</v>
      </c>
      <c r="CM243" s="41">
        <f t="shared" si="1616"/>
        <v>0</v>
      </c>
      <c r="CN243" s="41">
        <f t="shared" si="1616"/>
        <v>0</v>
      </c>
      <c r="CO243" s="41">
        <f t="shared" si="1616"/>
        <v>0</v>
      </c>
      <c r="CP243" s="41">
        <f t="shared" si="1616"/>
        <v>0</v>
      </c>
      <c r="CQ243" s="41">
        <f t="shared" si="1616"/>
        <v>0</v>
      </c>
      <c r="CR243" s="41">
        <f t="shared" si="1616"/>
        <v>0</v>
      </c>
      <c r="CS243" s="41">
        <f t="shared" si="1616"/>
        <v>0</v>
      </c>
      <c r="CT243" s="41">
        <f t="shared" si="1616"/>
        <v>0</v>
      </c>
      <c r="CU243" s="41">
        <f t="shared" si="1616"/>
        <v>0</v>
      </c>
      <c r="CV243" s="41">
        <f t="shared" si="1616"/>
        <v>0</v>
      </c>
      <c r="CW243" s="41">
        <f t="shared" si="1616"/>
        <v>0</v>
      </c>
      <c r="CX243" s="41">
        <f t="shared" si="1616"/>
        <v>0</v>
      </c>
      <c r="CY243" s="41">
        <f t="shared" si="1616"/>
        <v>0</v>
      </c>
      <c r="CZ243" s="41">
        <f t="shared" si="1616"/>
        <v>0</v>
      </c>
      <c r="DA243" s="41">
        <f t="shared" si="1616"/>
        <v>0</v>
      </c>
      <c r="DB243" s="26"/>
      <c r="DC243" s="26"/>
      <c r="DD243" s="26"/>
      <c r="DE243" s="26" t="s">
        <v>89</v>
      </c>
      <c r="DF243" s="26"/>
      <c r="DG243" s="26"/>
      <c r="DH243" s="26">
        <f t="shared" si="1284"/>
        <v>1</v>
      </c>
      <c r="DI243" s="26" t="str">
        <f t="shared" si="1285"/>
        <v>Avanzado</v>
      </c>
      <c r="DJ243" s="19"/>
      <c r="EG243" s="19"/>
      <c r="EH243" s="19"/>
      <c r="EI243" s="19"/>
      <c r="EJ243" s="19"/>
      <c r="EK243" s="19"/>
      <c r="EL243" s="19"/>
      <c r="EM243" s="19"/>
      <c r="EN243" s="19"/>
      <c r="EO243" s="19"/>
      <c r="EP243" s="19"/>
    </row>
    <row r="244" spans="1:146" s="20" customFormat="1" ht="15" customHeight="1">
      <c r="A244" s="1"/>
      <c r="B244" s="19"/>
      <c r="C244" s="31" t="str">
        <f t="shared" ref="C244:C247" si="1617">C243</f>
        <v>Ambiente</v>
      </c>
      <c r="D244" s="473" t="s">
        <v>204</v>
      </c>
      <c r="E244" s="31" t="str">
        <f t="shared" ref="E244:E247" si="1618">E243</f>
        <v>Contaminación</v>
      </c>
      <c r="F244" s="31" t="str">
        <f t="shared" si="1613"/>
        <v>Olores</v>
      </c>
      <c r="G244" s="31" t="str">
        <f t="shared" si="1613"/>
        <v>Efectividad Gubernamental</v>
      </c>
      <c r="H244" s="31" t="str">
        <f t="shared" si="1274"/>
        <v>Avanzado</v>
      </c>
      <c r="I244" s="31" t="str">
        <f t="shared" si="1614"/>
        <v>I-82</v>
      </c>
      <c r="J244" s="31" t="str">
        <f t="shared" si="1614"/>
        <v>Contaminación por olores</v>
      </c>
      <c r="K244" s="31" t="str">
        <f t="shared" si="1614"/>
        <v>Si/No</v>
      </c>
      <c r="L244" s="31" t="str">
        <f t="shared" si="1614"/>
        <v>Evalúa si existe y se cumple algún control normativo u otra referencia (por ejemplo una buena práctica, criterios internacionales, etc.) para el control del nivel de contaminación por olores emitida</v>
      </c>
      <c r="M244" s="31" t="str">
        <f t="shared" si="1614"/>
        <v>Cualitativo</v>
      </c>
      <c r="N244" s="31" t="str">
        <f t="shared" si="1614"/>
        <v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v>
      </c>
      <c r="O244" s="31" t="str">
        <f t="shared" si="1614"/>
        <v>N/A</v>
      </c>
      <c r="P244" s="31" t="str">
        <f t="shared" si="1614"/>
        <v>N/A</v>
      </c>
      <c r="Q244" s="31" t="str">
        <f t="shared" si="1614"/>
        <v>N/A</v>
      </c>
      <c r="R244" s="31" t="str">
        <f t="shared" si="1614"/>
        <v>N/A</v>
      </c>
      <c r="S244" s="31">
        <f t="shared" si="1614"/>
        <v>105</v>
      </c>
      <c r="T244" s="31">
        <f t="shared" si="1614"/>
        <v>143</v>
      </c>
      <c r="U244" s="31">
        <f t="shared" si="1614"/>
        <v>148</v>
      </c>
      <c r="V244" s="31" t="str">
        <f t="shared" si="1614"/>
        <v>-</v>
      </c>
      <c r="W244" s="31" t="str">
        <f t="shared" si="1614"/>
        <v>-</v>
      </c>
      <c r="X244" s="31" t="str">
        <f t="shared" si="1614"/>
        <v>-</v>
      </c>
      <c r="Y244" s="31" t="str">
        <f t="shared" si="1614"/>
        <v>-</v>
      </c>
      <c r="Z244" s="31" t="str">
        <f t="shared" si="1614"/>
        <v>-</v>
      </c>
      <c r="AA244" s="31" t="str">
        <f t="shared" si="1614"/>
        <v>-</v>
      </c>
      <c r="AB244" s="31" t="str">
        <f t="shared" si="1614"/>
        <v>-</v>
      </c>
      <c r="AC244" s="31" t="str">
        <f t="shared" si="1614"/>
        <v>-</v>
      </c>
      <c r="AD244" s="31" t="str">
        <f t="shared" si="1614"/>
        <v>-</v>
      </c>
      <c r="AE244" s="31" t="str">
        <f t="shared" si="1614"/>
        <v>-</v>
      </c>
      <c r="AF244" s="31" t="str">
        <f t="shared" si="1614"/>
        <v>-</v>
      </c>
      <c r="AG244" s="31" t="str">
        <f t="shared" si="1614"/>
        <v>-</v>
      </c>
      <c r="AH244" s="31" t="str">
        <f t="shared" si="1615"/>
        <v>-</v>
      </c>
      <c r="AI244" s="31" t="str">
        <f t="shared" si="1615"/>
        <v>-</v>
      </c>
      <c r="AJ244" s="31" t="str">
        <f t="shared" si="1615"/>
        <v>-</v>
      </c>
      <c r="AK244" s="31" t="str">
        <f t="shared" si="1615"/>
        <v>-</v>
      </c>
      <c r="AL244" s="221" t="str">
        <f t="shared" si="1615"/>
        <v>-</v>
      </c>
      <c r="AM244" s="31" t="str">
        <f t="shared" si="1615"/>
        <v>-</v>
      </c>
      <c r="AN244" s="31" t="str">
        <f t="shared" si="1615"/>
        <v>Registrar el peor valor de todos los componentes o instalaciones evaluados</v>
      </c>
      <c r="AO244" s="31" t="str">
        <f t="shared" si="1615"/>
        <v>Registrar el peor valor de todas las zonas evaluadas</v>
      </c>
      <c r="AP244" s="31" t="str">
        <f t="shared" si="1615"/>
        <v>Registrar el peor valor de todas las zonas evaluadas</v>
      </c>
      <c r="AQ244" s="31" t="str">
        <f t="shared" si="1615"/>
        <v>Componentes</v>
      </c>
      <c r="AR244" s="31"/>
      <c r="AS244" s="31"/>
      <c r="AT244" s="31"/>
      <c r="AU244" s="31"/>
      <c r="AV244" s="31" t="str">
        <f t="shared" si="1615"/>
        <v>X</v>
      </c>
      <c r="AW244" s="31" t="str">
        <f t="shared" si="1615"/>
        <v>X</v>
      </c>
      <c r="AX244" s="31" t="str">
        <f t="shared" si="1615"/>
        <v>X</v>
      </c>
      <c r="AY244" s="31" t="str">
        <f t="shared" si="1615"/>
        <v>X</v>
      </c>
      <c r="AZ244" s="31" t="str">
        <f t="shared" si="1615"/>
        <v>X</v>
      </c>
      <c r="BA244" s="31" t="str">
        <f t="shared" si="1615"/>
        <v>X</v>
      </c>
      <c r="BB244" s="646" t="s">
        <v>89</v>
      </c>
      <c r="BC244" s="646" t="s">
        <v>450</v>
      </c>
      <c r="BD244" s="648" t="s">
        <v>4</v>
      </c>
      <c r="BE244" s="648" t="s">
        <v>4</v>
      </c>
      <c r="BF244" s="650" t="s">
        <v>88</v>
      </c>
      <c r="BG244" s="650" t="s">
        <v>450</v>
      </c>
      <c r="BH244" s="136" t="str">
        <f t="shared" ref="BH244:BH247" si="1619">BH243</f>
        <v>Si</v>
      </c>
      <c r="BI244" s="481">
        <f>'G-8'!MX216</f>
        <v>1</v>
      </c>
      <c r="BJ244" s="481" t="s">
        <v>4</v>
      </c>
      <c r="BK244" s="481">
        <f>'G-8'!NA216</f>
        <v>0</v>
      </c>
      <c r="BL244" s="41">
        <f t="shared" ref="BL244:BL247" si="1620">BL243</f>
        <v>0</v>
      </c>
      <c r="BM244" s="41">
        <f t="shared" si="1616"/>
        <v>0</v>
      </c>
      <c r="BN244" s="41">
        <f t="shared" si="1616"/>
        <v>0</v>
      </c>
      <c r="BO244" s="41">
        <f t="shared" si="1616"/>
        <v>0</v>
      </c>
      <c r="BP244" s="41">
        <f t="shared" si="1616"/>
        <v>0</v>
      </c>
      <c r="BQ244" s="41">
        <f t="shared" si="1616"/>
        <v>0</v>
      </c>
      <c r="BR244" s="41">
        <f t="shared" si="1616"/>
        <v>0</v>
      </c>
      <c r="BS244" s="41">
        <f t="shared" si="1616"/>
        <v>0</v>
      </c>
      <c r="BT244" s="41">
        <f t="shared" si="1616"/>
        <v>0</v>
      </c>
      <c r="BU244" s="41">
        <f t="shared" si="1616"/>
        <v>0</v>
      </c>
      <c r="BV244" s="41">
        <f t="shared" si="1616"/>
        <v>0</v>
      </c>
      <c r="BW244" s="41">
        <f t="shared" si="1616"/>
        <v>0</v>
      </c>
      <c r="BX244" s="41">
        <f t="shared" si="1616"/>
        <v>0</v>
      </c>
      <c r="BY244" s="41">
        <f t="shared" si="1616"/>
        <v>0</v>
      </c>
      <c r="BZ244" s="41">
        <f t="shared" si="1616"/>
        <v>0</v>
      </c>
      <c r="CA244" s="41">
        <f t="shared" si="1616"/>
        <v>0</v>
      </c>
      <c r="CB244" s="41">
        <f t="shared" si="1616"/>
        <v>0</v>
      </c>
      <c r="CC244" s="41">
        <f t="shared" si="1616"/>
        <v>0</v>
      </c>
      <c r="CD244" s="41">
        <f t="shared" si="1616"/>
        <v>0</v>
      </c>
      <c r="CE244" s="41">
        <f t="shared" si="1616"/>
        <v>0</v>
      </c>
      <c r="CF244" s="41">
        <f t="shared" si="1616"/>
        <v>0</v>
      </c>
      <c r="CG244" s="41" t="str">
        <f t="shared" si="1616"/>
        <v>No</v>
      </c>
      <c r="CH244" s="41">
        <f t="shared" si="1616"/>
        <v>0</v>
      </c>
      <c r="CI244" s="41">
        <f t="shared" si="1616"/>
        <v>0</v>
      </c>
      <c r="CJ244" s="41">
        <f t="shared" si="1616"/>
        <v>0</v>
      </c>
      <c r="CK244" s="41">
        <f t="shared" si="1616"/>
        <v>0</v>
      </c>
      <c r="CL244" s="41">
        <f t="shared" si="1616"/>
        <v>0</v>
      </c>
      <c r="CM244" s="41">
        <f t="shared" si="1616"/>
        <v>0</v>
      </c>
      <c r="CN244" s="41">
        <f t="shared" si="1616"/>
        <v>0</v>
      </c>
      <c r="CO244" s="41">
        <f t="shared" si="1616"/>
        <v>0</v>
      </c>
      <c r="CP244" s="41">
        <f t="shared" si="1616"/>
        <v>0</v>
      </c>
      <c r="CQ244" s="41">
        <f t="shared" si="1616"/>
        <v>0</v>
      </c>
      <c r="CR244" s="41">
        <f t="shared" si="1616"/>
        <v>0</v>
      </c>
      <c r="CS244" s="41">
        <f t="shared" si="1616"/>
        <v>0</v>
      </c>
      <c r="CT244" s="41">
        <f t="shared" si="1616"/>
        <v>0</v>
      </c>
      <c r="CU244" s="41">
        <f t="shared" si="1616"/>
        <v>0</v>
      </c>
      <c r="CV244" s="41">
        <f t="shared" si="1616"/>
        <v>0</v>
      </c>
      <c r="CW244" s="41">
        <f t="shared" si="1616"/>
        <v>0</v>
      </c>
      <c r="CX244" s="41">
        <f t="shared" si="1616"/>
        <v>0</v>
      </c>
      <c r="CY244" s="41">
        <f t="shared" si="1616"/>
        <v>0</v>
      </c>
      <c r="CZ244" s="41">
        <f t="shared" si="1616"/>
        <v>0</v>
      </c>
      <c r="DA244" s="41">
        <f t="shared" si="1616"/>
        <v>0</v>
      </c>
      <c r="DB244" s="26"/>
      <c r="DC244" s="26"/>
      <c r="DD244" s="26"/>
      <c r="DE244" s="26" t="s">
        <v>89</v>
      </c>
      <c r="DF244" s="26"/>
      <c r="DG244" s="26" t="s">
        <v>89</v>
      </c>
      <c r="DH244" s="26">
        <f t="shared" si="1284"/>
        <v>2</v>
      </c>
      <c r="DI244" s="26" t="str">
        <f t="shared" si="1285"/>
        <v>Avanzado</v>
      </c>
      <c r="DJ244" s="19"/>
      <c r="EG244" s="19"/>
      <c r="EH244" s="19"/>
      <c r="EI244" s="19"/>
      <c r="EJ244" s="19"/>
      <c r="EK244" s="19"/>
      <c r="EL244" s="19"/>
      <c r="EM244" s="19"/>
      <c r="EN244" s="19"/>
      <c r="EO244" s="19"/>
      <c r="EP244" s="19"/>
    </row>
    <row r="245" spans="1:146" s="20" customFormat="1" ht="15" customHeight="1">
      <c r="A245" s="1"/>
      <c r="B245" s="19"/>
      <c r="C245" s="31" t="str">
        <f t="shared" si="1617"/>
        <v>Ambiente</v>
      </c>
      <c r="D245" s="473" t="s">
        <v>162</v>
      </c>
      <c r="E245" s="31" t="str">
        <f t="shared" si="1618"/>
        <v>Contaminación</v>
      </c>
      <c r="F245" s="31" t="str">
        <f t="shared" si="1613"/>
        <v>Olores</v>
      </c>
      <c r="G245" s="31" t="str">
        <f t="shared" si="1613"/>
        <v>Efectividad Gubernamental</v>
      </c>
      <c r="H245" s="31" t="str">
        <f t="shared" si="1274"/>
        <v>Avanzado</v>
      </c>
      <c r="I245" s="31" t="str">
        <f t="shared" si="1614"/>
        <v>I-82</v>
      </c>
      <c r="J245" s="31" t="str">
        <f t="shared" si="1614"/>
        <v>Contaminación por olores</v>
      </c>
      <c r="K245" s="31" t="str">
        <f t="shared" si="1614"/>
        <v>Si/No</v>
      </c>
      <c r="L245" s="31" t="str">
        <f t="shared" si="1614"/>
        <v>Evalúa si existe y se cumple algún control normativo u otra referencia (por ejemplo una buena práctica, criterios internacionales, etc.) para el control del nivel de contaminación por olores emitida</v>
      </c>
      <c r="M245" s="31" t="str">
        <f t="shared" si="1614"/>
        <v>Cualitativo</v>
      </c>
      <c r="N245" s="31" t="str">
        <f t="shared" si="1614"/>
        <v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v>
      </c>
      <c r="O245" s="31" t="str">
        <f t="shared" si="1614"/>
        <v>N/A</v>
      </c>
      <c r="P245" s="31" t="str">
        <f t="shared" si="1614"/>
        <v>N/A</v>
      </c>
      <c r="Q245" s="31" t="str">
        <f t="shared" si="1614"/>
        <v>N/A</v>
      </c>
      <c r="R245" s="31" t="str">
        <f t="shared" si="1614"/>
        <v>N/A</v>
      </c>
      <c r="S245" s="31">
        <f t="shared" si="1614"/>
        <v>105</v>
      </c>
      <c r="T245" s="31">
        <f t="shared" si="1614"/>
        <v>143</v>
      </c>
      <c r="U245" s="31">
        <f t="shared" si="1614"/>
        <v>148</v>
      </c>
      <c r="V245" s="31" t="str">
        <f t="shared" si="1614"/>
        <v>-</v>
      </c>
      <c r="W245" s="31" t="str">
        <f t="shared" si="1614"/>
        <v>-</v>
      </c>
      <c r="X245" s="31" t="str">
        <f t="shared" si="1614"/>
        <v>-</v>
      </c>
      <c r="Y245" s="31" t="str">
        <f t="shared" si="1614"/>
        <v>-</v>
      </c>
      <c r="Z245" s="31" t="str">
        <f t="shared" si="1614"/>
        <v>-</v>
      </c>
      <c r="AA245" s="31" t="str">
        <f t="shared" si="1614"/>
        <v>-</v>
      </c>
      <c r="AB245" s="31" t="str">
        <f t="shared" si="1614"/>
        <v>-</v>
      </c>
      <c r="AC245" s="31" t="str">
        <f t="shared" si="1614"/>
        <v>-</v>
      </c>
      <c r="AD245" s="31" t="str">
        <f t="shared" si="1614"/>
        <v>-</v>
      </c>
      <c r="AE245" s="31" t="str">
        <f t="shared" si="1614"/>
        <v>-</v>
      </c>
      <c r="AF245" s="31" t="str">
        <f t="shared" si="1614"/>
        <v>-</v>
      </c>
      <c r="AG245" s="31" t="str">
        <f t="shared" si="1614"/>
        <v>-</v>
      </c>
      <c r="AH245" s="31" t="str">
        <f t="shared" si="1615"/>
        <v>-</v>
      </c>
      <c r="AI245" s="31" t="str">
        <f t="shared" si="1615"/>
        <v>-</v>
      </c>
      <c r="AJ245" s="31" t="str">
        <f t="shared" si="1615"/>
        <v>-</v>
      </c>
      <c r="AK245" s="31" t="str">
        <f t="shared" si="1615"/>
        <v>-</v>
      </c>
      <c r="AL245" s="221" t="str">
        <f t="shared" si="1615"/>
        <v>-</v>
      </c>
      <c r="AM245" s="31" t="str">
        <f t="shared" si="1615"/>
        <v>-</v>
      </c>
      <c r="AN245" s="31" t="str">
        <f t="shared" si="1615"/>
        <v>Registrar el peor valor de todos los componentes o instalaciones evaluados</v>
      </c>
      <c r="AO245" s="31" t="str">
        <f t="shared" si="1615"/>
        <v>Registrar el peor valor de todas las zonas evaluadas</v>
      </c>
      <c r="AP245" s="31" t="str">
        <f t="shared" si="1615"/>
        <v>Registrar el peor valor de todas las zonas evaluadas</v>
      </c>
      <c r="AQ245" s="31" t="str">
        <f t="shared" si="1615"/>
        <v>Componentes</v>
      </c>
      <c r="AR245" s="31"/>
      <c r="AS245" s="31"/>
      <c r="AT245" s="31"/>
      <c r="AU245" s="31"/>
      <c r="AV245" s="31" t="str">
        <f t="shared" si="1615"/>
        <v>X</v>
      </c>
      <c r="AW245" s="31" t="str">
        <f t="shared" si="1615"/>
        <v>X</v>
      </c>
      <c r="AX245" s="31" t="str">
        <f t="shared" si="1615"/>
        <v>X</v>
      </c>
      <c r="AY245" s="31" t="str">
        <f t="shared" si="1615"/>
        <v>X</v>
      </c>
      <c r="AZ245" s="31" t="str">
        <f t="shared" si="1615"/>
        <v>X</v>
      </c>
      <c r="BA245" s="31" t="str">
        <f t="shared" si="1615"/>
        <v>X</v>
      </c>
      <c r="BB245" s="646" t="s">
        <v>89</v>
      </c>
      <c r="BC245" s="646" t="s">
        <v>450</v>
      </c>
      <c r="BD245" s="648" t="s">
        <v>4</v>
      </c>
      <c r="BE245" s="648" t="s">
        <v>4</v>
      </c>
      <c r="BF245" s="650" t="s">
        <v>88</v>
      </c>
      <c r="BG245" s="650" t="s">
        <v>450</v>
      </c>
      <c r="BH245" s="136" t="str">
        <f t="shared" si="1619"/>
        <v>Si</v>
      </c>
      <c r="BI245" s="481">
        <f>'G-8'!MX243</f>
        <v>0</v>
      </c>
      <c r="BJ245" s="481" t="s">
        <v>4</v>
      </c>
      <c r="BK245" s="481">
        <f>'G-8'!NA243</f>
        <v>1</v>
      </c>
      <c r="BL245" s="41">
        <f t="shared" si="1620"/>
        <v>0</v>
      </c>
      <c r="BM245" s="41">
        <f t="shared" si="1616"/>
        <v>0</v>
      </c>
      <c r="BN245" s="41">
        <f t="shared" si="1616"/>
        <v>0</v>
      </c>
      <c r="BO245" s="41">
        <f t="shared" si="1616"/>
        <v>0</v>
      </c>
      <c r="BP245" s="41">
        <f t="shared" si="1616"/>
        <v>0</v>
      </c>
      <c r="BQ245" s="41">
        <f t="shared" si="1616"/>
        <v>0</v>
      </c>
      <c r="BR245" s="41">
        <f t="shared" si="1616"/>
        <v>0</v>
      </c>
      <c r="BS245" s="41">
        <f t="shared" si="1616"/>
        <v>0</v>
      </c>
      <c r="BT245" s="41">
        <f t="shared" si="1616"/>
        <v>0</v>
      </c>
      <c r="BU245" s="41">
        <f t="shared" si="1616"/>
        <v>0</v>
      </c>
      <c r="BV245" s="41">
        <f t="shared" si="1616"/>
        <v>0</v>
      </c>
      <c r="BW245" s="41">
        <f t="shared" si="1616"/>
        <v>0</v>
      </c>
      <c r="BX245" s="41">
        <f t="shared" si="1616"/>
        <v>0</v>
      </c>
      <c r="BY245" s="41">
        <f t="shared" si="1616"/>
        <v>0</v>
      </c>
      <c r="BZ245" s="41">
        <f t="shared" si="1616"/>
        <v>0</v>
      </c>
      <c r="CA245" s="41">
        <f t="shared" si="1616"/>
        <v>0</v>
      </c>
      <c r="CB245" s="41">
        <f t="shared" si="1616"/>
        <v>0</v>
      </c>
      <c r="CC245" s="41">
        <f t="shared" si="1616"/>
        <v>0</v>
      </c>
      <c r="CD245" s="41">
        <f t="shared" si="1616"/>
        <v>0</v>
      </c>
      <c r="CE245" s="41">
        <f t="shared" si="1616"/>
        <v>0</v>
      </c>
      <c r="CF245" s="41">
        <f t="shared" si="1616"/>
        <v>0</v>
      </c>
      <c r="CG245" s="41" t="str">
        <f t="shared" si="1616"/>
        <v>No</v>
      </c>
      <c r="CH245" s="41">
        <f t="shared" si="1616"/>
        <v>0</v>
      </c>
      <c r="CI245" s="41">
        <f t="shared" si="1616"/>
        <v>0</v>
      </c>
      <c r="CJ245" s="41">
        <f t="shared" si="1616"/>
        <v>0</v>
      </c>
      <c r="CK245" s="41">
        <f t="shared" si="1616"/>
        <v>0</v>
      </c>
      <c r="CL245" s="41">
        <f t="shared" si="1616"/>
        <v>0</v>
      </c>
      <c r="CM245" s="41">
        <f t="shared" si="1616"/>
        <v>0</v>
      </c>
      <c r="CN245" s="41">
        <f t="shared" si="1616"/>
        <v>0</v>
      </c>
      <c r="CO245" s="41">
        <f t="shared" si="1616"/>
        <v>0</v>
      </c>
      <c r="CP245" s="41">
        <f t="shared" si="1616"/>
        <v>0</v>
      </c>
      <c r="CQ245" s="41">
        <f t="shared" si="1616"/>
        <v>0</v>
      </c>
      <c r="CR245" s="41">
        <f t="shared" si="1616"/>
        <v>0</v>
      </c>
      <c r="CS245" s="41">
        <f t="shared" si="1616"/>
        <v>0</v>
      </c>
      <c r="CT245" s="41">
        <f t="shared" si="1616"/>
        <v>0</v>
      </c>
      <c r="CU245" s="41">
        <f t="shared" si="1616"/>
        <v>0</v>
      </c>
      <c r="CV245" s="41">
        <f t="shared" si="1616"/>
        <v>0</v>
      </c>
      <c r="CW245" s="41">
        <f t="shared" si="1616"/>
        <v>0</v>
      </c>
      <c r="CX245" s="41">
        <f t="shared" si="1616"/>
        <v>0</v>
      </c>
      <c r="CY245" s="41">
        <f t="shared" si="1616"/>
        <v>0</v>
      </c>
      <c r="CZ245" s="41">
        <f t="shared" si="1616"/>
        <v>0</v>
      </c>
      <c r="DA245" s="41">
        <f t="shared" si="1616"/>
        <v>0</v>
      </c>
      <c r="DB245" s="26"/>
      <c r="DC245" s="26"/>
      <c r="DD245" s="26"/>
      <c r="DE245" s="26" t="s">
        <v>89</v>
      </c>
      <c r="DF245" s="26"/>
      <c r="DG245" s="26"/>
      <c r="DH245" s="26">
        <f t="shared" si="1284"/>
        <v>1</v>
      </c>
      <c r="DI245" s="26" t="str">
        <f t="shared" si="1285"/>
        <v>Avanzado</v>
      </c>
      <c r="DJ245" s="19"/>
      <c r="EG245" s="19"/>
      <c r="EH245" s="19"/>
      <c r="EI245" s="19"/>
      <c r="EJ245" s="19"/>
      <c r="EK245" s="19"/>
      <c r="EL245" s="19"/>
      <c r="EM245" s="19"/>
      <c r="EN245" s="19"/>
      <c r="EO245" s="19"/>
      <c r="EP245" s="19"/>
    </row>
    <row r="246" spans="1:146" s="20" customFormat="1" ht="15" customHeight="1">
      <c r="A246" s="1"/>
      <c r="B246" s="19"/>
      <c r="C246" s="31" t="str">
        <f t="shared" si="1617"/>
        <v>Ambiente</v>
      </c>
      <c r="D246" s="473" t="s">
        <v>214</v>
      </c>
      <c r="E246" s="31" t="str">
        <f t="shared" si="1618"/>
        <v>Contaminación</v>
      </c>
      <c r="F246" s="31" t="str">
        <f t="shared" si="1613"/>
        <v>Olores</v>
      </c>
      <c r="G246" s="31" t="str">
        <f t="shared" si="1613"/>
        <v>Efectividad Gubernamental</v>
      </c>
      <c r="H246" s="31" t="str">
        <f t="shared" si="1274"/>
        <v>Avanzado</v>
      </c>
      <c r="I246" s="31" t="str">
        <f t="shared" si="1614"/>
        <v>I-82</v>
      </c>
      <c r="J246" s="31" t="str">
        <f t="shared" si="1614"/>
        <v>Contaminación por olores</v>
      </c>
      <c r="K246" s="31" t="str">
        <f t="shared" si="1614"/>
        <v>Si/No</v>
      </c>
      <c r="L246" s="31" t="str">
        <f t="shared" si="1614"/>
        <v>Evalúa si existe y se cumple algún control normativo u otra referencia (por ejemplo una buena práctica, criterios internacionales, etc.) para el control del nivel de contaminación por olores emitida</v>
      </c>
      <c r="M246" s="31" t="str">
        <f t="shared" si="1614"/>
        <v>Cualitativo</v>
      </c>
      <c r="N246" s="31" t="str">
        <f t="shared" si="1614"/>
        <v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v>
      </c>
      <c r="O246" s="31" t="str">
        <f t="shared" si="1614"/>
        <v>N/A</v>
      </c>
      <c r="P246" s="31" t="str">
        <f t="shared" si="1614"/>
        <v>N/A</v>
      </c>
      <c r="Q246" s="31" t="str">
        <f t="shared" si="1614"/>
        <v>N/A</v>
      </c>
      <c r="R246" s="31" t="str">
        <f t="shared" si="1614"/>
        <v>N/A</v>
      </c>
      <c r="S246" s="31">
        <f t="shared" si="1614"/>
        <v>105</v>
      </c>
      <c r="T246" s="31">
        <f t="shared" si="1614"/>
        <v>143</v>
      </c>
      <c r="U246" s="31">
        <f t="shared" si="1614"/>
        <v>148</v>
      </c>
      <c r="V246" s="31" t="str">
        <f t="shared" si="1614"/>
        <v>-</v>
      </c>
      <c r="W246" s="31" t="str">
        <f t="shared" si="1614"/>
        <v>-</v>
      </c>
      <c r="X246" s="31" t="str">
        <f t="shared" si="1614"/>
        <v>-</v>
      </c>
      <c r="Y246" s="31" t="str">
        <f t="shared" si="1614"/>
        <v>-</v>
      </c>
      <c r="Z246" s="31" t="str">
        <f t="shared" si="1614"/>
        <v>-</v>
      </c>
      <c r="AA246" s="31" t="str">
        <f t="shared" si="1614"/>
        <v>-</v>
      </c>
      <c r="AB246" s="31" t="str">
        <f t="shared" si="1614"/>
        <v>-</v>
      </c>
      <c r="AC246" s="31" t="str">
        <f t="shared" si="1614"/>
        <v>-</v>
      </c>
      <c r="AD246" s="31" t="str">
        <f t="shared" si="1614"/>
        <v>-</v>
      </c>
      <c r="AE246" s="31" t="str">
        <f t="shared" si="1614"/>
        <v>-</v>
      </c>
      <c r="AF246" s="31" t="str">
        <f t="shared" si="1614"/>
        <v>-</v>
      </c>
      <c r="AG246" s="31" t="str">
        <f t="shared" si="1614"/>
        <v>-</v>
      </c>
      <c r="AH246" s="31" t="str">
        <f t="shared" si="1615"/>
        <v>-</v>
      </c>
      <c r="AI246" s="31" t="str">
        <f t="shared" si="1615"/>
        <v>-</v>
      </c>
      <c r="AJ246" s="31" t="str">
        <f t="shared" si="1615"/>
        <v>-</v>
      </c>
      <c r="AK246" s="31" t="str">
        <f t="shared" si="1615"/>
        <v>-</v>
      </c>
      <c r="AL246" s="221" t="str">
        <f t="shared" si="1615"/>
        <v>-</v>
      </c>
      <c r="AM246" s="31" t="str">
        <f t="shared" si="1615"/>
        <v>-</v>
      </c>
      <c r="AN246" s="31" t="str">
        <f t="shared" si="1615"/>
        <v>Registrar el peor valor de todos los componentes o instalaciones evaluados</v>
      </c>
      <c r="AO246" s="31" t="str">
        <f t="shared" si="1615"/>
        <v>Registrar el peor valor de todas las zonas evaluadas</v>
      </c>
      <c r="AP246" s="31" t="str">
        <f t="shared" si="1615"/>
        <v>Registrar el peor valor de todas las zonas evaluadas</v>
      </c>
      <c r="AQ246" s="31" t="str">
        <f t="shared" si="1615"/>
        <v>Componentes</v>
      </c>
      <c r="AR246" s="31"/>
      <c r="AS246" s="31"/>
      <c r="AT246" s="31"/>
      <c r="AU246" s="31"/>
      <c r="AV246" s="31" t="str">
        <f t="shared" si="1615"/>
        <v>X</v>
      </c>
      <c r="AW246" s="31" t="str">
        <f t="shared" si="1615"/>
        <v>X</v>
      </c>
      <c r="AX246" s="31" t="str">
        <f t="shared" si="1615"/>
        <v>X</v>
      </c>
      <c r="AY246" s="31" t="str">
        <f t="shared" si="1615"/>
        <v>X</v>
      </c>
      <c r="AZ246" s="31" t="str">
        <f t="shared" si="1615"/>
        <v>X</v>
      </c>
      <c r="BA246" s="31" t="str">
        <f t="shared" si="1615"/>
        <v>X</v>
      </c>
      <c r="BB246" s="646" t="s">
        <v>89</v>
      </c>
      <c r="BC246" s="646" t="s">
        <v>450</v>
      </c>
      <c r="BD246" s="648" t="s">
        <v>4</v>
      </c>
      <c r="BE246" s="648" t="s">
        <v>4</v>
      </c>
      <c r="BF246" s="650" t="s">
        <v>88</v>
      </c>
      <c r="BG246" s="650" t="s">
        <v>450</v>
      </c>
      <c r="BH246" s="136" t="str">
        <f t="shared" si="1619"/>
        <v>Si</v>
      </c>
      <c r="BI246" s="481">
        <f>'G-8'!MX269</f>
        <v>0</v>
      </c>
      <c r="BJ246" s="481" t="s">
        <v>4</v>
      </c>
      <c r="BK246" s="481">
        <f>'G-8'!NA269</f>
        <v>1</v>
      </c>
      <c r="BL246" s="41">
        <f t="shared" si="1620"/>
        <v>0</v>
      </c>
      <c r="BM246" s="41">
        <f t="shared" si="1616"/>
        <v>0</v>
      </c>
      <c r="BN246" s="41">
        <f t="shared" si="1616"/>
        <v>0</v>
      </c>
      <c r="BO246" s="41">
        <f t="shared" si="1616"/>
        <v>0</v>
      </c>
      <c r="BP246" s="41">
        <f t="shared" si="1616"/>
        <v>0</v>
      </c>
      <c r="BQ246" s="41">
        <f t="shared" si="1616"/>
        <v>0</v>
      </c>
      <c r="BR246" s="41">
        <f t="shared" si="1616"/>
        <v>0</v>
      </c>
      <c r="BS246" s="41">
        <f t="shared" si="1616"/>
        <v>0</v>
      </c>
      <c r="BT246" s="41">
        <f t="shared" si="1616"/>
        <v>0</v>
      </c>
      <c r="BU246" s="41">
        <f t="shared" si="1616"/>
        <v>0</v>
      </c>
      <c r="BV246" s="41">
        <f t="shared" si="1616"/>
        <v>0</v>
      </c>
      <c r="BW246" s="41">
        <f t="shared" si="1616"/>
        <v>0</v>
      </c>
      <c r="BX246" s="41">
        <f t="shared" si="1616"/>
        <v>0</v>
      </c>
      <c r="BY246" s="41">
        <f t="shared" si="1616"/>
        <v>0</v>
      </c>
      <c r="BZ246" s="41">
        <f t="shared" si="1616"/>
        <v>0</v>
      </c>
      <c r="CA246" s="41">
        <f t="shared" si="1616"/>
        <v>0</v>
      </c>
      <c r="CB246" s="41">
        <f t="shared" si="1616"/>
        <v>0</v>
      </c>
      <c r="CC246" s="41">
        <f t="shared" si="1616"/>
        <v>0</v>
      </c>
      <c r="CD246" s="41">
        <f t="shared" si="1616"/>
        <v>0</v>
      </c>
      <c r="CE246" s="41">
        <f t="shared" si="1616"/>
        <v>0</v>
      </c>
      <c r="CF246" s="41">
        <f t="shared" si="1616"/>
        <v>0</v>
      </c>
      <c r="CG246" s="41" t="str">
        <f t="shared" si="1616"/>
        <v>No</v>
      </c>
      <c r="CH246" s="41">
        <f t="shared" si="1616"/>
        <v>0</v>
      </c>
      <c r="CI246" s="41">
        <f t="shared" si="1616"/>
        <v>0</v>
      </c>
      <c r="CJ246" s="41">
        <f t="shared" si="1616"/>
        <v>0</v>
      </c>
      <c r="CK246" s="41">
        <f t="shared" si="1616"/>
        <v>0</v>
      </c>
      <c r="CL246" s="41">
        <f t="shared" si="1616"/>
        <v>0</v>
      </c>
      <c r="CM246" s="41">
        <f t="shared" si="1616"/>
        <v>0</v>
      </c>
      <c r="CN246" s="41">
        <f t="shared" si="1616"/>
        <v>0</v>
      </c>
      <c r="CO246" s="41">
        <f t="shared" si="1616"/>
        <v>0</v>
      </c>
      <c r="CP246" s="41">
        <f t="shared" si="1616"/>
        <v>0</v>
      </c>
      <c r="CQ246" s="41">
        <f t="shared" si="1616"/>
        <v>0</v>
      </c>
      <c r="CR246" s="41">
        <f t="shared" si="1616"/>
        <v>0</v>
      </c>
      <c r="CS246" s="41">
        <f t="shared" si="1616"/>
        <v>0</v>
      </c>
      <c r="CT246" s="41">
        <f t="shared" si="1616"/>
        <v>0</v>
      </c>
      <c r="CU246" s="41">
        <f t="shared" si="1616"/>
        <v>0</v>
      </c>
      <c r="CV246" s="41">
        <f t="shared" si="1616"/>
        <v>0</v>
      </c>
      <c r="CW246" s="41">
        <f t="shared" si="1616"/>
        <v>0</v>
      </c>
      <c r="CX246" s="41">
        <f t="shared" si="1616"/>
        <v>0</v>
      </c>
      <c r="CY246" s="41">
        <f t="shared" si="1616"/>
        <v>0</v>
      </c>
      <c r="CZ246" s="41">
        <f t="shared" si="1616"/>
        <v>0</v>
      </c>
      <c r="DA246" s="41">
        <f t="shared" si="1616"/>
        <v>0</v>
      </c>
      <c r="DB246" s="26"/>
      <c r="DC246" s="26"/>
      <c r="DD246" s="26"/>
      <c r="DE246" s="26" t="s">
        <v>89</v>
      </c>
      <c r="DF246" s="26"/>
      <c r="DG246" s="26" t="s">
        <v>89</v>
      </c>
      <c r="DH246" s="26">
        <f t="shared" si="1284"/>
        <v>2</v>
      </c>
      <c r="DI246" s="26" t="str">
        <f t="shared" si="1285"/>
        <v>Avanzado</v>
      </c>
      <c r="DJ246" s="19"/>
      <c r="EG246" s="19"/>
      <c r="EH246" s="19"/>
      <c r="EI246" s="19"/>
      <c r="EJ246" s="19"/>
      <c r="EK246" s="19"/>
      <c r="EL246" s="19"/>
      <c r="EM246" s="19"/>
      <c r="EN246" s="19"/>
      <c r="EO246" s="19"/>
      <c r="EP246" s="19"/>
    </row>
    <row r="247" spans="1:146" s="20" customFormat="1" ht="15" customHeight="1">
      <c r="A247" s="1"/>
      <c r="B247" s="19"/>
      <c r="C247" s="31" t="str">
        <f t="shared" si="1617"/>
        <v>Ambiente</v>
      </c>
      <c r="D247" s="31" t="s">
        <v>55</v>
      </c>
      <c r="E247" s="31" t="str">
        <f t="shared" si="1618"/>
        <v>Contaminación</v>
      </c>
      <c r="F247" s="31" t="str">
        <f t="shared" si="1613"/>
        <v>Olores</v>
      </c>
      <c r="G247" s="31" t="str">
        <f t="shared" si="1613"/>
        <v>Efectividad Gubernamental</v>
      </c>
      <c r="H247" s="31" t="str">
        <f t="shared" si="1274"/>
        <v>Avanzado</v>
      </c>
      <c r="I247" s="31" t="str">
        <f t="shared" ref="I247" si="1621">I246</f>
        <v>I-82</v>
      </c>
      <c r="J247" s="31" t="str">
        <f t="shared" ref="J247" si="1622">J246</f>
        <v>Contaminación por olores</v>
      </c>
      <c r="K247" s="31" t="str">
        <f t="shared" ref="K247" si="1623">K246</f>
        <v>Si/No</v>
      </c>
      <c r="L247" s="31" t="str">
        <f t="shared" ref="L247" si="1624">L246</f>
        <v>Evalúa si existe y se cumple algún control normativo u otra referencia (por ejemplo una buena práctica, criterios internacionales, etc.) para el control del nivel de contaminación por olores emitida</v>
      </c>
      <c r="M247" s="31" t="str">
        <f t="shared" ref="M247" si="1625">M246</f>
        <v>Cualitativo</v>
      </c>
      <c r="N247" s="31" t="str">
        <f t="shared" ref="N247" si="1626">N246</f>
        <v xml:space="preserve">¿Existe y se cumple algún control normativo u otra referencia (por ejemplo una buena práctica, criterios internacionales, etc.) para el control de contaminación por olores? a) SI=Existe y se cumple la normatividad. Especificar cuál(es)_________; b) SI=Sólo existen referencias o buenas prácticas y se cumplen. Especificar cuál (es)_______; c) NO= No se cumplen normativas o buenas prácticas
 d) NO= Existen quejas por olores respecto a la instalación(es) evaluada(s); e) NO= No existen quejas documentadas pero pueden existir molestias respecto a los olores (puede ser que no exista un sistema de quejas en funcionamiento, o al preguntar a la población cercana a la instalación). </v>
      </c>
      <c r="O247" s="31" t="str">
        <f t="shared" ref="O247" si="1627">O246</f>
        <v>N/A</v>
      </c>
      <c r="P247" s="31" t="str">
        <f t="shared" ref="P247" si="1628">P246</f>
        <v>N/A</v>
      </c>
      <c r="Q247" s="31" t="str">
        <f t="shared" ref="Q247" si="1629">Q246</f>
        <v>N/A</v>
      </c>
      <c r="R247" s="31" t="str">
        <f t="shared" ref="R247" si="1630">R246</f>
        <v>N/A</v>
      </c>
      <c r="S247" s="31">
        <f t="shared" ref="S247" si="1631">S246</f>
        <v>105</v>
      </c>
      <c r="T247" s="31">
        <f t="shared" ref="T247" si="1632">T246</f>
        <v>143</v>
      </c>
      <c r="U247" s="31">
        <f t="shared" ref="U247" si="1633">U246</f>
        <v>148</v>
      </c>
      <c r="V247" s="31" t="str">
        <f t="shared" ref="V247" si="1634">V246</f>
        <v>-</v>
      </c>
      <c r="W247" s="31" t="str">
        <f t="shared" ref="W247" si="1635">W246</f>
        <v>-</v>
      </c>
      <c r="X247" s="31" t="str">
        <f t="shared" ref="X247" si="1636">X246</f>
        <v>-</v>
      </c>
      <c r="Y247" s="31" t="str">
        <f t="shared" ref="Y247" si="1637">Y246</f>
        <v>-</v>
      </c>
      <c r="Z247" s="31" t="str">
        <f t="shared" ref="Z247" si="1638">Z246</f>
        <v>-</v>
      </c>
      <c r="AA247" s="31" t="str">
        <f t="shared" ref="AA247" si="1639">AA246</f>
        <v>-</v>
      </c>
      <c r="AB247" s="31" t="str">
        <f t="shared" ref="AB247" si="1640">AB246</f>
        <v>-</v>
      </c>
      <c r="AC247" s="31" t="str">
        <f t="shared" ref="AC247" si="1641">AC246</f>
        <v>-</v>
      </c>
      <c r="AD247" s="31" t="str">
        <f t="shared" ref="AD247" si="1642">AD246</f>
        <v>-</v>
      </c>
      <c r="AE247" s="31" t="str">
        <f t="shared" ref="AE247" si="1643">AE246</f>
        <v>-</v>
      </c>
      <c r="AF247" s="31" t="str">
        <f t="shared" ref="AF247" si="1644">AF246</f>
        <v>-</v>
      </c>
      <c r="AG247" s="31" t="str">
        <f t="shared" ref="AG247" si="1645">AG246</f>
        <v>-</v>
      </c>
      <c r="AH247" s="31" t="str">
        <f t="shared" si="1615"/>
        <v>-</v>
      </c>
      <c r="AI247" s="31" t="str">
        <f t="shared" si="1615"/>
        <v>-</v>
      </c>
      <c r="AJ247" s="31" t="str">
        <f t="shared" si="1615"/>
        <v>-</v>
      </c>
      <c r="AK247" s="31" t="str">
        <f t="shared" si="1615"/>
        <v>-</v>
      </c>
      <c r="AL247" s="221" t="str">
        <f t="shared" si="1615"/>
        <v>-</v>
      </c>
      <c r="AM247" s="31" t="str">
        <f t="shared" si="1615"/>
        <v>-</v>
      </c>
      <c r="AN247" s="31" t="str">
        <f t="shared" si="1615"/>
        <v>Registrar el peor valor de todos los componentes o instalaciones evaluados</v>
      </c>
      <c r="AO247" s="31" t="str">
        <f t="shared" si="1615"/>
        <v>Registrar el peor valor de todas las zonas evaluadas</v>
      </c>
      <c r="AP247" s="31" t="str">
        <f t="shared" si="1615"/>
        <v>Registrar el peor valor de todas las zonas evaluadas</v>
      </c>
      <c r="AQ247" s="31" t="str">
        <f t="shared" si="1615"/>
        <v>Componentes</v>
      </c>
      <c r="AR247" s="31"/>
      <c r="AS247" s="31"/>
      <c r="AT247" s="31"/>
      <c r="AU247" s="31"/>
      <c r="AV247" s="31" t="str">
        <f t="shared" si="1615"/>
        <v>X</v>
      </c>
      <c r="AW247" s="31" t="str">
        <f t="shared" si="1615"/>
        <v>X</v>
      </c>
      <c r="AX247" s="31" t="str">
        <f t="shared" si="1615"/>
        <v>X</v>
      </c>
      <c r="AY247" s="31" t="str">
        <f t="shared" si="1615"/>
        <v>X</v>
      </c>
      <c r="AZ247" s="31" t="str">
        <f t="shared" si="1615"/>
        <v>X</v>
      </c>
      <c r="BA247" s="31" t="str">
        <f t="shared" si="1615"/>
        <v>X</v>
      </c>
      <c r="BB247" s="646" t="s">
        <v>89</v>
      </c>
      <c r="BC247" s="646" t="s">
        <v>450</v>
      </c>
      <c r="BD247" s="648" t="s">
        <v>4</v>
      </c>
      <c r="BE247" s="648" t="s">
        <v>4</v>
      </c>
      <c r="BF247" s="650" t="s">
        <v>88</v>
      </c>
      <c r="BG247" s="650" t="s">
        <v>450</v>
      </c>
      <c r="BH247" s="136" t="str">
        <f t="shared" si="1619"/>
        <v>Si</v>
      </c>
      <c r="BI247" s="481">
        <f>'G-8'!MX297</f>
        <v>0</v>
      </c>
      <c r="BJ247" s="481" t="s">
        <v>4</v>
      </c>
      <c r="BK247" s="481">
        <f>'G-8'!NA297</f>
        <v>0</v>
      </c>
      <c r="BL247" s="41">
        <f t="shared" si="1620"/>
        <v>0</v>
      </c>
      <c r="BM247" s="41">
        <f t="shared" si="1616"/>
        <v>0</v>
      </c>
      <c r="BN247" s="41">
        <f t="shared" si="1616"/>
        <v>0</v>
      </c>
      <c r="BO247" s="41">
        <f t="shared" si="1616"/>
        <v>0</v>
      </c>
      <c r="BP247" s="41">
        <f t="shared" si="1616"/>
        <v>0</v>
      </c>
      <c r="BQ247" s="41">
        <f t="shared" si="1616"/>
        <v>0</v>
      </c>
      <c r="BR247" s="41">
        <f t="shared" si="1616"/>
        <v>0</v>
      </c>
      <c r="BS247" s="41">
        <f t="shared" si="1616"/>
        <v>0</v>
      </c>
      <c r="BT247" s="41">
        <f t="shared" si="1616"/>
        <v>0</v>
      </c>
      <c r="BU247" s="41">
        <f t="shared" si="1616"/>
        <v>0</v>
      </c>
      <c r="BV247" s="41">
        <f t="shared" si="1616"/>
        <v>0</v>
      </c>
      <c r="BW247" s="41">
        <f t="shared" si="1616"/>
        <v>0</v>
      </c>
      <c r="BX247" s="41">
        <f t="shared" si="1616"/>
        <v>0</v>
      </c>
      <c r="BY247" s="41">
        <f t="shared" si="1616"/>
        <v>0</v>
      </c>
      <c r="BZ247" s="41">
        <f t="shared" si="1616"/>
        <v>0</v>
      </c>
      <c r="CA247" s="41">
        <f t="shared" si="1616"/>
        <v>0</v>
      </c>
      <c r="CB247" s="41">
        <f t="shared" si="1616"/>
        <v>0</v>
      </c>
      <c r="CC247" s="41">
        <f t="shared" si="1616"/>
        <v>0</v>
      </c>
      <c r="CD247" s="41">
        <f t="shared" si="1616"/>
        <v>0</v>
      </c>
      <c r="CE247" s="41">
        <f t="shared" si="1616"/>
        <v>0</v>
      </c>
      <c r="CF247" s="41">
        <f t="shared" si="1616"/>
        <v>0</v>
      </c>
      <c r="CG247" s="41" t="str">
        <f t="shared" si="1616"/>
        <v>No</v>
      </c>
      <c r="CH247" s="41">
        <f t="shared" si="1616"/>
        <v>0</v>
      </c>
      <c r="CI247" s="41">
        <f t="shared" si="1616"/>
        <v>0</v>
      </c>
      <c r="CJ247" s="41">
        <f t="shared" si="1616"/>
        <v>0</v>
      </c>
      <c r="CK247" s="41">
        <f t="shared" si="1616"/>
        <v>0</v>
      </c>
      <c r="CL247" s="41">
        <f t="shared" si="1616"/>
        <v>0</v>
      </c>
      <c r="CM247" s="41">
        <f t="shared" si="1616"/>
        <v>0</v>
      </c>
      <c r="CN247" s="41">
        <f t="shared" si="1616"/>
        <v>0</v>
      </c>
      <c r="CO247" s="41">
        <f t="shared" si="1616"/>
        <v>0</v>
      </c>
      <c r="CP247" s="41">
        <f t="shared" si="1616"/>
        <v>0</v>
      </c>
      <c r="CQ247" s="41">
        <f t="shared" si="1616"/>
        <v>0</v>
      </c>
      <c r="CR247" s="41">
        <f t="shared" si="1616"/>
        <v>0</v>
      </c>
      <c r="CS247" s="41">
        <f t="shared" si="1616"/>
        <v>0</v>
      </c>
      <c r="CT247" s="41">
        <f t="shared" si="1616"/>
        <v>0</v>
      </c>
      <c r="CU247" s="41">
        <f t="shared" si="1616"/>
        <v>0</v>
      </c>
      <c r="CV247" s="41">
        <f t="shared" si="1616"/>
        <v>0</v>
      </c>
      <c r="CW247" s="41">
        <f t="shared" si="1616"/>
        <v>0</v>
      </c>
      <c r="CX247" s="41">
        <f t="shared" si="1616"/>
        <v>0</v>
      </c>
      <c r="CY247" s="41">
        <f t="shared" si="1616"/>
        <v>0</v>
      </c>
      <c r="CZ247" s="41">
        <f t="shared" si="1616"/>
        <v>0</v>
      </c>
      <c r="DA247" s="41">
        <f t="shared" si="1616"/>
        <v>0</v>
      </c>
      <c r="DB247" s="26"/>
      <c r="DC247" s="26"/>
      <c r="DD247" s="26"/>
      <c r="DE247" s="26" t="s">
        <v>89</v>
      </c>
      <c r="DF247" s="26"/>
      <c r="DG247" s="26"/>
      <c r="DH247" s="26">
        <f t="shared" si="1284"/>
        <v>1</v>
      </c>
      <c r="DI247" s="26" t="str">
        <f t="shared" si="1285"/>
        <v>Avanzado</v>
      </c>
      <c r="DJ247" s="19"/>
      <c r="EG247" s="19"/>
      <c r="EH247" s="19"/>
      <c r="EI247" s="19"/>
      <c r="EJ247" s="19"/>
      <c r="EK247" s="19"/>
      <c r="EL247" s="19"/>
      <c r="EM247" s="19"/>
      <c r="EN247" s="19"/>
      <c r="EO247" s="19"/>
      <c r="EP247" s="19"/>
    </row>
    <row r="248" spans="1:146" s="20" customFormat="1" ht="15" customHeight="1">
      <c r="A248" s="1"/>
      <c r="B248" s="19"/>
      <c r="C248" s="31" t="s">
        <v>2160</v>
      </c>
      <c r="D248" s="31" t="s">
        <v>2313</v>
      </c>
      <c r="E248" s="31" t="s">
        <v>16</v>
      </c>
      <c r="F248" s="31" t="s">
        <v>2163</v>
      </c>
      <c r="G248" s="31" t="s">
        <v>2125</v>
      </c>
      <c r="H248" s="31" t="str">
        <f t="shared" si="1274"/>
        <v>Avanzado</v>
      </c>
      <c r="I248" s="41" t="s">
        <v>3076</v>
      </c>
      <c r="J248" s="22" t="s">
        <v>78</v>
      </c>
      <c r="K248" s="642" t="s">
        <v>63</v>
      </c>
      <c r="L248" s="22" t="s">
        <v>241</v>
      </c>
      <c r="M248" s="31" t="s">
        <v>97</v>
      </c>
      <c r="N248" s="31" t="s">
        <v>494</v>
      </c>
      <c r="O248" s="220" t="s">
        <v>22</v>
      </c>
      <c r="P248" s="220" t="s">
        <v>22</v>
      </c>
      <c r="Q248" s="220" t="s">
        <v>22</v>
      </c>
      <c r="R248" s="220" t="s">
        <v>22</v>
      </c>
      <c r="S248" s="41">
        <f>'G-7'!D120</f>
        <v>116</v>
      </c>
      <c r="T248" s="41">
        <f>'G-7'!D121</f>
        <v>117</v>
      </c>
      <c r="U248" s="41" t="s">
        <v>4</v>
      </c>
      <c r="V248" s="41" t="s">
        <v>4</v>
      </c>
      <c r="W248" s="41" t="s">
        <v>4</v>
      </c>
      <c r="X248" s="41" t="s">
        <v>4</v>
      </c>
      <c r="Y248" s="41" t="s">
        <v>4</v>
      </c>
      <c r="Z248" s="41" t="s">
        <v>4</v>
      </c>
      <c r="AA248" s="41" t="s">
        <v>4</v>
      </c>
      <c r="AB248" s="41" t="s">
        <v>4</v>
      </c>
      <c r="AC248" s="41" t="s">
        <v>4</v>
      </c>
      <c r="AD248" s="41" t="s">
        <v>4</v>
      </c>
      <c r="AE248" s="41" t="s">
        <v>4</v>
      </c>
      <c r="AF248" s="41" t="s">
        <v>4</v>
      </c>
      <c r="AG248" s="41" t="s">
        <v>4</v>
      </c>
      <c r="AH248" s="41" t="s">
        <v>4</v>
      </c>
      <c r="AI248" s="41" t="s">
        <v>4</v>
      </c>
      <c r="AJ248" s="41" t="s">
        <v>4</v>
      </c>
      <c r="AK248" s="41" t="s">
        <v>4</v>
      </c>
      <c r="AL248" s="222" t="s">
        <v>4</v>
      </c>
      <c r="AM248" s="26" t="s">
        <v>4</v>
      </c>
      <c r="AN248" s="26" t="s">
        <v>4</v>
      </c>
      <c r="AO248" s="22" t="s">
        <v>4</v>
      </c>
      <c r="AP248" s="22" t="s">
        <v>4</v>
      </c>
      <c r="AQ248" s="41" t="s">
        <v>619</v>
      </c>
      <c r="AR248" s="41"/>
      <c r="AS248" s="41"/>
      <c r="AT248" s="41"/>
      <c r="AU248" s="41"/>
      <c r="AV248" s="41" t="s">
        <v>2851</v>
      </c>
      <c r="AW248" s="41" t="s">
        <v>2851</v>
      </c>
      <c r="AX248" s="41" t="s">
        <v>2851</v>
      </c>
      <c r="AY248" s="41" t="s">
        <v>2851</v>
      </c>
      <c r="AZ248" s="41" t="s">
        <v>2851</v>
      </c>
      <c r="BA248" s="41" t="s">
        <v>2851</v>
      </c>
      <c r="BB248" s="646" t="s">
        <v>89</v>
      </c>
      <c r="BC248" s="646" t="s">
        <v>450</v>
      </c>
      <c r="BD248" s="648" t="s">
        <v>493</v>
      </c>
      <c r="BE248" s="648" t="s">
        <v>450</v>
      </c>
      <c r="BF248" s="650" t="s">
        <v>88</v>
      </c>
      <c r="BG248" s="650" t="s">
        <v>450</v>
      </c>
      <c r="BH248" s="41" t="s">
        <v>89</v>
      </c>
      <c r="BI248" s="481">
        <f>'G-8'!MX154</f>
        <v>2</v>
      </c>
      <c r="BJ248" s="481">
        <f>'G-8'!MY154</f>
        <v>0</v>
      </c>
      <c r="BK248" s="481">
        <f>'G-8'!NA154</f>
        <v>0</v>
      </c>
      <c r="BL248" s="41">
        <f>COUNTA(BM248:BZ248)/2</f>
        <v>0</v>
      </c>
      <c r="BM248" s="41"/>
      <c r="BN248" s="31"/>
      <c r="BO248" s="41"/>
      <c r="BP248" s="31"/>
      <c r="BQ248" s="41"/>
      <c r="BR248" s="31"/>
      <c r="BS248" s="31"/>
      <c r="BT248" s="31"/>
      <c r="BU248" s="31"/>
      <c r="BV248" s="31"/>
      <c r="BW248" s="31"/>
      <c r="BX248" s="31"/>
      <c r="BY248" s="31"/>
      <c r="BZ248" s="31"/>
      <c r="CA248" s="41">
        <f t="shared" si="1547"/>
        <v>0</v>
      </c>
      <c r="CB248" s="41"/>
      <c r="CC248" s="41"/>
      <c r="CD248" s="41"/>
      <c r="CE248" s="41"/>
      <c r="CF248" s="41"/>
      <c r="CG248" s="41" t="s">
        <v>88</v>
      </c>
      <c r="CH248" s="41"/>
      <c r="CI248" s="41"/>
      <c r="CJ248" s="41"/>
      <c r="CK248" s="41"/>
      <c r="CL248" s="41">
        <f>COUNTA(CM248:CT248)/2</f>
        <v>0</v>
      </c>
      <c r="CM248" s="41"/>
      <c r="CN248" s="41"/>
      <c r="CO248" s="41"/>
      <c r="CP248" s="41"/>
      <c r="CQ248" s="41"/>
      <c r="CR248" s="41"/>
      <c r="CS248" s="41"/>
      <c r="CT248" s="41"/>
      <c r="CU248" s="41">
        <f t="shared" si="1548"/>
        <v>0</v>
      </c>
      <c r="CV248" s="41"/>
      <c r="CW248" s="31"/>
      <c r="CX248" s="31"/>
      <c r="CY248" s="31"/>
      <c r="CZ248" s="31"/>
      <c r="DA248" s="31"/>
      <c r="DB248" s="26"/>
      <c r="DC248" s="26"/>
      <c r="DD248" s="26"/>
      <c r="DE248" s="26" t="s">
        <v>89</v>
      </c>
      <c r="DF248" s="26"/>
      <c r="DG248" s="26"/>
      <c r="DH248" s="26">
        <f t="shared" si="1284"/>
        <v>1</v>
      </c>
      <c r="DI248" s="26" t="str">
        <f t="shared" si="1285"/>
        <v>Avanzado</v>
      </c>
      <c r="DJ248" s="19"/>
      <c r="EG248" s="19"/>
      <c r="EH248" s="19"/>
      <c r="EI248" s="19"/>
      <c r="EJ248" s="19"/>
      <c r="EK248" s="19"/>
      <c r="EL248" s="19"/>
      <c r="EM248" s="19"/>
      <c r="EN248" s="19"/>
      <c r="EO248" s="19"/>
      <c r="EP248" s="19"/>
    </row>
    <row r="249" spans="1:146" s="20" customFormat="1" ht="15" customHeight="1">
      <c r="A249" s="1"/>
      <c r="B249" s="19"/>
      <c r="C249" s="31" t="str">
        <f>C248</f>
        <v>Aspectos técnicos y de salud pública</v>
      </c>
      <c r="D249" s="31" t="s">
        <v>5</v>
      </c>
      <c r="E249" s="31" t="str">
        <f>E248</f>
        <v>Instalaciones y equipamiento</v>
      </c>
      <c r="F249" s="31" t="str">
        <f t="shared" ref="F249:G253" si="1646">F248</f>
        <v>Desempeño de las instalaciones y equipamiento</v>
      </c>
      <c r="G249" s="31" t="str">
        <f t="shared" si="1646"/>
        <v>Efectividad Gubernamental</v>
      </c>
      <c r="H249" s="31" t="str">
        <f t="shared" si="1274"/>
        <v>Avanzado</v>
      </c>
      <c r="I249" s="31" t="str">
        <f t="shared" ref="I249:AG252" si="1647">I248</f>
        <v>I-83</v>
      </c>
      <c r="J249" s="31" t="str">
        <f t="shared" si="1647"/>
        <v>Sistema de monitoreo continuo</v>
      </c>
      <c r="K249" s="31" t="str">
        <f t="shared" si="1647"/>
        <v>Si/Parcialmente/No</v>
      </c>
      <c r="L249" s="31" t="str">
        <f t="shared" si="1647"/>
        <v>Evalúa la existencia de un sistema de seguimiento continuo de datos sobre la gestión de residuos.</v>
      </c>
      <c r="M249" s="31" t="str">
        <f t="shared" si="1647"/>
        <v>Cualitativo</v>
      </c>
      <c r="N249" s="31" t="str">
        <f t="shared" si="1647"/>
        <v>El sistema de monitoreo puede incluir uno o varios de los siguientes datos: cantidades recibidas en cada planta/instalación, composición, características físicas y químicas de los residuos. 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v>
      </c>
      <c r="O249" s="31" t="str">
        <f t="shared" si="1647"/>
        <v>N/A</v>
      </c>
      <c r="P249" s="31" t="str">
        <f t="shared" si="1647"/>
        <v>N/A</v>
      </c>
      <c r="Q249" s="31" t="str">
        <f t="shared" si="1647"/>
        <v>N/A</v>
      </c>
      <c r="R249" s="31" t="str">
        <f t="shared" si="1647"/>
        <v>N/A</v>
      </c>
      <c r="S249" s="31">
        <f t="shared" si="1647"/>
        <v>116</v>
      </c>
      <c r="T249" s="31">
        <f t="shared" si="1647"/>
        <v>117</v>
      </c>
      <c r="U249" s="31" t="str">
        <f t="shared" si="1647"/>
        <v>-</v>
      </c>
      <c r="V249" s="31" t="str">
        <f t="shared" si="1647"/>
        <v>-</v>
      </c>
      <c r="W249" s="31" t="str">
        <f t="shared" si="1647"/>
        <v>-</v>
      </c>
      <c r="X249" s="31" t="str">
        <f t="shared" si="1647"/>
        <v>-</v>
      </c>
      <c r="Y249" s="31" t="str">
        <f t="shared" si="1647"/>
        <v>-</v>
      </c>
      <c r="Z249" s="31" t="str">
        <f t="shared" si="1647"/>
        <v>-</v>
      </c>
      <c r="AA249" s="31" t="str">
        <f t="shared" si="1647"/>
        <v>-</v>
      </c>
      <c r="AB249" s="31" t="str">
        <f t="shared" si="1647"/>
        <v>-</v>
      </c>
      <c r="AC249" s="31" t="str">
        <f t="shared" si="1647"/>
        <v>-</v>
      </c>
      <c r="AD249" s="31" t="str">
        <f t="shared" si="1647"/>
        <v>-</v>
      </c>
      <c r="AE249" s="31" t="str">
        <f t="shared" si="1647"/>
        <v>-</v>
      </c>
      <c r="AF249" s="31" t="str">
        <f t="shared" si="1647"/>
        <v>-</v>
      </c>
      <c r="AG249" s="31" t="str">
        <f t="shared" si="1647"/>
        <v>-</v>
      </c>
      <c r="AH249" s="31" t="str">
        <f t="shared" ref="AH249:BA253" si="1648">AH248</f>
        <v>-</v>
      </c>
      <c r="AI249" s="31" t="str">
        <f t="shared" si="1648"/>
        <v>-</v>
      </c>
      <c r="AJ249" s="31" t="str">
        <f t="shared" si="1648"/>
        <v>-</v>
      </c>
      <c r="AK249" s="31" t="str">
        <f t="shared" si="1648"/>
        <v>-</v>
      </c>
      <c r="AL249" s="221" t="str">
        <f t="shared" si="1648"/>
        <v>-</v>
      </c>
      <c r="AM249" s="31" t="str">
        <f t="shared" si="1648"/>
        <v>-</v>
      </c>
      <c r="AN249" s="31" t="str">
        <f t="shared" si="1648"/>
        <v>-</v>
      </c>
      <c r="AO249" s="31" t="str">
        <f t="shared" si="1648"/>
        <v>-</v>
      </c>
      <c r="AP249" s="31" t="str">
        <f t="shared" si="1648"/>
        <v>-</v>
      </c>
      <c r="AQ249" s="31" t="str">
        <f t="shared" si="1648"/>
        <v>Componentes</v>
      </c>
      <c r="AR249" s="31"/>
      <c r="AS249" s="31"/>
      <c r="AT249" s="31"/>
      <c r="AU249" s="31"/>
      <c r="AV249" s="31" t="str">
        <f t="shared" si="1648"/>
        <v>X</v>
      </c>
      <c r="AW249" s="31" t="str">
        <f t="shared" si="1648"/>
        <v>X</v>
      </c>
      <c r="AX249" s="31" t="str">
        <f t="shared" si="1648"/>
        <v>X</v>
      </c>
      <c r="AY249" s="31" t="str">
        <f t="shared" si="1648"/>
        <v>X</v>
      </c>
      <c r="AZ249" s="31" t="str">
        <f t="shared" si="1648"/>
        <v>X</v>
      </c>
      <c r="BA249" s="31" t="str">
        <f t="shared" si="1648"/>
        <v>X</v>
      </c>
      <c r="BB249" s="646" t="str">
        <f>BB248</f>
        <v>Si</v>
      </c>
      <c r="BC249" s="646" t="str">
        <f t="shared" ref="BC249:BG249" si="1649">BC248</f>
        <v>Propuesto</v>
      </c>
      <c r="BD249" s="648" t="str">
        <f t="shared" si="1649"/>
        <v>Parcialmente</v>
      </c>
      <c r="BE249" s="648" t="str">
        <f t="shared" si="1649"/>
        <v>Propuesto</v>
      </c>
      <c r="BF249" s="650" t="str">
        <f t="shared" si="1649"/>
        <v>No</v>
      </c>
      <c r="BG249" s="650" t="str">
        <f t="shared" si="1649"/>
        <v>Propuesto</v>
      </c>
      <c r="BH249" s="41" t="str">
        <f>BH248</f>
        <v>Si</v>
      </c>
      <c r="BI249" s="481">
        <f>'G-8'!MX190</f>
        <v>0</v>
      </c>
      <c r="BJ249" s="481">
        <f>'G-8'!MY190</f>
        <v>0</v>
      </c>
      <c r="BK249" s="481">
        <f>'G-8'!NA190</f>
        <v>0</v>
      </c>
      <c r="BL249" s="41">
        <f>BL248</f>
        <v>0</v>
      </c>
      <c r="BM249" s="41">
        <f t="shared" ref="BM249:DA253" si="1650">BM248</f>
        <v>0</v>
      </c>
      <c r="BN249" s="41">
        <f t="shared" si="1650"/>
        <v>0</v>
      </c>
      <c r="BO249" s="41">
        <f t="shared" si="1650"/>
        <v>0</v>
      </c>
      <c r="BP249" s="41">
        <f t="shared" si="1650"/>
        <v>0</v>
      </c>
      <c r="BQ249" s="41">
        <f t="shared" si="1650"/>
        <v>0</v>
      </c>
      <c r="BR249" s="41">
        <f t="shared" si="1650"/>
        <v>0</v>
      </c>
      <c r="BS249" s="41">
        <f t="shared" si="1650"/>
        <v>0</v>
      </c>
      <c r="BT249" s="41">
        <f t="shared" si="1650"/>
        <v>0</v>
      </c>
      <c r="BU249" s="41">
        <f t="shared" si="1650"/>
        <v>0</v>
      </c>
      <c r="BV249" s="41">
        <f t="shared" si="1650"/>
        <v>0</v>
      </c>
      <c r="BW249" s="41">
        <f t="shared" si="1650"/>
        <v>0</v>
      </c>
      <c r="BX249" s="41">
        <f t="shared" si="1650"/>
        <v>0</v>
      </c>
      <c r="BY249" s="41">
        <f t="shared" si="1650"/>
        <v>0</v>
      </c>
      <c r="BZ249" s="41">
        <f t="shared" si="1650"/>
        <v>0</v>
      </c>
      <c r="CA249" s="41">
        <f t="shared" si="1650"/>
        <v>0</v>
      </c>
      <c r="CB249" s="41">
        <f t="shared" si="1650"/>
        <v>0</v>
      </c>
      <c r="CC249" s="41">
        <f t="shared" si="1650"/>
        <v>0</v>
      </c>
      <c r="CD249" s="41">
        <f t="shared" si="1650"/>
        <v>0</v>
      </c>
      <c r="CE249" s="41">
        <f t="shared" si="1650"/>
        <v>0</v>
      </c>
      <c r="CF249" s="41">
        <f t="shared" si="1650"/>
        <v>0</v>
      </c>
      <c r="CG249" s="41" t="str">
        <f t="shared" si="1650"/>
        <v>No</v>
      </c>
      <c r="CH249" s="41">
        <f t="shared" si="1650"/>
        <v>0</v>
      </c>
      <c r="CI249" s="41">
        <f t="shared" si="1650"/>
        <v>0</v>
      </c>
      <c r="CJ249" s="41">
        <f t="shared" si="1650"/>
        <v>0</v>
      </c>
      <c r="CK249" s="41">
        <f t="shared" si="1650"/>
        <v>0</v>
      </c>
      <c r="CL249" s="41">
        <f t="shared" si="1650"/>
        <v>0</v>
      </c>
      <c r="CM249" s="41">
        <f t="shared" si="1650"/>
        <v>0</v>
      </c>
      <c r="CN249" s="41">
        <f t="shared" si="1650"/>
        <v>0</v>
      </c>
      <c r="CO249" s="41">
        <f t="shared" si="1650"/>
        <v>0</v>
      </c>
      <c r="CP249" s="41">
        <f t="shared" si="1650"/>
        <v>0</v>
      </c>
      <c r="CQ249" s="41">
        <f t="shared" si="1650"/>
        <v>0</v>
      </c>
      <c r="CR249" s="41">
        <f t="shared" si="1650"/>
        <v>0</v>
      </c>
      <c r="CS249" s="41">
        <f t="shared" si="1650"/>
        <v>0</v>
      </c>
      <c r="CT249" s="41">
        <f t="shared" si="1650"/>
        <v>0</v>
      </c>
      <c r="CU249" s="41">
        <f t="shared" si="1650"/>
        <v>0</v>
      </c>
      <c r="CV249" s="41">
        <f t="shared" si="1650"/>
        <v>0</v>
      </c>
      <c r="CW249" s="41">
        <f t="shared" si="1650"/>
        <v>0</v>
      </c>
      <c r="CX249" s="41">
        <f t="shared" si="1650"/>
        <v>0</v>
      </c>
      <c r="CY249" s="41">
        <f t="shared" si="1650"/>
        <v>0</v>
      </c>
      <c r="CZ249" s="41">
        <f t="shared" si="1650"/>
        <v>0</v>
      </c>
      <c r="DA249" s="41">
        <f t="shared" si="1650"/>
        <v>0</v>
      </c>
      <c r="DB249" s="26"/>
      <c r="DC249" s="26"/>
      <c r="DD249" s="26"/>
      <c r="DE249" s="26" t="s">
        <v>89</v>
      </c>
      <c r="DF249" s="26"/>
      <c r="DG249" s="26"/>
      <c r="DH249" s="26">
        <f t="shared" si="1284"/>
        <v>1</v>
      </c>
      <c r="DI249" s="26" t="str">
        <f t="shared" si="1285"/>
        <v>Avanzado</v>
      </c>
      <c r="DJ249" s="19"/>
      <c r="EG249" s="19"/>
      <c r="EH249" s="19"/>
      <c r="EI249" s="19"/>
      <c r="EJ249" s="19"/>
      <c r="EK249" s="19"/>
      <c r="EL249" s="19"/>
      <c r="EM249" s="19"/>
      <c r="EN249" s="19"/>
      <c r="EO249" s="19"/>
      <c r="EP249" s="19"/>
    </row>
    <row r="250" spans="1:146" s="20" customFormat="1" ht="15" customHeight="1">
      <c r="A250" s="1"/>
      <c r="B250" s="19"/>
      <c r="C250" s="31" t="str">
        <f t="shared" ref="C250:C253" si="1651">C249</f>
        <v>Aspectos técnicos y de salud pública</v>
      </c>
      <c r="D250" s="473" t="s">
        <v>204</v>
      </c>
      <c r="E250" s="31" t="str">
        <f t="shared" ref="E250:E253" si="1652">E249</f>
        <v>Instalaciones y equipamiento</v>
      </c>
      <c r="F250" s="31" t="str">
        <f t="shared" si="1646"/>
        <v>Desempeño de las instalaciones y equipamiento</v>
      </c>
      <c r="G250" s="31" t="str">
        <f t="shared" si="1646"/>
        <v>Efectividad Gubernamental</v>
      </c>
      <c r="H250" s="31" t="str">
        <f t="shared" si="1274"/>
        <v>Avanzado</v>
      </c>
      <c r="I250" s="31" t="str">
        <f t="shared" si="1647"/>
        <v>I-83</v>
      </c>
      <c r="J250" s="31" t="str">
        <f t="shared" si="1647"/>
        <v>Sistema de monitoreo continuo</v>
      </c>
      <c r="K250" s="31" t="str">
        <f t="shared" si="1647"/>
        <v>Si/Parcialmente/No</v>
      </c>
      <c r="L250" s="31" t="str">
        <f t="shared" si="1647"/>
        <v>Evalúa la existencia de un sistema de seguimiento continuo de datos sobre la gestión de residuos.</v>
      </c>
      <c r="M250" s="31" t="str">
        <f t="shared" si="1647"/>
        <v>Cualitativo</v>
      </c>
      <c r="N250" s="31" t="str">
        <f t="shared" si="1647"/>
        <v>El sistema de monitoreo puede incluir uno o varios de los siguientes datos: cantidades recibidas en cada planta/instalación, composición, características físicas y químicas de los residuos. 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v>
      </c>
      <c r="O250" s="31" t="str">
        <f t="shared" si="1647"/>
        <v>N/A</v>
      </c>
      <c r="P250" s="31" t="str">
        <f t="shared" si="1647"/>
        <v>N/A</v>
      </c>
      <c r="Q250" s="31" t="str">
        <f t="shared" si="1647"/>
        <v>N/A</v>
      </c>
      <c r="R250" s="31" t="str">
        <f t="shared" si="1647"/>
        <v>N/A</v>
      </c>
      <c r="S250" s="31">
        <f t="shared" si="1647"/>
        <v>116</v>
      </c>
      <c r="T250" s="31">
        <f t="shared" si="1647"/>
        <v>117</v>
      </c>
      <c r="U250" s="31" t="str">
        <f t="shared" si="1647"/>
        <v>-</v>
      </c>
      <c r="V250" s="31" t="str">
        <f t="shared" si="1647"/>
        <v>-</v>
      </c>
      <c r="W250" s="31" t="str">
        <f t="shared" si="1647"/>
        <v>-</v>
      </c>
      <c r="X250" s="31" t="str">
        <f t="shared" si="1647"/>
        <v>-</v>
      </c>
      <c r="Y250" s="31" t="str">
        <f t="shared" si="1647"/>
        <v>-</v>
      </c>
      <c r="Z250" s="31" t="str">
        <f t="shared" si="1647"/>
        <v>-</v>
      </c>
      <c r="AA250" s="31" t="str">
        <f t="shared" si="1647"/>
        <v>-</v>
      </c>
      <c r="AB250" s="31" t="str">
        <f t="shared" si="1647"/>
        <v>-</v>
      </c>
      <c r="AC250" s="31" t="str">
        <f t="shared" si="1647"/>
        <v>-</v>
      </c>
      <c r="AD250" s="31" t="str">
        <f t="shared" si="1647"/>
        <v>-</v>
      </c>
      <c r="AE250" s="31" t="str">
        <f t="shared" si="1647"/>
        <v>-</v>
      </c>
      <c r="AF250" s="31" t="str">
        <f t="shared" si="1647"/>
        <v>-</v>
      </c>
      <c r="AG250" s="31" t="str">
        <f t="shared" si="1647"/>
        <v>-</v>
      </c>
      <c r="AH250" s="31" t="str">
        <f t="shared" si="1648"/>
        <v>-</v>
      </c>
      <c r="AI250" s="31" t="str">
        <f t="shared" si="1648"/>
        <v>-</v>
      </c>
      <c r="AJ250" s="31" t="str">
        <f t="shared" si="1648"/>
        <v>-</v>
      </c>
      <c r="AK250" s="31" t="str">
        <f t="shared" si="1648"/>
        <v>-</v>
      </c>
      <c r="AL250" s="221" t="str">
        <f t="shared" si="1648"/>
        <v>-</v>
      </c>
      <c r="AM250" s="31" t="str">
        <f t="shared" si="1648"/>
        <v>-</v>
      </c>
      <c r="AN250" s="31" t="str">
        <f t="shared" si="1648"/>
        <v>-</v>
      </c>
      <c r="AO250" s="31" t="str">
        <f t="shared" si="1648"/>
        <v>-</v>
      </c>
      <c r="AP250" s="31" t="str">
        <f t="shared" si="1648"/>
        <v>-</v>
      </c>
      <c r="AQ250" s="31" t="str">
        <f t="shared" si="1648"/>
        <v>Componentes</v>
      </c>
      <c r="AR250" s="31"/>
      <c r="AS250" s="31"/>
      <c r="AT250" s="31"/>
      <c r="AU250" s="31"/>
      <c r="AV250" s="31" t="str">
        <f t="shared" si="1648"/>
        <v>X</v>
      </c>
      <c r="AW250" s="31" t="str">
        <f t="shared" si="1648"/>
        <v>X</v>
      </c>
      <c r="AX250" s="31" t="str">
        <f t="shared" si="1648"/>
        <v>X</v>
      </c>
      <c r="AY250" s="31" t="str">
        <f t="shared" si="1648"/>
        <v>X</v>
      </c>
      <c r="AZ250" s="31" t="str">
        <f t="shared" si="1648"/>
        <v>X</v>
      </c>
      <c r="BA250" s="31" t="str">
        <f t="shared" si="1648"/>
        <v>X</v>
      </c>
      <c r="BB250" s="646" t="str">
        <f t="shared" ref="BB250:BB253" si="1653">BB249</f>
        <v>Si</v>
      </c>
      <c r="BC250" s="646" t="str">
        <f t="shared" ref="BC250:BC253" si="1654">BC249</f>
        <v>Propuesto</v>
      </c>
      <c r="BD250" s="648" t="str">
        <f t="shared" ref="BD250:BD253" si="1655">BD249</f>
        <v>Parcialmente</v>
      </c>
      <c r="BE250" s="648" t="str">
        <f t="shared" ref="BE250:BE253" si="1656">BE249</f>
        <v>Propuesto</v>
      </c>
      <c r="BF250" s="650" t="str">
        <f t="shared" ref="BF250:BF253" si="1657">BF249</f>
        <v>No</v>
      </c>
      <c r="BG250" s="650" t="str">
        <f t="shared" ref="BG250:BG253" si="1658">BG249</f>
        <v>Propuesto</v>
      </c>
      <c r="BH250" s="41" t="str">
        <f t="shared" ref="BH250:BH253" si="1659">BH249</f>
        <v>Si</v>
      </c>
      <c r="BI250" s="481">
        <f>'G-8'!MX218</f>
        <v>2</v>
      </c>
      <c r="BJ250" s="481">
        <f>'G-8'!MY218</f>
        <v>0</v>
      </c>
      <c r="BK250" s="481">
        <f>'G-8'!NA218</f>
        <v>0</v>
      </c>
      <c r="BL250" s="41">
        <f t="shared" ref="BL250:BL253" si="1660">BL249</f>
        <v>0</v>
      </c>
      <c r="BM250" s="41">
        <f t="shared" si="1650"/>
        <v>0</v>
      </c>
      <c r="BN250" s="41">
        <f t="shared" si="1650"/>
        <v>0</v>
      </c>
      <c r="BO250" s="41">
        <f t="shared" si="1650"/>
        <v>0</v>
      </c>
      <c r="BP250" s="41">
        <f t="shared" si="1650"/>
        <v>0</v>
      </c>
      <c r="BQ250" s="41">
        <f t="shared" si="1650"/>
        <v>0</v>
      </c>
      <c r="BR250" s="41">
        <f t="shared" si="1650"/>
        <v>0</v>
      </c>
      <c r="BS250" s="41">
        <f t="shared" si="1650"/>
        <v>0</v>
      </c>
      <c r="BT250" s="41">
        <f t="shared" si="1650"/>
        <v>0</v>
      </c>
      <c r="BU250" s="41">
        <f t="shared" si="1650"/>
        <v>0</v>
      </c>
      <c r="BV250" s="41">
        <f t="shared" si="1650"/>
        <v>0</v>
      </c>
      <c r="BW250" s="41">
        <f t="shared" si="1650"/>
        <v>0</v>
      </c>
      <c r="BX250" s="41">
        <f t="shared" si="1650"/>
        <v>0</v>
      </c>
      <c r="BY250" s="41">
        <f t="shared" si="1650"/>
        <v>0</v>
      </c>
      <c r="BZ250" s="41">
        <f t="shared" si="1650"/>
        <v>0</v>
      </c>
      <c r="CA250" s="41">
        <f t="shared" si="1650"/>
        <v>0</v>
      </c>
      <c r="CB250" s="41">
        <f t="shared" si="1650"/>
        <v>0</v>
      </c>
      <c r="CC250" s="41">
        <f t="shared" si="1650"/>
        <v>0</v>
      </c>
      <c r="CD250" s="41">
        <f t="shared" si="1650"/>
        <v>0</v>
      </c>
      <c r="CE250" s="41">
        <f t="shared" si="1650"/>
        <v>0</v>
      </c>
      <c r="CF250" s="41">
        <f t="shared" si="1650"/>
        <v>0</v>
      </c>
      <c r="CG250" s="41" t="str">
        <f t="shared" si="1650"/>
        <v>No</v>
      </c>
      <c r="CH250" s="41">
        <f t="shared" si="1650"/>
        <v>0</v>
      </c>
      <c r="CI250" s="41">
        <f t="shared" si="1650"/>
        <v>0</v>
      </c>
      <c r="CJ250" s="41">
        <f t="shared" si="1650"/>
        <v>0</v>
      </c>
      <c r="CK250" s="41">
        <f t="shared" si="1650"/>
        <v>0</v>
      </c>
      <c r="CL250" s="41">
        <f t="shared" si="1650"/>
        <v>0</v>
      </c>
      <c r="CM250" s="41">
        <f t="shared" si="1650"/>
        <v>0</v>
      </c>
      <c r="CN250" s="41">
        <f t="shared" si="1650"/>
        <v>0</v>
      </c>
      <c r="CO250" s="41">
        <f t="shared" si="1650"/>
        <v>0</v>
      </c>
      <c r="CP250" s="41">
        <f t="shared" si="1650"/>
        <v>0</v>
      </c>
      <c r="CQ250" s="41">
        <f t="shared" si="1650"/>
        <v>0</v>
      </c>
      <c r="CR250" s="41">
        <f t="shared" si="1650"/>
        <v>0</v>
      </c>
      <c r="CS250" s="41">
        <f t="shared" si="1650"/>
        <v>0</v>
      </c>
      <c r="CT250" s="41">
        <f t="shared" si="1650"/>
        <v>0</v>
      </c>
      <c r="CU250" s="41">
        <f t="shared" si="1650"/>
        <v>0</v>
      </c>
      <c r="CV250" s="41">
        <f t="shared" si="1650"/>
        <v>0</v>
      </c>
      <c r="CW250" s="41">
        <f t="shared" si="1650"/>
        <v>0</v>
      </c>
      <c r="CX250" s="41">
        <f t="shared" si="1650"/>
        <v>0</v>
      </c>
      <c r="CY250" s="41">
        <f t="shared" si="1650"/>
        <v>0</v>
      </c>
      <c r="CZ250" s="41">
        <f t="shared" si="1650"/>
        <v>0</v>
      </c>
      <c r="DA250" s="41">
        <f t="shared" si="1650"/>
        <v>0</v>
      </c>
      <c r="DB250" s="26"/>
      <c r="DC250" s="26"/>
      <c r="DD250" s="26"/>
      <c r="DE250" s="26" t="s">
        <v>89</v>
      </c>
      <c r="DF250" s="26"/>
      <c r="DG250" s="26" t="s">
        <v>89</v>
      </c>
      <c r="DH250" s="26">
        <f t="shared" si="1284"/>
        <v>2</v>
      </c>
      <c r="DI250" s="26" t="str">
        <f t="shared" si="1285"/>
        <v>Avanzado</v>
      </c>
      <c r="DJ250" s="19"/>
      <c r="EG250" s="19"/>
      <c r="EH250" s="19"/>
      <c r="EI250" s="19"/>
      <c r="EJ250" s="19"/>
      <c r="EK250" s="19"/>
      <c r="EL250" s="19"/>
      <c r="EM250" s="19"/>
      <c r="EN250" s="19"/>
      <c r="EO250" s="19"/>
      <c r="EP250" s="19"/>
    </row>
    <row r="251" spans="1:146" s="20" customFormat="1" ht="15" customHeight="1">
      <c r="A251" s="1"/>
      <c r="B251" s="19"/>
      <c r="C251" s="31" t="str">
        <f t="shared" si="1651"/>
        <v>Aspectos técnicos y de salud pública</v>
      </c>
      <c r="D251" s="473" t="s">
        <v>162</v>
      </c>
      <c r="E251" s="31" t="str">
        <f t="shared" si="1652"/>
        <v>Instalaciones y equipamiento</v>
      </c>
      <c r="F251" s="31" t="str">
        <f t="shared" si="1646"/>
        <v>Desempeño de las instalaciones y equipamiento</v>
      </c>
      <c r="G251" s="31" t="str">
        <f t="shared" si="1646"/>
        <v>Efectividad Gubernamental</v>
      </c>
      <c r="H251" s="31" t="str">
        <f t="shared" si="1274"/>
        <v>Avanzado</v>
      </c>
      <c r="I251" s="31" t="str">
        <f t="shared" si="1647"/>
        <v>I-83</v>
      </c>
      <c r="J251" s="31" t="str">
        <f t="shared" si="1647"/>
        <v>Sistema de monitoreo continuo</v>
      </c>
      <c r="K251" s="31" t="str">
        <f t="shared" si="1647"/>
        <v>Si/Parcialmente/No</v>
      </c>
      <c r="L251" s="31" t="str">
        <f t="shared" si="1647"/>
        <v>Evalúa la existencia de un sistema de seguimiento continuo de datos sobre la gestión de residuos.</v>
      </c>
      <c r="M251" s="31" t="str">
        <f t="shared" si="1647"/>
        <v>Cualitativo</v>
      </c>
      <c r="N251" s="31" t="str">
        <f t="shared" si="1647"/>
        <v>El sistema de monitoreo puede incluir uno o varios de los siguientes datos: cantidades recibidas en cada planta/instalación, composición, características físicas y químicas de los residuos. 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v>
      </c>
      <c r="O251" s="31" t="str">
        <f t="shared" si="1647"/>
        <v>N/A</v>
      </c>
      <c r="P251" s="31" t="str">
        <f t="shared" si="1647"/>
        <v>N/A</v>
      </c>
      <c r="Q251" s="31" t="str">
        <f t="shared" si="1647"/>
        <v>N/A</v>
      </c>
      <c r="R251" s="31" t="str">
        <f t="shared" si="1647"/>
        <v>N/A</v>
      </c>
      <c r="S251" s="31">
        <f t="shared" si="1647"/>
        <v>116</v>
      </c>
      <c r="T251" s="31">
        <f t="shared" si="1647"/>
        <v>117</v>
      </c>
      <c r="U251" s="31" t="str">
        <f t="shared" si="1647"/>
        <v>-</v>
      </c>
      <c r="V251" s="31" t="str">
        <f t="shared" si="1647"/>
        <v>-</v>
      </c>
      <c r="W251" s="31" t="str">
        <f t="shared" si="1647"/>
        <v>-</v>
      </c>
      <c r="X251" s="31" t="str">
        <f t="shared" si="1647"/>
        <v>-</v>
      </c>
      <c r="Y251" s="31" t="str">
        <f t="shared" si="1647"/>
        <v>-</v>
      </c>
      <c r="Z251" s="31" t="str">
        <f t="shared" si="1647"/>
        <v>-</v>
      </c>
      <c r="AA251" s="31" t="str">
        <f t="shared" si="1647"/>
        <v>-</v>
      </c>
      <c r="AB251" s="31" t="str">
        <f t="shared" si="1647"/>
        <v>-</v>
      </c>
      <c r="AC251" s="31" t="str">
        <f t="shared" si="1647"/>
        <v>-</v>
      </c>
      <c r="AD251" s="31" t="str">
        <f t="shared" si="1647"/>
        <v>-</v>
      </c>
      <c r="AE251" s="31" t="str">
        <f t="shared" si="1647"/>
        <v>-</v>
      </c>
      <c r="AF251" s="31" t="str">
        <f t="shared" si="1647"/>
        <v>-</v>
      </c>
      <c r="AG251" s="31" t="str">
        <f t="shared" si="1647"/>
        <v>-</v>
      </c>
      <c r="AH251" s="31" t="str">
        <f t="shared" si="1648"/>
        <v>-</v>
      </c>
      <c r="AI251" s="31" t="str">
        <f t="shared" si="1648"/>
        <v>-</v>
      </c>
      <c r="AJ251" s="31" t="str">
        <f t="shared" si="1648"/>
        <v>-</v>
      </c>
      <c r="AK251" s="31" t="str">
        <f t="shared" si="1648"/>
        <v>-</v>
      </c>
      <c r="AL251" s="221" t="str">
        <f t="shared" si="1648"/>
        <v>-</v>
      </c>
      <c r="AM251" s="31" t="str">
        <f t="shared" si="1648"/>
        <v>-</v>
      </c>
      <c r="AN251" s="31" t="str">
        <f t="shared" si="1648"/>
        <v>-</v>
      </c>
      <c r="AO251" s="31" t="str">
        <f t="shared" si="1648"/>
        <v>-</v>
      </c>
      <c r="AP251" s="31" t="str">
        <f t="shared" si="1648"/>
        <v>-</v>
      </c>
      <c r="AQ251" s="31" t="str">
        <f t="shared" si="1648"/>
        <v>Componentes</v>
      </c>
      <c r="AR251" s="31"/>
      <c r="AS251" s="31"/>
      <c r="AT251" s="31"/>
      <c r="AU251" s="31"/>
      <c r="AV251" s="31" t="str">
        <f t="shared" si="1648"/>
        <v>X</v>
      </c>
      <c r="AW251" s="31" t="str">
        <f t="shared" si="1648"/>
        <v>X</v>
      </c>
      <c r="AX251" s="31" t="str">
        <f t="shared" si="1648"/>
        <v>X</v>
      </c>
      <c r="AY251" s="31" t="str">
        <f t="shared" si="1648"/>
        <v>X</v>
      </c>
      <c r="AZ251" s="31" t="str">
        <f t="shared" si="1648"/>
        <v>X</v>
      </c>
      <c r="BA251" s="31" t="str">
        <f t="shared" si="1648"/>
        <v>X</v>
      </c>
      <c r="BB251" s="646" t="str">
        <f t="shared" si="1653"/>
        <v>Si</v>
      </c>
      <c r="BC251" s="646" t="str">
        <f t="shared" si="1654"/>
        <v>Propuesto</v>
      </c>
      <c r="BD251" s="648" t="str">
        <f t="shared" si="1655"/>
        <v>Parcialmente</v>
      </c>
      <c r="BE251" s="648" t="str">
        <f t="shared" si="1656"/>
        <v>Propuesto</v>
      </c>
      <c r="BF251" s="650" t="str">
        <f t="shared" si="1657"/>
        <v>No</v>
      </c>
      <c r="BG251" s="650" t="str">
        <f t="shared" si="1658"/>
        <v>Propuesto</v>
      </c>
      <c r="BH251" s="41" t="str">
        <f t="shared" si="1659"/>
        <v>Si</v>
      </c>
      <c r="BI251" s="481">
        <f>'G-8'!MX245</f>
        <v>0</v>
      </c>
      <c r="BJ251" s="481">
        <f>'G-8'!MY245</f>
        <v>0</v>
      </c>
      <c r="BK251" s="481">
        <f>'G-8'!NA245</f>
        <v>0</v>
      </c>
      <c r="BL251" s="41">
        <f t="shared" si="1660"/>
        <v>0</v>
      </c>
      <c r="BM251" s="41">
        <f t="shared" si="1650"/>
        <v>0</v>
      </c>
      <c r="BN251" s="41">
        <f t="shared" si="1650"/>
        <v>0</v>
      </c>
      <c r="BO251" s="41">
        <f t="shared" si="1650"/>
        <v>0</v>
      </c>
      <c r="BP251" s="41">
        <f t="shared" si="1650"/>
        <v>0</v>
      </c>
      <c r="BQ251" s="41">
        <f t="shared" si="1650"/>
        <v>0</v>
      </c>
      <c r="BR251" s="41">
        <f t="shared" si="1650"/>
        <v>0</v>
      </c>
      <c r="BS251" s="41">
        <f t="shared" si="1650"/>
        <v>0</v>
      </c>
      <c r="BT251" s="41">
        <f t="shared" si="1650"/>
        <v>0</v>
      </c>
      <c r="BU251" s="41">
        <f t="shared" si="1650"/>
        <v>0</v>
      </c>
      <c r="BV251" s="41">
        <f t="shared" si="1650"/>
        <v>0</v>
      </c>
      <c r="BW251" s="41">
        <f t="shared" si="1650"/>
        <v>0</v>
      </c>
      <c r="BX251" s="41">
        <f t="shared" si="1650"/>
        <v>0</v>
      </c>
      <c r="BY251" s="41">
        <f t="shared" si="1650"/>
        <v>0</v>
      </c>
      <c r="BZ251" s="41">
        <f t="shared" si="1650"/>
        <v>0</v>
      </c>
      <c r="CA251" s="41">
        <f t="shared" si="1650"/>
        <v>0</v>
      </c>
      <c r="CB251" s="41">
        <f t="shared" si="1650"/>
        <v>0</v>
      </c>
      <c r="CC251" s="41">
        <f t="shared" si="1650"/>
        <v>0</v>
      </c>
      <c r="CD251" s="41">
        <f t="shared" si="1650"/>
        <v>0</v>
      </c>
      <c r="CE251" s="41">
        <f t="shared" si="1650"/>
        <v>0</v>
      </c>
      <c r="CF251" s="41">
        <f t="shared" si="1650"/>
        <v>0</v>
      </c>
      <c r="CG251" s="41" t="str">
        <f t="shared" si="1650"/>
        <v>No</v>
      </c>
      <c r="CH251" s="41">
        <f t="shared" si="1650"/>
        <v>0</v>
      </c>
      <c r="CI251" s="41">
        <f t="shared" si="1650"/>
        <v>0</v>
      </c>
      <c r="CJ251" s="41">
        <f t="shared" si="1650"/>
        <v>0</v>
      </c>
      <c r="CK251" s="41">
        <f t="shared" si="1650"/>
        <v>0</v>
      </c>
      <c r="CL251" s="41">
        <f t="shared" si="1650"/>
        <v>0</v>
      </c>
      <c r="CM251" s="41">
        <f t="shared" si="1650"/>
        <v>0</v>
      </c>
      <c r="CN251" s="41">
        <f t="shared" si="1650"/>
        <v>0</v>
      </c>
      <c r="CO251" s="41">
        <f t="shared" si="1650"/>
        <v>0</v>
      </c>
      <c r="CP251" s="41">
        <f t="shared" si="1650"/>
        <v>0</v>
      </c>
      <c r="CQ251" s="41">
        <f t="shared" si="1650"/>
        <v>0</v>
      </c>
      <c r="CR251" s="41">
        <f t="shared" si="1650"/>
        <v>0</v>
      </c>
      <c r="CS251" s="41">
        <f t="shared" si="1650"/>
        <v>0</v>
      </c>
      <c r="CT251" s="41">
        <f t="shared" si="1650"/>
        <v>0</v>
      </c>
      <c r="CU251" s="41">
        <f t="shared" si="1650"/>
        <v>0</v>
      </c>
      <c r="CV251" s="41">
        <f t="shared" si="1650"/>
        <v>0</v>
      </c>
      <c r="CW251" s="41">
        <f t="shared" si="1650"/>
        <v>0</v>
      </c>
      <c r="CX251" s="41">
        <f t="shared" si="1650"/>
        <v>0</v>
      </c>
      <c r="CY251" s="41">
        <f t="shared" si="1650"/>
        <v>0</v>
      </c>
      <c r="CZ251" s="41">
        <f t="shared" si="1650"/>
        <v>0</v>
      </c>
      <c r="DA251" s="41">
        <f t="shared" si="1650"/>
        <v>0</v>
      </c>
      <c r="DB251" s="26"/>
      <c r="DC251" s="26"/>
      <c r="DD251" s="26"/>
      <c r="DE251" s="26" t="s">
        <v>89</v>
      </c>
      <c r="DF251" s="26"/>
      <c r="DG251" s="26"/>
      <c r="DH251" s="26">
        <f t="shared" si="1284"/>
        <v>1</v>
      </c>
      <c r="DI251" s="26" t="str">
        <f t="shared" si="1285"/>
        <v>Avanzado</v>
      </c>
      <c r="DJ251" s="19"/>
      <c r="EG251" s="19"/>
      <c r="EH251" s="19"/>
      <c r="EI251" s="19"/>
      <c r="EJ251" s="19"/>
      <c r="EK251" s="19"/>
      <c r="EL251" s="19"/>
      <c r="EM251" s="19"/>
      <c r="EN251" s="19"/>
      <c r="EO251" s="19"/>
      <c r="EP251" s="19"/>
    </row>
    <row r="252" spans="1:146" s="20" customFormat="1" ht="15" customHeight="1">
      <c r="A252" s="1"/>
      <c r="B252" s="19"/>
      <c r="C252" s="31" t="str">
        <f t="shared" si="1651"/>
        <v>Aspectos técnicos y de salud pública</v>
      </c>
      <c r="D252" s="473" t="s">
        <v>214</v>
      </c>
      <c r="E252" s="31" t="str">
        <f t="shared" si="1652"/>
        <v>Instalaciones y equipamiento</v>
      </c>
      <c r="F252" s="31" t="str">
        <f t="shared" si="1646"/>
        <v>Desempeño de las instalaciones y equipamiento</v>
      </c>
      <c r="G252" s="31" t="str">
        <f t="shared" si="1646"/>
        <v>Efectividad Gubernamental</v>
      </c>
      <c r="H252" s="31" t="str">
        <f t="shared" si="1274"/>
        <v>Avanzado</v>
      </c>
      <c r="I252" s="31" t="str">
        <f t="shared" si="1647"/>
        <v>I-83</v>
      </c>
      <c r="J252" s="31" t="str">
        <f t="shared" si="1647"/>
        <v>Sistema de monitoreo continuo</v>
      </c>
      <c r="K252" s="31" t="str">
        <f t="shared" si="1647"/>
        <v>Si/Parcialmente/No</v>
      </c>
      <c r="L252" s="31" t="str">
        <f t="shared" si="1647"/>
        <v>Evalúa la existencia de un sistema de seguimiento continuo de datos sobre la gestión de residuos.</v>
      </c>
      <c r="M252" s="31" t="str">
        <f t="shared" si="1647"/>
        <v>Cualitativo</v>
      </c>
      <c r="N252" s="31" t="str">
        <f t="shared" si="1647"/>
        <v>El sistema de monitoreo puede incluir uno o varios de los siguientes datos: cantidades recibidas en cada planta/instalación, composición, características físicas y químicas de los residuos. 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v>
      </c>
      <c r="O252" s="31" t="str">
        <f t="shared" si="1647"/>
        <v>N/A</v>
      </c>
      <c r="P252" s="31" t="str">
        <f t="shared" si="1647"/>
        <v>N/A</v>
      </c>
      <c r="Q252" s="31" t="str">
        <f t="shared" si="1647"/>
        <v>N/A</v>
      </c>
      <c r="R252" s="31" t="str">
        <f t="shared" si="1647"/>
        <v>N/A</v>
      </c>
      <c r="S252" s="31">
        <f t="shared" si="1647"/>
        <v>116</v>
      </c>
      <c r="T252" s="31">
        <f t="shared" si="1647"/>
        <v>117</v>
      </c>
      <c r="U252" s="31" t="str">
        <f t="shared" si="1647"/>
        <v>-</v>
      </c>
      <c r="V252" s="31" t="str">
        <f t="shared" si="1647"/>
        <v>-</v>
      </c>
      <c r="W252" s="31" t="str">
        <f t="shared" si="1647"/>
        <v>-</v>
      </c>
      <c r="X252" s="31" t="str">
        <f t="shared" si="1647"/>
        <v>-</v>
      </c>
      <c r="Y252" s="31" t="str">
        <f t="shared" si="1647"/>
        <v>-</v>
      </c>
      <c r="Z252" s="31" t="str">
        <f t="shared" si="1647"/>
        <v>-</v>
      </c>
      <c r="AA252" s="31" t="str">
        <f t="shared" si="1647"/>
        <v>-</v>
      </c>
      <c r="AB252" s="31" t="str">
        <f t="shared" si="1647"/>
        <v>-</v>
      </c>
      <c r="AC252" s="31" t="str">
        <f t="shared" si="1647"/>
        <v>-</v>
      </c>
      <c r="AD252" s="31" t="str">
        <f t="shared" si="1647"/>
        <v>-</v>
      </c>
      <c r="AE252" s="31" t="str">
        <f t="shared" si="1647"/>
        <v>-</v>
      </c>
      <c r="AF252" s="31" t="str">
        <f t="shared" si="1647"/>
        <v>-</v>
      </c>
      <c r="AG252" s="31" t="str">
        <f t="shared" si="1647"/>
        <v>-</v>
      </c>
      <c r="AH252" s="31" t="str">
        <f t="shared" si="1648"/>
        <v>-</v>
      </c>
      <c r="AI252" s="31" t="str">
        <f t="shared" si="1648"/>
        <v>-</v>
      </c>
      <c r="AJ252" s="31" t="str">
        <f t="shared" si="1648"/>
        <v>-</v>
      </c>
      <c r="AK252" s="31" t="str">
        <f t="shared" si="1648"/>
        <v>-</v>
      </c>
      <c r="AL252" s="221" t="str">
        <f t="shared" si="1648"/>
        <v>-</v>
      </c>
      <c r="AM252" s="31" t="str">
        <f t="shared" si="1648"/>
        <v>-</v>
      </c>
      <c r="AN252" s="31" t="str">
        <f t="shared" si="1648"/>
        <v>-</v>
      </c>
      <c r="AO252" s="31" t="str">
        <f t="shared" si="1648"/>
        <v>-</v>
      </c>
      <c r="AP252" s="31" t="str">
        <f t="shared" si="1648"/>
        <v>-</v>
      </c>
      <c r="AQ252" s="31" t="str">
        <f t="shared" si="1648"/>
        <v>Componentes</v>
      </c>
      <c r="AR252" s="31"/>
      <c r="AS252" s="31"/>
      <c r="AT252" s="31"/>
      <c r="AU252" s="31"/>
      <c r="AV252" s="31" t="str">
        <f t="shared" si="1648"/>
        <v>X</v>
      </c>
      <c r="AW252" s="31" t="str">
        <f t="shared" si="1648"/>
        <v>X</v>
      </c>
      <c r="AX252" s="31" t="str">
        <f t="shared" si="1648"/>
        <v>X</v>
      </c>
      <c r="AY252" s="31" t="str">
        <f t="shared" si="1648"/>
        <v>X</v>
      </c>
      <c r="AZ252" s="31" t="str">
        <f t="shared" si="1648"/>
        <v>X</v>
      </c>
      <c r="BA252" s="31" t="str">
        <f t="shared" si="1648"/>
        <v>X</v>
      </c>
      <c r="BB252" s="646" t="str">
        <f t="shared" si="1653"/>
        <v>Si</v>
      </c>
      <c r="BC252" s="646" t="str">
        <f t="shared" si="1654"/>
        <v>Propuesto</v>
      </c>
      <c r="BD252" s="648" t="str">
        <f t="shared" si="1655"/>
        <v>Parcialmente</v>
      </c>
      <c r="BE252" s="648" t="str">
        <f t="shared" si="1656"/>
        <v>Propuesto</v>
      </c>
      <c r="BF252" s="650" t="str">
        <f t="shared" si="1657"/>
        <v>No</v>
      </c>
      <c r="BG252" s="650" t="str">
        <f t="shared" si="1658"/>
        <v>Propuesto</v>
      </c>
      <c r="BH252" s="41" t="str">
        <f t="shared" si="1659"/>
        <v>Si</v>
      </c>
      <c r="BI252" s="481">
        <f>'G-8'!MX271</f>
        <v>0</v>
      </c>
      <c r="BJ252" s="481">
        <f>'G-8'!MY271</f>
        <v>0</v>
      </c>
      <c r="BK252" s="481">
        <f>'G-8'!NA271</f>
        <v>1</v>
      </c>
      <c r="BL252" s="41">
        <f t="shared" si="1660"/>
        <v>0</v>
      </c>
      <c r="BM252" s="41">
        <f t="shared" si="1650"/>
        <v>0</v>
      </c>
      <c r="BN252" s="41">
        <f t="shared" si="1650"/>
        <v>0</v>
      </c>
      <c r="BO252" s="41">
        <f t="shared" si="1650"/>
        <v>0</v>
      </c>
      <c r="BP252" s="41">
        <f t="shared" si="1650"/>
        <v>0</v>
      </c>
      <c r="BQ252" s="41">
        <f t="shared" si="1650"/>
        <v>0</v>
      </c>
      <c r="BR252" s="41">
        <f t="shared" si="1650"/>
        <v>0</v>
      </c>
      <c r="BS252" s="41">
        <f t="shared" si="1650"/>
        <v>0</v>
      </c>
      <c r="BT252" s="41">
        <f t="shared" si="1650"/>
        <v>0</v>
      </c>
      <c r="BU252" s="41">
        <f t="shared" si="1650"/>
        <v>0</v>
      </c>
      <c r="BV252" s="41">
        <f t="shared" si="1650"/>
        <v>0</v>
      </c>
      <c r="BW252" s="41">
        <f t="shared" si="1650"/>
        <v>0</v>
      </c>
      <c r="BX252" s="41">
        <f t="shared" si="1650"/>
        <v>0</v>
      </c>
      <c r="BY252" s="41">
        <f t="shared" si="1650"/>
        <v>0</v>
      </c>
      <c r="BZ252" s="41">
        <f t="shared" si="1650"/>
        <v>0</v>
      </c>
      <c r="CA252" s="41">
        <f t="shared" si="1650"/>
        <v>0</v>
      </c>
      <c r="CB252" s="41">
        <f t="shared" si="1650"/>
        <v>0</v>
      </c>
      <c r="CC252" s="41">
        <f t="shared" si="1650"/>
        <v>0</v>
      </c>
      <c r="CD252" s="41">
        <f t="shared" si="1650"/>
        <v>0</v>
      </c>
      <c r="CE252" s="41">
        <f t="shared" si="1650"/>
        <v>0</v>
      </c>
      <c r="CF252" s="41">
        <f t="shared" si="1650"/>
        <v>0</v>
      </c>
      <c r="CG252" s="41" t="str">
        <f t="shared" si="1650"/>
        <v>No</v>
      </c>
      <c r="CH252" s="41">
        <f t="shared" si="1650"/>
        <v>0</v>
      </c>
      <c r="CI252" s="41">
        <f t="shared" si="1650"/>
        <v>0</v>
      </c>
      <c r="CJ252" s="41">
        <f t="shared" si="1650"/>
        <v>0</v>
      </c>
      <c r="CK252" s="41">
        <f t="shared" si="1650"/>
        <v>0</v>
      </c>
      <c r="CL252" s="41">
        <f t="shared" si="1650"/>
        <v>0</v>
      </c>
      <c r="CM252" s="41">
        <f t="shared" si="1650"/>
        <v>0</v>
      </c>
      <c r="CN252" s="41">
        <f t="shared" si="1650"/>
        <v>0</v>
      </c>
      <c r="CO252" s="41">
        <f t="shared" si="1650"/>
        <v>0</v>
      </c>
      <c r="CP252" s="41">
        <f t="shared" si="1650"/>
        <v>0</v>
      </c>
      <c r="CQ252" s="41">
        <f t="shared" si="1650"/>
        <v>0</v>
      </c>
      <c r="CR252" s="41">
        <f t="shared" si="1650"/>
        <v>0</v>
      </c>
      <c r="CS252" s="41">
        <f t="shared" si="1650"/>
        <v>0</v>
      </c>
      <c r="CT252" s="41">
        <f t="shared" si="1650"/>
        <v>0</v>
      </c>
      <c r="CU252" s="41">
        <f t="shared" si="1650"/>
        <v>0</v>
      </c>
      <c r="CV252" s="41">
        <f t="shared" si="1650"/>
        <v>0</v>
      </c>
      <c r="CW252" s="41">
        <f t="shared" si="1650"/>
        <v>0</v>
      </c>
      <c r="CX252" s="41">
        <f t="shared" si="1650"/>
        <v>0</v>
      </c>
      <c r="CY252" s="41">
        <f t="shared" si="1650"/>
        <v>0</v>
      </c>
      <c r="CZ252" s="41">
        <f t="shared" si="1650"/>
        <v>0</v>
      </c>
      <c r="DA252" s="41">
        <f t="shared" si="1650"/>
        <v>0</v>
      </c>
      <c r="DB252" s="26"/>
      <c r="DC252" s="26"/>
      <c r="DD252" s="26"/>
      <c r="DE252" s="26" t="s">
        <v>89</v>
      </c>
      <c r="DF252" s="26"/>
      <c r="DG252" s="26" t="s">
        <v>89</v>
      </c>
      <c r="DH252" s="26">
        <f t="shared" si="1284"/>
        <v>2</v>
      </c>
      <c r="DI252" s="26" t="str">
        <f t="shared" si="1285"/>
        <v>Avanzado</v>
      </c>
      <c r="DJ252" s="19"/>
      <c r="EG252" s="19"/>
      <c r="EH252" s="19"/>
      <c r="EI252" s="19"/>
      <c r="EJ252" s="19"/>
      <c r="EK252" s="19"/>
      <c r="EL252" s="19"/>
      <c r="EM252" s="19"/>
      <c r="EN252" s="19"/>
      <c r="EO252" s="19"/>
      <c r="EP252" s="19"/>
    </row>
    <row r="253" spans="1:146" s="20" customFormat="1" ht="15" customHeight="1">
      <c r="A253" s="1"/>
      <c r="B253" s="19"/>
      <c r="C253" s="31" t="str">
        <f t="shared" si="1651"/>
        <v>Aspectos técnicos y de salud pública</v>
      </c>
      <c r="D253" s="473" t="s">
        <v>55</v>
      </c>
      <c r="E253" s="31" t="str">
        <f t="shared" si="1652"/>
        <v>Instalaciones y equipamiento</v>
      </c>
      <c r="F253" s="31" t="str">
        <f t="shared" si="1646"/>
        <v>Desempeño de las instalaciones y equipamiento</v>
      </c>
      <c r="G253" s="31" t="str">
        <f t="shared" si="1646"/>
        <v>Efectividad Gubernamental</v>
      </c>
      <c r="H253" s="31" t="str">
        <f t="shared" si="1274"/>
        <v>Avanzado</v>
      </c>
      <c r="I253" s="31" t="str">
        <f t="shared" ref="I253" si="1661">I252</f>
        <v>I-83</v>
      </c>
      <c r="J253" s="31" t="str">
        <f t="shared" ref="J253" si="1662">J252</f>
        <v>Sistema de monitoreo continuo</v>
      </c>
      <c r="K253" s="31" t="str">
        <f t="shared" ref="K253" si="1663">K252</f>
        <v>Si/Parcialmente/No</v>
      </c>
      <c r="L253" s="31" t="str">
        <f t="shared" ref="L253" si="1664">L252</f>
        <v>Evalúa la existencia de un sistema de seguimiento continuo de datos sobre la gestión de residuos.</v>
      </c>
      <c r="M253" s="31" t="str">
        <f t="shared" ref="M253" si="1665">M252</f>
        <v>Cualitativo</v>
      </c>
      <c r="N253" s="31" t="str">
        <f t="shared" ref="N253" si="1666">N252</f>
        <v>El sistema de monitoreo puede incluir uno o varios de los siguientes datos: cantidades recibidas en cada planta/instalación, composición, características físicas y químicas de los residuos. Aunque la periodicidad del monitoreo puede variar dentro de cada instalación, por ejemplo en eliminación (vertederos o rellenos sanitarios) la medición debería realizarse cada vez que ingresan residuos a la instalación. Una base diaria, semanal, mensual o semestral para medir diversos datos puede ser considerada como continua. ¿Se tiene un sistema de monitoreo continuo de la gestión de residuos? Si= se cumple lo anteriormente explicado y a) se utilizan instrumentos y equipos de registro para mediciones físicas (balanzas, básculas, etc.) en todas las plantas/instalaciones, b) Existen protocolos o manuales para realizar las mediciones en cada planta/instalación. Parcialmente= Se cumple lo anteriormente expuesto y sólo uno de los supuestos a) ó b), No= no se tiene un sistema de monitoreo continuo</v>
      </c>
      <c r="O253" s="31" t="str">
        <f t="shared" ref="O253" si="1667">O252</f>
        <v>N/A</v>
      </c>
      <c r="P253" s="31" t="str">
        <f t="shared" ref="P253" si="1668">P252</f>
        <v>N/A</v>
      </c>
      <c r="Q253" s="31" t="str">
        <f t="shared" ref="Q253" si="1669">Q252</f>
        <v>N/A</v>
      </c>
      <c r="R253" s="31" t="str">
        <f t="shared" ref="R253" si="1670">R252</f>
        <v>N/A</v>
      </c>
      <c r="S253" s="31">
        <f t="shared" ref="S253" si="1671">S252</f>
        <v>116</v>
      </c>
      <c r="T253" s="31">
        <f t="shared" ref="T253" si="1672">T252</f>
        <v>117</v>
      </c>
      <c r="U253" s="31" t="str">
        <f t="shared" ref="U253" si="1673">U252</f>
        <v>-</v>
      </c>
      <c r="V253" s="31" t="str">
        <f t="shared" ref="V253" si="1674">V252</f>
        <v>-</v>
      </c>
      <c r="W253" s="31" t="str">
        <f t="shared" ref="W253" si="1675">W252</f>
        <v>-</v>
      </c>
      <c r="X253" s="31" t="str">
        <f t="shared" ref="X253" si="1676">X252</f>
        <v>-</v>
      </c>
      <c r="Y253" s="31" t="str">
        <f t="shared" ref="Y253" si="1677">Y252</f>
        <v>-</v>
      </c>
      <c r="Z253" s="31" t="str">
        <f t="shared" ref="Z253" si="1678">Z252</f>
        <v>-</v>
      </c>
      <c r="AA253" s="31" t="str">
        <f t="shared" ref="AA253" si="1679">AA252</f>
        <v>-</v>
      </c>
      <c r="AB253" s="31" t="str">
        <f t="shared" ref="AB253" si="1680">AB252</f>
        <v>-</v>
      </c>
      <c r="AC253" s="31" t="str">
        <f t="shared" ref="AC253" si="1681">AC252</f>
        <v>-</v>
      </c>
      <c r="AD253" s="31" t="str">
        <f t="shared" ref="AD253" si="1682">AD252</f>
        <v>-</v>
      </c>
      <c r="AE253" s="31" t="str">
        <f t="shared" ref="AE253" si="1683">AE252</f>
        <v>-</v>
      </c>
      <c r="AF253" s="31" t="str">
        <f t="shared" ref="AF253" si="1684">AF252</f>
        <v>-</v>
      </c>
      <c r="AG253" s="31" t="str">
        <f t="shared" ref="AG253" si="1685">AG252</f>
        <v>-</v>
      </c>
      <c r="AH253" s="31" t="str">
        <f t="shared" si="1648"/>
        <v>-</v>
      </c>
      <c r="AI253" s="31" t="str">
        <f t="shared" si="1648"/>
        <v>-</v>
      </c>
      <c r="AJ253" s="31" t="str">
        <f t="shared" si="1648"/>
        <v>-</v>
      </c>
      <c r="AK253" s="31" t="str">
        <f t="shared" si="1648"/>
        <v>-</v>
      </c>
      <c r="AL253" s="221" t="str">
        <f t="shared" si="1648"/>
        <v>-</v>
      </c>
      <c r="AM253" s="31" t="str">
        <f t="shared" si="1648"/>
        <v>-</v>
      </c>
      <c r="AN253" s="31" t="str">
        <f t="shared" si="1648"/>
        <v>-</v>
      </c>
      <c r="AO253" s="31" t="str">
        <f t="shared" si="1648"/>
        <v>-</v>
      </c>
      <c r="AP253" s="31" t="str">
        <f t="shared" si="1648"/>
        <v>-</v>
      </c>
      <c r="AQ253" s="31" t="str">
        <f t="shared" si="1648"/>
        <v>Componentes</v>
      </c>
      <c r="AR253" s="31"/>
      <c r="AS253" s="31"/>
      <c r="AT253" s="31"/>
      <c r="AU253" s="31"/>
      <c r="AV253" s="31" t="str">
        <f t="shared" si="1648"/>
        <v>X</v>
      </c>
      <c r="AW253" s="31" t="str">
        <f t="shared" si="1648"/>
        <v>X</v>
      </c>
      <c r="AX253" s="31" t="str">
        <f t="shared" si="1648"/>
        <v>X</v>
      </c>
      <c r="AY253" s="31" t="str">
        <f t="shared" si="1648"/>
        <v>X</v>
      </c>
      <c r="AZ253" s="31" t="str">
        <f t="shared" si="1648"/>
        <v>X</v>
      </c>
      <c r="BA253" s="31" t="str">
        <f t="shared" si="1648"/>
        <v>X</v>
      </c>
      <c r="BB253" s="646" t="str">
        <f t="shared" si="1653"/>
        <v>Si</v>
      </c>
      <c r="BC253" s="646" t="str">
        <f t="shared" si="1654"/>
        <v>Propuesto</v>
      </c>
      <c r="BD253" s="648" t="str">
        <f t="shared" si="1655"/>
        <v>Parcialmente</v>
      </c>
      <c r="BE253" s="648" t="str">
        <f t="shared" si="1656"/>
        <v>Propuesto</v>
      </c>
      <c r="BF253" s="650" t="str">
        <f t="shared" si="1657"/>
        <v>No</v>
      </c>
      <c r="BG253" s="650" t="str">
        <f t="shared" si="1658"/>
        <v>Propuesto</v>
      </c>
      <c r="BH253" s="41" t="str">
        <f t="shared" si="1659"/>
        <v>Si</v>
      </c>
      <c r="BI253" s="481">
        <f>'G-8'!MX299</f>
        <v>0</v>
      </c>
      <c r="BJ253" s="481">
        <f>'G-8'!MY299</f>
        <v>0</v>
      </c>
      <c r="BK253" s="481">
        <f>'G-8'!NA299</f>
        <v>0</v>
      </c>
      <c r="BL253" s="41">
        <f t="shared" si="1660"/>
        <v>0</v>
      </c>
      <c r="BM253" s="41">
        <f t="shared" si="1650"/>
        <v>0</v>
      </c>
      <c r="BN253" s="41">
        <f t="shared" si="1650"/>
        <v>0</v>
      </c>
      <c r="BO253" s="41">
        <f t="shared" si="1650"/>
        <v>0</v>
      </c>
      <c r="BP253" s="41">
        <f t="shared" si="1650"/>
        <v>0</v>
      </c>
      <c r="BQ253" s="41">
        <f t="shared" si="1650"/>
        <v>0</v>
      </c>
      <c r="BR253" s="41">
        <f t="shared" si="1650"/>
        <v>0</v>
      </c>
      <c r="BS253" s="41">
        <f t="shared" si="1650"/>
        <v>0</v>
      </c>
      <c r="BT253" s="41">
        <f t="shared" si="1650"/>
        <v>0</v>
      </c>
      <c r="BU253" s="41">
        <f t="shared" si="1650"/>
        <v>0</v>
      </c>
      <c r="BV253" s="41">
        <f t="shared" si="1650"/>
        <v>0</v>
      </c>
      <c r="BW253" s="41">
        <f t="shared" si="1650"/>
        <v>0</v>
      </c>
      <c r="BX253" s="41">
        <f t="shared" si="1650"/>
        <v>0</v>
      </c>
      <c r="BY253" s="41">
        <f t="shared" si="1650"/>
        <v>0</v>
      </c>
      <c r="BZ253" s="41">
        <f t="shared" si="1650"/>
        <v>0</v>
      </c>
      <c r="CA253" s="41">
        <f t="shared" si="1650"/>
        <v>0</v>
      </c>
      <c r="CB253" s="41">
        <f t="shared" si="1650"/>
        <v>0</v>
      </c>
      <c r="CC253" s="41">
        <f t="shared" si="1650"/>
        <v>0</v>
      </c>
      <c r="CD253" s="41">
        <f t="shared" si="1650"/>
        <v>0</v>
      </c>
      <c r="CE253" s="41">
        <f t="shared" si="1650"/>
        <v>0</v>
      </c>
      <c r="CF253" s="41">
        <f t="shared" si="1650"/>
        <v>0</v>
      </c>
      <c r="CG253" s="41" t="str">
        <f t="shared" si="1650"/>
        <v>No</v>
      </c>
      <c r="CH253" s="41">
        <f t="shared" si="1650"/>
        <v>0</v>
      </c>
      <c r="CI253" s="41">
        <f t="shared" si="1650"/>
        <v>0</v>
      </c>
      <c r="CJ253" s="41">
        <f t="shared" si="1650"/>
        <v>0</v>
      </c>
      <c r="CK253" s="41">
        <f t="shared" si="1650"/>
        <v>0</v>
      </c>
      <c r="CL253" s="41">
        <f t="shared" si="1650"/>
        <v>0</v>
      </c>
      <c r="CM253" s="41">
        <f t="shared" si="1650"/>
        <v>0</v>
      </c>
      <c r="CN253" s="41">
        <f t="shared" si="1650"/>
        <v>0</v>
      </c>
      <c r="CO253" s="41">
        <f t="shared" si="1650"/>
        <v>0</v>
      </c>
      <c r="CP253" s="41">
        <f t="shared" si="1650"/>
        <v>0</v>
      </c>
      <c r="CQ253" s="41">
        <f t="shared" si="1650"/>
        <v>0</v>
      </c>
      <c r="CR253" s="41">
        <f t="shared" si="1650"/>
        <v>0</v>
      </c>
      <c r="CS253" s="41">
        <f t="shared" si="1650"/>
        <v>0</v>
      </c>
      <c r="CT253" s="41">
        <f t="shared" si="1650"/>
        <v>0</v>
      </c>
      <c r="CU253" s="41">
        <f t="shared" si="1650"/>
        <v>0</v>
      </c>
      <c r="CV253" s="41">
        <f t="shared" si="1650"/>
        <v>0</v>
      </c>
      <c r="CW253" s="41">
        <f t="shared" si="1650"/>
        <v>0</v>
      </c>
      <c r="CX253" s="41">
        <f t="shared" si="1650"/>
        <v>0</v>
      </c>
      <c r="CY253" s="41">
        <f t="shared" si="1650"/>
        <v>0</v>
      </c>
      <c r="CZ253" s="41">
        <f t="shared" si="1650"/>
        <v>0</v>
      </c>
      <c r="DA253" s="41">
        <f t="shared" si="1650"/>
        <v>0</v>
      </c>
      <c r="DB253" s="26"/>
      <c r="DC253" s="26"/>
      <c r="DD253" s="26"/>
      <c r="DE253" s="26" t="s">
        <v>89</v>
      </c>
      <c r="DF253" s="26"/>
      <c r="DG253" s="26"/>
      <c r="DH253" s="26">
        <f t="shared" si="1284"/>
        <v>1</v>
      </c>
      <c r="DI253" s="26" t="str">
        <f t="shared" si="1285"/>
        <v>Avanzado</v>
      </c>
      <c r="DJ253" s="19"/>
      <c r="EG253" s="19"/>
      <c r="EH253" s="19"/>
      <c r="EI253" s="19"/>
      <c r="EJ253" s="19"/>
      <c r="EK253" s="19"/>
      <c r="EL253" s="19"/>
      <c r="EM253" s="19"/>
      <c r="EN253" s="19"/>
      <c r="EO253" s="19"/>
      <c r="EP253" s="19"/>
    </row>
    <row r="254" spans="1:146" s="20" customFormat="1" ht="15" customHeight="1">
      <c r="A254" s="1"/>
      <c r="B254" s="19"/>
      <c r="C254" s="31" t="s">
        <v>2160</v>
      </c>
      <c r="D254" s="31" t="s">
        <v>5</v>
      </c>
      <c r="E254" s="31" t="s">
        <v>430</v>
      </c>
      <c r="F254" s="31" t="s">
        <v>2161</v>
      </c>
      <c r="G254" s="31" t="s">
        <v>2129</v>
      </c>
      <c r="H254" s="31" t="str">
        <f t="shared" si="1274"/>
        <v>Básico</v>
      </c>
      <c r="I254" s="41" t="s">
        <v>3077</v>
      </c>
      <c r="J254" s="31" t="s">
        <v>2301</v>
      </c>
      <c r="K254" s="642" t="s">
        <v>6</v>
      </c>
      <c r="L254" s="22" t="s">
        <v>555</v>
      </c>
      <c r="M254" s="31" t="s">
        <v>98</v>
      </c>
      <c r="N254" s="31" t="s">
        <v>605</v>
      </c>
      <c r="O254" s="220" t="s">
        <v>22</v>
      </c>
      <c r="P254" s="220" t="s">
        <v>22</v>
      </c>
      <c r="Q254" s="220" t="s">
        <v>22</v>
      </c>
      <c r="R254" s="220" t="s">
        <v>22</v>
      </c>
      <c r="S254" s="26">
        <f>'G-7'!D86</f>
        <v>82</v>
      </c>
      <c r="T254" s="41">
        <f>'G-7'!D29</f>
        <v>24</v>
      </c>
      <c r="U254" s="26">
        <f>'G-7'!D30</f>
        <v>25</v>
      </c>
      <c r="V254" s="26">
        <f>'G-7'!D31</f>
        <v>26</v>
      </c>
      <c r="W254" s="26">
        <f>'G-7'!D33</f>
        <v>28</v>
      </c>
      <c r="X254" s="26">
        <f>'G-7'!D34</f>
        <v>29</v>
      </c>
      <c r="Y254" s="26">
        <f>'G-7'!D35</f>
        <v>30</v>
      </c>
      <c r="Z254" s="26">
        <f>'G-7'!D36</f>
        <v>31</v>
      </c>
      <c r="AA254" s="26">
        <f>'G-7'!D37</f>
        <v>32</v>
      </c>
      <c r="AB254" s="26">
        <f>'G-7'!D38</f>
        <v>33</v>
      </c>
      <c r="AC254" s="26">
        <f>'G-7'!D39</f>
        <v>34</v>
      </c>
      <c r="AD254" s="26">
        <f>'G-7'!D40</f>
        <v>35</v>
      </c>
      <c r="AE254" s="26">
        <f>'G-7'!D56</f>
        <v>51</v>
      </c>
      <c r="AF254" s="41" t="s">
        <v>4</v>
      </c>
      <c r="AG254" s="41" t="s">
        <v>4</v>
      </c>
      <c r="AH254" s="26">
        <f>'G-7'!D61</f>
        <v>56</v>
      </c>
      <c r="AI254" s="41" t="s">
        <v>4</v>
      </c>
      <c r="AJ254" s="41" t="s">
        <v>4</v>
      </c>
      <c r="AK254" s="41" t="s">
        <v>4</v>
      </c>
      <c r="AL254" s="221" t="s">
        <v>604</v>
      </c>
      <c r="AM254" s="26" t="s">
        <v>1501</v>
      </c>
      <c r="AN254" s="26" t="s">
        <v>2921</v>
      </c>
      <c r="AO254" s="22" t="s">
        <v>2922</v>
      </c>
      <c r="AP254" s="22" t="s">
        <v>2923</v>
      </c>
      <c r="AQ254" s="26" t="s">
        <v>2917</v>
      </c>
      <c r="AR254" s="26"/>
      <c r="AS254" s="26"/>
      <c r="AT254" s="26"/>
      <c r="AU254" s="26"/>
      <c r="AV254" s="26"/>
      <c r="AW254" s="26" t="s">
        <v>2851</v>
      </c>
      <c r="AX254" s="26"/>
      <c r="AY254" s="26"/>
      <c r="AZ254" s="26"/>
      <c r="BA254" s="26"/>
      <c r="BB254" s="23" t="s">
        <v>2111</v>
      </c>
      <c r="BC254" s="23" t="s">
        <v>1916</v>
      </c>
      <c r="BD254" s="30" t="s">
        <v>2110</v>
      </c>
      <c r="BE254" s="24" t="s">
        <v>1916</v>
      </c>
      <c r="BF254" s="25" t="s">
        <v>2107</v>
      </c>
      <c r="BG254" s="25" t="s">
        <v>1916</v>
      </c>
      <c r="BH254" s="40" t="s">
        <v>1011</v>
      </c>
      <c r="BI254" s="485">
        <f>'G-8'!MR157</f>
        <v>0.72</v>
      </c>
      <c r="BJ254" s="485">
        <f>'G-8'!MT157</f>
        <v>0.21019230769230773</v>
      </c>
      <c r="BK254" s="485">
        <f>'G-8'!MS157</f>
        <v>2.5000000000000001E-3</v>
      </c>
      <c r="BL254" s="41">
        <f>COUNTA(BM254:BZ254)/2</f>
        <v>2</v>
      </c>
      <c r="BM254" s="41" t="str">
        <f>I34</f>
        <v>I-28</v>
      </c>
      <c r="BN254" s="31" t="s">
        <v>565</v>
      </c>
      <c r="BO254" s="41" t="str">
        <f>I171</f>
        <v>I-67 F</v>
      </c>
      <c r="BP254" s="31" t="s">
        <v>563</v>
      </c>
      <c r="BQ254" s="41"/>
      <c r="BR254" s="31"/>
      <c r="BS254" s="31"/>
      <c r="BT254" s="31"/>
      <c r="BU254" s="31"/>
      <c r="BV254" s="31"/>
      <c r="BW254" s="31"/>
      <c r="BX254" s="31"/>
      <c r="BY254" s="31"/>
      <c r="BZ254" s="31"/>
      <c r="CA254" s="41">
        <f t="shared" ref="CA254:CA262" si="1686">COUNTA(CC254:CF254)/2</f>
        <v>0</v>
      </c>
      <c r="CB254" s="41"/>
      <c r="CC254" s="41"/>
      <c r="CD254" s="41"/>
      <c r="CE254" s="41"/>
      <c r="CF254" s="41"/>
      <c r="CG254" s="41" t="s">
        <v>88</v>
      </c>
      <c r="CH254" s="41"/>
      <c r="CI254" s="41"/>
      <c r="CJ254" s="41"/>
      <c r="CK254" s="41"/>
      <c r="CL254" s="41">
        <f>COUNTA(CM254:CT254)/2</f>
        <v>0</v>
      </c>
      <c r="CM254" s="41"/>
      <c r="CN254" s="41"/>
      <c r="CO254" s="41"/>
      <c r="CP254" s="41"/>
      <c r="CQ254" s="41"/>
      <c r="CR254" s="41"/>
      <c r="CS254" s="41"/>
      <c r="CT254" s="41"/>
      <c r="CU254" s="41">
        <f t="shared" ref="CU254:CU262" si="1687">COUNTA(CV254:DA254)/2</f>
        <v>0</v>
      </c>
      <c r="CV254" s="31"/>
      <c r="CW254" s="31"/>
      <c r="CX254" s="31"/>
      <c r="CY254" s="31"/>
      <c r="CZ254" s="31"/>
      <c r="DA254" s="31"/>
      <c r="DB254" s="26" t="s">
        <v>89</v>
      </c>
      <c r="DC254" s="26"/>
      <c r="DD254" s="26" t="s">
        <v>89</v>
      </c>
      <c r="DE254" s="26" t="s">
        <v>89</v>
      </c>
      <c r="DF254" s="26"/>
      <c r="DG254" s="26"/>
      <c r="DH254" s="26">
        <f t="shared" si="1284"/>
        <v>3</v>
      </c>
      <c r="DI254" s="26" t="str">
        <f t="shared" si="1285"/>
        <v>Básico</v>
      </c>
      <c r="DJ254" s="19"/>
      <c r="EG254" s="19"/>
      <c r="EH254" s="19"/>
      <c r="EI254" s="19"/>
      <c r="EJ254" s="19"/>
      <c r="EK254" s="19"/>
      <c r="EL254" s="19"/>
      <c r="EM254" s="19"/>
      <c r="EN254" s="19"/>
      <c r="EO254" s="19"/>
      <c r="EP254" s="19"/>
    </row>
    <row r="255" spans="1:146" s="20" customFormat="1" ht="15" customHeight="1">
      <c r="A255" s="1"/>
      <c r="B255" s="19"/>
      <c r="C255" s="31" t="s">
        <v>2160</v>
      </c>
      <c r="D255" s="31" t="s">
        <v>5</v>
      </c>
      <c r="E255" s="31" t="s">
        <v>430</v>
      </c>
      <c r="F255" s="31" t="s">
        <v>2161</v>
      </c>
      <c r="G255" s="31" t="s">
        <v>2125</v>
      </c>
      <c r="H255" s="31" t="str">
        <f t="shared" si="1274"/>
        <v>Básico</v>
      </c>
      <c r="I255" s="41" t="s">
        <v>1193</v>
      </c>
      <c r="J255" s="22" t="s">
        <v>373</v>
      </c>
      <c r="K255" s="642" t="s">
        <v>6</v>
      </c>
      <c r="L255" s="22" t="s">
        <v>359</v>
      </c>
      <c r="M255" s="31" t="s">
        <v>98</v>
      </c>
      <c r="N255" s="22" t="s">
        <v>374</v>
      </c>
      <c r="O255" s="220" t="s">
        <v>22</v>
      </c>
      <c r="P255" s="220" t="s">
        <v>22</v>
      </c>
      <c r="Q255" s="220" t="s">
        <v>22</v>
      </c>
      <c r="R255" s="220" t="s">
        <v>22</v>
      </c>
      <c r="S255" s="26">
        <f>'G-7'!D86</f>
        <v>82</v>
      </c>
      <c r="T255" s="26">
        <f>'G-7'!D85</f>
        <v>81</v>
      </c>
      <c r="U255" s="26" t="s">
        <v>4</v>
      </c>
      <c r="V255" s="26" t="s">
        <v>4</v>
      </c>
      <c r="W255" s="26" t="s">
        <v>4</v>
      </c>
      <c r="X255" s="41" t="s">
        <v>4</v>
      </c>
      <c r="Y255" s="41" t="s">
        <v>4</v>
      </c>
      <c r="Z255" s="41" t="s">
        <v>4</v>
      </c>
      <c r="AA255" s="41" t="s">
        <v>4</v>
      </c>
      <c r="AB255" s="41" t="s">
        <v>4</v>
      </c>
      <c r="AC255" s="41" t="s">
        <v>4</v>
      </c>
      <c r="AD255" s="41" t="s">
        <v>4</v>
      </c>
      <c r="AE255" s="41" t="s">
        <v>4</v>
      </c>
      <c r="AF255" s="41" t="s">
        <v>4</v>
      </c>
      <c r="AG255" s="41" t="s">
        <v>4</v>
      </c>
      <c r="AH255" s="41" t="s">
        <v>4</v>
      </c>
      <c r="AI255" s="41" t="s">
        <v>4</v>
      </c>
      <c r="AJ255" s="41" t="s">
        <v>4</v>
      </c>
      <c r="AK255" s="41" t="s">
        <v>4</v>
      </c>
      <c r="AL255" s="221" t="s">
        <v>321</v>
      </c>
      <c r="AM255" s="26" t="s">
        <v>1501</v>
      </c>
      <c r="AN255" s="26" t="s">
        <v>2921</v>
      </c>
      <c r="AO255" s="22" t="s">
        <v>2922</v>
      </c>
      <c r="AP255" s="22" t="s">
        <v>2923</v>
      </c>
      <c r="AQ255" s="26" t="s">
        <v>2917</v>
      </c>
      <c r="AR255" s="26"/>
      <c r="AS255" s="26"/>
      <c r="AT255" s="26"/>
      <c r="AU255" s="26"/>
      <c r="AV255" s="26"/>
      <c r="AW255" s="26" t="s">
        <v>2851</v>
      </c>
      <c r="AX255" s="26"/>
      <c r="AY255" s="26"/>
      <c r="AZ255" s="26"/>
      <c r="BA255" s="26"/>
      <c r="BB255" s="23" t="s">
        <v>2066</v>
      </c>
      <c r="BC255" s="23" t="s">
        <v>450</v>
      </c>
      <c r="BD255" s="30" t="s">
        <v>2098</v>
      </c>
      <c r="BE255" s="24" t="s">
        <v>450</v>
      </c>
      <c r="BF255" s="25" t="s">
        <v>1012</v>
      </c>
      <c r="BG255" s="25" t="s">
        <v>450</v>
      </c>
      <c r="BH255" s="486" t="s">
        <v>1011</v>
      </c>
      <c r="BI255" s="485">
        <f>'G-8'!MR158</f>
        <v>0.97</v>
      </c>
      <c r="BJ255" s="485">
        <f>'G-8'!MT158</f>
        <v>0.89933333333333332</v>
      </c>
      <c r="BK255" s="485">
        <f>'G-8'!MS158</f>
        <v>0</v>
      </c>
      <c r="BL255" s="41">
        <f>COUNTA(BM255:BZ255)/2</f>
        <v>0</v>
      </c>
      <c r="BM255" s="41"/>
      <c r="BN255" s="31"/>
      <c r="BO255" s="41"/>
      <c r="BP255" s="31"/>
      <c r="BQ255" s="41"/>
      <c r="BR255" s="31"/>
      <c r="BS255" s="31"/>
      <c r="BT255" s="31"/>
      <c r="BU255" s="31"/>
      <c r="BV255" s="31"/>
      <c r="BW255" s="31"/>
      <c r="BX255" s="31"/>
      <c r="BY255" s="31"/>
      <c r="BZ255" s="31"/>
      <c r="CA255" s="41">
        <f t="shared" si="1686"/>
        <v>0</v>
      </c>
      <c r="CB255" s="41"/>
      <c r="CC255" s="41"/>
      <c r="CD255" s="41"/>
      <c r="CE255" s="41"/>
      <c r="CF255" s="41"/>
      <c r="CG255" s="41" t="s">
        <v>88</v>
      </c>
      <c r="CH255" s="41"/>
      <c r="CI255" s="41"/>
      <c r="CJ255" s="41"/>
      <c r="CK255" s="41"/>
      <c r="CL255" s="41">
        <f>COUNTA(CM255:CT255)/2</f>
        <v>0</v>
      </c>
      <c r="CM255" s="41"/>
      <c r="CN255" s="41"/>
      <c r="CO255" s="41"/>
      <c r="CP255" s="41"/>
      <c r="CQ255" s="41"/>
      <c r="CR255" s="41"/>
      <c r="CS255" s="41"/>
      <c r="CT255" s="41"/>
      <c r="CU255" s="41">
        <f t="shared" si="1687"/>
        <v>0</v>
      </c>
      <c r="CV255" s="41"/>
      <c r="CW255" s="31"/>
      <c r="CX255" s="31"/>
      <c r="CY255" s="31"/>
      <c r="CZ255" s="31"/>
      <c r="DA255" s="31"/>
      <c r="DB255" s="26" t="s">
        <v>89</v>
      </c>
      <c r="DC255" s="26" t="s">
        <v>89</v>
      </c>
      <c r="DD255" s="26"/>
      <c r="DE255" s="26" t="s">
        <v>89</v>
      </c>
      <c r="DF255" s="26"/>
      <c r="DG255" s="26"/>
      <c r="DH255" s="26">
        <f t="shared" si="1284"/>
        <v>3</v>
      </c>
      <c r="DI255" s="26" t="str">
        <f t="shared" si="1285"/>
        <v>Básico</v>
      </c>
      <c r="DJ255" s="19"/>
      <c r="EG255" s="19"/>
      <c r="EH255" s="19"/>
      <c r="EI255" s="19"/>
      <c r="EJ255" s="19"/>
      <c r="EK255" s="19"/>
      <c r="EL255" s="19"/>
      <c r="EM255" s="19"/>
      <c r="EN255" s="19"/>
      <c r="EO255" s="19"/>
      <c r="EP255" s="19"/>
    </row>
    <row r="256" spans="1:146" s="20" customFormat="1" ht="15" customHeight="1">
      <c r="A256" s="1"/>
      <c r="B256" s="19"/>
      <c r="C256" s="31" t="s">
        <v>2160</v>
      </c>
      <c r="D256" s="31" t="s">
        <v>5</v>
      </c>
      <c r="E256" s="31" t="s">
        <v>430</v>
      </c>
      <c r="F256" s="31" t="s">
        <v>2161</v>
      </c>
      <c r="G256" s="31" t="s">
        <v>2125</v>
      </c>
      <c r="H256" s="31" t="str">
        <f t="shared" si="1274"/>
        <v>Avanzado</v>
      </c>
      <c r="I256" s="41" t="s">
        <v>3078</v>
      </c>
      <c r="J256" s="22" t="s">
        <v>366</v>
      </c>
      <c r="K256" s="642" t="s">
        <v>6</v>
      </c>
      <c r="L256" s="22" t="s">
        <v>322</v>
      </c>
      <c r="M256" s="31" t="s">
        <v>98</v>
      </c>
      <c r="N256" s="22" t="s">
        <v>375</v>
      </c>
      <c r="O256" s="220" t="s">
        <v>22</v>
      </c>
      <c r="P256" s="220" t="s">
        <v>22</v>
      </c>
      <c r="Q256" s="220" t="s">
        <v>22</v>
      </c>
      <c r="R256" s="220" t="s">
        <v>22</v>
      </c>
      <c r="S256" s="26">
        <f>'G-7'!D87</f>
        <v>83</v>
      </c>
      <c r="T256" s="26">
        <f>'G-7'!D85</f>
        <v>81</v>
      </c>
      <c r="U256" s="26" t="s">
        <v>4</v>
      </c>
      <c r="V256" s="26" t="s">
        <v>4</v>
      </c>
      <c r="W256" s="26" t="s">
        <v>4</v>
      </c>
      <c r="X256" s="41" t="s">
        <v>4</v>
      </c>
      <c r="Y256" s="41" t="s">
        <v>4</v>
      </c>
      <c r="Z256" s="41" t="s">
        <v>4</v>
      </c>
      <c r="AA256" s="41" t="s">
        <v>4</v>
      </c>
      <c r="AB256" s="41" t="s">
        <v>4</v>
      </c>
      <c r="AC256" s="41" t="s">
        <v>4</v>
      </c>
      <c r="AD256" s="41" t="s">
        <v>4</v>
      </c>
      <c r="AE256" s="41" t="s">
        <v>4</v>
      </c>
      <c r="AF256" s="41" t="s">
        <v>4</v>
      </c>
      <c r="AG256" s="41" t="s">
        <v>4</v>
      </c>
      <c r="AH256" s="41" t="s">
        <v>4</v>
      </c>
      <c r="AI256" s="41" t="s">
        <v>4</v>
      </c>
      <c r="AJ256" s="41" t="s">
        <v>4</v>
      </c>
      <c r="AK256" s="41" t="s">
        <v>4</v>
      </c>
      <c r="AL256" s="222" t="s">
        <v>4</v>
      </c>
      <c r="AM256" s="26" t="s">
        <v>1501</v>
      </c>
      <c r="AN256" s="26" t="s">
        <v>2921</v>
      </c>
      <c r="AO256" s="22" t="s">
        <v>2922</v>
      </c>
      <c r="AP256" s="22" t="s">
        <v>2923</v>
      </c>
      <c r="AQ256" s="26" t="s">
        <v>2917</v>
      </c>
      <c r="AR256" s="26"/>
      <c r="AS256" s="26"/>
      <c r="AT256" s="26"/>
      <c r="AU256" s="26"/>
      <c r="AV256" s="26"/>
      <c r="AW256" s="26" t="s">
        <v>2851</v>
      </c>
      <c r="AX256" s="26"/>
      <c r="AY256" s="26"/>
      <c r="AZ256" s="26"/>
      <c r="BA256" s="26"/>
      <c r="BB256" s="23" t="s">
        <v>3199</v>
      </c>
      <c r="BC256" s="23" t="s">
        <v>3201</v>
      </c>
      <c r="BD256" s="30" t="s">
        <v>4</v>
      </c>
      <c r="BE256" s="24" t="s">
        <v>4</v>
      </c>
      <c r="BF256" s="25" t="s">
        <v>3200</v>
      </c>
      <c r="BG256" s="25" t="s">
        <v>3201</v>
      </c>
      <c r="BH256" s="40" t="s">
        <v>971</v>
      </c>
      <c r="BI256" s="485">
        <f>'G-8'!MR164</f>
        <v>0.37</v>
      </c>
      <c r="BJ256" s="485">
        <f>'G-8'!MT164</f>
        <v>0.12562499999999999</v>
      </c>
      <c r="BK256" s="485">
        <f>'G-8'!MS164</f>
        <v>0.02</v>
      </c>
      <c r="BL256" s="41">
        <f>COUNTA(BM256:BZ256)/2</f>
        <v>0</v>
      </c>
      <c r="BM256" s="41"/>
      <c r="BN256" s="31"/>
      <c r="BO256" s="41"/>
      <c r="BP256" s="31"/>
      <c r="BQ256" s="41"/>
      <c r="BR256" s="31"/>
      <c r="BS256" s="31"/>
      <c r="BT256" s="31"/>
      <c r="BU256" s="31"/>
      <c r="BV256" s="31"/>
      <c r="BW256" s="31"/>
      <c r="BX256" s="31"/>
      <c r="BY256" s="31"/>
      <c r="BZ256" s="31"/>
      <c r="CA256" s="41">
        <f t="shared" si="1686"/>
        <v>0</v>
      </c>
      <c r="CB256" s="41"/>
      <c r="CC256" s="41"/>
      <c r="CD256" s="41"/>
      <c r="CE256" s="41"/>
      <c r="CF256" s="41"/>
      <c r="CG256" s="41" t="s">
        <v>88</v>
      </c>
      <c r="CH256" s="41"/>
      <c r="CI256" s="41"/>
      <c r="CJ256" s="41"/>
      <c r="CK256" s="41"/>
      <c r="CL256" s="41">
        <f>COUNTA(CM256:CT256)/2</f>
        <v>0</v>
      </c>
      <c r="CM256" s="41"/>
      <c r="CN256" s="41"/>
      <c r="CO256" s="41"/>
      <c r="CP256" s="41"/>
      <c r="CQ256" s="41"/>
      <c r="CR256" s="41"/>
      <c r="CS256" s="41"/>
      <c r="CT256" s="41"/>
      <c r="CU256" s="41">
        <f t="shared" si="1687"/>
        <v>0</v>
      </c>
      <c r="CV256" s="41"/>
      <c r="CW256" s="31"/>
      <c r="CX256" s="31"/>
      <c r="CY256" s="31"/>
      <c r="CZ256" s="31"/>
      <c r="DA256" s="31"/>
      <c r="DB256" s="26"/>
      <c r="DC256" s="26"/>
      <c r="DD256" s="26"/>
      <c r="DE256" s="26" t="s">
        <v>89</v>
      </c>
      <c r="DF256" s="26"/>
      <c r="DG256" s="26"/>
      <c r="DH256" s="26">
        <f t="shared" si="1284"/>
        <v>1</v>
      </c>
      <c r="DI256" s="26" t="str">
        <f t="shared" si="1285"/>
        <v>Avanzado</v>
      </c>
      <c r="DJ256" s="19"/>
      <c r="EG256" s="19"/>
      <c r="EH256" s="19"/>
      <c r="EI256" s="19"/>
      <c r="EJ256" s="19"/>
      <c r="EK256" s="19"/>
      <c r="EL256" s="19"/>
      <c r="EM256" s="19"/>
      <c r="EN256" s="19"/>
      <c r="EO256" s="19"/>
      <c r="EP256" s="19"/>
    </row>
    <row r="257" spans="1:146" s="20" customFormat="1" ht="15" customHeight="1">
      <c r="A257" s="1"/>
      <c r="B257" s="19"/>
      <c r="C257" s="31" t="s">
        <v>432</v>
      </c>
      <c r="D257" s="31" t="s">
        <v>5</v>
      </c>
      <c r="E257" s="31" t="s">
        <v>427</v>
      </c>
      <c r="F257" s="31" t="s">
        <v>1224</v>
      </c>
      <c r="G257" s="31" t="s">
        <v>2125</v>
      </c>
      <c r="H257" s="31" t="str">
        <f t="shared" si="1274"/>
        <v>Básico</v>
      </c>
      <c r="I257" s="41" t="s">
        <v>2995</v>
      </c>
      <c r="J257" s="22" t="s">
        <v>2137</v>
      </c>
      <c r="K257" s="642" t="s">
        <v>38</v>
      </c>
      <c r="L257" s="22" t="s">
        <v>3031</v>
      </c>
      <c r="M257" s="31" t="s">
        <v>98</v>
      </c>
      <c r="N257" s="22" t="s">
        <v>356</v>
      </c>
      <c r="O257" s="220" t="s">
        <v>22</v>
      </c>
      <c r="P257" s="220" t="s">
        <v>22</v>
      </c>
      <c r="Q257" s="220" t="s">
        <v>22</v>
      </c>
      <c r="R257" s="220" t="s">
        <v>22</v>
      </c>
      <c r="S257" s="26">
        <f>'G-7'!D90</f>
        <v>86</v>
      </c>
      <c r="T257" s="26">
        <f>'G-7'!D91</f>
        <v>87</v>
      </c>
      <c r="U257" s="26">
        <f>'G-7'!D85</f>
        <v>81</v>
      </c>
      <c r="V257" s="26">
        <f>'G-7'!D94</f>
        <v>90</v>
      </c>
      <c r="W257" s="26" t="s">
        <v>4</v>
      </c>
      <c r="X257" s="41" t="s">
        <v>4</v>
      </c>
      <c r="Y257" s="41" t="s">
        <v>4</v>
      </c>
      <c r="Z257" s="41" t="s">
        <v>4</v>
      </c>
      <c r="AA257" s="41" t="s">
        <v>4</v>
      </c>
      <c r="AB257" s="41" t="s">
        <v>4</v>
      </c>
      <c r="AC257" s="41" t="s">
        <v>4</v>
      </c>
      <c r="AD257" s="41" t="s">
        <v>4</v>
      </c>
      <c r="AE257" s="41" t="s">
        <v>4</v>
      </c>
      <c r="AF257" s="41" t="s">
        <v>4</v>
      </c>
      <c r="AG257" s="41" t="s">
        <v>4</v>
      </c>
      <c r="AH257" s="41" t="s">
        <v>4</v>
      </c>
      <c r="AI257" s="41" t="s">
        <v>4</v>
      </c>
      <c r="AJ257" s="41" t="s">
        <v>4</v>
      </c>
      <c r="AK257" s="41" t="s">
        <v>4</v>
      </c>
      <c r="AL257" s="222" t="s">
        <v>4</v>
      </c>
      <c r="AM257" s="26" t="s">
        <v>4</v>
      </c>
      <c r="AN257" s="669" t="s">
        <v>4</v>
      </c>
      <c r="AO257" s="22" t="s">
        <v>4</v>
      </c>
      <c r="AP257" s="22" t="s">
        <v>4</v>
      </c>
      <c r="AQ257" s="26" t="s">
        <v>619</v>
      </c>
      <c r="AR257" s="26"/>
      <c r="AS257" s="26"/>
      <c r="AT257" s="26"/>
      <c r="AU257" s="26"/>
      <c r="AV257" s="26"/>
      <c r="AW257" s="26" t="s">
        <v>2851</v>
      </c>
      <c r="AX257" s="26" t="s">
        <v>2851</v>
      </c>
      <c r="AY257" s="26" t="s">
        <v>2851</v>
      </c>
      <c r="AZ257" s="26"/>
      <c r="BA257" s="26"/>
      <c r="BB257" s="646" t="s">
        <v>2077</v>
      </c>
      <c r="BC257" s="646" t="s">
        <v>450</v>
      </c>
      <c r="BD257" s="648" t="s">
        <v>2100</v>
      </c>
      <c r="BE257" s="648" t="s">
        <v>450</v>
      </c>
      <c r="BF257" s="650" t="s">
        <v>1925</v>
      </c>
      <c r="BG257" s="650" t="s">
        <v>450</v>
      </c>
      <c r="BH257" s="40" t="s">
        <v>1011</v>
      </c>
      <c r="BI257" s="482">
        <f>'G-8'!MR180</f>
        <v>2297.1999999999998</v>
      </c>
      <c r="BJ257" s="482">
        <f>'G-8'!MT180</f>
        <v>1618.0999999999997</v>
      </c>
      <c r="BK257" s="483">
        <f>'G-8'!MS180</f>
        <v>311.39999999999998</v>
      </c>
      <c r="BL257" s="41">
        <f>COUNTA(BM257:BZ257)/2</f>
        <v>0</v>
      </c>
      <c r="BM257" s="41"/>
      <c r="BN257" s="31"/>
      <c r="BO257" s="41"/>
      <c r="BP257" s="31"/>
      <c r="BQ257" s="41"/>
      <c r="BR257" s="31"/>
      <c r="BS257" s="31"/>
      <c r="BT257" s="31"/>
      <c r="BU257" s="31"/>
      <c r="BV257" s="31"/>
      <c r="BW257" s="31"/>
      <c r="BX257" s="31"/>
      <c r="BY257" s="31"/>
      <c r="BZ257" s="31"/>
      <c r="CA257" s="41">
        <f t="shared" si="1686"/>
        <v>0</v>
      </c>
      <c r="CB257" s="41"/>
      <c r="CC257" s="41"/>
      <c r="CD257" s="41"/>
      <c r="CE257" s="41"/>
      <c r="CF257" s="41"/>
      <c r="CG257" s="41" t="s">
        <v>88</v>
      </c>
      <c r="CH257" s="41"/>
      <c r="CI257" s="41"/>
      <c r="CJ257" s="41"/>
      <c r="CK257" s="41"/>
      <c r="CL257" s="41">
        <f>COUNTA(CM257:CT257)/2</f>
        <v>0</v>
      </c>
      <c r="CM257" s="41"/>
      <c r="CN257" s="41"/>
      <c r="CO257" s="41"/>
      <c r="CP257" s="41"/>
      <c r="CQ257" s="41"/>
      <c r="CR257" s="41"/>
      <c r="CS257" s="41"/>
      <c r="CT257" s="41"/>
      <c r="CU257" s="41">
        <f t="shared" si="1687"/>
        <v>0</v>
      </c>
      <c r="CV257" s="41"/>
      <c r="CW257" s="31"/>
      <c r="CX257" s="31"/>
      <c r="CY257" s="31"/>
      <c r="CZ257" s="31"/>
      <c r="DA257" s="31"/>
      <c r="DB257" s="26" t="s">
        <v>89</v>
      </c>
      <c r="DC257" s="26" t="s">
        <v>89</v>
      </c>
      <c r="DD257" s="26"/>
      <c r="DE257" s="26" t="s">
        <v>89</v>
      </c>
      <c r="DF257" s="26"/>
      <c r="DG257" s="26"/>
      <c r="DH257" s="26">
        <f t="shared" si="1284"/>
        <v>3</v>
      </c>
      <c r="DI257" s="26" t="str">
        <f t="shared" si="1285"/>
        <v>Básico</v>
      </c>
      <c r="DJ257" s="19"/>
      <c r="EG257" s="19"/>
      <c r="EH257" s="19"/>
      <c r="EI257" s="19"/>
      <c r="EJ257" s="19"/>
      <c r="EK257" s="19"/>
      <c r="EL257" s="19"/>
      <c r="EM257" s="19"/>
      <c r="EN257" s="19"/>
      <c r="EO257" s="19"/>
      <c r="EP257" s="19"/>
    </row>
    <row r="258" spans="1:146" s="20" customFormat="1" ht="15" customHeight="1">
      <c r="A258" s="1"/>
      <c r="B258" s="19"/>
      <c r="C258" s="31" t="str">
        <f>C257</f>
        <v>Ambiente</v>
      </c>
      <c r="D258" s="473" t="s">
        <v>204</v>
      </c>
      <c r="E258" s="31" t="str">
        <f>E257</f>
        <v>Mitigación</v>
      </c>
      <c r="F258" s="31" t="str">
        <f t="shared" ref="F258:G259" si="1688">F257</f>
        <v>Emisiones y energía</v>
      </c>
      <c r="G258" s="31" t="str">
        <f t="shared" si="1688"/>
        <v>Efectividad Gubernamental</v>
      </c>
      <c r="H258" s="31" t="str">
        <f t="shared" si="1274"/>
        <v>Básico</v>
      </c>
      <c r="I258" s="31" t="str">
        <f t="shared" ref="I258:AG259" si="1689">I257</f>
        <v>I-87</v>
      </c>
      <c r="J258" s="31" t="str">
        <f t="shared" si="1689"/>
        <v>Intensidad de energía generada en valorización</v>
      </c>
      <c r="K258" s="31" t="str">
        <f t="shared" si="1689"/>
        <v>kWh/tonelada</v>
      </c>
      <c r="L258" s="31" t="str">
        <f t="shared" si="1689"/>
        <v>Muestra la cantidad de energía eléctrica y/o térmica generada en las instalaciones de respecto a la cantidad de residuos ingresados.</v>
      </c>
      <c r="M258" s="31" t="str">
        <f t="shared" si="1689"/>
        <v>Cuantitativo</v>
      </c>
      <c r="N258" s="31" t="str">
        <f t="shared" si="1689"/>
        <v>Intensidad de energía generada=∑Cantidad total de energía eléctrica generada en instalaciones (kWh)+Cantidad total de energía térmica generada en instalaciones (kWh)*/∑Cantidad total de residuos entrados a instalaciones (toneladas). * Incluye calor y vapor.</v>
      </c>
      <c r="O258" s="31" t="str">
        <f t="shared" si="1689"/>
        <v>N/A</v>
      </c>
      <c r="P258" s="31" t="str">
        <f t="shared" si="1689"/>
        <v>N/A</v>
      </c>
      <c r="Q258" s="31" t="str">
        <f t="shared" si="1689"/>
        <v>N/A</v>
      </c>
      <c r="R258" s="31" t="str">
        <f t="shared" si="1689"/>
        <v>N/A</v>
      </c>
      <c r="S258" s="31">
        <f t="shared" si="1689"/>
        <v>86</v>
      </c>
      <c r="T258" s="31">
        <f t="shared" si="1689"/>
        <v>87</v>
      </c>
      <c r="U258" s="31">
        <f t="shared" si="1689"/>
        <v>81</v>
      </c>
      <c r="V258" s="31">
        <f t="shared" si="1689"/>
        <v>90</v>
      </c>
      <c r="W258" s="31" t="str">
        <f t="shared" si="1689"/>
        <v>-</v>
      </c>
      <c r="X258" s="31" t="str">
        <f t="shared" si="1689"/>
        <v>-</v>
      </c>
      <c r="Y258" s="31" t="str">
        <f t="shared" si="1689"/>
        <v>-</v>
      </c>
      <c r="Z258" s="31" t="str">
        <f t="shared" si="1689"/>
        <v>-</v>
      </c>
      <c r="AA258" s="31" t="str">
        <f t="shared" si="1689"/>
        <v>-</v>
      </c>
      <c r="AB258" s="31" t="str">
        <f t="shared" si="1689"/>
        <v>-</v>
      </c>
      <c r="AC258" s="31" t="str">
        <f t="shared" si="1689"/>
        <v>-</v>
      </c>
      <c r="AD258" s="31" t="str">
        <f t="shared" si="1689"/>
        <v>-</v>
      </c>
      <c r="AE258" s="31" t="str">
        <f t="shared" si="1689"/>
        <v>-</v>
      </c>
      <c r="AF258" s="31" t="str">
        <f t="shared" si="1689"/>
        <v>-</v>
      </c>
      <c r="AG258" s="31" t="str">
        <f t="shared" si="1689"/>
        <v>-</v>
      </c>
      <c r="AH258" s="31" t="str">
        <f t="shared" ref="AH258:BA259" si="1690">AH257</f>
        <v>-</v>
      </c>
      <c r="AI258" s="31" t="str">
        <f t="shared" si="1690"/>
        <v>-</v>
      </c>
      <c r="AJ258" s="31" t="str">
        <f t="shared" si="1690"/>
        <v>-</v>
      </c>
      <c r="AK258" s="31" t="str">
        <f t="shared" si="1690"/>
        <v>-</v>
      </c>
      <c r="AL258" s="221" t="str">
        <f t="shared" si="1690"/>
        <v>-</v>
      </c>
      <c r="AM258" s="31" t="str">
        <f t="shared" si="1690"/>
        <v>-</v>
      </c>
      <c r="AN258" s="31" t="str">
        <f t="shared" si="1690"/>
        <v>-</v>
      </c>
      <c r="AO258" s="31" t="str">
        <f t="shared" si="1690"/>
        <v>-</v>
      </c>
      <c r="AP258" s="31" t="str">
        <f t="shared" si="1690"/>
        <v>-</v>
      </c>
      <c r="AQ258" s="31" t="str">
        <f t="shared" si="1690"/>
        <v>Componentes</v>
      </c>
      <c r="AR258" s="31"/>
      <c r="AS258" s="31"/>
      <c r="AT258" s="31"/>
      <c r="AU258" s="31"/>
      <c r="AV258" s="31"/>
      <c r="AW258" s="31" t="str">
        <f t="shared" si="1690"/>
        <v>X</v>
      </c>
      <c r="AX258" s="31" t="str">
        <f t="shared" si="1690"/>
        <v>X</v>
      </c>
      <c r="AY258" s="31" t="str">
        <f t="shared" si="1690"/>
        <v>X</v>
      </c>
      <c r="AZ258" s="31">
        <f t="shared" si="1690"/>
        <v>0</v>
      </c>
      <c r="BA258" s="31">
        <f t="shared" si="1690"/>
        <v>0</v>
      </c>
      <c r="BB258" s="646" t="s">
        <v>2080</v>
      </c>
      <c r="BC258" s="646" t="s">
        <v>450</v>
      </c>
      <c r="BD258" s="648" t="s">
        <v>2104</v>
      </c>
      <c r="BE258" s="648" t="s">
        <v>450</v>
      </c>
      <c r="BF258" s="650" t="s">
        <v>1940</v>
      </c>
      <c r="BG258" s="650" t="s">
        <v>450</v>
      </c>
      <c r="BH258" s="40" t="str">
        <f>BH257</f>
        <v>Máx</v>
      </c>
      <c r="BI258" s="482">
        <f>'G-8'!MR210</f>
        <v>275</v>
      </c>
      <c r="BJ258" s="482">
        <f>'G-8'!MT210</f>
        <v>167.4</v>
      </c>
      <c r="BK258" s="483">
        <f>'G-8'!MS210</f>
        <v>93.9</v>
      </c>
      <c r="BL258" s="41">
        <f>BL257</f>
        <v>0</v>
      </c>
      <c r="BM258" s="41">
        <f t="shared" ref="BM258:DA259" si="1691">BM257</f>
        <v>0</v>
      </c>
      <c r="BN258" s="41">
        <f t="shared" si="1691"/>
        <v>0</v>
      </c>
      <c r="BO258" s="41">
        <f t="shared" si="1691"/>
        <v>0</v>
      </c>
      <c r="BP258" s="41">
        <f t="shared" si="1691"/>
        <v>0</v>
      </c>
      <c r="BQ258" s="41">
        <f t="shared" si="1691"/>
        <v>0</v>
      </c>
      <c r="BR258" s="41">
        <f t="shared" si="1691"/>
        <v>0</v>
      </c>
      <c r="BS258" s="41">
        <f t="shared" si="1691"/>
        <v>0</v>
      </c>
      <c r="BT258" s="41">
        <f t="shared" si="1691"/>
        <v>0</v>
      </c>
      <c r="BU258" s="41">
        <f t="shared" si="1691"/>
        <v>0</v>
      </c>
      <c r="BV258" s="41">
        <f t="shared" si="1691"/>
        <v>0</v>
      </c>
      <c r="BW258" s="41">
        <f t="shared" si="1691"/>
        <v>0</v>
      </c>
      <c r="BX258" s="41">
        <f t="shared" si="1691"/>
        <v>0</v>
      </c>
      <c r="BY258" s="41">
        <f t="shared" si="1691"/>
        <v>0</v>
      </c>
      <c r="BZ258" s="41">
        <f t="shared" si="1691"/>
        <v>0</v>
      </c>
      <c r="CA258" s="41">
        <f t="shared" si="1691"/>
        <v>0</v>
      </c>
      <c r="CB258" s="41">
        <f t="shared" si="1691"/>
        <v>0</v>
      </c>
      <c r="CC258" s="41">
        <f t="shared" si="1691"/>
        <v>0</v>
      </c>
      <c r="CD258" s="41">
        <f t="shared" si="1691"/>
        <v>0</v>
      </c>
      <c r="CE258" s="41">
        <f t="shared" si="1691"/>
        <v>0</v>
      </c>
      <c r="CF258" s="41">
        <f t="shared" si="1691"/>
        <v>0</v>
      </c>
      <c r="CG258" s="41" t="str">
        <f t="shared" si="1691"/>
        <v>No</v>
      </c>
      <c r="CH258" s="41">
        <f t="shared" si="1691"/>
        <v>0</v>
      </c>
      <c r="CI258" s="41">
        <f t="shared" si="1691"/>
        <v>0</v>
      </c>
      <c r="CJ258" s="41">
        <f t="shared" si="1691"/>
        <v>0</v>
      </c>
      <c r="CK258" s="41">
        <f t="shared" si="1691"/>
        <v>0</v>
      </c>
      <c r="CL258" s="41">
        <f t="shared" si="1691"/>
        <v>0</v>
      </c>
      <c r="CM258" s="41">
        <f t="shared" si="1691"/>
        <v>0</v>
      </c>
      <c r="CN258" s="41">
        <f t="shared" si="1691"/>
        <v>0</v>
      </c>
      <c r="CO258" s="41">
        <f t="shared" si="1691"/>
        <v>0</v>
      </c>
      <c r="CP258" s="41">
        <f t="shared" si="1691"/>
        <v>0</v>
      </c>
      <c r="CQ258" s="41">
        <f t="shared" si="1691"/>
        <v>0</v>
      </c>
      <c r="CR258" s="41">
        <f t="shared" si="1691"/>
        <v>0</v>
      </c>
      <c r="CS258" s="41">
        <f t="shared" si="1691"/>
        <v>0</v>
      </c>
      <c r="CT258" s="41">
        <f t="shared" si="1691"/>
        <v>0</v>
      </c>
      <c r="CU258" s="41">
        <f t="shared" si="1691"/>
        <v>0</v>
      </c>
      <c r="CV258" s="41">
        <f t="shared" si="1691"/>
        <v>0</v>
      </c>
      <c r="CW258" s="41">
        <f t="shared" si="1691"/>
        <v>0</v>
      </c>
      <c r="CX258" s="41">
        <f t="shared" si="1691"/>
        <v>0</v>
      </c>
      <c r="CY258" s="41">
        <f t="shared" si="1691"/>
        <v>0</v>
      </c>
      <c r="CZ258" s="41">
        <f t="shared" si="1691"/>
        <v>0</v>
      </c>
      <c r="DA258" s="41">
        <f t="shared" si="1691"/>
        <v>0</v>
      </c>
      <c r="DB258" s="26" t="s">
        <v>89</v>
      </c>
      <c r="DC258" s="26" t="s">
        <v>89</v>
      </c>
      <c r="DD258" s="26"/>
      <c r="DE258" s="26" t="s">
        <v>89</v>
      </c>
      <c r="DF258" s="26"/>
      <c r="DG258" s="26"/>
      <c r="DH258" s="26">
        <f t="shared" si="1284"/>
        <v>3</v>
      </c>
      <c r="DI258" s="26" t="str">
        <f t="shared" si="1285"/>
        <v>Básico</v>
      </c>
      <c r="DJ258" s="19"/>
      <c r="EG258" s="19"/>
      <c r="EH258" s="19"/>
      <c r="EI258" s="19"/>
      <c r="EJ258" s="19"/>
      <c r="EK258" s="19"/>
      <c r="EL258" s="19"/>
      <c r="EM258" s="19"/>
      <c r="EN258" s="19"/>
      <c r="EO258" s="19"/>
      <c r="EP258" s="19"/>
    </row>
    <row r="259" spans="1:146" s="20" customFormat="1" ht="15" customHeight="1">
      <c r="A259" s="1"/>
      <c r="B259" s="19"/>
      <c r="C259" s="31" t="str">
        <f>C258</f>
        <v>Ambiente</v>
      </c>
      <c r="D259" s="473" t="s">
        <v>162</v>
      </c>
      <c r="E259" s="31" t="str">
        <f>E258</f>
        <v>Mitigación</v>
      </c>
      <c r="F259" s="31" t="str">
        <f t="shared" si="1688"/>
        <v>Emisiones y energía</v>
      </c>
      <c r="G259" s="31" t="str">
        <f t="shared" si="1688"/>
        <v>Efectividad Gubernamental</v>
      </c>
      <c r="H259" s="31" t="str">
        <f t="shared" si="1274"/>
        <v>Avanzado</v>
      </c>
      <c r="I259" s="31" t="str">
        <f t="shared" si="1689"/>
        <v>I-87</v>
      </c>
      <c r="J259" s="31" t="str">
        <f t="shared" si="1689"/>
        <v>Intensidad de energía generada en valorización</v>
      </c>
      <c r="K259" s="31" t="str">
        <f t="shared" si="1689"/>
        <v>kWh/tonelada</v>
      </c>
      <c r="L259" s="31" t="str">
        <f t="shared" si="1689"/>
        <v>Muestra la cantidad de energía eléctrica y/o térmica generada en las instalaciones de respecto a la cantidad de residuos ingresados.</v>
      </c>
      <c r="M259" s="31" t="str">
        <f t="shared" si="1689"/>
        <v>Cuantitativo</v>
      </c>
      <c r="N259" s="31" t="str">
        <f t="shared" si="1689"/>
        <v>Intensidad de energía generada=∑Cantidad total de energía eléctrica generada en instalaciones (kWh)+Cantidad total de energía térmica generada en instalaciones (kWh)*/∑Cantidad total de residuos entrados a instalaciones (toneladas). * Incluye calor y vapor.</v>
      </c>
      <c r="O259" s="31" t="str">
        <f t="shared" si="1689"/>
        <v>N/A</v>
      </c>
      <c r="P259" s="31" t="str">
        <f t="shared" si="1689"/>
        <v>N/A</v>
      </c>
      <c r="Q259" s="31" t="str">
        <f t="shared" si="1689"/>
        <v>N/A</v>
      </c>
      <c r="R259" s="31" t="str">
        <f t="shared" si="1689"/>
        <v>N/A</v>
      </c>
      <c r="S259" s="31">
        <f t="shared" si="1689"/>
        <v>86</v>
      </c>
      <c r="T259" s="31">
        <f t="shared" si="1689"/>
        <v>87</v>
      </c>
      <c r="U259" s="31">
        <f t="shared" si="1689"/>
        <v>81</v>
      </c>
      <c r="V259" s="31">
        <f t="shared" si="1689"/>
        <v>90</v>
      </c>
      <c r="W259" s="31" t="str">
        <f t="shared" si="1689"/>
        <v>-</v>
      </c>
      <c r="X259" s="31" t="str">
        <f t="shared" si="1689"/>
        <v>-</v>
      </c>
      <c r="Y259" s="31" t="str">
        <f t="shared" si="1689"/>
        <v>-</v>
      </c>
      <c r="Z259" s="31" t="str">
        <f t="shared" si="1689"/>
        <v>-</v>
      </c>
      <c r="AA259" s="31" t="str">
        <f t="shared" si="1689"/>
        <v>-</v>
      </c>
      <c r="AB259" s="31" t="str">
        <f t="shared" si="1689"/>
        <v>-</v>
      </c>
      <c r="AC259" s="31" t="str">
        <f t="shared" si="1689"/>
        <v>-</v>
      </c>
      <c r="AD259" s="31" t="str">
        <f t="shared" si="1689"/>
        <v>-</v>
      </c>
      <c r="AE259" s="31" t="str">
        <f t="shared" si="1689"/>
        <v>-</v>
      </c>
      <c r="AF259" s="31" t="str">
        <f t="shared" si="1689"/>
        <v>-</v>
      </c>
      <c r="AG259" s="31" t="str">
        <f t="shared" si="1689"/>
        <v>-</v>
      </c>
      <c r="AH259" s="31" t="str">
        <f t="shared" si="1690"/>
        <v>-</v>
      </c>
      <c r="AI259" s="31" t="str">
        <f t="shared" si="1690"/>
        <v>-</v>
      </c>
      <c r="AJ259" s="31" t="str">
        <f t="shared" si="1690"/>
        <v>-</v>
      </c>
      <c r="AK259" s="31" t="str">
        <f t="shared" si="1690"/>
        <v>-</v>
      </c>
      <c r="AL259" s="221" t="str">
        <f t="shared" si="1690"/>
        <v>-</v>
      </c>
      <c r="AM259" s="31" t="str">
        <f t="shared" si="1690"/>
        <v>-</v>
      </c>
      <c r="AN259" s="31" t="str">
        <f t="shared" si="1690"/>
        <v>-</v>
      </c>
      <c r="AO259" s="31" t="str">
        <f t="shared" si="1690"/>
        <v>-</v>
      </c>
      <c r="AP259" s="31" t="str">
        <f t="shared" si="1690"/>
        <v>-</v>
      </c>
      <c r="AQ259" s="31" t="str">
        <f t="shared" si="1690"/>
        <v>Componentes</v>
      </c>
      <c r="AR259" s="31"/>
      <c r="AS259" s="31"/>
      <c r="AT259" s="31"/>
      <c r="AU259" s="31"/>
      <c r="AV259" s="31"/>
      <c r="AW259" s="31" t="str">
        <f t="shared" si="1690"/>
        <v>X</v>
      </c>
      <c r="AX259" s="31" t="str">
        <f t="shared" si="1690"/>
        <v>X</v>
      </c>
      <c r="AY259" s="31" t="str">
        <f t="shared" si="1690"/>
        <v>X</v>
      </c>
      <c r="AZ259" s="31">
        <f t="shared" si="1690"/>
        <v>0</v>
      </c>
      <c r="BA259" s="31">
        <f t="shared" si="1690"/>
        <v>0</v>
      </c>
      <c r="BB259" s="646" t="s">
        <v>2080</v>
      </c>
      <c r="BC259" s="646" t="s">
        <v>450</v>
      </c>
      <c r="BD259" s="648" t="s">
        <v>2104</v>
      </c>
      <c r="BE259" s="648" t="s">
        <v>450</v>
      </c>
      <c r="BF259" s="650" t="s">
        <v>1940</v>
      </c>
      <c r="BG259" s="650" t="s">
        <v>450</v>
      </c>
      <c r="BH259" s="40" t="str">
        <f>BH258</f>
        <v>Máx</v>
      </c>
      <c r="BI259" s="482">
        <f>'G-8'!MR237</f>
        <v>0</v>
      </c>
      <c r="BJ259" s="482" t="e">
        <f>'G-8'!MT237</f>
        <v>#DIV/0!</v>
      </c>
      <c r="BK259" s="483">
        <f>'G-8'!MS237</f>
        <v>0</v>
      </c>
      <c r="BL259" s="41">
        <f>BL258</f>
        <v>0</v>
      </c>
      <c r="BM259" s="41">
        <f t="shared" si="1691"/>
        <v>0</v>
      </c>
      <c r="BN259" s="41">
        <f t="shared" si="1691"/>
        <v>0</v>
      </c>
      <c r="BO259" s="41">
        <f t="shared" si="1691"/>
        <v>0</v>
      </c>
      <c r="BP259" s="41">
        <f t="shared" si="1691"/>
        <v>0</v>
      </c>
      <c r="BQ259" s="41">
        <f t="shared" si="1691"/>
        <v>0</v>
      </c>
      <c r="BR259" s="41">
        <f t="shared" si="1691"/>
        <v>0</v>
      </c>
      <c r="BS259" s="41">
        <f t="shared" si="1691"/>
        <v>0</v>
      </c>
      <c r="BT259" s="41">
        <f t="shared" si="1691"/>
        <v>0</v>
      </c>
      <c r="BU259" s="41">
        <f t="shared" si="1691"/>
        <v>0</v>
      </c>
      <c r="BV259" s="41">
        <f t="shared" si="1691"/>
        <v>0</v>
      </c>
      <c r="BW259" s="41">
        <f t="shared" si="1691"/>
        <v>0</v>
      </c>
      <c r="BX259" s="41">
        <f t="shared" si="1691"/>
        <v>0</v>
      </c>
      <c r="BY259" s="41">
        <f t="shared" si="1691"/>
        <v>0</v>
      </c>
      <c r="BZ259" s="41">
        <f t="shared" si="1691"/>
        <v>0</v>
      </c>
      <c r="CA259" s="41">
        <f t="shared" si="1691"/>
        <v>0</v>
      </c>
      <c r="CB259" s="41">
        <f t="shared" si="1691"/>
        <v>0</v>
      </c>
      <c r="CC259" s="41">
        <f t="shared" si="1691"/>
        <v>0</v>
      </c>
      <c r="CD259" s="41">
        <f t="shared" si="1691"/>
        <v>0</v>
      </c>
      <c r="CE259" s="41">
        <f t="shared" si="1691"/>
        <v>0</v>
      </c>
      <c r="CF259" s="41">
        <f t="shared" si="1691"/>
        <v>0</v>
      </c>
      <c r="CG259" s="41" t="str">
        <f t="shared" si="1691"/>
        <v>No</v>
      </c>
      <c r="CH259" s="41">
        <f t="shared" si="1691"/>
        <v>0</v>
      </c>
      <c r="CI259" s="41">
        <f t="shared" si="1691"/>
        <v>0</v>
      </c>
      <c r="CJ259" s="41">
        <f t="shared" si="1691"/>
        <v>0</v>
      </c>
      <c r="CK259" s="41">
        <f t="shared" si="1691"/>
        <v>0</v>
      </c>
      <c r="CL259" s="41">
        <f t="shared" si="1691"/>
        <v>0</v>
      </c>
      <c r="CM259" s="41">
        <f t="shared" si="1691"/>
        <v>0</v>
      </c>
      <c r="CN259" s="41">
        <f t="shared" si="1691"/>
        <v>0</v>
      </c>
      <c r="CO259" s="41">
        <f t="shared" si="1691"/>
        <v>0</v>
      </c>
      <c r="CP259" s="41">
        <f t="shared" si="1691"/>
        <v>0</v>
      </c>
      <c r="CQ259" s="41">
        <f t="shared" si="1691"/>
        <v>0</v>
      </c>
      <c r="CR259" s="41">
        <f t="shared" si="1691"/>
        <v>0</v>
      </c>
      <c r="CS259" s="41">
        <f t="shared" si="1691"/>
        <v>0</v>
      </c>
      <c r="CT259" s="41">
        <f t="shared" si="1691"/>
        <v>0</v>
      </c>
      <c r="CU259" s="41">
        <f t="shared" si="1691"/>
        <v>0</v>
      </c>
      <c r="CV259" s="41">
        <f t="shared" si="1691"/>
        <v>0</v>
      </c>
      <c r="CW259" s="41">
        <f t="shared" si="1691"/>
        <v>0</v>
      </c>
      <c r="CX259" s="41">
        <f t="shared" si="1691"/>
        <v>0</v>
      </c>
      <c r="CY259" s="41">
        <f t="shared" si="1691"/>
        <v>0</v>
      </c>
      <c r="CZ259" s="41">
        <f t="shared" si="1691"/>
        <v>0</v>
      </c>
      <c r="DA259" s="41">
        <f t="shared" si="1691"/>
        <v>0</v>
      </c>
      <c r="DB259" s="26"/>
      <c r="DC259" s="26"/>
      <c r="DD259" s="26"/>
      <c r="DE259" s="26" t="s">
        <v>89</v>
      </c>
      <c r="DF259" s="26"/>
      <c r="DG259" s="26"/>
      <c r="DH259" s="26">
        <f t="shared" si="1284"/>
        <v>1</v>
      </c>
      <c r="DI259" s="26" t="str">
        <f t="shared" si="1285"/>
        <v>Avanzado</v>
      </c>
      <c r="DJ259" s="19"/>
      <c r="EG259" s="19"/>
      <c r="EH259" s="19"/>
      <c r="EI259" s="19"/>
      <c r="EJ259" s="19"/>
      <c r="EK259" s="19"/>
      <c r="EL259" s="19"/>
      <c r="EM259" s="19"/>
      <c r="EN259" s="19"/>
      <c r="EO259" s="19"/>
      <c r="EP259" s="19"/>
    </row>
    <row r="260" spans="1:146" s="20" customFormat="1" ht="15" customHeight="1">
      <c r="A260" s="1"/>
      <c r="B260" s="19"/>
      <c r="C260" s="31" t="s">
        <v>2160</v>
      </c>
      <c r="D260" s="31" t="s">
        <v>5</v>
      </c>
      <c r="E260" s="31" t="s">
        <v>430</v>
      </c>
      <c r="F260" s="31" t="s">
        <v>2161</v>
      </c>
      <c r="G260" s="31" t="s">
        <v>2125</v>
      </c>
      <c r="H260" s="31" t="str">
        <f t="shared" si="1274"/>
        <v>Avanzado</v>
      </c>
      <c r="I260" s="41" t="s">
        <v>3005</v>
      </c>
      <c r="J260" s="22" t="s">
        <v>2942</v>
      </c>
      <c r="K260" s="642" t="s">
        <v>2944</v>
      </c>
      <c r="L260" s="22" t="s">
        <v>2940</v>
      </c>
      <c r="M260" s="31" t="s">
        <v>98</v>
      </c>
      <c r="N260" s="22" t="s">
        <v>2941</v>
      </c>
      <c r="O260" s="220" t="s">
        <v>22</v>
      </c>
      <c r="P260" s="220" t="s">
        <v>22</v>
      </c>
      <c r="Q260" s="220" t="s">
        <v>22</v>
      </c>
      <c r="R260" s="220" t="s">
        <v>22</v>
      </c>
      <c r="S260" s="26">
        <f>'G-7'!D92</f>
        <v>88</v>
      </c>
      <c r="T260" s="26">
        <f>'G-7'!D85</f>
        <v>81</v>
      </c>
      <c r="U260" s="26">
        <f>'G-7'!D98</f>
        <v>94</v>
      </c>
      <c r="V260" s="26" t="s">
        <v>4</v>
      </c>
      <c r="W260" s="41" t="s">
        <v>4</v>
      </c>
      <c r="X260" s="41" t="s">
        <v>4</v>
      </c>
      <c r="Y260" s="41" t="s">
        <v>4</v>
      </c>
      <c r="Z260" s="41" t="s">
        <v>4</v>
      </c>
      <c r="AA260" s="41" t="s">
        <v>4</v>
      </c>
      <c r="AB260" s="41" t="s">
        <v>4</v>
      </c>
      <c r="AC260" s="41" t="s">
        <v>4</v>
      </c>
      <c r="AD260" s="41" t="s">
        <v>4</v>
      </c>
      <c r="AE260" s="41" t="s">
        <v>4</v>
      </c>
      <c r="AF260" s="41" t="s">
        <v>4</v>
      </c>
      <c r="AG260" s="41" t="s">
        <v>4</v>
      </c>
      <c r="AH260" s="41" t="s">
        <v>4</v>
      </c>
      <c r="AI260" s="41" t="s">
        <v>4</v>
      </c>
      <c r="AJ260" s="41" t="s">
        <v>4</v>
      </c>
      <c r="AK260" s="41" t="s">
        <v>4</v>
      </c>
      <c r="AL260" s="222" t="s">
        <v>4</v>
      </c>
      <c r="AM260" s="26" t="s">
        <v>1501</v>
      </c>
      <c r="AN260" s="31" t="s">
        <v>2921</v>
      </c>
      <c r="AO260" s="26" t="s">
        <v>2922</v>
      </c>
      <c r="AP260" s="26" t="s">
        <v>2923</v>
      </c>
      <c r="AQ260" s="26" t="s">
        <v>619</v>
      </c>
      <c r="AR260" s="26"/>
      <c r="AS260" s="26"/>
      <c r="AT260" s="26"/>
      <c r="AU260" s="26"/>
      <c r="AV260" s="26"/>
      <c r="AW260" s="26" t="s">
        <v>2851</v>
      </c>
      <c r="AX260" s="26"/>
      <c r="AY260" s="26"/>
      <c r="AZ260" s="26"/>
      <c r="BA260" s="26" t="s">
        <v>2851</v>
      </c>
      <c r="BB260" s="23" t="s">
        <v>2023</v>
      </c>
      <c r="BC260" s="23" t="s">
        <v>1942</v>
      </c>
      <c r="BD260" s="30" t="s">
        <v>2054</v>
      </c>
      <c r="BE260" s="24" t="s">
        <v>450</v>
      </c>
      <c r="BF260" s="25" t="s">
        <v>1941</v>
      </c>
      <c r="BG260" s="25" t="s">
        <v>450</v>
      </c>
      <c r="BH260" s="40" t="s">
        <v>971</v>
      </c>
      <c r="BI260" s="482">
        <f>'G-8'!MR183</f>
        <v>196</v>
      </c>
      <c r="BJ260" s="482">
        <f>'G-8'!MT183</f>
        <v>196</v>
      </c>
      <c r="BK260" s="483">
        <f>'G-8'!MS183</f>
        <v>196</v>
      </c>
      <c r="BL260" s="41">
        <f>COUNTA(BM260:BZ260)/2</f>
        <v>0</v>
      </c>
      <c r="BM260" s="41"/>
      <c r="BN260" s="31"/>
      <c r="BO260" s="41"/>
      <c r="BP260" s="31"/>
      <c r="BQ260" s="41"/>
      <c r="BR260" s="31"/>
      <c r="BS260" s="31"/>
      <c r="BT260" s="31"/>
      <c r="BU260" s="31"/>
      <c r="BV260" s="31"/>
      <c r="BW260" s="31"/>
      <c r="BX260" s="31"/>
      <c r="BY260" s="31"/>
      <c r="BZ260" s="31"/>
      <c r="CA260" s="41">
        <f t="shared" si="1686"/>
        <v>0</v>
      </c>
      <c r="CB260" s="41"/>
      <c r="CC260" s="41"/>
      <c r="CD260" s="41"/>
      <c r="CE260" s="41"/>
      <c r="CF260" s="41"/>
      <c r="CG260" s="41" t="s">
        <v>88</v>
      </c>
      <c r="CH260" s="41"/>
      <c r="CI260" s="41"/>
      <c r="CJ260" s="41"/>
      <c r="CK260" s="41"/>
      <c r="CL260" s="41">
        <f>COUNTA(CM260:CT260)/2</f>
        <v>0</v>
      </c>
      <c r="CM260" s="41"/>
      <c r="CN260" s="41"/>
      <c r="CO260" s="41"/>
      <c r="CP260" s="41"/>
      <c r="CQ260" s="41"/>
      <c r="CR260" s="41"/>
      <c r="CS260" s="41"/>
      <c r="CT260" s="41"/>
      <c r="CU260" s="41">
        <f t="shared" si="1687"/>
        <v>0</v>
      </c>
      <c r="CV260" s="41"/>
      <c r="CW260" s="31"/>
      <c r="CX260" s="31"/>
      <c r="CY260" s="31"/>
      <c r="CZ260" s="31"/>
      <c r="DA260" s="31"/>
      <c r="DB260" s="26"/>
      <c r="DC260" s="26" t="s">
        <v>89</v>
      </c>
      <c r="DD260" s="26"/>
      <c r="DE260" s="26"/>
      <c r="DF260" s="26"/>
      <c r="DG260" s="26"/>
      <c r="DH260" s="26">
        <f t="shared" si="1284"/>
        <v>1</v>
      </c>
      <c r="DI260" s="26" t="str">
        <f t="shared" si="1285"/>
        <v>Avanzado</v>
      </c>
      <c r="DJ260" s="19"/>
      <c r="EG260" s="19"/>
      <c r="EH260" s="19"/>
      <c r="EI260" s="19"/>
      <c r="EJ260" s="19"/>
      <c r="EK260" s="19"/>
      <c r="EL260" s="19"/>
      <c r="EM260" s="19"/>
      <c r="EN260" s="19"/>
      <c r="EO260" s="19"/>
      <c r="EP260" s="19"/>
    </row>
    <row r="261" spans="1:146" s="20" customFormat="1" ht="15" customHeight="1">
      <c r="A261" s="1"/>
      <c r="B261" s="19"/>
      <c r="C261" s="31" t="str">
        <f>C260</f>
        <v>Aspectos técnicos y de salud pública</v>
      </c>
      <c r="D261" s="31" t="s">
        <v>55</v>
      </c>
      <c r="E261" s="31" t="str">
        <f>E260</f>
        <v>Salidas</v>
      </c>
      <c r="F261" s="31" t="str">
        <f t="shared" ref="F261:AG261" si="1692">F260</f>
        <v>Salidas de diversos componentes</v>
      </c>
      <c r="G261" s="31" t="str">
        <f t="shared" si="1692"/>
        <v>Efectividad Gubernamental</v>
      </c>
      <c r="H261" s="31" t="str">
        <f t="shared" si="1274"/>
        <v>Avanzado</v>
      </c>
      <c r="I261" s="31" t="str">
        <f t="shared" si="1692"/>
        <v>I-88</v>
      </c>
      <c r="J261" s="31" t="str">
        <f t="shared" si="1692"/>
        <v>Residuos no peligrosos generados después de valorización o incineración sin recuperación de energía</v>
      </c>
      <c r="K261" s="31" t="str">
        <f t="shared" si="1692"/>
        <v>Kg/tonelada</v>
      </c>
      <c r="L261" s="31" t="str">
        <f t="shared" si="1692"/>
        <v>Muestra la proporción de residuos no peligrosos generados por cada tonelada ingresada a valorización y/o a incineración sin recuperación de energía</v>
      </c>
      <c r="M261" s="31" t="str">
        <f t="shared" si="1692"/>
        <v>Cuantitativo</v>
      </c>
      <c r="N261" s="31" t="str">
        <f t="shared" si="1692"/>
        <v>Proporción de residuos no peligrosos=  Cantidad de residuos no peligrosos generados después de la valorización o incineración sin recuperación de energía (Kg)/Cantidad total de residuos ingresados a la instalación (toneladas).   Los residuos no peligrosos pueden ser escorias. También deben incluirse rechazos no peligrosos generados durante todo el proceso.</v>
      </c>
      <c r="O261" s="31" t="str">
        <f t="shared" si="1692"/>
        <v>N/A</v>
      </c>
      <c r="P261" s="31" t="str">
        <f t="shared" si="1692"/>
        <v>N/A</v>
      </c>
      <c r="Q261" s="31" t="str">
        <f t="shared" si="1692"/>
        <v>N/A</v>
      </c>
      <c r="R261" s="31" t="str">
        <f t="shared" si="1692"/>
        <v>N/A</v>
      </c>
      <c r="S261" s="31">
        <f t="shared" si="1692"/>
        <v>88</v>
      </c>
      <c r="T261" s="31">
        <f t="shared" si="1692"/>
        <v>81</v>
      </c>
      <c r="U261" s="31">
        <f t="shared" si="1692"/>
        <v>94</v>
      </c>
      <c r="V261" s="31" t="str">
        <f t="shared" si="1692"/>
        <v>-</v>
      </c>
      <c r="W261" s="31" t="str">
        <f t="shared" si="1692"/>
        <v>-</v>
      </c>
      <c r="X261" s="31" t="str">
        <f t="shared" si="1692"/>
        <v>-</v>
      </c>
      <c r="Y261" s="31" t="str">
        <f t="shared" si="1692"/>
        <v>-</v>
      </c>
      <c r="Z261" s="31" t="str">
        <f t="shared" si="1692"/>
        <v>-</v>
      </c>
      <c r="AA261" s="31" t="str">
        <f t="shared" si="1692"/>
        <v>-</v>
      </c>
      <c r="AB261" s="31" t="str">
        <f t="shared" si="1692"/>
        <v>-</v>
      </c>
      <c r="AC261" s="31" t="str">
        <f t="shared" si="1692"/>
        <v>-</v>
      </c>
      <c r="AD261" s="31" t="str">
        <f t="shared" si="1692"/>
        <v>-</v>
      </c>
      <c r="AE261" s="31" t="str">
        <f t="shared" si="1692"/>
        <v>-</v>
      </c>
      <c r="AF261" s="31" t="str">
        <f t="shared" si="1692"/>
        <v>-</v>
      </c>
      <c r="AG261" s="31" t="str">
        <f t="shared" si="1692"/>
        <v>-</v>
      </c>
      <c r="AH261" s="41" t="str">
        <f t="shared" ref="AH261:BH261" si="1693">AH260</f>
        <v>-</v>
      </c>
      <c r="AI261" s="41" t="str">
        <f t="shared" si="1693"/>
        <v>-</v>
      </c>
      <c r="AJ261" s="41" t="str">
        <f t="shared" si="1693"/>
        <v>-</v>
      </c>
      <c r="AK261" s="41" t="str">
        <f t="shared" si="1693"/>
        <v>-</v>
      </c>
      <c r="AL261" s="221" t="str">
        <f t="shared" si="1693"/>
        <v>-</v>
      </c>
      <c r="AM261" s="31" t="str">
        <f t="shared" si="1693"/>
        <v>Utilizar el método de cálculo del indicador.</v>
      </c>
      <c r="AN261" s="31" t="str">
        <f t="shared" si="1693"/>
        <v>Usar el método de cálculo del indicador, incluyendo los datos de todas las instalaciones/entidades</v>
      </c>
      <c r="AO261" s="31" t="str">
        <f t="shared" si="1693"/>
        <v>Usar el método de cálculo del indicador, incluyendo los datos de todas las entidades a integrar</v>
      </c>
      <c r="AP261" s="31" t="str">
        <f t="shared" si="1693"/>
        <v>Usar el método de cálculo del indicador, incluyendo los datos de todos los municipios que integran la mancomunidad/intermunicipalidad</v>
      </c>
      <c r="AQ261" s="31" t="str">
        <f t="shared" si="1693"/>
        <v>Componentes</v>
      </c>
      <c r="AR261" s="31"/>
      <c r="AS261" s="31"/>
      <c r="AT261" s="31"/>
      <c r="AU261" s="31"/>
      <c r="AV261" s="31"/>
      <c r="AW261" s="31" t="str">
        <f t="shared" si="1693"/>
        <v>X</v>
      </c>
      <c r="AX261" s="31"/>
      <c r="AY261" s="31"/>
      <c r="AZ261" s="31"/>
      <c r="BA261" s="31" t="str">
        <f t="shared" si="1693"/>
        <v>X</v>
      </c>
      <c r="BB261" s="23" t="str">
        <f t="shared" si="1693"/>
        <v>≤200 Kg/tonelada valorizada</v>
      </c>
      <c r="BC261" s="23" t="str">
        <f t="shared" si="1693"/>
        <v>Propuesto en base a: Munizaga, J. (2016). Metodología para la evaluación integral de los sistemas de gestión de residuos domésticos. Universidad de Cantabria. Máximo valor de impropios para plástico mezcla: 20%</v>
      </c>
      <c r="BD261" s="30" t="str">
        <f t="shared" si="1693"/>
        <v>&gt;200 a ≤300 Kg/tonelada valorizada</v>
      </c>
      <c r="BE261" s="24" t="str">
        <f t="shared" si="1693"/>
        <v>Propuesto</v>
      </c>
      <c r="BF261" s="25" t="str">
        <f t="shared" si="1693"/>
        <v>&gt;300 Kg/tonelada valorizada</v>
      </c>
      <c r="BG261" s="25" t="str">
        <f t="shared" si="1693"/>
        <v>Propuesto</v>
      </c>
      <c r="BH261" s="31" t="str">
        <f t="shared" si="1693"/>
        <v>Min</v>
      </c>
      <c r="BI261" s="482">
        <f>'G-8'!MR292</f>
        <v>0</v>
      </c>
      <c r="BJ261" s="482" t="e">
        <f>'G-8'!MT292</f>
        <v>#DIV/0!</v>
      </c>
      <c r="BK261" s="483">
        <f>'G-8'!MS292</f>
        <v>0</v>
      </c>
      <c r="BL261" s="41">
        <f>BL260</f>
        <v>0</v>
      </c>
      <c r="BM261" s="41">
        <f t="shared" ref="BM261:DA261" si="1694">BM260</f>
        <v>0</v>
      </c>
      <c r="BN261" s="41">
        <f t="shared" si="1694"/>
        <v>0</v>
      </c>
      <c r="BO261" s="41">
        <f t="shared" si="1694"/>
        <v>0</v>
      </c>
      <c r="BP261" s="41">
        <f t="shared" si="1694"/>
        <v>0</v>
      </c>
      <c r="BQ261" s="41">
        <f t="shared" si="1694"/>
        <v>0</v>
      </c>
      <c r="BR261" s="41">
        <f t="shared" si="1694"/>
        <v>0</v>
      </c>
      <c r="BS261" s="41">
        <f t="shared" si="1694"/>
        <v>0</v>
      </c>
      <c r="BT261" s="41">
        <f t="shared" si="1694"/>
        <v>0</v>
      </c>
      <c r="BU261" s="41">
        <f t="shared" si="1694"/>
        <v>0</v>
      </c>
      <c r="BV261" s="41">
        <f t="shared" si="1694"/>
        <v>0</v>
      </c>
      <c r="BW261" s="41">
        <f t="shared" si="1694"/>
        <v>0</v>
      </c>
      <c r="BX261" s="41">
        <f t="shared" si="1694"/>
        <v>0</v>
      </c>
      <c r="BY261" s="41">
        <f t="shared" si="1694"/>
        <v>0</v>
      </c>
      <c r="BZ261" s="41">
        <f t="shared" si="1694"/>
        <v>0</v>
      </c>
      <c r="CA261" s="41">
        <f t="shared" si="1694"/>
        <v>0</v>
      </c>
      <c r="CB261" s="41">
        <f t="shared" si="1694"/>
        <v>0</v>
      </c>
      <c r="CC261" s="41">
        <f t="shared" si="1694"/>
        <v>0</v>
      </c>
      <c r="CD261" s="41">
        <f t="shared" si="1694"/>
        <v>0</v>
      </c>
      <c r="CE261" s="41">
        <f t="shared" si="1694"/>
        <v>0</v>
      </c>
      <c r="CF261" s="41">
        <f t="shared" si="1694"/>
        <v>0</v>
      </c>
      <c r="CG261" s="41" t="str">
        <f t="shared" si="1694"/>
        <v>No</v>
      </c>
      <c r="CH261" s="41">
        <f t="shared" si="1694"/>
        <v>0</v>
      </c>
      <c r="CI261" s="41">
        <f t="shared" si="1694"/>
        <v>0</v>
      </c>
      <c r="CJ261" s="41">
        <f t="shared" si="1694"/>
        <v>0</v>
      </c>
      <c r="CK261" s="41">
        <f t="shared" si="1694"/>
        <v>0</v>
      </c>
      <c r="CL261" s="41">
        <f t="shared" si="1694"/>
        <v>0</v>
      </c>
      <c r="CM261" s="41">
        <f t="shared" si="1694"/>
        <v>0</v>
      </c>
      <c r="CN261" s="41">
        <f t="shared" si="1694"/>
        <v>0</v>
      </c>
      <c r="CO261" s="41">
        <f t="shared" si="1694"/>
        <v>0</v>
      </c>
      <c r="CP261" s="41">
        <f t="shared" si="1694"/>
        <v>0</v>
      </c>
      <c r="CQ261" s="41">
        <f t="shared" si="1694"/>
        <v>0</v>
      </c>
      <c r="CR261" s="41">
        <f t="shared" si="1694"/>
        <v>0</v>
      </c>
      <c r="CS261" s="41">
        <f t="shared" si="1694"/>
        <v>0</v>
      </c>
      <c r="CT261" s="41">
        <f t="shared" si="1694"/>
        <v>0</v>
      </c>
      <c r="CU261" s="41">
        <f t="shared" si="1694"/>
        <v>0</v>
      </c>
      <c r="CV261" s="41">
        <f t="shared" si="1694"/>
        <v>0</v>
      </c>
      <c r="CW261" s="41">
        <f t="shared" si="1694"/>
        <v>0</v>
      </c>
      <c r="CX261" s="41">
        <f t="shared" si="1694"/>
        <v>0</v>
      </c>
      <c r="CY261" s="41">
        <f t="shared" si="1694"/>
        <v>0</v>
      </c>
      <c r="CZ261" s="41">
        <f t="shared" si="1694"/>
        <v>0</v>
      </c>
      <c r="DA261" s="41">
        <f t="shared" si="1694"/>
        <v>0</v>
      </c>
      <c r="DB261" s="26"/>
      <c r="DC261" s="26"/>
      <c r="DD261" s="26"/>
      <c r="DE261" s="26"/>
      <c r="DF261" s="26"/>
      <c r="DG261" s="26"/>
      <c r="DH261" s="26">
        <f t="shared" si="1284"/>
        <v>0</v>
      </c>
      <c r="DI261" s="26" t="str">
        <f t="shared" si="1285"/>
        <v>Avanzado</v>
      </c>
      <c r="DJ261" s="19"/>
      <c r="EG261" s="19"/>
      <c r="EH261" s="19"/>
      <c r="EI261" s="19"/>
      <c r="EJ261" s="19"/>
      <c r="EK261" s="19"/>
      <c r="EL261" s="19"/>
      <c r="EM261" s="19"/>
      <c r="EN261" s="19"/>
      <c r="EO261" s="19"/>
      <c r="EP261" s="19"/>
    </row>
    <row r="262" spans="1:146" s="20" customFormat="1" ht="15" customHeight="1">
      <c r="A262" s="1"/>
      <c r="B262" s="19"/>
      <c r="C262" s="31" t="s">
        <v>2160</v>
      </c>
      <c r="D262" s="31" t="s">
        <v>5</v>
      </c>
      <c r="E262" s="31" t="s">
        <v>430</v>
      </c>
      <c r="F262" s="31" t="s">
        <v>2161</v>
      </c>
      <c r="G262" s="31" t="s">
        <v>2125</v>
      </c>
      <c r="H262" s="31" t="str">
        <f t="shared" si="1274"/>
        <v>Avanzado</v>
      </c>
      <c r="I262" s="41" t="s">
        <v>2999</v>
      </c>
      <c r="J262" s="22" t="s">
        <v>2943</v>
      </c>
      <c r="K262" s="642" t="s">
        <v>2944</v>
      </c>
      <c r="L262" s="22" t="s">
        <v>2945</v>
      </c>
      <c r="M262" s="31" t="s">
        <v>98</v>
      </c>
      <c r="N262" s="22" t="s">
        <v>1032</v>
      </c>
      <c r="O262" s="220" t="s">
        <v>22</v>
      </c>
      <c r="P262" s="220" t="s">
        <v>22</v>
      </c>
      <c r="Q262" s="220" t="s">
        <v>22</v>
      </c>
      <c r="R262" s="220" t="s">
        <v>22</v>
      </c>
      <c r="S262" s="26">
        <f>'G-7'!D93</f>
        <v>89</v>
      </c>
      <c r="T262" s="26">
        <f>'G-7'!D85</f>
        <v>81</v>
      </c>
      <c r="U262" s="26">
        <f>'G-7'!D98</f>
        <v>94</v>
      </c>
      <c r="V262" s="26" t="s">
        <v>4</v>
      </c>
      <c r="W262" s="41" t="s">
        <v>4</v>
      </c>
      <c r="X262" s="41" t="s">
        <v>4</v>
      </c>
      <c r="Y262" s="41" t="s">
        <v>4</v>
      </c>
      <c r="Z262" s="41" t="s">
        <v>4</v>
      </c>
      <c r="AA262" s="41" t="s">
        <v>4</v>
      </c>
      <c r="AB262" s="41" t="s">
        <v>4</v>
      </c>
      <c r="AC262" s="41" t="s">
        <v>4</v>
      </c>
      <c r="AD262" s="41" t="s">
        <v>4</v>
      </c>
      <c r="AE262" s="41" t="s">
        <v>4</v>
      </c>
      <c r="AF262" s="41" t="s">
        <v>4</v>
      </c>
      <c r="AG262" s="41" t="s">
        <v>4</v>
      </c>
      <c r="AH262" s="41" t="s">
        <v>4</v>
      </c>
      <c r="AI262" s="41" t="s">
        <v>4</v>
      </c>
      <c r="AJ262" s="41" t="s">
        <v>4</v>
      </c>
      <c r="AK262" s="41" t="s">
        <v>4</v>
      </c>
      <c r="AL262" s="222" t="s">
        <v>4</v>
      </c>
      <c r="AM262" s="26" t="s">
        <v>1501</v>
      </c>
      <c r="AN262" s="31" t="s">
        <v>2921</v>
      </c>
      <c r="AO262" s="26" t="s">
        <v>2922</v>
      </c>
      <c r="AP262" s="26" t="s">
        <v>2923</v>
      </c>
      <c r="AQ262" s="26" t="s">
        <v>619</v>
      </c>
      <c r="AR262" s="26"/>
      <c r="AS262" s="26"/>
      <c r="AT262" s="26"/>
      <c r="AU262" s="26"/>
      <c r="AV262" s="26"/>
      <c r="AW262" s="26" t="s">
        <v>2851</v>
      </c>
      <c r="AX262" s="26"/>
      <c r="AY262" s="26"/>
      <c r="AZ262" s="26"/>
      <c r="BA262" s="26" t="s">
        <v>2851</v>
      </c>
      <c r="BB262" s="23" t="s">
        <v>2024</v>
      </c>
      <c r="BC262" s="23" t="s">
        <v>450</v>
      </c>
      <c r="BD262" s="30" t="s">
        <v>2055</v>
      </c>
      <c r="BE262" s="24" t="s">
        <v>1944</v>
      </c>
      <c r="BF262" s="25" t="s">
        <v>1943</v>
      </c>
      <c r="BG262" s="25" t="s">
        <v>450</v>
      </c>
      <c r="BH262" s="40" t="s">
        <v>971</v>
      </c>
      <c r="BI262" s="482">
        <f>'G-8'!MR184</f>
        <v>34.4</v>
      </c>
      <c r="BJ262" s="482">
        <f>'G-8'!MT184</f>
        <v>34.4</v>
      </c>
      <c r="BK262" s="482">
        <f>'G-8'!MS184</f>
        <v>34.4</v>
      </c>
      <c r="BL262" s="41">
        <f>COUNTA(BM262:BZ262)/2</f>
        <v>0</v>
      </c>
      <c r="BM262" s="41"/>
      <c r="BN262" s="31"/>
      <c r="BO262" s="41"/>
      <c r="BP262" s="31"/>
      <c r="BQ262" s="41"/>
      <c r="BR262" s="31"/>
      <c r="BS262" s="31"/>
      <c r="BT262" s="31"/>
      <c r="BU262" s="31"/>
      <c r="BV262" s="31"/>
      <c r="BW262" s="31"/>
      <c r="BX262" s="31"/>
      <c r="BY262" s="31"/>
      <c r="BZ262" s="31"/>
      <c r="CA262" s="41">
        <f t="shared" si="1686"/>
        <v>0</v>
      </c>
      <c r="CB262" s="41"/>
      <c r="CC262" s="41"/>
      <c r="CD262" s="41"/>
      <c r="CE262" s="41"/>
      <c r="CF262" s="41"/>
      <c r="CG262" s="41" t="s">
        <v>88</v>
      </c>
      <c r="CH262" s="41"/>
      <c r="CI262" s="41"/>
      <c r="CJ262" s="41"/>
      <c r="CK262" s="41"/>
      <c r="CL262" s="41">
        <f>COUNTA(CM262:CT262)/2</f>
        <v>0</v>
      </c>
      <c r="CM262" s="41"/>
      <c r="CN262" s="41"/>
      <c r="CO262" s="41"/>
      <c r="CP262" s="41"/>
      <c r="CQ262" s="41"/>
      <c r="CR262" s="41"/>
      <c r="CS262" s="41"/>
      <c r="CT262" s="41"/>
      <c r="CU262" s="41">
        <f t="shared" si="1687"/>
        <v>0</v>
      </c>
      <c r="CV262" s="41"/>
      <c r="CW262" s="31"/>
      <c r="CX262" s="31"/>
      <c r="CY262" s="31"/>
      <c r="CZ262" s="31"/>
      <c r="DA262" s="31"/>
      <c r="DB262" s="26"/>
      <c r="DC262" s="26" t="s">
        <v>89</v>
      </c>
      <c r="DD262" s="26"/>
      <c r="DE262" s="26"/>
      <c r="DF262" s="26"/>
      <c r="DG262" s="26"/>
      <c r="DH262" s="26">
        <f t="shared" si="1284"/>
        <v>1</v>
      </c>
      <c r="DI262" s="26" t="str">
        <f t="shared" si="1285"/>
        <v>Avanzado</v>
      </c>
      <c r="DJ262" s="19"/>
      <c r="EG262" s="19"/>
      <c r="EH262" s="19"/>
      <c r="EI262" s="19"/>
      <c r="EJ262" s="19"/>
      <c r="EK262" s="19"/>
      <c r="EL262" s="19"/>
      <c r="EM262" s="19"/>
      <c r="EN262" s="19"/>
      <c r="EO262" s="19"/>
      <c r="EP262" s="19"/>
    </row>
    <row r="263" spans="1:146" s="20" customFormat="1" ht="15" customHeight="1">
      <c r="A263" s="1"/>
      <c r="B263" s="19"/>
      <c r="C263" s="31" t="str">
        <f>C262</f>
        <v>Aspectos técnicos y de salud pública</v>
      </c>
      <c r="D263" s="31" t="s">
        <v>55</v>
      </c>
      <c r="E263" s="31" t="str">
        <f>E262</f>
        <v>Salidas</v>
      </c>
      <c r="F263" s="31" t="str">
        <f t="shared" ref="F263:AG263" si="1695">F262</f>
        <v>Salidas de diversos componentes</v>
      </c>
      <c r="G263" s="31" t="str">
        <f t="shared" si="1695"/>
        <v>Efectividad Gubernamental</v>
      </c>
      <c r="H263" s="31" t="str">
        <f t="shared" si="1274"/>
        <v>Avanzado</v>
      </c>
      <c r="I263" s="31" t="str">
        <f t="shared" si="1695"/>
        <v>I-89</v>
      </c>
      <c r="J263" s="31" t="str">
        <f t="shared" si="1695"/>
        <v>Residuos peligrosos después de valorización o incineración sin recuperación de energía</v>
      </c>
      <c r="K263" s="31" t="str">
        <f t="shared" si="1695"/>
        <v>Kg/tonelada</v>
      </c>
      <c r="L263" s="31" t="str">
        <f t="shared" si="1695"/>
        <v>Muestra la proporción de residuos peligrosos generados por cada tonelada ingresada a valorización y/o a incineración sin recuperación de energía</v>
      </c>
      <c r="M263" s="31" t="str">
        <f t="shared" si="1695"/>
        <v>Cuantitativo</v>
      </c>
      <c r="N263" s="31" t="str">
        <f t="shared" si="1695"/>
        <v>Proporción de residuos peligrosos= Cantidad de residuos peligrosos generados después de la valorización (Kg)/Cantidad total de residuos ingresados a la instalación (toneladas). Los residuos peligrosos pueden ser cenizas y/o lodos de tratamiento de gases. Se pueden incluir otro tipo de residuos peligrosos generados durante todo el proceso de valorización. Aunque puede ser más útil para la valorización energética, sin embargo no se descarta su uso para otros tipos de valorización.</v>
      </c>
      <c r="O263" s="31" t="str">
        <f t="shared" si="1695"/>
        <v>N/A</v>
      </c>
      <c r="P263" s="31" t="str">
        <f t="shared" si="1695"/>
        <v>N/A</v>
      </c>
      <c r="Q263" s="31" t="str">
        <f t="shared" si="1695"/>
        <v>N/A</v>
      </c>
      <c r="R263" s="31" t="str">
        <f t="shared" si="1695"/>
        <v>N/A</v>
      </c>
      <c r="S263" s="31">
        <f t="shared" si="1695"/>
        <v>89</v>
      </c>
      <c r="T263" s="31">
        <f t="shared" si="1695"/>
        <v>81</v>
      </c>
      <c r="U263" s="31">
        <f t="shared" si="1695"/>
        <v>94</v>
      </c>
      <c r="V263" s="31" t="str">
        <f t="shared" si="1695"/>
        <v>-</v>
      </c>
      <c r="W263" s="31" t="str">
        <f t="shared" si="1695"/>
        <v>-</v>
      </c>
      <c r="X263" s="31" t="str">
        <f t="shared" si="1695"/>
        <v>-</v>
      </c>
      <c r="Y263" s="31" t="str">
        <f t="shared" si="1695"/>
        <v>-</v>
      </c>
      <c r="Z263" s="31" t="str">
        <f t="shared" si="1695"/>
        <v>-</v>
      </c>
      <c r="AA263" s="31" t="str">
        <f t="shared" si="1695"/>
        <v>-</v>
      </c>
      <c r="AB263" s="31" t="str">
        <f t="shared" si="1695"/>
        <v>-</v>
      </c>
      <c r="AC263" s="31" t="str">
        <f t="shared" si="1695"/>
        <v>-</v>
      </c>
      <c r="AD263" s="31" t="str">
        <f t="shared" si="1695"/>
        <v>-</v>
      </c>
      <c r="AE263" s="31" t="str">
        <f t="shared" si="1695"/>
        <v>-</v>
      </c>
      <c r="AF263" s="31" t="str">
        <f t="shared" si="1695"/>
        <v>-</v>
      </c>
      <c r="AG263" s="31" t="str">
        <f t="shared" si="1695"/>
        <v>-</v>
      </c>
      <c r="AH263" s="41" t="str">
        <f t="shared" ref="AH263:AK263" si="1696">AH262</f>
        <v>-</v>
      </c>
      <c r="AI263" s="41" t="str">
        <f t="shared" si="1696"/>
        <v>-</v>
      </c>
      <c r="AJ263" s="41" t="str">
        <f t="shared" si="1696"/>
        <v>-</v>
      </c>
      <c r="AK263" s="41" t="str">
        <f t="shared" si="1696"/>
        <v>-</v>
      </c>
      <c r="AL263" s="222" t="str">
        <f>AL262</f>
        <v>-</v>
      </c>
      <c r="AM263" s="222" t="str">
        <f t="shared" ref="AM263:AP263" si="1697">AM262</f>
        <v>Utilizar el método de cálculo del indicador.</v>
      </c>
      <c r="AN263" s="222" t="str">
        <f t="shared" si="1697"/>
        <v>Usar el método de cálculo del indicador, incluyendo los datos de todas las instalaciones/entidades</v>
      </c>
      <c r="AO263" s="222" t="str">
        <f t="shared" si="1697"/>
        <v>Usar el método de cálculo del indicador, incluyendo los datos de todas las entidades a integrar</v>
      </c>
      <c r="AP263" s="222" t="str">
        <f t="shared" si="1697"/>
        <v>Usar el método de cálculo del indicador, incluyendo los datos de todos los municipios que integran la mancomunidad/intermunicipalidad</v>
      </c>
      <c r="AQ263" s="222" t="str">
        <f t="shared" ref="AQ263" si="1698">AQ262</f>
        <v>Componentes</v>
      </c>
      <c r="AR263" s="222"/>
      <c r="AS263" s="222"/>
      <c r="AT263" s="222"/>
      <c r="AU263" s="222"/>
      <c r="AV263" s="222"/>
      <c r="AW263" s="222" t="str">
        <f t="shared" ref="AW263" si="1699">AW262</f>
        <v>X</v>
      </c>
      <c r="AX263" s="222"/>
      <c r="AY263" s="222"/>
      <c r="AZ263" s="222"/>
      <c r="BA263" s="222" t="str">
        <f t="shared" ref="BA263" si="1700">BA262</f>
        <v>X</v>
      </c>
      <c r="BB263" s="23" t="str">
        <f t="shared" ref="BB263" si="1701">BB262</f>
        <v>≤50 Kg/tonelada valorizada</v>
      </c>
      <c r="BC263" s="23" t="str">
        <f t="shared" ref="BC263" si="1702">BC262</f>
        <v>Propuesto</v>
      </c>
      <c r="BD263" s="30" t="str">
        <f t="shared" ref="BD263" si="1703">BD262</f>
        <v>&gt;50 a ≤100 Kg/tonelada valorizada</v>
      </c>
      <c r="BE263" s="24" t="str">
        <f t="shared" ref="BE263" si="1704">BE262</f>
        <v>Propuesto en base a: Guía metodológica par la realización de inventarios nacionales de desechos peligrosos en el marco de la convención de Basilea. Châtelaine, Ginebra. Suiza. Retrieved from http://archive.basel.int/pub/guiameth.pdf: Algunos estudios realizados en países industrializados revelan que aproximadamente el 10% de los desechos domésticos son peligrosos. Esta proporción puede variar considerablemente según el tipo de consumo que se estudie, y pueden haber disparidades en la composición de tales desechos.</v>
      </c>
      <c r="BF263" s="25" t="str">
        <f t="shared" ref="BF263" si="1705">BF262</f>
        <v>&gt;100 Kg/tonelada valorizada</v>
      </c>
      <c r="BG263" s="25" t="str">
        <f t="shared" ref="BG263" si="1706">BG262</f>
        <v>Propuesto</v>
      </c>
      <c r="BH263" s="222" t="str">
        <f t="shared" ref="BH263" si="1707">BH262</f>
        <v>Min</v>
      </c>
      <c r="BI263" s="482">
        <f>'G-8'!MR293</f>
        <v>0</v>
      </c>
      <c r="BJ263" s="482" t="e">
        <f>'G-8'!MT293</f>
        <v>#DIV/0!</v>
      </c>
      <c r="BK263" s="482">
        <f>'G-8'!MS293</f>
        <v>0</v>
      </c>
      <c r="BL263" s="41">
        <f>BL262</f>
        <v>0</v>
      </c>
      <c r="BM263" s="41">
        <f t="shared" ref="BM263:DA263" si="1708">BM262</f>
        <v>0</v>
      </c>
      <c r="BN263" s="41">
        <f t="shared" si="1708"/>
        <v>0</v>
      </c>
      <c r="BO263" s="41">
        <f t="shared" si="1708"/>
        <v>0</v>
      </c>
      <c r="BP263" s="41">
        <f t="shared" si="1708"/>
        <v>0</v>
      </c>
      <c r="BQ263" s="41">
        <f t="shared" si="1708"/>
        <v>0</v>
      </c>
      <c r="BR263" s="41">
        <f t="shared" si="1708"/>
        <v>0</v>
      </c>
      <c r="BS263" s="41">
        <f t="shared" si="1708"/>
        <v>0</v>
      </c>
      <c r="BT263" s="41">
        <f t="shared" si="1708"/>
        <v>0</v>
      </c>
      <c r="BU263" s="41">
        <f t="shared" si="1708"/>
        <v>0</v>
      </c>
      <c r="BV263" s="41">
        <f t="shared" si="1708"/>
        <v>0</v>
      </c>
      <c r="BW263" s="41">
        <f t="shared" si="1708"/>
        <v>0</v>
      </c>
      <c r="BX263" s="41">
        <f t="shared" si="1708"/>
        <v>0</v>
      </c>
      <c r="BY263" s="41">
        <f t="shared" si="1708"/>
        <v>0</v>
      </c>
      <c r="BZ263" s="41">
        <f t="shared" si="1708"/>
        <v>0</v>
      </c>
      <c r="CA263" s="41">
        <f t="shared" si="1708"/>
        <v>0</v>
      </c>
      <c r="CB263" s="41">
        <f t="shared" si="1708"/>
        <v>0</v>
      </c>
      <c r="CC263" s="41">
        <f t="shared" si="1708"/>
        <v>0</v>
      </c>
      <c r="CD263" s="41">
        <f t="shared" si="1708"/>
        <v>0</v>
      </c>
      <c r="CE263" s="41">
        <f t="shared" si="1708"/>
        <v>0</v>
      </c>
      <c r="CF263" s="41">
        <f t="shared" si="1708"/>
        <v>0</v>
      </c>
      <c r="CG263" s="41" t="str">
        <f t="shared" si="1708"/>
        <v>No</v>
      </c>
      <c r="CH263" s="41">
        <f t="shared" si="1708"/>
        <v>0</v>
      </c>
      <c r="CI263" s="41">
        <f t="shared" si="1708"/>
        <v>0</v>
      </c>
      <c r="CJ263" s="41">
        <f t="shared" si="1708"/>
        <v>0</v>
      </c>
      <c r="CK263" s="41">
        <f t="shared" si="1708"/>
        <v>0</v>
      </c>
      <c r="CL263" s="41">
        <f t="shared" si="1708"/>
        <v>0</v>
      </c>
      <c r="CM263" s="41">
        <f t="shared" si="1708"/>
        <v>0</v>
      </c>
      <c r="CN263" s="41">
        <f t="shared" si="1708"/>
        <v>0</v>
      </c>
      <c r="CO263" s="41">
        <f t="shared" si="1708"/>
        <v>0</v>
      </c>
      <c r="CP263" s="41">
        <f t="shared" si="1708"/>
        <v>0</v>
      </c>
      <c r="CQ263" s="41">
        <f t="shared" si="1708"/>
        <v>0</v>
      </c>
      <c r="CR263" s="41">
        <f t="shared" si="1708"/>
        <v>0</v>
      </c>
      <c r="CS263" s="41">
        <f t="shared" si="1708"/>
        <v>0</v>
      </c>
      <c r="CT263" s="41">
        <f t="shared" si="1708"/>
        <v>0</v>
      </c>
      <c r="CU263" s="41">
        <f t="shared" si="1708"/>
        <v>0</v>
      </c>
      <c r="CV263" s="41">
        <f t="shared" si="1708"/>
        <v>0</v>
      </c>
      <c r="CW263" s="41">
        <f t="shared" si="1708"/>
        <v>0</v>
      </c>
      <c r="CX263" s="41">
        <f t="shared" si="1708"/>
        <v>0</v>
      </c>
      <c r="CY263" s="41">
        <f t="shared" si="1708"/>
        <v>0</v>
      </c>
      <c r="CZ263" s="41">
        <f t="shared" si="1708"/>
        <v>0</v>
      </c>
      <c r="DA263" s="41">
        <f t="shared" si="1708"/>
        <v>0</v>
      </c>
      <c r="DB263" s="26"/>
      <c r="DC263" s="26"/>
      <c r="DD263" s="26"/>
      <c r="DE263" s="26"/>
      <c r="DF263" s="26"/>
      <c r="DG263" s="26"/>
      <c r="DH263" s="26">
        <f t="shared" si="1284"/>
        <v>0</v>
      </c>
      <c r="DI263" s="26" t="str">
        <f t="shared" si="1285"/>
        <v>Avanzado</v>
      </c>
      <c r="DJ263" s="19"/>
      <c r="EG263" s="19"/>
      <c r="EH263" s="19"/>
      <c r="EI263" s="19"/>
      <c r="EJ263" s="19"/>
      <c r="EK263" s="19"/>
      <c r="EL263" s="19"/>
      <c r="EM263" s="19"/>
      <c r="EN263" s="19"/>
      <c r="EO263" s="19"/>
      <c r="EP263" s="19"/>
    </row>
    <row r="264" spans="1:146" s="20" customFormat="1" ht="15" customHeight="1">
      <c r="A264" s="1"/>
      <c r="B264" s="19"/>
      <c r="C264" s="31" t="s">
        <v>2160</v>
      </c>
      <c r="D264" s="473" t="s">
        <v>204</v>
      </c>
      <c r="E264" s="31" t="s">
        <v>429</v>
      </c>
      <c r="F264" s="31" t="s">
        <v>437</v>
      </c>
      <c r="G264" s="31" t="s">
        <v>2125</v>
      </c>
      <c r="H264" s="31" t="str">
        <f t="shared" ref="H264:H272" si="1709">DI264</f>
        <v>Avanzado</v>
      </c>
      <c r="I264" s="41" t="s">
        <v>3079</v>
      </c>
      <c r="J264" s="22" t="s">
        <v>1945</v>
      </c>
      <c r="K264" s="642" t="s">
        <v>6</v>
      </c>
      <c r="L264" s="22" t="s">
        <v>561</v>
      </c>
      <c r="M264" s="31" t="s">
        <v>98</v>
      </c>
      <c r="N264" s="22" t="s">
        <v>598</v>
      </c>
      <c r="O264" s="220" t="s">
        <v>22</v>
      </c>
      <c r="P264" s="220" t="s">
        <v>22</v>
      </c>
      <c r="Q264" s="220" t="s">
        <v>22</v>
      </c>
      <c r="R264" s="220" t="s">
        <v>22</v>
      </c>
      <c r="S264" s="26">
        <f>'G-7'!D94</f>
        <v>90</v>
      </c>
      <c r="T264" s="26">
        <f>'G-7'!D95</f>
        <v>91</v>
      </c>
      <c r="U264" s="26" t="s">
        <v>4</v>
      </c>
      <c r="V264" s="26" t="s">
        <v>4</v>
      </c>
      <c r="W264" s="26" t="s">
        <v>4</v>
      </c>
      <c r="X264" s="41" t="s">
        <v>4</v>
      </c>
      <c r="Y264" s="41" t="s">
        <v>4</v>
      </c>
      <c r="Z264" s="41" t="s">
        <v>4</v>
      </c>
      <c r="AA264" s="41" t="s">
        <v>4</v>
      </c>
      <c r="AB264" s="41" t="s">
        <v>4</v>
      </c>
      <c r="AC264" s="41" t="s">
        <v>4</v>
      </c>
      <c r="AD264" s="41" t="s">
        <v>4</v>
      </c>
      <c r="AE264" s="41" t="s">
        <v>4</v>
      </c>
      <c r="AF264" s="41" t="s">
        <v>4</v>
      </c>
      <c r="AG264" s="41" t="s">
        <v>4</v>
      </c>
      <c r="AH264" s="41"/>
      <c r="AI264" s="41"/>
      <c r="AJ264" s="41"/>
      <c r="AK264" s="41" t="s">
        <v>4</v>
      </c>
      <c r="AL264" s="221" t="s">
        <v>382</v>
      </c>
      <c r="AM264" s="26" t="s">
        <v>1137</v>
      </c>
      <c r="AN264" s="26" t="s">
        <v>2921</v>
      </c>
      <c r="AO264" s="22" t="s">
        <v>2922</v>
      </c>
      <c r="AP264" s="22" t="s">
        <v>2923</v>
      </c>
      <c r="AQ264" s="26" t="s">
        <v>2917</v>
      </c>
      <c r="AR264" s="26"/>
      <c r="AS264" s="26"/>
      <c r="AT264" s="26"/>
      <c r="AU264" s="26"/>
      <c r="AV264" s="26"/>
      <c r="AW264" s="26"/>
      <c r="AX264" s="26" t="s">
        <v>2851</v>
      </c>
      <c r="AY264" s="26"/>
      <c r="AZ264" s="26"/>
      <c r="BA264" s="26"/>
      <c r="BB264" s="23" t="s">
        <v>2025</v>
      </c>
      <c r="BC264" s="23" t="s">
        <v>450</v>
      </c>
      <c r="BD264" s="30" t="s">
        <v>2056</v>
      </c>
      <c r="BE264" s="24" t="s">
        <v>450</v>
      </c>
      <c r="BF264" s="25" t="s">
        <v>2064</v>
      </c>
      <c r="BG264" s="25" t="s">
        <v>450</v>
      </c>
      <c r="BH264" s="40" t="s">
        <v>971</v>
      </c>
      <c r="BI264" s="485">
        <f>'G-8'!MR193</f>
        <v>0.6</v>
      </c>
      <c r="BJ264" s="485">
        <f>'G-8'!MT193</f>
        <v>0.3</v>
      </c>
      <c r="BK264" s="485">
        <f>'G-8'!MS193</f>
        <v>0</v>
      </c>
      <c r="BL264" s="41">
        <f>COUNTA(BM264:BZ264)/2</f>
        <v>0</v>
      </c>
      <c r="BM264" s="31"/>
      <c r="BN264" s="41"/>
      <c r="BO264" s="41"/>
      <c r="BP264" s="31"/>
      <c r="BQ264" s="41"/>
      <c r="BR264" s="31"/>
      <c r="BS264" s="31"/>
      <c r="BT264" s="31"/>
      <c r="BU264" s="31"/>
      <c r="BV264" s="31"/>
      <c r="BW264" s="31"/>
      <c r="BX264" s="31"/>
      <c r="BY264" s="31"/>
      <c r="BZ264" s="31"/>
      <c r="CA264" s="41">
        <f t="shared" ref="CA264:CA270" si="1710">COUNTA(CC264:CF264)/2</f>
        <v>0</v>
      </c>
      <c r="CB264" s="41"/>
      <c r="CC264" s="41"/>
      <c r="CD264" s="41"/>
      <c r="CE264" s="41"/>
      <c r="CF264" s="41"/>
      <c r="CG264" s="41" t="s">
        <v>88</v>
      </c>
      <c r="CH264" s="41"/>
      <c r="CI264" s="41"/>
      <c r="CJ264" s="41"/>
      <c r="CK264" s="41"/>
      <c r="CL264" s="41">
        <f>COUNTA(CM264:CT264)/2</f>
        <v>0</v>
      </c>
      <c r="CM264" s="41"/>
      <c r="CN264" s="41"/>
      <c r="CO264" s="41"/>
      <c r="CP264" s="41"/>
      <c r="CQ264" s="41"/>
      <c r="CR264" s="41"/>
      <c r="CS264" s="41"/>
      <c r="CT264" s="41"/>
      <c r="CU264" s="41">
        <f t="shared" ref="CU264:CU270" si="1711">COUNTA(CV264:DA264)/2</f>
        <v>1</v>
      </c>
      <c r="CV264" s="41" t="str">
        <f>I211</f>
        <v>I-77</v>
      </c>
      <c r="CW264" s="31" t="s">
        <v>551</v>
      </c>
      <c r="CX264" s="31"/>
      <c r="CY264" s="31"/>
      <c r="CZ264" s="31"/>
      <c r="DA264" s="31"/>
      <c r="DB264" s="26"/>
      <c r="DC264" s="26"/>
      <c r="DD264" s="26"/>
      <c r="DE264" s="26"/>
      <c r="DF264" s="26"/>
      <c r="DG264" s="26"/>
      <c r="DH264" s="26">
        <f t="shared" ref="DH264:DH272" si="1712">COUNTIF(DB264:DG264,"Si")</f>
        <v>0</v>
      </c>
      <c r="DI264" s="26" t="str">
        <f t="shared" ref="DI264:DI272" si="1713">IF(DH264&gt;2,"Básico","Avanzado")</f>
        <v>Avanzado</v>
      </c>
      <c r="DJ264" s="19"/>
      <c r="EG264" s="19"/>
      <c r="EH264" s="19"/>
      <c r="EI264" s="19"/>
      <c r="EJ264" s="19"/>
      <c r="EK264" s="19"/>
      <c r="EL264" s="19"/>
      <c r="EM264" s="19"/>
      <c r="EN264" s="19"/>
      <c r="EO264" s="19"/>
      <c r="EP264" s="19"/>
    </row>
    <row r="265" spans="1:146" s="20" customFormat="1" ht="15" customHeight="1">
      <c r="A265" s="1"/>
      <c r="B265" s="19"/>
      <c r="C265" s="31" t="s">
        <v>2160</v>
      </c>
      <c r="D265" s="473" t="s">
        <v>204</v>
      </c>
      <c r="E265" s="31" t="s">
        <v>429</v>
      </c>
      <c r="F265" s="31" t="s">
        <v>437</v>
      </c>
      <c r="G265" s="31" t="s">
        <v>2125</v>
      </c>
      <c r="H265" s="31" t="str">
        <f t="shared" si="1709"/>
        <v>Avanzado</v>
      </c>
      <c r="I265" s="41" t="s">
        <v>3080</v>
      </c>
      <c r="J265" s="651" t="s">
        <v>2924</v>
      </c>
      <c r="K265" s="642" t="s">
        <v>6</v>
      </c>
      <c r="L265" s="22" t="s">
        <v>2926</v>
      </c>
      <c r="M265" s="31" t="s">
        <v>98</v>
      </c>
      <c r="N265" s="22" t="s">
        <v>2934</v>
      </c>
      <c r="O265" s="220" t="s">
        <v>22</v>
      </c>
      <c r="P265" s="220" t="s">
        <v>22</v>
      </c>
      <c r="Q265" s="220" t="s">
        <v>22</v>
      </c>
      <c r="R265" s="220" t="s">
        <v>22</v>
      </c>
      <c r="S265" s="26">
        <f>'G-7'!D94</f>
        <v>90</v>
      </c>
      <c r="T265" s="41">
        <f>'G-7'!D98</f>
        <v>94</v>
      </c>
      <c r="U265" s="26">
        <f>'G-7'!D29</f>
        <v>24</v>
      </c>
      <c r="V265" s="26">
        <f>'G-7'!D30</f>
        <v>25</v>
      </c>
      <c r="W265" s="26">
        <f>'G-7'!D31</f>
        <v>26</v>
      </c>
      <c r="X265" s="41">
        <f>'G-7'!D33</f>
        <v>28</v>
      </c>
      <c r="Y265" s="41">
        <f>'G-7'!D34</f>
        <v>29</v>
      </c>
      <c r="Z265" s="41">
        <f>'G-7'!D35</f>
        <v>30</v>
      </c>
      <c r="AA265" s="41">
        <f>'G-7'!D36</f>
        <v>31</v>
      </c>
      <c r="AB265" s="41">
        <f>'G-7'!D37</f>
        <v>32</v>
      </c>
      <c r="AC265" s="41">
        <f>'G-7'!D38</f>
        <v>33</v>
      </c>
      <c r="AD265" s="41">
        <f>'G-7'!D39</f>
        <v>34</v>
      </c>
      <c r="AE265" s="41">
        <f>'G-7'!D40</f>
        <v>35</v>
      </c>
      <c r="AF265" s="41">
        <f>'G-7'!D56</f>
        <v>51</v>
      </c>
      <c r="AG265" s="41" t="s">
        <v>4</v>
      </c>
      <c r="AH265" s="41">
        <f>'G-7'!D61</f>
        <v>56</v>
      </c>
      <c r="AI265" s="41" t="s">
        <v>4</v>
      </c>
      <c r="AJ265" s="41" t="s">
        <v>4</v>
      </c>
      <c r="AK265" s="41" t="s">
        <v>4</v>
      </c>
      <c r="AL265" s="221" t="s">
        <v>2925</v>
      </c>
      <c r="AM265" s="26" t="s">
        <v>1137</v>
      </c>
      <c r="AN265" s="26" t="s">
        <v>2921</v>
      </c>
      <c r="AO265" s="22" t="s">
        <v>2922</v>
      </c>
      <c r="AP265" s="22" t="s">
        <v>2923</v>
      </c>
      <c r="AQ265" s="26" t="s">
        <v>619</v>
      </c>
      <c r="AR265" s="26" t="s">
        <v>2851</v>
      </c>
      <c r="AS265" s="26"/>
      <c r="AT265" s="26"/>
      <c r="AU265" s="26"/>
      <c r="AV265" s="26"/>
      <c r="AW265" s="26"/>
      <c r="AX265" s="26" t="s">
        <v>2851</v>
      </c>
      <c r="AY265" s="26" t="s">
        <v>2851</v>
      </c>
      <c r="AZ265" s="26" t="s">
        <v>2851</v>
      </c>
      <c r="BA265" s="26" t="s">
        <v>2851</v>
      </c>
      <c r="BB265" s="23" t="s">
        <v>2927</v>
      </c>
      <c r="BC265" s="23" t="s">
        <v>2930</v>
      </c>
      <c r="BD265" s="30" t="s">
        <v>2928</v>
      </c>
      <c r="BE265" s="24" t="s">
        <v>450</v>
      </c>
      <c r="BF265" s="25" t="s">
        <v>2929</v>
      </c>
      <c r="BG265" s="25" t="s">
        <v>450</v>
      </c>
      <c r="BH265" s="40" t="s">
        <v>971</v>
      </c>
      <c r="BI265" s="485"/>
      <c r="BJ265" s="485"/>
      <c r="BK265" s="485"/>
      <c r="BL265" s="41">
        <f>COUNTA(BM265:BZ265)/2</f>
        <v>0</v>
      </c>
      <c r="BM265" s="31"/>
      <c r="BN265" s="41"/>
      <c r="BO265" s="41"/>
      <c r="BP265" s="31"/>
      <c r="BQ265" s="41"/>
      <c r="BR265" s="31"/>
      <c r="BS265" s="31"/>
      <c r="BT265" s="31"/>
      <c r="BU265" s="31"/>
      <c r="BV265" s="31"/>
      <c r="BW265" s="31"/>
      <c r="BX265" s="31"/>
      <c r="BY265" s="31"/>
      <c r="BZ265" s="31"/>
      <c r="CA265" s="41">
        <f t="shared" si="1710"/>
        <v>0</v>
      </c>
      <c r="CB265" s="41"/>
      <c r="CC265" s="41"/>
      <c r="CD265" s="41"/>
      <c r="CE265" s="41"/>
      <c r="CF265" s="41"/>
      <c r="CG265" s="41" t="s">
        <v>88</v>
      </c>
      <c r="CH265" s="41"/>
      <c r="CI265" s="41"/>
      <c r="CJ265" s="41"/>
      <c r="CK265" s="41"/>
      <c r="CL265" s="41">
        <f>COUNTA(CM265:CT265)/2</f>
        <v>0</v>
      </c>
      <c r="CM265" s="41"/>
      <c r="CN265" s="41"/>
      <c r="CO265" s="41"/>
      <c r="CP265" s="41"/>
      <c r="CQ265" s="41"/>
      <c r="CR265" s="41"/>
      <c r="CS265" s="41"/>
      <c r="CT265" s="41"/>
      <c r="CU265" s="41">
        <f t="shared" si="1711"/>
        <v>0</v>
      </c>
      <c r="CV265" s="41"/>
      <c r="CW265" s="31"/>
      <c r="CX265" s="31"/>
      <c r="CY265" s="31"/>
      <c r="CZ265" s="31"/>
      <c r="DA265" s="31"/>
      <c r="DB265" s="26"/>
      <c r="DC265" s="26"/>
      <c r="DD265" s="26"/>
      <c r="DE265" s="26"/>
      <c r="DF265" s="26"/>
      <c r="DG265" s="26"/>
      <c r="DH265" s="26">
        <f t="shared" si="1712"/>
        <v>0</v>
      </c>
      <c r="DI265" s="26" t="str">
        <f t="shared" si="1713"/>
        <v>Avanzado</v>
      </c>
      <c r="DJ265" s="19"/>
      <c r="EG265" s="19"/>
      <c r="EH265" s="19"/>
      <c r="EI265" s="19"/>
      <c r="EJ265" s="19"/>
      <c r="EK265" s="19"/>
      <c r="EL265" s="19"/>
      <c r="EM265" s="19"/>
      <c r="EN265" s="19"/>
      <c r="EO265" s="19"/>
      <c r="EP265" s="19"/>
    </row>
    <row r="266" spans="1:146" s="20" customFormat="1" ht="15" customHeight="1">
      <c r="A266" s="1"/>
      <c r="B266" s="19"/>
      <c r="C266" s="31" t="s">
        <v>2160</v>
      </c>
      <c r="D266" s="473" t="s">
        <v>204</v>
      </c>
      <c r="E266" s="31" t="s">
        <v>429</v>
      </c>
      <c r="F266" s="31" t="s">
        <v>437</v>
      </c>
      <c r="G266" s="31" t="s">
        <v>2125</v>
      </c>
      <c r="H266" s="31" t="str">
        <f t="shared" si="1709"/>
        <v>Básico</v>
      </c>
      <c r="I266" s="41" t="s">
        <v>3081</v>
      </c>
      <c r="J266" s="651" t="s">
        <v>557</v>
      </c>
      <c r="K266" s="642" t="s">
        <v>6</v>
      </c>
      <c r="L266" s="22" t="s">
        <v>2931</v>
      </c>
      <c r="M266" s="31" t="s">
        <v>98</v>
      </c>
      <c r="N266" s="22" t="s">
        <v>2933</v>
      </c>
      <c r="O266" s="220" t="s">
        <v>22</v>
      </c>
      <c r="P266" s="220" t="s">
        <v>22</v>
      </c>
      <c r="Q266" s="220" t="s">
        <v>22</v>
      </c>
      <c r="R266" s="220" t="s">
        <v>22</v>
      </c>
      <c r="S266" s="26">
        <f>'G-7'!D94</f>
        <v>90</v>
      </c>
      <c r="T266" s="41">
        <f>'G-7'!D98</f>
        <v>94</v>
      </c>
      <c r="U266" s="26" t="s">
        <v>4</v>
      </c>
      <c r="V266" s="26" t="s">
        <v>4</v>
      </c>
      <c r="W266" s="26" t="s">
        <v>4</v>
      </c>
      <c r="X266" s="41" t="s">
        <v>4</v>
      </c>
      <c r="Y266" s="41" t="s">
        <v>4</v>
      </c>
      <c r="Z266" s="41" t="s">
        <v>4</v>
      </c>
      <c r="AA266" s="41" t="s">
        <v>4</v>
      </c>
      <c r="AB266" s="41" t="s">
        <v>4</v>
      </c>
      <c r="AC266" s="41" t="s">
        <v>4</v>
      </c>
      <c r="AD266" s="41" t="s">
        <v>4</v>
      </c>
      <c r="AE266" s="41" t="s">
        <v>4</v>
      </c>
      <c r="AF266" s="41" t="s">
        <v>4</v>
      </c>
      <c r="AG266" s="41" t="s">
        <v>4</v>
      </c>
      <c r="AH266" s="41" t="s">
        <v>4</v>
      </c>
      <c r="AI266" s="41" t="s">
        <v>4</v>
      </c>
      <c r="AJ266" s="41" t="s">
        <v>4</v>
      </c>
      <c r="AK266" s="41" t="s">
        <v>4</v>
      </c>
      <c r="AL266" s="221" t="s">
        <v>2932</v>
      </c>
      <c r="AM266" s="26" t="s">
        <v>1137</v>
      </c>
      <c r="AN266" s="26" t="s">
        <v>2921</v>
      </c>
      <c r="AO266" s="22" t="s">
        <v>2922</v>
      </c>
      <c r="AP266" s="22" t="s">
        <v>2923</v>
      </c>
      <c r="AQ266" s="26" t="s">
        <v>619</v>
      </c>
      <c r="AR266" s="26"/>
      <c r="AS266" s="26"/>
      <c r="AT266" s="26"/>
      <c r="AU266" s="26"/>
      <c r="AV266" s="26"/>
      <c r="AW266" s="26"/>
      <c r="AX266" s="26" t="s">
        <v>2851</v>
      </c>
      <c r="AY266" s="26" t="s">
        <v>2851</v>
      </c>
      <c r="AZ266" s="26" t="s">
        <v>2851</v>
      </c>
      <c r="BA266" s="26" t="s">
        <v>2851</v>
      </c>
      <c r="BB266" s="23" t="s">
        <v>2066</v>
      </c>
      <c r="BC266" s="23" t="s">
        <v>1013</v>
      </c>
      <c r="BD266" s="30" t="s">
        <v>2090</v>
      </c>
      <c r="BE266" s="24" t="s">
        <v>1013</v>
      </c>
      <c r="BF266" s="25" t="s">
        <v>124</v>
      </c>
      <c r="BG266" s="25" t="s">
        <v>1013</v>
      </c>
      <c r="BH266" s="40" t="s">
        <v>1011</v>
      </c>
      <c r="BI266" s="486">
        <f>'G-8'!MR194</f>
        <v>1</v>
      </c>
      <c r="BJ266" s="486">
        <f>'G-8'!MT194</f>
        <v>0.60623529411764698</v>
      </c>
      <c r="BK266" s="485">
        <f>'G-8'!MS194</f>
        <v>0</v>
      </c>
      <c r="BL266" s="41">
        <f>COUNTA(BM266:BZ266)/2</f>
        <v>0</v>
      </c>
      <c r="BM266" s="31"/>
      <c r="BN266" s="41"/>
      <c r="BO266" s="41"/>
      <c r="BP266" s="31"/>
      <c r="BQ266" s="41"/>
      <c r="BR266" s="31"/>
      <c r="BS266" s="31"/>
      <c r="BT266" s="31"/>
      <c r="BU266" s="31"/>
      <c r="BV266" s="31"/>
      <c r="BW266" s="31"/>
      <c r="BX266" s="31"/>
      <c r="BY266" s="31"/>
      <c r="BZ266" s="31"/>
      <c r="CA266" s="41">
        <f t="shared" si="1710"/>
        <v>0</v>
      </c>
      <c r="CB266" s="41"/>
      <c r="CC266" s="41"/>
      <c r="CD266" s="41"/>
      <c r="CE266" s="41"/>
      <c r="CF266" s="41"/>
      <c r="CG266" s="41" t="s">
        <v>88</v>
      </c>
      <c r="CH266" s="41"/>
      <c r="CI266" s="41"/>
      <c r="CJ266" s="41"/>
      <c r="CK266" s="41"/>
      <c r="CL266" s="41">
        <f>COUNTA(CM266:CT266)/2</f>
        <v>0</v>
      </c>
      <c r="CM266" s="41"/>
      <c r="CN266" s="41"/>
      <c r="CO266" s="41"/>
      <c r="CP266" s="41"/>
      <c r="CQ266" s="41"/>
      <c r="CR266" s="41"/>
      <c r="CS266" s="41"/>
      <c r="CT266" s="41"/>
      <c r="CU266" s="41">
        <f t="shared" si="1711"/>
        <v>1</v>
      </c>
      <c r="CV266" s="41" t="str">
        <f>I211</f>
        <v>I-77</v>
      </c>
      <c r="CW266" s="31" t="s">
        <v>550</v>
      </c>
      <c r="CX266" s="31"/>
      <c r="CY266" s="31"/>
      <c r="CZ266" s="31"/>
      <c r="DA266" s="31"/>
      <c r="DB266" s="26" t="s">
        <v>89</v>
      </c>
      <c r="DC266" s="26" t="s">
        <v>89</v>
      </c>
      <c r="DD266" s="26"/>
      <c r="DE266" s="26" t="s">
        <v>89</v>
      </c>
      <c r="DF266" s="26" t="s">
        <v>89</v>
      </c>
      <c r="DG266" s="26" t="s">
        <v>89</v>
      </c>
      <c r="DH266" s="26">
        <f t="shared" si="1712"/>
        <v>5</v>
      </c>
      <c r="DI266" s="26" t="str">
        <f t="shared" si="1713"/>
        <v>Básico</v>
      </c>
      <c r="DJ266" s="19"/>
      <c r="EG266" s="19"/>
      <c r="EH266" s="19"/>
      <c r="EI266" s="19"/>
      <c r="EJ266" s="19"/>
      <c r="EK266" s="19"/>
      <c r="EL266" s="19"/>
      <c r="EM266" s="19"/>
      <c r="EN266" s="19"/>
      <c r="EO266" s="19"/>
      <c r="EP266" s="19"/>
    </row>
    <row r="267" spans="1:146" s="20" customFormat="1" ht="15" customHeight="1">
      <c r="A267" s="1"/>
      <c r="B267" s="19"/>
      <c r="C267" s="31" t="str">
        <f>C266</f>
        <v>Aspectos técnicos y de salud pública</v>
      </c>
      <c r="D267" s="473" t="s">
        <v>162</v>
      </c>
      <c r="E267" s="31" t="str">
        <f>E266</f>
        <v>Entradas</v>
      </c>
      <c r="F267" s="31" t="str">
        <f>F266</f>
        <v>Varios flujos</v>
      </c>
      <c r="G267" s="31" t="str">
        <f>G266</f>
        <v>Efectividad Gubernamental</v>
      </c>
      <c r="H267" s="31" t="str">
        <f t="shared" si="1709"/>
        <v>Avanzado</v>
      </c>
      <c r="I267" s="41" t="str">
        <f>I266</f>
        <v>I-91 B</v>
      </c>
      <c r="J267" s="22" t="str">
        <f>J266</f>
        <v>Residuos eliminados en relleno sanitario</v>
      </c>
      <c r="K267" s="22" t="str">
        <f t="shared" ref="K267:AG269" si="1714">K266</f>
        <v>%</v>
      </c>
      <c r="L267" s="22" t="str">
        <f t="shared" si="1714"/>
        <v>Evalúa la cantidad de residuos que son vertidos en relleno sanitario respecto al total de residuos eliminados, es decir los residuos que son eliminados correctamente. Se utiliza más para países en desarrollo, donde es aún prioritario tener sitios para vertido adecuado de los residuos.</v>
      </c>
      <c r="M267" s="22" t="str">
        <f t="shared" si="1714"/>
        <v>Cuantitativo</v>
      </c>
      <c r="N267" s="22" t="str">
        <f t="shared" si="1714"/>
        <v xml:space="preserve">% de residuos eliminados en relleno sanitario= Residuos eliminados en relleno sanitario (toneladas/año)x100/(residuos eliminados en relleno sanitario+residuos eliminados en vertido controlado+residuos eliminados en vertido incontrolado+residuos eliminados por incineración sin recuperación de energía). Este cálculo puede realizarse de igual forma para todos los tipos de vertido si quiere conocerse a detalle cada uno, o simplemente, calculando la diferencia de 100%- este indicador para obtener lo que se vierte de manera inadecuada.
La incineración sin recuperación de energía podría tomarse como una forma correcta de eliminación (y podría sumarse a lo ingresado a relleno sanitario) si es un proceso controlado y que cumpla los mejores estándares de la ingeniería y normativos, a excepción de que en el país se prohíba o limite este tipo de incineración como una eliminación adecuada (como en el caso de Europa).
Si existe más de una instalación, se deben incluir las cantidades totales de todos los sitios. Verificar que las unidades de todos los flujos incluidos estén en las mismas unidades, ya sea kg/año ó ton/año. </v>
      </c>
      <c r="O267" s="22" t="str">
        <f t="shared" si="1714"/>
        <v>N/A</v>
      </c>
      <c r="P267" s="22" t="str">
        <f t="shared" si="1714"/>
        <v>N/A</v>
      </c>
      <c r="Q267" s="22" t="str">
        <f t="shared" si="1714"/>
        <v>N/A</v>
      </c>
      <c r="R267" s="22" t="str">
        <f t="shared" si="1714"/>
        <v>N/A</v>
      </c>
      <c r="S267" s="22">
        <f t="shared" si="1714"/>
        <v>90</v>
      </c>
      <c r="T267" s="22">
        <f t="shared" si="1714"/>
        <v>94</v>
      </c>
      <c r="U267" s="22" t="str">
        <f t="shared" si="1714"/>
        <v>-</v>
      </c>
      <c r="V267" s="22" t="str">
        <f t="shared" si="1714"/>
        <v>-</v>
      </c>
      <c r="W267" s="22" t="str">
        <f t="shared" si="1714"/>
        <v>-</v>
      </c>
      <c r="X267" s="22" t="str">
        <f t="shared" si="1714"/>
        <v>-</v>
      </c>
      <c r="Y267" s="22" t="str">
        <f t="shared" si="1714"/>
        <v>-</v>
      </c>
      <c r="Z267" s="22" t="str">
        <f t="shared" si="1714"/>
        <v>-</v>
      </c>
      <c r="AA267" s="22" t="str">
        <f t="shared" si="1714"/>
        <v>-</v>
      </c>
      <c r="AB267" s="22" t="str">
        <f t="shared" si="1714"/>
        <v>-</v>
      </c>
      <c r="AC267" s="22" t="str">
        <f t="shared" si="1714"/>
        <v>-</v>
      </c>
      <c r="AD267" s="22" t="str">
        <f t="shared" si="1714"/>
        <v>-</v>
      </c>
      <c r="AE267" s="22" t="str">
        <f t="shared" si="1714"/>
        <v>-</v>
      </c>
      <c r="AF267" s="22" t="str">
        <f t="shared" si="1714"/>
        <v>-</v>
      </c>
      <c r="AG267" s="22" t="str">
        <f t="shared" si="1714"/>
        <v>-</v>
      </c>
      <c r="AH267" s="22" t="str">
        <f t="shared" ref="AH267:BH269" si="1715">AH266</f>
        <v>-</v>
      </c>
      <c r="AI267" s="22" t="str">
        <f t="shared" si="1715"/>
        <v>-</v>
      </c>
      <c r="AJ267" s="22" t="str">
        <f t="shared" si="1715"/>
        <v>-</v>
      </c>
      <c r="AK267" s="22" t="str">
        <f t="shared" si="1715"/>
        <v>-</v>
      </c>
      <c r="AL267" s="643" t="str">
        <f t="shared" si="1715"/>
        <v>Que se desconozca la cantidad total de residuos eliminados (p.e. vertidos no adecuados) y no sea posible calcular con certeza el indicador.</v>
      </c>
      <c r="AM267" s="22" t="str">
        <f t="shared" si="1715"/>
        <v>NA</v>
      </c>
      <c r="AN267" s="22" t="str">
        <f t="shared" si="1715"/>
        <v>Usar el método de cálculo del indicador, incluyendo los datos de todas las instalaciones/entidades</v>
      </c>
      <c r="AO267" s="22" t="str">
        <f t="shared" si="1715"/>
        <v>Usar el método de cálculo del indicador, incluyendo los datos de todas las entidades a integrar</v>
      </c>
      <c r="AP267" s="22" t="str">
        <f t="shared" si="1715"/>
        <v>Usar el método de cálculo del indicador, incluyendo los datos de todos los municipios que integran la mancomunidad/intermunicipalidad</v>
      </c>
      <c r="AQ267" s="22" t="str">
        <f t="shared" si="1715"/>
        <v>Componentes</v>
      </c>
      <c r="AR267" s="22"/>
      <c r="AS267" s="22"/>
      <c r="AT267" s="22"/>
      <c r="AU267" s="22"/>
      <c r="AV267" s="22"/>
      <c r="AW267" s="22"/>
      <c r="AX267" s="22" t="str">
        <f t="shared" si="1715"/>
        <v>X</v>
      </c>
      <c r="AY267" s="22" t="str">
        <f t="shared" si="1715"/>
        <v>X</v>
      </c>
      <c r="AZ267" s="22" t="str">
        <f t="shared" si="1715"/>
        <v>X</v>
      </c>
      <c r="BA267" s="22" t="str">
        <f t="shared" si="1715"/>
        <v>X</v>
      </c>
      <c r="BB267" s="23" t="str">
        <f t="shared" si="1715"/>
        <v>≥90%</v>
      </c>
      <c r="BC267" s="23" t="str">
        <f t="shared" si="1715"/>
        <v>Banco Interamericano de Desarrollo. 2013. “Guía metodológica: Iniciativa ciudades emergentes y sostenibles. Anexo 2, indicadores.”</v>
      </c>
      <c r="BD267" s="30" t="str">
        <f t="shared" si="1715"/>
        <v>&lt;90 a ≥80%</v>
      </c>
      <c r="BE267" s="24" t="str">
        <f t="shared" si="1715"/>
        <v>Banco Interamericano de Desarrollo. 2013. “Guía metodológica: Iniciativa ciudades emergentes y sostenibles. Anexo 2, indicadores.”</v>
      </c>
      <c r="BF267" s="25" t="str">
        <f t="shared" si="1715"/>
        <v>&lt;80%</v>
      </c>
      <c r="BG267" s="25" t="str">
        <f t="shared" si="1715"/>
        <v>Banco Interamericano de Desarrollo. 2013. “Guía metodológica: Iniciativa ciudades emergentes y sostenibles. Anexo 2, indicadores.”</v>
      </c>
      <c r="BH267" s="26" t="str">
        <f t="shared" si="1715"/>
        <v>Máx</v>
      </c>
      <c r="BI267" s="485">
        <f>'G-8'!MR221</f>
        <v>0.217</v>
      </c>
      <c r="BJ267" s="485">
        <f>'G-8'!MT221</f>
        <v>0.1285</v>
      </c>
      <c r="BK267" s="485">
        <f>'G-8'!MS221</f>
        <v>0.04</v>
      </c>
      <c r="BL267" s="41">
        <f>BL266</f>
        <v>0</v>
      </c>
      <c r="BM267" s="41">
        <f t="shared" ref="BM267:CT269" si="1716">BM266</f>
        <v>0</v>
      </c>
      <c r="BN267" s="41">
        <f t="shared" si="1716"/>
        <v>0</v>
      </c>
      <c r="BO267" s="41">
        <f t="shared" si="1716"/>
        <v>0</v>
      </c>
      <c r="BP267" s="41">
        <f t="shared" si="1716"/>
        <v>0</v>
      </c>
      <c r="BQ267" s="41">
        <f t="shared" si="1716"/>
        <v>0</v>
      </c>
      <c r="BR267" s="41">
        <f t="shared" si="1716"/>
        <v>0</v>
      </c>
      <c r="BS267" s="41">
        <f t="shared" si="1716"/>
        <v>0</v>
      </c>
      <c r="BT267" s="41">
        <f t="shared" si="1716"/>
        <v>0</v>
      </c>
      <c r="BU267" s="41">
        <f t="shared" si="1716"/>
        <v>0</v>
      </c>
      <c r="BV267" s="41">
        <f t="shared" si="1716"/>
        <v>0</v>
      </c>
      <c r="BW267" s="41">
        <f t="shared" si="1716"/>
        <v>0</v>
      </c>
      <c r="BX267" s="41">
        <f t="shared" si="1716"/>
        <v>0</v>
      </c>
      <c r="BY267" s="41">
        <f t="shared" si="1716"/>
        <v>0</v>
      </c>
      <c r="BZ267" s="41">
        <f t="shared" si="1716"/>
        <v>0</v>
      </c>
      <c r="CA267" s="41">
        <f t="shared" si="1716"/>
        <v>0</v>
      </c>
      <c r="CB267" s="41">
        <f t="shared" si="1716"/>
        <v>0</v>
      </c>
      <c r="CC267" s="41">
        <f t="shared" si="1716"/>
        <v>0</v>
      </c>
      <c r="CD267" s="41">
        <f t="shared" si="1716"/>
        <v>0</v>
      </c>
      <c r="CE267" s="41">
        <f t="shared" si="1716"/>
        <v>0</v>
      </c>
      <c r="CF267" s="41">
        <f t="shared" si="1716"/>
        <v>0</v>
      </c>
      <c r="CG267" s="41" t="str">
        <f t="shared" si="1716"/>
        <v>No</v>
      </c>
      <c r="CH267" s="41">
        <f t="shared" si="1716"/>
        <v>0</v>
      </c>
      <c r="CI267" s="41">
        <f t="shared" si="1716"/>
        <v>0</v>
      </c>
      <c r="CJ267" s="41">
        <f t="shared" si="1716"/>
        <v>0</v>
      </c>
      <c r="CK267" s="41">
        <f t="shared" si="1716"/>
        <v>0</v>
      </c>
      <c r="CL267" s="41">
        <f t="shared" si="1716"/>
        <v>0</v>
      </c>
      <c r="CM267" s="41">
        <f t="shared" si="1716"/>
        <v>0</v>
      </c>
      <c r="CN267" s="41">
        <f t="shared" si="1716"/>
        <v>0</v>
      </c>
      <c r="CO267" s="41">
        <f t="shared" si="1716"/>
        <v>0</v>
      </c>
      <c r="CP267" s="41">
        <f t="shared" si="1716"/>
        <v>0</v>
      </c>
      <c r="CQ267" s="41">
        <f t="shared" si="1716"/>
        <v>0</v>
      </c>
      <c r="CR267" s="41">
        <f t="shared" si="1716"/>
        <v>0</v>
      </c>
      <c r="CS267" s="41">
        <f t="shared" si="1716"/>
        <v>0</v>
      </c>
      <c r="CT267" s="41">
        <f t="shared" si="1716"/>
        <v>0</v>
      </c>
      <c r="CU267" s="41">
        <f t="shared" ref="CU267:CU269" si="1717">CU266</f>
        <v>1</v>
      </c>
      <c r="CV267" s="41" t="str">
        <f t="shared" ref="CV267:CV269" si="1718">CV266</f>
        <v>I-77</v>
      </c>
      <c r="CW267" s="41" t="str">
        <f t="shared" ref="CW267:CW269" si="1719">CW266</f>
        <v>La cantidad de residuos ingresados afectará la generación de lixiviados</v>
      </c>
      <c r="CX267" s="41">
        <f t="shared" ref="CX267:CX269" si="1720">CX266</f>
        <v>0</v>
      </c>
      <c r="CY267" s="41">
        <f t="shared" ref="CY267:CY269" si="1721">CY266</f>
        <v>0</v>
      </c>
      <c r="CZ267" s="41">
        <f t="shared" ref="CZ267:CZ269" si="1722">CZ266</f>
        <v>0</v>
      </c>
      <c r="DA267" s="41">
        <f t="shared" ref="DA267:DA269" si="1723">DA266</f>
        <v>0</v>
      </c>
      <c r="DB267" s="26" t="s">
        <v>89</v>
      </c>
      <c r="DC267" s="26"/>
      <c r="DD267" s="26"/>
      <c r="DE267" s="26"/>
      <c r="DF267" s="26"/>
      <c r="DG267" s="26"/>
      <c r="DH267" s="26">
        <f t="shared" si="1712"/>
        <v>1</v>
      </c>
      <c r="DI267" s="26" t="str">
        <f t="shared" si="1713"/>
        <v>Avanzado</v>
      </c>
      <c r="DJ267" s="19"/>
      <c r="EG267" s="19"/>
      <c r="EH267" s="19"/>
      <c r="EI267" s="19"/>
      <c r="EJ267" s="19"/>
      <c r="EK267" s="19"/>
      <c r="EL267" s="19"/>
      <c r="EM267" s="19"/>
      <c r="EN267" s="19"/>
      <c r="EO267" s="19"/>
      <c r="EP267" s="19"/>
    </row>
    <row r="268" spans="1:146" s="20" customFormat="1" ht="15" customHeight="1">
      <c r="A268" s="1"/>
      <c r="B268" s="19"/>
      <c r="C268" s="31" t="str">
        <f t="shared" ref="C268:C269" si="1724">C267</f>
        <v>Aspectos técnicos y de salud pública</v>
      </c>
      <c r="D268" s="473" t="s">
        <v>214</v>
      </c>
      <c r="E268" s="31" t="str">
        <f t="shared" ref="E268:E269" si="1725">E267</f>
        <v>Entradas</v>
      </c>
      <c r="F268" s="31" t="str">
        <f t="shared" ref="F268:F269" si="1726">F267</f>
        <v>Varios flujos</v>
      </c>
      <c r="G268" s="31" t="str">
        <f t="shared" ref="G268:G269" si="1727">G267</f>
        <v>Efectividad Gubernamental</v>
      </c>
      <c r="H268" s="31" t="str">
        <f t="shared" si="1709"/>
        <v>Avanzado</v>
      </c>
      <c r="I268" s="41" t="str">
        <f>I267</f>
        <v>I-91 B</v>
      </c>
      <c r="J268" s="22" t="str">
        <f t="shared" ref="J268:J269" si="1728">J267</f>
        <v>Residuos eliminados en relleno sanitario</v>
      </c>
      <c r="K268" s="22" t="str">
        <f t="shared" si="1714"/>
        <v>%</v>
      </c>
      <c r="L268" s="22" t="str">
        <f t="shared" si="1714"/>
        <v>Evalúa la cantidad de residuos que son vertidos en relleno sanitario respecto al total de residuos eliminados, es decir los residuos que son eliminados correctamente. Se utiliza más para países en desarrollo, donde es aún prioritario tener sitios para vertido adecuado de los residuos.</v>
      </c>
      <c r="M268" s="22" t="str">
        <f t="shared" si="1714"/>
        <v>Cuantitativo</v>
      </c>
      <c r="N268" s="22" t="str">
        <f t="shared" si="1714"/>
        <v xml:space="preserve">% de residuos eliminados en relleno sanitario= Residuos eliminados en relleno sanitario (toneladas/año)x100/(residuos eliminados en relleno sanitario+residuos eliminados en vertido controlado+residuos eliminados en vertido incontrolado+residuos eliminados por incineración sin recuperación de energía). Este cálculo puede realizarse de igual forma para todos los tipos de vertido si quiere conocerse a detalle cada uno, o simplemente, calculando la diferencia de 100%- este indicador para obtener lo que se vierte de manera inadecuada.
La incineración sin recuperación de energía podría tomarse como una forma correcta de eliminación (y podría sumarse a lo ingresado a relleno sanitario) si es un proceso controlado y que cumpla los mejores estándares de la ingeniería y normativos, a excepción de que en el país se prohíba o limite este tipo de incineración como una eliminación adecuada (como en el caso de Europa).
Si existe más de una instalación, se deben incluir las cantidades totales de todos los sitios. Verificar que las unidades de todos los flujos incluidos estén en las mismas unidades, ya sea kg/año ó ton/año. </v>
      </c>
      <c r="O268" s="22" t="str">
        <f t="shared" si="1714"/>
        <v>N/A</v>
      </c>
      <c r="P268" s="22" t="str">
        <f t="shared" si="1714"/>
        <v>N/A</v>
      </c>
      <c r="Q268" s="22" t="str">
        <f t="shared" si="1714"/>
        <v>N/A</v>
      </c>
      <c r="R268" s="22" t="str">
        <f t="shared" si="1714"/>
        <v>N/A</v>
      </c>
      <c r="S268" s="22">
        <f t="shared" si="1714"/>
        <v>90</v>
      </c>
      <c r="T268" s="22">
        <f t="shared" si="1714"/>
        <v>94</v>
      </c>
      <c r="U268" s="22" t="str">
        <f t="shared" si="1714"/>
        <v>-</v>
      </c>
      <c r="V268" s="22" t="str">
        <f t="shared" si="1714"/>
        <v>-</v>
      </c>
      <c r="W268" s="22" t="str">
        <f t="shared" si="1714"/>
        <v>-</v>
      </c>
      <c r="X268" s="22" t="str">
        <f t="shared" si="1714"/>
        <v>-</v>
      </c>
      <c r="Y268" s="22" t="str">
        <f t="shared" si="1714"/>
        <v>-</v>
      </c>
      <c r="Z268" s="22" t="str">
        <f t="shared" si="1714"/>
        <v>-</v>
      </c>
      <c r="AA268" s="22" t="str">
        <f t="shared" si="1714"/>
        <v>-</v>
      </c>
      <c r="AB268" s="22" t="str">
        <f t="shared" si="1714"/>
        <v>-</v>
      </c>
      <c r="AC268" s="22" t="str">
        <f t="shared" si="1714"/>
        <v>-</v>
      </c>
      <c r="AD268" s="22" t="str">
        <f t="shared" si="1714"/>
        <v>-</v>
      </c>
      <c r="AE268" s="22" t="str">
        <f t="shared" si="1714"/>
        <v>-</v>
      </c>
      <c r="AF268" s="22" t="str">
        <f t="shared" si="1714"/>
        <v>-</v>
      </c>
      <c r="AG268" s="22" t="str">
        <f t="shared" si="1714"/>
        <v>-</v>
      </c>
      <c r="AH268" s="22" t="str">
        <f t="shared" si="1715"/>
        <v>-</v>
      </c>
      <c r="AI268" s="22" t="str">
        <f t="shared" si="1715"/>
        <v>-</v>
      </c>
      <c r="AJ268" s="22" t="str">
        <f t="shared" si="1715"/>
        <v>-</v>
      </c>
      <c r="AK268" s="22" t="str">
        <f t="shared" si="1715"/>
        <v>-</v>
      </c>
      <c r="AL268" s="643" t="str">
        <f t="shared" si="1715"/>
        <v>Que se desconozca la cantidad total de residuos eliminados (p.e. vertidos no adecuados) y no sea posible calcular con certeza el indicador.</v>
      </c>
      <c r="AM268" s="22" t="str">
        <f t="shared" si="1715"/>
        <v>NA</v>
      </c>
      <c r="AN268" s="22" t="str">
        <f t="shared" si="1715"/>
        <v>Usar el método de cálculo del indicador, incluyendo los datos de todas las instalaciones/entidades</v>
      </c>
      <c r="AO268" s="22" t="str">
        <f t="shared" si="1715"/>
        <v>Usar el método de cálculo del indicador, incluyendo los datos de todas las entidades a integrar</v>
      </c>
      <c r="AP268" s="22" t="str">
        <f t="shared" si="1715"/>
        <v>Usar el método de cálculo del indicador, incluyendo los datos de todos los municipios que integran la mancomunidad/intermunicipalidad</v>
      </c>
      <c r="AQ268" s="22" t="str">
        <f t="shared" si="1715"/>
        <v>Componentes</v>
      </c>
      <c r="AR268" s="22"/>
      <c r="AS268" s="22"/>
      <c r="AT268" s="22"/>
      <c r="AU268" s="22"/>
      <c r="AV268" s="22"/>
      <c r="AW268" s="22"/>
      <c r="AX268" s="22" t="str">
        <f t="shared" si="1715"/>
        <v>X</v>
      </c>
      <c r="AY268" s="22" t="str">
        <f t="shared" si="1715"/>
        <v>X</v>
      </c>
      <c r="AZ268" s="22" t="str">
        <f t="shared" si="1715"/>
        <v>X</v>
      </c>
      <c r="BA268" s="22" t="str">
        <f t="shared" si="1715"/>
        <v>X</v>
      </c>
      <c r="BB268" s="23" t="str">
        <f t="shared" si="1715"/>
        <v>≥90%</v>
      </c>
      <c r="BC268" s="23" t="str">
        <f t="shared" si="1715"/>
        <v>Banco Interamericano de Desarrollo. 2013. “Guía metodológica: Iniciativa ciudades emergentes y sostenibles. Anexo 2, indicadores.”</v>
      </c>
      <c r="BD268" s="30" t="str">
        <f t="shared" si="1715"/>
        <v>&lt;90 a ≥80%</v>
      </c>
      <c r="BE268" s="24" t="str">
        <f t="shared" si="1715"/>
        <v>Banco Interamericano de Desarrollo. 2013. “Guía metodológica: Iniciativa ciudades emergentes y sostenibles. Anexo 2, indicadores.”</v>
      </c>
      <c r="BF268" s="25" t="str">
        <f t="shared" si="1715"/>
        <v>&lt;80%</v>
      </c>
      <c r="BG268" s="25" t="str">
        <f t="shared" si="1715"/>
        <v>Banco Interamericano de Desarrollo. 2013. “Guía metodológica: Iniciativa ciudades emergentes y sostenibles. Anexo 2, indicadores.”</v>
      </c>
      <c r="BH268" s="26" t="str">
        <f t="shared" si="1715"/>
        <v>Máx</v>
      </c>
      <c r="BI268" s="485">
        <f>'G-8'!MR248</f>
        <v>0.51300000000000001</v>
      </c>
      <c r="BJ268" s="485">
        <f>'G-8'!MT248</f>
        <v>0.20369999999999999</v>
      </c>
      <c r="BK268" s="485">
        <f>'G-8'!MS248</f>
        <v>3.5099999999999999E-2</v>
      </c>
      <c r="BL268" s="41">
        <f t="shared" ref="BL268:BL269" si="1729">BL267</f>
        <v>0</v>
      </c>
      <c r="BM268" s="41">
        <f t="shared" si="1716"/>
        <v>0</v>
      </c>
      <c r="BN268" s="41">
        <f t="shared" si="1716"/>
        <v>0</v>
      </c>
      <c r="BO268" s="41">
        <f t="shared" si="1716"/>
        <v>0</v>
      </c>
      <c r="BP268" s="41">
        <f t="shared" si="1716"/>
        <v>0</v>
      </c>
      <c r="BQ268" s="41">
        <f t="shared" si="1716"/>
        <v>0</v>
      </c>
      <c r="BR268" s="41">
        <f t="shared" si="1716"/>
        <v>0</v>
      </c>
      <c r="BS268" s="41">
        <f t="shared" si="1716"/>
        <v>0</v>
      </c>
      <c r="BT268" s="41">
        <f t="shared" si="1716"/>
        <v>0</v>
      </c>
      <c r="BU268" s="41">
        <f t="shared" si="1716"/>
        <v>0</v>
      </c>
      <c r="BV268" s="41">
        <f t="shared" si="1716"/>
        <v>0</v>
      </c>
      <c r="BW268" s="41">
        <f t="shared" si="1716"/>
        <v>0</v>
      </c>
      <c r="BX268" s="41">
        <f t="shared" si="1716"/>
        <v>0</v>
      </c>
      <c r="BY268" s="41">
        <f t="shared" si="1716"/>
        <v>0</v>
      </c>
      <c r="BZ268" s="41">
        <f t="shared" si="1716"/>
        <v>0</v>
      </c>
      <c r="CA268" s="41">
        <f t="shared" si="1716"/>
        <v>0</v>
      </c>
      <c r="CB268" s="41">
        <f t="shared" si="1716"/>
        <v>0</v>
      </c>
      <c r="CC268" s="41">
        <f t="shared" si="1716"/>
        <v>0</v>
      </c>
      <c r="CD268" s="41">
        <f t="shared" si="1716"/>
        <v>0</v>
      </c>
      <c r="CE268" s="41">
        <f t="shared" si="1716"/>
        <v>0</v>
      </c>
      <c r="CF268" s="41">
        <f t="shared" si="1716"/>
        <v>0</v>
      </c>
      <c r="CG268" s="41" t="str">
        <f t="shared" si="1716"/>
        <v>No</v>
      </c>
      <c r="CH268" s="41">
        <f t="shared" si="1716"/>
        <v>0</v>
      </c>
      <c r="CI268" s="41">
        <f t="shared" si="1716"/>
        <v>0</v>
      </c>
      <c r="CJ268" s="41">
        <f t="shared" si="1716"/>
        <v>0</v>
      </c>
      <c r="CK268" s="41">
        <f t="shared" si="1716"/>
        <v>0</v>
      </c>
      <c r="CL268" s="41">
        <f t="shared" si="1716"/>
        <v>0</v>
      </c>
      <c r="CM268" s="41">
        <f t="shared" si="1716"/>
        <v>0</v>
      </c>
      <c r="CN268" s="41">
        <f t="shared" si="1716"/>
        <v>0</v>
      </c>
      <c r="CO268" s="41">
        <f t="shared" si="1716"/>
        <v>0</v>
      </c>
      <c r="CP268" s="41">
        <f t="shared" si="1716"/>
        <v>0</v>
      </c>
      <c r="CQ268" s="41">
        <f t="shared" si="1716"/>
        <v>0</v>
      </c>
      <c r="CR268" s="41">
        <f t="shared" si="1716"/>
        <v>0</v>
      </c>
      <c r="CS268" s="41">
        <f t="shared" si="1716"/>
        <v>0</v>
      </c>
      <c r="CT268" s="41">
        <f t="shared" si="1716"/>
        <v>0</v>
      </c>
      <c r="CU268" s="41">
        <f t="shared" si="1717"/>
        <v>1</v>
      </c>
      <c r="CV268" s="41" t="str">
        <f t="shared" si="1718"/>
        <v>I-77</v>
      </c>
      <c r="CW268" s="41" t="str">
        <f t="shared" si="1719"/>
        <v>La cantidad de residuos ingresados afectará la generación de lixiviados</v>
      </c>
      <c r="CX268" s="41">
        <f t="shared" si="1720"/>
        <v>0</v>
      </c>
      <c r="CY268" s="41">
        <f t="shared" si="1721"/>
        <v>0</v>
      </c>
      <c r="CZ268" s="41">
        <f t="shared" si="1722"/>
        <v>0</v>
      </c>
      <c r="DA268" s="41">
        <f t="shared" si="1723"/>
        <v>0</v>
      </c>
      <c r="DB268" s="26" t="s">
        <v>89</v>
      </c>
      <c r="DC268" s="26"/>
      <c r="DD268" s="26"/>
      <c r="DE268" s="26"/>
      <c r="DF268" s="26"/>
      <c r="DG268" s="26"/>
      <c r="DH268" s="26">
        <f t="shared" si="1712"/>
        <v>1</v>
      </c>
      <c r="DI268" s="26" t="str">
        <f t="shared" si="1713"/>
        <v>Avanzado</v>
      </c>
      <c r="DJ268" s="19"/>
      <c r="EG268" s="19"/>
      <c r="EH268" s="19"/>
      <c r="EI268" s="19"/>
      <c r="EJ268" s="19"/>
      <c r="EK268" s="19"/>
      <c r="EL268" s="19"/>
      <c r="EM268" s="19"/>
      <c r="EN268" s="19"/>
      <c r="EO268" s="19"/>
      <c r="EP268" s="19"/>
    </row>
    <row r="269" spans="1:146" s="20" customFormat="1" ht="15" customHeight="1">
      <c r="A269" s="1"/>
      <c r="B269" s="19"/>
      <c r="C269" s="31" t="str">
        <f t="shared" si="1724"/>
        <v>Aspectos técnicos y de salud pública</v>
      </c>
      <c r="D269" s="31" t="s">
        <v>55</v>
      </c>
      <c r="E269" s="31" t="str">
        <f t="shared" si="1725"/>
        <v>Entradas</v>
      </c>
      <c r="F269" s="31" t="str">
        <f t="shared" si="1726"/>
        <v>Varios flujos</v>
      </c>
      <c r="G269" s="31" t="str">
        <f t="shared" si="1727"/>
        <v>Efectividad Gubernamental</v>
      </c>
      <c r="H269" s="31" t="str">
        <f t="shared" si="1709"/>
        <v>Avanzado</v>
      </c>
      <c r="I269" s="41" t="str">
        <f>I268</f>
        <v>I-91 B</v>
      </c>
      <c r="J269" s="22" t="str">
        <f t="shared" si="1728"/>
        <v>Residuos eliminados en relleno sanitario</v>
      </c>
      <c r="K269" s="22" t="str">
        <f t="shared" si="1714"/>
        <v>%</v>
      </c>
      <c r="L269" s="22" t="str">
        <f t="shared" si="1714"/>
        <v>Evalúa la cantidad de residuos que son vertidos en relleno sanitario respecto al total de residuos eliminados, es decir los residuos que son eliminados correctamente. Se utiliza más para países en desarrollo, donde es aún prioritario tener sitios para vertido adecuado de los residuos.</v>
      </c>
      <c r="M269" s="22" t="str">
        <f t="shared" si="1714"/>
        <v>Cuantitativo</v>
      </c>
      <c r="N269" s="22" t="str">
        <f t="shared" si="1714"/>
        <v xml:space="preserve">% de residuos eliminados en relleno sanitario= Residuos eliminados en relleno sanitario (toneladas/año)x100/(residuos eliminados en relleno sanitario+residuos eliminados en vertido controlado+residuos eliminados en vertido incontrolado+residuos eliminados por incineración sin recuperación de energía). Este cálculo puede realizarse de igual forma para todos los tipos de vertido si quiere conocerse a detalle cada uno, o simplemente, calculando la diferencia de 100%- este indicador para obtener lo que se vierte de manera inadecuada.
La incineración sin recuperación de energía podría tomarse como una forma correcta de eliminación (y podría sumarse a lo ingresado a relleno sanitario) si es un proceso controlado y que cumpla los mejores estándares de la ingeniería y normativos, a excepción de que en el país se prohíba o limite este tipo de incineración como una eliminación adecuada (como en el caso de Europa).
Si existe más de una instalación, se deben incluir las cantidades totales de todos los sitios. Verificar que las unidades de todos los flujos incluidos estén en las mismas unidades, ya sea kg/año ó ton/año. </v>
      </c>
      <c r="O269" s="22" t="str">
        <f t="shared" si="1714"/>
        <v>N/A</v>
      </c>
      <c r="P269" s="22" t="str">
        <f t="shared" si="1714"/>
        <v>N/A</v>
      </c>
      <c r="Q269" s="22" t="str">
        <f t="shared" si="1714"/>
        <v>N/A</v>
      </c>
      <c r="R269" s="22" t="str">
        <f t="shared" si="1714"/>
        <v>N/A</v>
      </c>
      <c r="S269" s="22">
        <f t="shared" si="1714"/>
        <v>90</v>
      </c>
      <c r="T269" s="22">
        <f t="shared" si="1714"/>
        <v>94</v>
      </c>
      <c r="U269" s="22" t="str">
        <f t="shared" si="1714"/>
        <v>-</v>
      </c>
      <c r="V269" s="22" t="str">
        <f t="shared" si="1714"/>
        <v>-</v>
      </c>
      <c r="W269" s="22" t="str">
        <f t="shared" si="1714"/>
        <v>-</v>
      </c>
      <c r="X269" s="22" t="str">
        <f t="shared" si="1714"/>
        <v>-</v>
      </c>
      <c r="Y269" s="22" t="str">
        <f t="shared" si="1714"/>
        <v>-</v>
      </c>
      <c r="Z269" s="22" t="str">
        <f t="shared" si="1714"/>
        <v>-</v>
      </c>
      <c r="AA269" s="22" t="str">
        <f t="shared" si="1714"/>
        <v>-</v>
      </c>
      <c r="AB269" s="22" t="str">
        <f t="shared" si="1714"/>
        <v>-</v>
      </c>
      <c r="AC269" s="22" t="str">
        <f t="shared" si="1714"/>
        <v>-</v>
      </c>
      <c r="AD269" s="22" t="str">
        <f t="shared" si="1714"/>
        <v>-</v>
      </c>
      <c r="AE269" s="22" t="str">
        <f t="shared" si="1714"/>
        <v>-</v>
      </c>
      <c r="AF269" s="22" t="str">
        <f t="shared" si="1714"/>
        <v>-</v>
      </c>
      <c r="AG269" s="22" t="str">
        <f t="shared" si="1714"/>
        <v>-</v>
      </c>
      <c r="AH269" s="22" t="str">
        <f t="shared" si="1715"/>
        <v>-</v>
      </c>
      <c r="AI269" s="22" t="str">
        <f t="shared" si="1715"/>
        <v>-</v>
      </c>
      <c r="AJ269" s="22" t="str">
        <f t="shared" si="1715"/>
        <v>-</v>
      </c>
      <c r="AK269" s="22" t="str">
        <f t="shared" si="1715"/>
        <v>-</v>
      </c>
      <c r="AL269" s="643" t="str">
        <f t="shared" si="1715"/>
        <v>Que se desconozca la cantidad total de residuos eliminados (p.e. vertidos no adecuados) y no sea posible calcular con certeza el indicador.</v>
      </c>
      <c r="AM269" s="22" t="str">
        <f t="shared" si="1715"/>
        <v>NA</v>
      </c>
      <c r="AN269" s="22" t="str">
        <f t="shared" si="1715"/>
        <v>Usar el método de cálculo del indicador, incluyendo los datos de todas las instalaciones/entidades</v>
      </c>
      <c r="AO269" s="22" t="str">
        <f t="shared" si="1715"/>
        <v>Usar el método de cálculo del indicador, incluyendo los datos de todas las entidades a integrar</v>
      </c>
      <c r="AP269" s="22" t="str">
        <f t="shared" si="1715"/>
        <v>Usar el método de cálculo del indicador, incluyendo los datos de todos los municipios que integran la mancomunidad/intermunicipalidad</v>
      </c>
      <c r="AQ269" s="22" t="str">
        <f t="shared" si="1715"/>
        <v>Componentes</v>
      </c>
      <c r="AR269" s="22"/>
      <c r="AS269" s="22"/>
      <c r="AT269" s="22"/>
      <c r="AU269" s="22"/>
      <c r="AV269" s="22"/>
      <c r="AW269" s="22"/>
      <c r="AX269" s="22" t="str">
        <f t="shared" si="1715"/>
        <v>X</v>
      </c>
      <c r="AY269" s="22" t="str">
        <f t="shared" si="1715"/>
        <v>X</v>
      </c>
      <c r="AZ269" s="22" t="str">
        <f t="shared" si="1715"/>
        <v>X</v>
      </c>
      <c r="BA269" s="22" t="str">
        <f t="shared" si="1715"/>
        <v>X</v>
      </c>
      <c r="BB269" s="23" t="str">
        <f t="shared" si="1715"/>
        <v>≥90%</v>
      </c>
      <c r="BC269" s="23" t="str">
        <f t="shared" si="1715"/>
        <v>Banco Interamericano de Desarrollo. 2013. “Guía metodológica: Iniciativa ciudades emergentes y sostenibles. Anexo 2, indicadores.”</v>
      </c>
      <c r="BD269" s="30" t="str">
        <f t="shared" si="1715"/>
        <v>&lt;90 a ≥80%</v>
      </c>
      <c r="BE269" s="24" t="str">
        <f t="shared" si="1715"/>
        <v>Banco Interamericano de Desarrollo. 2013. “Guía metodológica: Iniciativa ciudades emergentes y sostenibles. Anexo 2, indicadores.”</v>
      </c>
      <c r="BF269" s="25" t="str">
        <f t="shared" si="1715"/>
        <v>&lt;80%</v>
      </c>
      <c r="BG269" s="25" t="str">
        <f t="shared" si="1715"/>
        <v>Banco Interamericano de Desarrollo. 2013. “Guía metodológica: Iniciativa ciudades emergentes y sostenibles. Anexo 2, indicadores.”</v>
      </c>
      <c r="BH269" s="26" t="str">
        <f t="shared" si="1715"/>
        <v>Máx</v>
      </c>
      <c r="BI269" s="485">
        <f>'G-8'!MR274</f>
        <v>9.8699999999999996E-2</v>
      </c>
      <c r="BJ269" s="485">
        <f>'G-8'!MT274</f>
        <v>2.6333333333333334E-2</v>
      </c>
      <c r="BK269" s="485">
        <f>'G-8'!MS274</f>
        <v>0</v>
      </c>
      <c r="BL269" s="41">
        <f t="shared" si="1729"/>
        <v>0</v>
      </c>
      <c r="BM269" s="41">
        <f t="shared" si="1716"/>
        <v>0</v>
      </c>
      <c r="BN269" s="41">
        <f t="shared" si="1716"/>
        <v>0</v>
      </c>
      <c r="BO269" s="41">
        <f t="shared" si="1716"/>
        <v>0</v>
      </c>
      <c r="BP269" s="41">
        <f t="shared" si="1716"/>
        <v>0</v>
      </c>
      <c r="BQ269" s="41">
        <f t="shared" si="1716"/>
        <v>0</v>
      </c>
      <c r="BR269" s="41">
        <f t="shared" si="1716"/>
        <v>0</v>
      </c>
      <c r="BS269" s="41">
        <f t="shared" si="1716"/>
        <v>0</v>
      </c>
      <c r="BT269" s="41">
        <f t="shared" si="1716"/>
        <v>0</v>
      </c>
      <c r="BU269" s="41">
        <f t="shared" si="1716"/>
        <v>0</v>
      </c>
      <c r="BV269" s="41">
        <f t="shared" si="1716"/>
        <v>0</v>
      </c>
      <c r="BW269" s="41">
        <f t="shared" si="1716"/>
        <v>0</v>
      </c>
      <c r="BX269" s="41">
        <f t="shared" si="1716"/>
        <v>0</v>
      </c>
      <c r="BY269" s="41">
        <f t="shared" si="1716"/>
        <v>0</v>
      </c>
      <c r="BZ269" s="41">
        <f t="shared" si="1716"/>
        <v>0</v>
      </c>
      <c r="CA269" s="41">
        <f t="shared" si="1716"/>
        <v>0</v>
      </c>
      <c r="CB269" s="41">
        <f t="shared" si="1716"/>
        <v>0</v>
      </c>
      <c r="CC269" s="41">
        <f t="shared" si="1716"/>
        <v>0</v>
      </c>
      <c r="CD269" s="41">
        <f t="shared" si="1716"/>
        <v>0</v>
      </c>
      <c r="CE269" s="41">
        <f t="shared" si="1716"/>
        <v>0</v>
      </c>
      <c r="CF269" s="41">
        <f t="shared" si="1716"/>
        <v>0</v>
      </c>
      <c r="CG269" s="41" t="str">
        <f t="shared" si="1716"/>
        <v>No</v>
      </c>
      <c r="CH269" s="41">
        <f t="shared" si="1716"/>
        <v>0</v>
      </c>
      <c r="CI269" s="41">
        <f t="shared" si="1716"/>
        <v>0</v>
      </c>
      <c r="CJ269" s="41">
        <f t="shared" si="1716"/>
        <v>0</v>
      </c>
      <c r="CK269" s="41">
        <f t="shared" si="1716"/>
        <v>0</v>
      </c>
      <c r="CL269" s="41">
        <f t="shared" si="1716"/>
        <v>0</v>
      </c>
      <c r="CM269" s="41">
        <f t="shared" si="1716"/>
        <v>0</v>
      </c>
      <c r="CN269" s="41">
        <f t="shared" si="1716"/>
        <v>0</v>
      </c>
      <c r="CO269" s="41">
        <f t="shared" si="1716"/>
        <v>0</v>
      </c>
      <c r="CP269" s="41">
        <f t="shared" si="1716"/>
        <v>0</v>
      </c>
      <c r="CQ269" s="41">
        <f t="shared" si="1716"/>
        <v>0</v>
      </c>
      <c r="CR269" s="41">
        <f t="shared" si="1716"/>
        <v>0</v>
      </c>
      <c r="CS269" s="41">
        <f t="shared" si="1716"/>
        <v>0</v>
      </c>
      <c r="CT269" s="41">
        <f t="shared" si="1716"/>
        <v>0</v>
      </c>
      <c r="CU269" s="41">
        <f t="shared" si="1717"/>
        <v>1</v>
      </c>
      <c r="CV269" s="41" t="str">
        <f t="shared" si="1718"/>
        <v>I-77</v>
      </c>
      <c r="CW269" s="41" t="str">
        <f t="shared" si="1719"/>
        <v>La cantidad de residuos ingresados afectará la generación de lixiviados</v>
      </c>
      <c r="CX269" s="41">
        <f t="shared" si="1720"/>
        <v>0</v>
      </c>
      <c r="CY269" s="41">
        <f t="shared" si="1721"/>
        <v>0</v>
      </c>
      <c r="CZ269" s="41">
        <f t="shared" si="1722"/>
        <v>0</v>
      </c>
      <c r="DA269" s="41">
        <f t="shared" si="1723"/>
        <v>0</v>
      </c>
      <c r="DB269" s="26"/>
      <c r="DC269" s="26"/>
      <c r="DD269" s="26"/>
      <c r="DE269" s="26"/>
      <c r="DF269" s="26"/>
      <c r="DG269" s="26"/>
      <c r="DH269" s="26">
        <f t="shared" si="1712"/>
        <v>0</v>
      </c>
      <c r="DI269" s="26" t="str">
        <f t="shared" si="1713"/>
        <v>Avanzado</v>
      </c>
      <c r="DJ269" s="19"/>
      <c r="EG269" s="19"/>
      <c r="EH269" s="19"/>
      <c r="EI269" s="19"/>
      <c r="EJ269" s="19"/>
      <c r="EK269" s="19"/>
      <c r="EL269" s="19"/>
      <c r="EM269" s="19"/>
      <c r="EN269" s="19"/>
      <c r="EO269" s="19"/>
      <c r="EP269" s="19"/>
    </row>
    <row r="270" spans="1:146" s="20" customFormat="1" ht="15" customHeight="1">
      <c r="A270" s="1"/>
      <c r="B270" s="19"/>
      <c r="C270" s="31" t="s">
        <v>2160</v>
      </c>
      <c r="D270" s="473" t="s">
        <v>204</v>
      </c>
      <c r="E270" s="31" t="s">
        <v>16</v>
      </c>
      <c r="F270" s="31" t="s">
        <v>2163</v>
      </c>
      <c r="G270" s="31" t="s">
        <v>2125</v>
      </c>
      <c r="H270" s="31" t="str">
        <f t="shared" si="1709"/>
        <v>Básico</v>
      </c>
      <c r="I270" s="41" t="s">
        <v>3010</v>
      </c>
      <c r="J270" s="22" t="s">
        <v>2289</v>
      </c>
      <c r="K270" s="642" t="s">
        <v>362</v>
      </c>
      <c r="L270" s="22" t="s">
        <v>2991</v>
      </c>
      <c r="M270" s="31" t="s">
        <v>98</v>
      </c>
      <c r="N270" s="22" t="s">
        <v>2992</v>
      </c>
      <c r="O270" s="220" t="s">
        <v>22</v>
      </c>
      <c r="P270" s="220" t="s">
        <v>22</v>
      </c>
      <c r="Q270" s="220" t="s">
        <v>22</v>
      </c>
      <c r="R270" s="220" t="s">
        <v>22</v>
      </c>
      <c r="S270" s="26">
        <f>'G-7'!D96</f>
        <v>92</v>
      </c>
      <c r="T270" s="26">
        <f>'G-7'!D94</f>
        <v>90</v>
      </c>
      <c r="U270" s="26">
        <f>'G-7'!D97</f>
        <v>93</v>
      </c>
      <c r="V270" s="26" t="s">
        <v>4</v>
      </c>
      <c r="W270" s="26" t="s">
        <v>4</v>
      </c>
      <c r="X270" s="41" t="s">
        <v>4</v>
      </c>
      <c r="Y270" s="41" t="s">
        <v>4</v>
      </c>
      <c r="Z270" s="41" t="s">
        <v>4</v>
      </c>
      <c r="AA270" s="41" t="s">
        <v>4</v>
      </c>
      <c r="AB270" s="41" t="s">
        <v>4</v>
      </c>
      <c r="AC270" s="41" t="s">
        <v>4</v>
      </c>
      <c r="AD270" s="41" t="s">
        <v>4</v>
      </c>
      <c r="AE270" s="41" t="s">
        <v>4</v>
      </c>
      <c r="AF270" s="41" t="s">
        <v>4</v>
      </c>
      <c r="AG270" s="41" t="s">
        <v>4</v>
      </c>
      <c r="AH270" s="41" t="s">
        <v>4</v>
      </c>
      <c r="AI270" s="41" t="s">
        <v>4</v>
      </c>
      <c r="AJ270" s="41" t="s">
        <v>4</v>
      </c>
      <c r="AK270" s="41" t="s">
        <v>4</v>
      </c>
      <c r="AL270" s="222" t="s">
        <v>1044</v>
      </c>
      <c r="AM270" s="26" t="s">
        <v>1137</v>
      </c>
      <c r="AN270" s="669" t="s">
        <v>4</v>
      </c>
      <c r="AO270" s="22" t="s">
        <v>4</v>
      </c>
      <c r="AP270" s="22" t="s">
        <v>4</v>
      </c>
      <c r="AQ270" s="26" t="s">
        <v>619</v>
      </c>
      <c r="AR270" s="26"/>
      <c r="AS270" s="26"/>
      <c r="AT270" s="26"/>
      <c r="AU270" s="26"/>
      <c r="AV270" s="26"/>
      <c r="AW270" s="26"/>
      <c r="AX270" s="26" t="s">
        <v>2851</v>
      </c>
      <c r="AY270" s="26" t="s">
        <v>2851</v>
      </c>
      <c r="AZ270" s="26" t="s">
        <v>2851</v>
      </c>
      <c r="BA270" s="26"/>
      <c r="BB270" s="23" t="s">
        <v>2078</v>
      </c>
      <c r="BC270" s="23" t="s">
        <v>1013</v>
      </c>
      <c r="BD270" s="30" t="s">
        <v>2101</v>
      </c>
      <c r="BE270" s="24" t="s">
        <v>1013</v>
      </c>
      <c r="BF270" s="25" t="s">
        <v>1946</v>
      </c>
      <c r="BG270" s="25" t="s">
        <v>1013</v>
      </c>
      <c r="BH270" s="40" t="s">
        <v>1011</v>
      </c>
      <c r="BI270" s="482">
        <f>'G-8'!MR195</f>
        <v>32</v>
      </c>
      <c r="BJ270" s="482">
        <f>'G-8'!MT195</f>
        <v>14.52</v>
      </c>
      <c r="BK270" s="482">
        <f>'G-8'!MS195</f>
        <v>0.6</v>
      </c>
      <c r="BL270" s="41">
        <f>COUNTA(BM270:BZ270)/2</f>
        <v>0</v>
      </c>
      <c r="BM270" s="41"/>
      <c r="BN270" s="31"/>
      <c r="BO270" s="41"/>
      <c r="BP270" s="31"/>
      <c r="BQ270" s="41"/>
      <c r="BR270" s="31"/>
      <c r="BS270" s="31"/>
      <c r="BT270" s="31"/>
      <c r="BU270" s="31"/>
      <c r="BV270" s="31"/>
      <c r="BW270" s="31"/>
      <c r="BX270" s="31"/>
      <c r="BY270" s="31"/>
      <c r="BZ270" s="31"/>
      <c r="CA270" s="41">
        <f t="shared" si="1710"/>
        <v>0</v>
      </c>
      <c r="CB270" s="41"/>
      <c r="CC270" s="41"/>
      <c r="CD270" s="41"/>
      <c r="CE270" s="41"/>
      <c r="CF270" s="41"/>
      <c r="CG270" s="41" t="s">
        <v>88</v>
      </c>
      <c r="CH270" s="41"/>
      <c r="CI270" s="41"/>
      <c r="CJ270" s="41"/>
      <c r="CK270" s="41"/>
      <c r="CL270" s="41">
        <f>COUNTA(CM270:CT270)/2</f>
        <v>0</v>
      </c>
      <c r="CM270" s="41"/>
      <c r="CN270" s="41"/>
      <c r="CO270" s="41"/>
      <c r="CP270" s="41"/>
      <c r="CQ270" s="41"/>
      <c r="CR270" s="41"/>
      <c r="CS270" s="41"/>
      <c r="CT270" s="41"/>
      <c r="CU270" s="41">
        <f t="shared" si="1711"/>
        <v>0</v>
      </c>
      <c r="CV270" s="41"/>
      <c r="CW270" s="31"/>
      <c r="CX270" s="31"/>
      <c r="CY270" s="31"/>
      <c r="CZ270" s="31"/>
      <c r="DA270" s="31"/>
      <c r="DB270" s="26" t="s">
        <v>89</v>
      </c>
      <c r="DC270" s="26" t="s">
        <v>89</v>
      </c>
      <c r="DD270" s="26"/>
      <c r="DE270" s="26"/>
      <c r="DF270" s="26" t="s">
        <v>89</v>
      </c>
      <c r="DG270" s="26" t="s">
        <v>89</v>
      </c>
      <c r="DH270" s="26">
        <f t="shared" si="1712"/>
        <v>4</v>
      </c>
      <c r="DI270" s="26" t="str">
        <f t="shared" si="1713"/>
        <v>Básico</v>
      </c>
      <c r="DJ270" s="19"/>
      <c r="EG270" s="19"/>
      <c r="EH270" s="19"/>
      <c r="EI270" s="19"/>
      <c r="EJ270" s="19"/>
      <c r="EK270" s="19"/>
      <c r="EL270" s="19"/>
      <c r="EM270" s="19"/>
      <c r="EN270" s="19"/>
      <c r="EO270" s="19"/>
      <c r="EP270" s="19"/>
    </row>
    <row r="271" spans="1:146" s="20" customFormat="1" ht="15" customHeight="1">
      <c r="A271" s="1"/>
      <c r="B271" s="19"/>
      <c r="C271" s="31" t="str">
        <f>C270</f>
        <v>Aspectos técnicos y de salud pública</v>
      </c>
      <c r="D271" s="473" t="s">
        <v>162</v>
      </c>
      <c r="E271" s="31" t="str">
        <f>E270</f>
        <v>Instalaciones y equipamiento</v>
      </c>
      <c r="F271" s="31" t="str">
        <f t="shared" ref="F271:G272" si="1730">F270</f>
        <v>Desempeño de las instalaciones y equipamiento</v>
      </c>
      <c r="G271" s="31" t="str">
        <f t="shared" si="1730"/>
        <v>Efectividad Gubernamental</v>
      </c>
      <c r="H271" s="31" t="str">
        <f t="shared" si="1709"/>
        <v>Avanzado</v>
      </c>
      <c r="I271" s="31" t="str">
        <f t="shared" ref="I271:AG272" si="1731">I270</f>
        <v>I-92</v>
      </c>
      <c r="J271" s="31" t="str">
        <f t="shared" si="1731"/>
        <v>Vida útil disponible del vertido</v>
      </c>
      <c r="K271" s="31" t="str">
        <f t="shared" si="1731"/>
        <v>Años</v>
      </c>
      <c r="L271" s="31" t="str">
        <f t="shared" si="1731"/>
        <v>Muestra la relación entre los residuos vertidos y la capacidad remanente para el vertido.</v>
      </c>
      <c r="M271" s="31" t="str">
        <f t="shared" si="1731"/>
        <v>Cuantitativo</v>
      </c>
      <c r="N271" s="31" t="str">
        <f t="shared" si="1731"/>
        <v>Años de vida útil= Capacidad actual disponible de vertido (m3) x Densidad de los residuos en vertido (ton/m3)/Residuos ingresados al vertedero (ton/año).</v>
      </c>
      <c r="O271" s="31" t="str">
        <f t="shared" si="1731"/>
        <v>N/A</v>
      </c>
      <c r="P271" s="31" t="str">
        <f t="shared" si="1731"/>
        <v>N/A</v>
      </c>
      <c r="Q271" s="31" t="str">
        <f t="shared" si="1731"/>
        <v>N/A</v>
      </c>
      <c r="R271" s="31" t="str">
        <f t="shared" si="1731"/>
        <v>N/A</v>
      </c>
      <c r="S271" s="31">
        <f t="shared" si="1731"/>
        <v>92</v>
      </c>
      <c r="T271" s="31">
        <f t="shared" si="1731"/>
        <v>90</v>
      </c>
      <c r="U271" s="31">
        <f t="shared" si="1731"/>
        <v>93</v>
      </c>
      <c r="V271" s="31" t="str">
        <f t="shared" si="1731"/>
        <v>-</v>
      </c>
      <c r="W271" s="31" t="str">
        <f t="shared" si="1731"/>
        <v>-</v>
      </c>
      <c r="X271" s="31" t="str">
        <f t="shared" si="1731"/>
        <v>-</v>
      </c>
      <c r="Y271" s="31" t="str">
        <f t="shared" si="1731"/>
        <v>-</v>
      </c>
      <c r="Z271" s="31" t="str">
        <f t="shared" si="1731"/>
        <v>-</v>
      </c>
      <c r="AA271" s="31" t="str">
        <f t="shared" si="1731"/>
        <v>-</v>
      </c>
      <c r="AB271" s="31" t="str">
        <f t="shared" si="1731"/>
        <v>-</v>
      </c>
      <c r="AC271" s="31" t="str">
        <f t="shared" si="1731"/>
        <v>-</v>
      </c>
      <c r="AD271" s="31" t="str">
        <f t="shared" si="1731"/>
        <v>-</v>
      </c>
      <c r="AE271" s="31" t="str">
        <f t="shared" si="1731"/>
        <v>-</v>
      </c>
      <c r="AF271" s="31" t="str">
        <f t="shared" si="1731"/>
        <v>-</v>
      </c>
      <c r="AG271" s="31" t="str">
        <f t="shared" si="1731"/>
        <v>-</v>
      </c>
      <c r="AH271" s="31" t="str">
        <f t="shared" ref="AH271:AZ272" si="1732">AH270</f>
        <v>-</v>
      </c>
      <c r="AI271" s="31" t="str">
        <f t="shared" si="1732"/>
        <v>-</v>
      </c>
      <c r="AJ271" s="31" t="str">
        <f t="shared" si="1732"/>
        <v>-</v>
      </c>
      <c r="AK271" s="31" t="str">
        <f t="shared" si="1732"/>
        <v>-</v>
      </c>
      <c r="AL271" s="221" t="str">
        <f t="shared" si="1732"/>
        <v xml:space="preserve">Se consideran de 4 a 5 años como el límite para buscar un nuevo sitio de vertido o planificar la ampliación del actual. Sin embargo, este tiempo puede ser mayor o menor influido por factores locales diversos (legislación, tipo de terreno, consultas públicas, etc.). Por ejemplo, en Chile de acuerdo a Szantó (2017): un año para buscar el terreno, dos para el estudio de impacto ambiental (sin considerar la aprobación de la consulta pública), construcción de uno a dos años, y el cierre de sitios debe hacerse progresivo al entrar en los últimos 5 años de vida útil del sitio. </v>
      </c>
      <c r="AM271" s="31" t="str">
        <f t="shared" si="1732"/>
        <v>NA</v>
      </c>
      <c r="AN271" s="31" t="str">
        <f t="shared" si="1732"/>
        <v>-</v>
      </c>
      <c r="AO271" s="31" t="str">
        <f t="shared" si="1732"/>
        <v>-</v>
      </c>
      <c r="AP271" s="31" t="str">
        <f t="shared" si="1732"/>
        <v>-</v>
      </c>
      <c r="AQ271" s="31" t="str">
        <f t="shared" si="1732"/>
        <v>Componentes</v>
      </c>
      <c r="AR271" s="31"/>
      <c r="AS271" s="31"/>
      <c r="AT271" s="31"/>
      <c r="AU271" s="31"/>
      <c r="AV271" s="31"/>
      <c r="AW271" s="31"/>
      <c r="AX271" s="31" t="str">
        <f t="shared" si="1732"/>
        <v>X</v>
      </c>
      <c r="AY271" s="31" t="str">
        <f t="shared" si="1732"/>
        <v>X</v>
      </c>
      <c r="AZ271" s="31" t="str">
        <f t="shared" si="1732"/>
        <v>X</v>
      </c>
      <c r="BA271" s="26"/>
      <c r="BB271" s="23" t="str">
        <f>BB270</f>
        <v xml:space="preserve">≥8 años </v>
      </c>
      <c r="BC271" s="23" t="str">
        <f t="shared" ref="BC271:BG271" si="1733">BC270</f>
        <v>Banco Interamericano de Desarrollo. 2013. “Guía metodológica: Iniciativa ciudades emergentes y sostenibles. Anexo 2, indicadores.”</v>
      </c>
      <c r="BD271" s="30" t="str">
        <f t="shared" si="1733"/>
        <v>&lt;8 a ≥5 años</v>
      </c>
      <c r="BE271" s="24" t="str">
        <f t="shared" si="1733"/>
        <v>Banco Interamericano de Desarrollo. 2013. “Guía metodológica: Iniciativa ciudades emergentes y sostenibles. Anexo 2, indicadores.”</v>
      </c>
      <c r="BF271" s="25" t="str">
        <f t="shared" si="1733"/>
        <v>&lt;5 años</v>
      </c>
      <c r="BG271" s="25" t="str">
        <f t="shared" si="1733"/>
        <v>Banco Interamericano de Desarrollo. 2013. “Guía metodológica: Iniciativa ciudades emergentes y sostenibles. Anexo 2, indicadores.”</v>
      </c>
      <c r="BH271" s="40" t="str">
        <f>BH270</f>
        <v>Máx</v>
      </c>
      <c r="BI271" s="482">
        <f>'G-8'!MR222</f>
        <v>0</v>
      </c>
      <c r="BJ271" s="482" t="e">
        <f>'G-8'!MT222</f>
        <v>#DIV/0!</v>
      </c>
      <c r="BK271" s="482">
        <f>'G-8'!MS222</f>
        <v>0</v>
      </c>
      <c r="BL271" s="41">
        <f>BL270</f>
        <v>0</v>
      </c>
      <c r="BM271" s="41">
        <f t="shared" ref="BM271:DA272" si="1734">BM270</f>
        <v>0</v>
      </c>
      <c r="BN271" s="41">
        <f t="shared" si="1734"/>
        <v>0</v>
      </c>
      <c r="BO271" s="41">
        <f t="shared" si="1734"/>
        <v>0</v>
      </c>
      <c r="BP271" s="41">
        <f t="shared" si="1734"/>
        <v>0</v>
      </c>
      <c r="BQ271" s="41">
        <f t="shared" si="1734"/>
        <v>0</v>
      </c>
      <c r="BR271" s="41">
        <f t="shared" si="1734"/>
        <v>0</v>
      </c>
      <c r="BS271" s="41">
        <f t="shared" si="1734"/>
        <v>0</v>
      </c>
      <c r="BT271" s="41">
        <f t="shared" si="1734"/>
        <v>0</v>
      </c>
      <c r="BU271" s="41">
        <f t="shared" si="1734"/>
        <v>0</v>
      </c>
      <c r="BV271" s="41">
        <f t="shared" si="1734"/>
        <v>0</v>
      </c>
      <c r="BW271" s="41">
        <f t="shared" si="1734"/>
        <v>0</v>
      </c>
      <c r="BX271" s="41">
        <f t="shared" si="1734"/>
        <v>0</v>
      </c>
      <c r="BY271" s="41">
        <f t="shared" si="1734"/>
        <v>0</v>
      </c>
      <c r="BZ271" s="41">
        <f t="shared" si="1734"/>
        <v>0</v>
      </c>
      <c r="CA271" s="41">
        <f t="shared" si="1734"/>
        <v>0</v>
      </c>
      <c r="CB271" s="41">
        <f t="shared" si="1734"/>
        <v>0</v>
      </c>
      <c r="CC271" s="41">
        <f t="shared" si="1734"/>
        <v>0</v>
      </c>
      <c r="CD271" s="41">
        <f t="shared" si="1734"/>
        <v>0</v>
      </c>
      <c r="CE271" s="41">
        <f t="shared" si="1734"/>
        <v>0</v>
      </c>
      <c r="CF271" s="41">
        <f t="shared" si="1734"/>
        <v>0</v>
      </c>
      <c r="CG271" s="41" t="str">
        <f t="shared" si="1734"/>
        <v>No</v>
      </c>
      <c r="CH271" s="41">
        <f t="shared" si="1734"/>
        <v>0</v>
      </c>
      <c r="CI271" s="41">
        <f t="shared" si="1734"/>
        <v>0</v>
      </c>
      <c r="CJ271" s="41">
        <f t="shared" si="1734"/>
        <v>0</v>
      </c>
      <c r="CK271" s="41">
        <f t="shared" si="1734"/>
        <v>0</v>
      </c>
      <c r="CL271" s="41">
        <f t="shared" si="1734"/>
        <v>0</v>
      </c>
      <c r="CM271" s="41">
        <f t="shared" si="1734"/>
        <v>0</v>
      </c>
      <c r="CN271" s="41">
        <f t="shared" si="1734"/>
        <v>0</v>
      </c>
      <c r="CO271" s="41">
        <f t="shared" si="1734"/>
        <v>0</v>
      </c>
      <c r="CP271" s="41">
        <f t="shared" si="1734"/>
        <v>0</v>
      </c>
      <c r="CQ271" s="41">
        <f t="shared" si="1734"/>
        <v>0</v>
      </c>
      <c r="CR271" s="41">
        <f t="shared" si="1734"/>
        <v>0</v>
      </c>
      <c r="CS271" s="41">
        <f t="shared" si="1734"/>
        <v>0</v>
      </c>
      <c r="CT271" s="41">
        <f t="shared" si="1734"/>
        <v>0</v>
      </c>
      <c r="CU271" s="41">
        <f t="shared" si="1734"/>
        <v>0</v>
      </c>
      <c r="CV271" s="41">
        <f t="shared" si="1734"/>
        <v>0</v>
      </c>
      <c r="CW271" s="41">
        <f t="shared" si="1734"/>
        <v>0</v>
      </c>
      <c r="CX271" s="41">
        <f t="shared" si="1734"/>
        <v>0</v>
      </c>
      <c r="CY271" s="41">
        <f t="shared" si="1734"/>
        <v>0</v>
      </c>
      <c r="CZ271" s="41">
        <f t="shared" si="1734"/>
        <v>0</v>
      </c>
      <c r="DA271" s="41">
        <f t="shared" si="1734"/>
        <v>0</v>
      </c>
      <c r="DB271" s="26"/>
      <c r="DC271" s="26"/>
      <c r="DD271" s="26"/>
      <c r="DE271" s="26"/>
      <c r="DF271" s="26" t="s">
        <v>89</v>
      </c>
      <c r="DG271" s="26"/>
      <c r="DH271" s="26">
        <f t="shared" si="1712"/>
        <v>1</v>
      </c>
      <c r="DI271" s="26" t="str">
        <f t="shared" si="1713"/>
        <v>Avanzado</v>
      </c>
      <c r="DJ271" s="19"/>
      <c r="EG271" s="19"/>
      <c r="EH271" s="19"/>
      <c r="EI271" s="19"/>
      <c r="EJ271" s="19"/>
      <c r="EK271" s="19"/>
      <c r="EL271" s="19"/>
      <c r="EM271" s="19"/>
      <c r="EN271" s="19"/>
      <c r="EO271" s="19"/>
      <c r="EP271" s="19"/>
    </row>
    <row r="272" spans="1:146" s="20" customFormat="1" ht="15" customHeight="1">
      <c r="A272" s="1"/>
      <c r="B272" s="19"/>
      <c r="C272" s="31" t="str">
        <f>C271</f>
        <v>Aspectos técnicos y de salud pública</v>
      </c>
      <c r="D272" s="473" t="s">
        <v>214</v>
      </c>
      <c r="E272" s="31" t="str">
        <f>E271</f>
        <v>Instalaciones y equipamiento</v>
      </c>
      <c r="F272" s="31" t="str">
        <f t="shared" si="1730"/>
        <v>Desempeño de las instalaciones y equipamiento</v>
      </c>
      <c r="G272" s="31" t="str">
        <f t="shared" si="1730"/>
        <v>Efectividad Gubernamental</v>
      </c>
      <c r="H272" s="31" t="str">
        <f t="shared" si="1709"/>
        <v>Avanzado</v>
      </c>
      <c r="I272" s="31" t="str">
        <f t="shared" si="1731"/>
        <v>I-92</v>
      </c>
      <c r="J272" s="31" t="str">
        <f t="shared" si="1731"/>
        <v>Vida útil disponible del vertido</v>
      </c>
      <c r="K272" s="31" t="str">
        <f t="shared" si="1731"/>
        <v>Años</v>
      </c>
      <c r="L272" s="31" t="str">
        <f t="shared" si="1731"/>
        <v>Muestra la relación entre los residuos vertidos y la capacidad remanente para el vertido.</v>
      </c>
      <c r="M272" s="31" t="str">
        <f t="shared" si="1731"/>
        <v>Cuantitativo</v>
      </c>
      <c r="N272" s="31" t="str">
        <f t="shared" si="1731"/>
        <v>Años de vida útil= Capacidad actual disponible de vertido (m3) x Densidad de los residuos en vertido (ton/m3)/Residuos ingresados al vertedero (ton/año).</v>
      </c>
      <c r="O272" s="31" t="str">
        <f t="shared" si="1731"/>
        <v>N/A</v>
      </c>
      <c r="P272" s="31" t="str">
        <f t="shared" si="1731"/>
        <v>N/A</v>
      </c>
      <c r="Q272" s="31" t="str">
        <f t="shared" si="1731"/>
        <v>N/A</v>
      </c>
      <c r="R272" s="31" t="str">
        <f t="shared" si="1731"/>
        <v>N/A</v>
      </c>
      <c r="S272" s="31">
        <f t="shared" si="1731"/>
        <v>92</v>
      </c>
      <c r="T272" s="31">
        <f t="shared" si="1731"/>
        <v>90</v>
      </c>
      <c r="U272" s="31">
        <f t="shared" si="1731"/>
        <v>93</v>
      </c>
      <c r="V272" s="31" t="str">
        <f t="shared" si="1731"/>
        <v>-</v>
      </c>
      <c r="W272" s="31" t="str">
        <f t="shared" si="1731"/>
        <v>-</v>
      </c>
      <c r="X272" s="31" t="str">
        <f t="shared" si="1731"/>
        <v>-</v>
      </c>
      <c r="Y272" s="31" t="str">
        <f t="shared" si="1731"/>
        <v>-</v>
      </c>
      <c r="Z272" s="31" t="str">
        <f t="shared" si="1731"/>
        <v>-</v>
      </c>
      <c r="AA272" s="31" t="str">
        <f t="shared" si="1731"/>
        <v>-</v>
      </c>
      <c r="AB272" s="31" t="str">
        <f t="shared" si="1731"/>
        <v>-</v>
      </c>
      <c r="AC272" s="31" t="str">
        <f t="shared" si="1731"/>
        <v>-</v>
      </c>
      <c r="AD272" s="31" t="str">
        <f t="shared" si="1731"/>
        <v>-</v>
      </c>
      <c r="AE272" s="31" t="str">
        <f t="shared" si="1731"/>
        <v>-</v>
      </c>
      <c r="AF272" s="31" t="str">
        <f t="shared" si="1731"/>
        <v>-</v>
      </c>
      <c r="AG272" s="31" t="str">
        <f t="shared" si="1731"/>
        <v>-</v>
      </c>
      <c r="AH272" s="31" t="str">
        <f t="shared" si="1732"/>
        <v>-</v>
      </c>
      <c r="AI272" s="31" t="str">
        <f t="shared" si="1732"/>
        <v>-</v>
      </c>
      <c r="AJ272" s="31" t="str">
        <f t="shared" si="1732"/>
        <v>-</v>
      </c>
      <c r="AK272" s="31" t="str">
        <f t="shared" si="1732"/>
        <v>-</v>
      </c>
      <c r="AL272" s="221" t="str">
        <f t="shared" si="1732"/>
        <v xml:space="preserve">Se consideran de 4 a 5 años como el límite para buscar un nuevo sitio de vertido o planificar la ampliación del actual. Sin embargo, este tiempo puede ser mayor o menor influido por factores locales diversos (legislación, tipo de terreno, consultas públicas, etc.). Por ejemplo, en Chile de acuerdo a Szantó (2017): un año para buscar el terreno, dos para el estudio de impacto ambiental (sin considerar la aprobación de la consulta pública), construcción de uno a dos años, y el cierre de sitios debe hacerse progresivo al entrar en los últimos 5 años de vida útil del sitio. </v>
      </c>
      <c r="AM272" s="31" t="str">
        <f t="shared" si="1732"/>
        <v>NA</v>
      </c>
      <c r="AN272" s="31" t="str">
        <f t="shared" si="1732"/>
        <v>-</v>
      </c>
      <c r="AO272" s="31" t="str">
        <f t="shared" si="1732"/>
        <v>-</v>
      </c>
      <c r="AP272" s="31" t="str">
        <f t="shared" si="1732"/>
        <v>-</v>
      </c>
      <c r="AQ272" s="31" t="str">
        <f t="shared" si="1732"/>
        <v>Componentes</v>
      </c>
      <c r="AR272" s="31"/>
      <c r="AS272" s="31"/>
      <c r="AT272" s="31"/>
      <c r="AU272" s="31"/>
      <c r="AV272" s="31"/>
      <c r="AW272" s="31"/>
      <c r="AX272" s="31" t="str">
        <f t="shared" si="1732"/>
        <v>X</v>
      </c>
      <c r="AY272" s="31" t="str">
        <f t="shared" si="1732"/>
        <v>X</v>
      </c>
      <c r="AZ272" s="31" t="str">
        <f t="shared" si="1732"/>
        <v>X</v>
      </c>
      <c r="BA272" s="26"/>
      <c r="BB272" s="23" t="str">
        <f>BB271</f>
        <v xml:space="preserve">≥8 años </v>
      </c>
      <c r="BC272" s="23" t="str">
        <f t="shared" ref="BC272" si="1735">BC271</f>
        <v>Banco Interamericano de Desarrollo. 2013. “Guía metodológica: Iniciativa ciudades emergentes y sostenibles. Anexo 2, indicadores.”</v>
      </c>
      <c r="BD272" s="30" t="str">
        <f t="shared" ref="BD272" si="1736">BD271</f>
        <v>&lt;8 a ≥5 años</v>
      </c>
      <c r="BE272" s="24" t="str">
        <f t="shared" ref="BE272" si="1737">BE271</f>
        <v>Banco Interamericano de Desarrollo. 2013. “Guía metodológica: Iniciativa ciudades emergentes y sostenibles. Anexo 2, indicadores.”</v>
      </c>
      <c r="BF272" s="25" t="str">
        <f t="shared" ref="BF272" si="1738">BF271</f>
        <v>&lt;5 años</v>
      </c>
      <c r="BG272" s="25" t="str">
        <f t="shared" ref="BG272" si="1739">BG271</f>
        <v>Banco Interamericano de Desarrollo. 2013. “Guía metodológica: Iniciativa ciudades emergentes y sostenibles. Anexo 2, indicadores.”</v>
      </c>
      <c r="BH272" s="40" t="str">
        <f>BH271</f>
        <v>Máx</v>
      </c>
      <c r="BI272" s="482">
        <f>'G-8'!MR249</f>
        <v>0.77</v>
      </c>
      <c r="BJ272" s="482">
        <f>'G-8'!MT249</f>
        <v>0.77</v>
      </c>
      <c r="BK272" s="482">
        <f>'G-8'!MS249</f>
        <v>0.77</v>
      </c>
      <c r="BL272" s="41">
        <f>BL271</f>
        <v>0</v>
      </c>
      <c r="BM272" s="41">
        <f t="shared" si="1734"/>
        <v>0</v>
      </c>
      <c r="BN272" s="41">
        <f t="shared" si="1734"/>
        <v>0</v>
      </c>
      <c r="BO272" s="41">
        <f t="shared" si="1734"/>
        <v>0</v>
      </c>
      <c r="BP272" s="41">
        <f t="shared" si="1734"/>
        <v>0</v>
      </c>
      <c r="BQ272" s="41">
        <f t="shared" si="1734"/>
        <v>0</v>
      </c>
      <c r="BR272" s="41">
        <f t="shared" si="1734"/>
        <v>0</v>
      </c>
      <c r="BS272" s="41">
        <f t="shared" si="1734"/>
        <v>0</v>
      </c>
      <c r="BT272" s="41">
        <f t="shared" si="1734"/>
        <v>0</v>
      </c>
      <c r="BU272" s="41">
        <f t="shared" si="1734"/>
        <v>0</v>
      </c>
      <c r="BV272" s="41">
        <f t="shared" si="1734"/>
        <v>0</v>
      </c>
      <c r="BW272" s="41">
        <f t="shared" si="1734"/>
        <v>0</v>
      </c>
      <c r="BX272" s="41">
        <f t="shared" si="1734"/>
        <v>0</v>
      </c>
      <c r="BY272" s="41">
        <f t="shared" si="1734"/>
        <v>0</v>
      </c>
      <c r="BZ272" s="41">
        <f t="shared" si="1734"/>
        <v>0</v>
      </c>
      <c r="CA272" s="41">
        <f t="shared" si="1734"/>
        <v>0</v>
      </c>
      <c r="CB272" s="41">
        <f t="shared" si="1734"/>
        <v>0</v>
      </c>
      <c r="CC272" s="41">
        <f t="shared" si="1734"/>
        <v>0</v>
      </c>
      <c r="CD272" s="41">
        <f t="shared" si="1734"/>
        <v>0</v>
      </c>
      <c r="CE272" s="41">
        <f t="shared" si="1734"/>
        <v>0</v>
      </c>
      <c r="CF272" s="41">
        <f t="shared" si="1734"/>
        <v>0</v>
      </c>
      <c r="CG272" s="41" t="str">
        <f t="shared" si="1734"/>
        <v>No</v>
      </c>
      <c r="CH272" s="41">
        <f t="shared" si="1734"/>
        <v>0</v>
      </c>
      <c r="CI272" s="41">
        <f t="shared" si="1734"/>
        <v>0</v>
      </c>
      <c r="CJ272" s="41">
        <f t="shared" si="1734"/>
        <v>0</v>
      </c>
      <c r="CK272" s="41">
        <f t="shared" si="1734"/>
        <v>0</v>
      </c>
      <c r="CL272" s="41">
        <f t="shared" si="1734"/>
        <v>0</v>
      </c>
      <c r="CM272" s="41">
        <f t="shared" si="1734"/>
        <v>0</v>
      </c>
      <c r="CN272" s="41">
        <f t="shared" si="1734"/>
        <v>0</v>
      </c>
      <c r="CO272" s="41">
        <f t="shared" si="1734"/>
        <v>0</v>
      </c>
      <c r="CP272" s="41">
        <f t="shared" si="1734"/>
        <v>0</v>
      </c>
      <c r="CQ272" s="41">
        <f t="shared" si="1734"/>
        <v>0</v>
      </c>
      <c r="CR272" s="41">
        <f t="shared" si="1734"/>
        <v>0</v>
      </c>
      <c r="CS272" s="41">
        <f t="shared" si="1734"/>
        <v>0</v>
      </c>
      <c r="CT272" s="41">
        <f t="shared" si="1734"/>
        <v>0</v>
      </c>
      <c r="CU272" s="41">
        <f t="shared" si="1734"/>
        <v>0</v>
      </c>
      <c r="CV272" s="41">
        <f t="shared" si="1734"/>
        <v>0</v>
      </c>
      <c r="CW272" s="41">
        <f t="shared" si="1734"/>
        <v>0</v>
      </c>
      <c r="CX272" s="41">
        <f t="shared" si="1734"/>
        <v>0</v>
      </c>
      <c r="CY272" s="41">
        <f t="shared" si="1734"/>
        <v>0</v>
      </c>
      <c r="CZ272" s="41">
        <f t="shared" si="1734"/>
        <v>0</v>
      </c>
      <c r="DA272" s="41">
        <f t="shared" si="1734"/>
        <v>0</v>
      </c>
      <c r="DB272" s="26"/>
      <c r="DC272" s="26"/>
      <c r="DD272" s="26"/>
      <c r="DE272" s="26"/>
      <c r="DF272" s="26" t="s">
        <v>89</v>
      </c>
      <c r="DG272" s="26" t="s">
        <v>89</v>
      </c>
      <c r="DH272" s="26">
        <f t="shared" si="1712"/>
        <v>2</v>
      </c>
      <c r="DI272" s="26" t="str">
        <f t="shared" si="1713"/>
        <v>Avanzado</v>
      </c>
      <c r="DJ272" s="19"/>
      <c r="EG272" s="19"/>
      <c r="EH272" s="19"/>
      <c r="EI272" s="19"/>
      <c r="EJ272" s="19"/>
      <c r="EK272" s="19"/>
      <c r="EL272" s="19"/>
      <c r="EM272" s="19"/>
      <c r="EN272" s="19"/>
      <c r="EO272" s="19"/>
      <c r="EP272" s="19"/>
    </row>
    <row r="273" spans="1:146" s="1" customFormat="1" ht="15" customHeight="1">
      <c r="B273" s="3"/>
      <c r="C273" s="216"/>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23"/>
      <c r="AI273" s="223"/>
      <c r="AJ273" s="223"/>
      <c r="AK273" s="223"/>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c r="BM273" s="217"/>
      <c r="BN273" s="217"/>
      <c r="BO273" s="217"/>
      <c r="BP273" s="217"/>
      <c r="BQ273" s="217"/>
      <c r="BR273" s="217"/>
      <c r="BS273" s="217"/>
      <c r="BT273" s="217"/>
      <c r="BU273" s="217"/>
      <c r="BV273" s="217"/>
      <c r="BW273" s="217"/>
      <c r="BX273" s="217"/>
      <c r="BY273" s="217"/>
      <c r="BZ273" s="217"/>
      <c r="CA273" s="217"/>
      <c r="CB273" s="217"/>
      <c r="CC273" s="217"/>
      <c r="CD273" s="217"/>
      <c r="CE273" s="217"/>
      <c r="CF273" s="217"/>
      <c r="CG273" s="217"/>
      <c r="CH273" s="217"/>
      <c r="CI273" s="217"/>
      <c r="CJ273" s="217"/>
      <c r="CK273" s="217"/>
      <c r="CL273" s="217"/>
      <c r="CM273" s="217"/>
      <c r="CN273" s="217"/>
      <c r="CO273" s="217"/>
      <c r="CP273" s="217"/>
      <c r="CQ273" s="217"/>
      <c r="CR273" s="217"/>
      <c r="CS273" s="217"/>
      <c r="CT273" s="217"/>
      <c r="CU273" s="217"/>
      <c r="CV273" s="217"/>
      <c r="CW273" s="217"/>
      <c r="CX273" s="217"/>
      <c r="CY273" s="217"/>
      <c r="CZ273" s="217"/>
      <c r="DA273" s="217"/>
      <c r="DB273" s="217"/>
      <c r="DC273" s="217"/>
      <c r="DD273" s="217"/>
      <c r="DE273" s="217"/>
      <c r="DF273" s="217"/>
      <c r="DG273" s="217"/>
      <c r="DH273" s="217"/>
      <c r="DI273" s="217"/>
      <c r="DJ273" s="3"/>
      <c r="EG273" s="3"/>
      <c r="EH273" s="3"/>
      <c r="EI273" s="3"/>
      <c r="EJ273" s="3"/>
      <c r="EK273" s="3"/>
      <c r="EL273" s="3"/>
      <c r="EM273" s="3"/>
      <c r="EN273" s="3"/>
      <c r="EO273" s="3"/>
      <c r="EP273" s="3"/>
    </row>
    <row r="274" spans="1:146" s="3" customFormat="1" ht="15" customHeight="1">
      <c r="A274" s="1"/>
      <c r="C274" s="29"/>
      <c r="D274" s="29"/>
      <c r="E274" s="29"/>
      <c r="F274" s="29"/>
      <c r="G274" s="29"/>
      <c r="H274" s="29"/>
      <c r="I274" s="17"/>
      <c r="J274" s="33"/>
      <c r="K274" s="17"/>
      <c r="L274" s="17"/>
      <c r="M274" s="29"/>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8"/>
      <c r="AN274" s="17"/>
      <c r="AO274" s="17"/>
      <c r="AP274" s="17"/>
      <c r="AQ274" s="18"/>
      <c r="AR274" s="18"/>
      <c r="AS274" s="18"/>
      <c r="AT274" s="18"/>
      <c r="AU274" s="18"/>
      <c r="AV274" s="18"/>
      <c r="AW274" s="18"/>
      <c r="AX274" s="18"/>
      <c r="AY274" s="18"/>
      <c r="AZ274" s="18"/>
      <c r="BA274" s="18"/>
      <c r="BB274" s="17"/>
      <c r="BC274" s="17"/>
      <c r="BD274" s="17"/>
      <c r="BE274" s="17"/>
      <c r="BF274" s="17"/>
      <c r="BG274" s="17"/>
      <c r="BH274" s="18"/>
      <c r="BI274" s="17"/>
      <c r="BJ274" s="17"/>
      <c r="BK274" s="17"/>
      <c r="BL274" s="17"/>
      <c r="BM274" s="17"/>
      <c r="BN274" s="17"/>
      <c r="BO274" s="17"/>
      <c r="BP274" s="17"/>
      <c r="BQ274" s="17"/>
      <c r="BR274" s="17"/>
      <c r="BS274" s="17"/>
      <c r="BT274" s="17"/>
      <c r="BU274" s="17"/>
      <c r="BV274" s="17"/>
      <c r="BW274" s="17"/>
      <c r="BX274" s="17"/>
      <c r="BY274" s="17"/>
      <c r="BZ274" s="17"/>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7"/>
      <c r="CY274" s="17"/>
      <c r="CZ274" s="17"/>
      <c r="DA274" s="17"/>
      <c r="DB274" s="18"/>
      <c r="DC274" s="18"/>
      <c r="DD274" s="18"/>
      <c r="DE274" s="18"/>
      <c r="DF274" s="18"/>
      <c r="DG274" s="18"/>
      <c r="DH274" s="18"/>
      <c r="DK274" s="1"/>
      <c r="DL274" s="1"/>
      <c r="DM274" s="1"/>
      <c r="DN274" s="1"/>
      <c r="DO274" s="1"/>
      <c r="DP274" s="1"/>
      <c r="DQ274" s="1"/>
      <c r="DR274" s="1"/>
      <c r="DS274" s="1"/>
      <c r="DT274" s="1"/>
      <c r="DU274" s="1"/>
      <c r="DV274" s="1"/>
      <c r="DW274" s="1"/>
      <c r="DX274" s="1"/>
      <c r="DY274" s="1"/>
      <c r="DZ274" s="1"/>
      <c r="EA274" s="1"/>
      <c r="EB274" s="1"/>
      <c r="EC274" s="1"/>
      <c r="ED274" s="1"/>
      <c r="EE274" s="1"/>
      <c r="EF274" s="1"/>
    </row>
    <row r="275" spans="1:146" s="3" customFormat="1" ht="15" customHeight="1">
      <c r="A275" s="1"/>
      <c r="C275" s="28"/>
      <c r="D275" s="28"/>
      <c r="E275" s="28"/>
      <c r="F275" s="28"/>
      <c r="G275" s="28"/>
      <c r="H275" s="28"/>
      <c r="J275" s="32"/>
      <c r="M275" s="28"/>
      <c r="O275" s="5"/>
      <c r="P275" s="5"/>
      <c r="Q275" s="5"/>
      <c r="R275" s="5"/>
      <c r="AM275" s="14"/>
      <c r="AQ275" s="14"/>
      <c r="AR275" s="14"/>
      <c r="AS275" s="14"/>
      <c r="AT275" s="14"/>
      <c r="AU275" s="14"/>
      <c r="AV275" s="14"/>
      <c r="AW275" s="14"/>
      <c r="AX275" s="14"/>
      <c r="AY275" s="14"/>
      <c r="AZ275" s="14"/>
      <c r="BA275" s="14"/>
      <c r="BB275" s="409"/>
      <c r="BH275" s="137"/>
      <c r="BI275" s="137"/>
      <c r="BJ275" s="137"/>
      <c r="BK275" s="137"/>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DB275" s="14"/>
      <c r="DC275" s="14"/>
      <c r="DD275" s="14"/>
      <c r="DE275" s="14"/>
      <c r="DF275" s="14"/>
      <c r="DG275" s="14"/>
      <c r="DH275" s="14"/>
      <c r="DK275" s="1"/>
      <c r="DL275" s="1"/>
      <c r="DM275" s="1"/>
      <c r="DN275" s="1"/>
      <c r="DO275" s="1"/>
      <c r="DP275" s="1"/>
      <c r="DQ275" s="1"/>
      <c r="DR275" s="1"/>
      <c r="DS275" s="1"/>
      <c r="DT275" s="1"/>
      <c r="DU275" s="1"/>
      <c r="DV275" s="1"/>
      <c r="DW275" s="1"/>
      <c r="DX275" s="1"/>
      <c r="DY275" s="1"/>
      <c r="DZ275" s="1"/>
      <c r="EA275" s="1"/>
      <c r="EB275" s="1"/>
      <c r="EC275" s="1"/>
      <c r="ED275" s="1"/>
      <c r="EE275" s="1"/>
      <c r="EF275" s="1"/>
    </row>
    <row r="276" spans="1:146" s="1" customFormat="1" ht="15" customHeight="1">
      <c r="C276" s="6"/>
      <c r="D276" s="6"/>
      <c r="E276" s="6"/>
      <c r="F276" s="6"/>
      <c r="G276" s="6"/>
      <c r="H276" s="6"/>
      <c r="J276" s="34"/>
      <c r="M276" s="6"/>
      <c r="O276" s="11"/>
      <c r="P276" s="11"/>
      <c r="Q276" s="11"/>
      <c r="R276" s="11"/>
      <c r="AQ276" s="2"/>
      <c r="AR276" s="2"/>
      <c r="AS276" s="2"/>
      <c r="AT276" s="2"/>
      <c r="AU276" s="2"/>
      <c r="AV276" s="2"/>
      <c r="AW276" s="2"/>
      <c r="AX276" s="2"/>
      <c r="AY276" s="2"/>
      <c r="AZ276" s="2"/>
      <c r="BA276" s="2"/>
      <c r="BB276" s="728"/>
      <c r="BH276" s="2"/>
      <c r="BI276" s="2"/>
      <c r="BJ276" s="2"/>
      <c r="BK276" s="2"/>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DB276" s="2"/>
      <c r="DC276" s="2"/>
      <c r="DD276" s="2"/>
      <c r="DE276" s="2"/>
      <c r="DF276" s="2"/>
      <c r="DG276" s="2"/>
      <c r="DH276" s="2"/>
    </row>
    <row r="277" spans="1:146" s="1" customFormat="1" ht="15" customHeight="1">
      <c r="C277" s="6"/>
      <c r="D277" s="6"/>
      <c r="E277" s="6"/>
      <c r="F277" s="6"/>
      <c r="G277" s="6"/>
      <c r="H277" s="6"/>
      <c r="J277" s="34"/>
      <c r="M277" s="6"/>
      <c r="O277" s="11"/>
      <c r="P277" s="11"/>
      <c r="Q277" s="11"/>
      <c r="R277" s="11"/>
      <c r="AM277" s="2" t="s">
        <v>1138</v>
      </c>
      <c r="AN277" s="1" t="s">
        <v>1139</v>
      </c>
      <c r="AQ277" s="2"/>
      <c r="AR277" s="2"/>
      <c r="AS277" s="2"/>
      <c r="AT277" s="2"/>
      <c r="AU277" s="2"/>
      <c r="AV277" s="2"/>
      <c r="AW277" s="2"/>
      <c r="AX277" s="2"/>
      <c r="AY277" s="2"/>
      <c r="AZ277" s="2"/>
      <c r="BA277" s="2"/>
      <c r="BB277" s="728"/>
      <c r="BH277" s="138"/>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DB277" s="2"/>
      <c r="DC277" s="2"/>
      <c r="DD277" s="2"/>
      <c r="DE277" s="2"/>
      <c r="DF277" s="2"/>
      <c r="DG277" s="2"/>
      <c r="DH277" s="2"/>
    </row>
    <row r="278" spans="1:146" s="1" customFormat="1" ht="15" customHeight="1">
      <c r="C278" s="6"/>
      <c r="D278" s="6"/>
      <c r="E278" s="6"/>
      <c r="F278" s="6"/>
      <c r="G278" s="6"/>
      <c r="H278" s="6"/>
      <c r="J278" s="34"/>
      <c r="M278" s="6"/>
      <c r="O278" s="11"/>
      <c r="P278" s="11"/>
      <c r="Q278" s="11"/>
      <c r="R278" s="11"/>
      <c r="AM278" s="2"/>
      <c r="AN278" s="1" t="s">
        <v>1140</v>
      </c>
      <c r="AQ278" s="2"/>
      <c r="AR278" s="2"/>
      <c r="AS278" s="2"/>
      <c r="AT278" s="2"/>
      <c r="AU278" s="2"/>
      <c r="AV278" s="2"/>
      <c r="AW278" s="2"/>
      <c r="AX278" s="2"/>
      <c r="AY278" s="2"/>
      <c r="AZ278" s="2"/>
      <c r="BA278" s="2"/>
      <c r="BB278" s="728"/>
      <c r="BH278" s="138"/>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DB278" s="2"/>
      <c r="DC278" s="2"/>
      <c r="DD278" s="2"/>
      <c r="DE278" s="2"/>
      <c r="DF278" s="2"/>
      <c r="DG278" s="2"/>
      <c r="DH278" s="2"/>
    </row>
    <row r="279" spans="1:146" s="1" customFormat="1" ht="15" customHeight="1">
      <c r="C279" s="6"/>
      <c r="D279" s="6"/>
      <c r="E279" s="6"/>
      <c r="F279" s="6"/>
      <c r="G279" s="6"/>
      <c r="H279" s="6"/>
      <c r="J279" s="34"/>
      <c r="M279" s="6"/>
      <c r="O279" s="11"/>
      <c r="P279" s="11"/>
      <c r="Q279" s="11"/>
      <c r="R279" s="11"/>
      <c r="AM279" s="2"/>
      <c r="AQ279" s="2"/>
      <c r="AR279" s="2"/>
      <c r="AS279" s="2"/>
      <c r="AT279" s="2"/>
      <c r="AU279" s="2"/>
      <c r="AV279" s="2"/>
      <c r="AW279" s="2"/>
      <c r="AX279" s="2"/>
      <c r="AY279" s="2"/>
      <c r="AZ279" s="2"/>
      <c r="BA279" s="2"/>
      <c r="BB279" s="728"/>
      <c r="BH279" s="138"/>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DB279" s="2"/>
      <c r="DC279" s="2"/>
      <c r="DD279" s="2"/>
      <c r="DE279" s="2"/>
      <c r="DF279" s="2"/>
      <c r="DG279" s="2"/>
      <c r="DH279" s="2"/>
    </row>
    <row r="280" spans="1:146" s="1" customFormat="1" ht="15" customHeight="1">
      <c r="C280" s="6"/>
      <c r="D280" s="6"/>
      <c r="E280" s="6"/>
      <c r="F280" s="6"/>
      <c r="G280" s="6"/>
      <c r="H280" s="6"/>
      <c r="J280" s="34"/>
      <c r="M280" s="6"/>
      <c r="O280" s="11"/>
      <c r="P280" s="11"/>
      <c r="Q280" s="11"/>
      <c r="R280" s="11"/>
      <c r="AM280" s="2"/>
      <c r="AQ280" s="2"/>
      <c r="AR280" s="2"/>
      <c r="AS280" s="2"/>
      <c r="AT280" s="2"/>
      <c r="AU280" s="2"/>
      <c r="AV280" s="2"/>
      <c r="AW280" s="2"/>
      <c r="AX280" s="2"/>
      <c r="AY280" s="2"/>
      <c r="AZ280" s="2"/>
      <c r="BA280" s="2"/>
      <c r="BB280" s="728"/>
      <c r="BH280" s="138"/>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DB280" s="2"/>
      <c r="DC280" s="2"/>
      <c r="DD280" s="2"/>
      <c r="DE280" s="2"/>
      <c r="DF280" s="2"/>
      <c r="DG280" s="2"/>
      <c r="DH280" s="2"/>
    </row>
    <row r="281" spans="1:146" s="1" customFormat="1" ht="15" customHeight="1">
      <c r="C281" s="6"/>
      <c r="D281" s="6"/>
      <c r="E281" s="6"/>
      <c r="F281" s="6"/>
      <c r="G281" s="6"/>
      <c r="H281" s="6"/>
      <c r="J281" s="34"/>
      <c r="M281" s="6"/>
      <c r="O281" s="11"/>
      <c r="P281" s="11"/>
      <c r="Q281" s="11"/>
      <c r="R281" s="11"/>
      <c r="AM281" s="2"/>
      <c r="AQ281" s="2"/>
      <c r="AR281" s="2"/>
      <c r="AS281" s="2"/>
      <c r="AT281" s="2"/>
      <c r="AU281" s="2"/>
      <c r="AV281" s="2"/>
      <c r="AW281" s="2"/>
      <c r="AX281" s="2"/>
      <c r="AY281" s="2"/>
      <c r="AZ281" s="2"/>
      <c r="BA281" s="2"/>
      <c r="BB281" s="728"/>
      <c r="BH281" s="138"/>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DB281" s="2"/>
      <c r="DC281" s="2"/>
      <c r="DD281" s="2"/>
      <c r="DE281" s="2"/>
      <c r="DF281" s="2"/>
      <c r="DG281" s="2"/>
      <c r="DH281" s="2"/>
    </row>
    <row r="282" spans="1:146" s="1" customFormat="1" ht="15" customHeight="1">
      <c r="C282" s="6"/>
      <c r="D282" s="6"/>
      <c r="E282" s="6"/>
      <c r="F282" s="6"/>
      <c r="G282" s="6"/>
      <c r="H282" s="6"/>
      <c r="J282" s="34"/>
      <c r="M282" s="6"/>
      <c r="O282" s="11"/>
      <c r="P282" s="11"/>
      <c r="Q282" s="11"/>
      <c r="R282" s="11"/>
      <c r="AM282" s="2"/>
      <c r="AQ282" s="2"/>
      <c r="AR282" s="2"/>
      <c r="AS282" s="2"/>
      <c r="AT282" s="2"/>
      <c r="AU282" s="2"/>
      <c r="AV282" s="2"/>
      <c r="AW282" s="2"/>
      <c r="AX282" s="2"/>
      <c r="AY282" s="2"/>
      <c r="AZ282" s="2"/>
      <c r="BA282" s="2"/>
      <c r="BB282" s="728"/>
      <c r="BH282" s="138"/>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DB282" s="2"/>
      <c r="DC282" s="2"/>
      <c r="DD282" s="2"/>
      <c r="DE282" s="2"/>
      <c r="DF282" s="2"/>
      <c r="DG282" s="2"/>
      <c r="DH282" s="2"/>
    </row>
    <row r="283" spans="1:146" s="1" customFormat="1" ht="15" customHeight="1">
      <c r="C283" s="6"/>
      <c r="D283" s="6"/>
      <c r="E283" s="6"/>
      <c r="F283" s="6"/>
      <c r="G283" s="6"/>
      <c r="H283" s="6"/>
      <c r="J283" s="34"/>
      <c r="M283" s="6"/>
      <c r="O283" s="11"/>
      <c r="P283" s="11"/>
      <c r="Q283" s="11"/>
      <c r="R283" s="11"/>
      <c r="AM283" s="2"/>
      <c r="AQ283" s="2"/>
      <c r="AR283" s="2"/>
      <c r="AS283" s="2"/>
      <c r="AT283" s="2"/>
      <c r="AU283" s="2"/>
      <c r="AV283" s="2"/>
      <c r="AW283" s="2"/>
      <c r="AX283" s="2"/>
      <c r="AY283" s="2"/>
      <c r="AZ283" s="2"/>
      <c r="BA283" s="2"/>
      <c r="BB283" s="728"/>
      <c r="BH283" s="138"/>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DB283" s="2"/>
      <c r="DC283" s="2"/>
      <c r="DD283" s="2"/>
      <c r="DE283" s="2"/>
      <c r="DF283" s="2"/>
      <c r="DG283" s="2"/>
      <c r="DH283" s="2"/>
    </row>
    <row r="284" spans="1:146" s="1" customFormat="1" ht="15" customHeight="1">
      <c r="C284" s="6"/>
      <c r="D284" s="6"/>
      <c r="E284" s="6"/>
      <c r="F284" s="6"/>
      <c r="G284" s="6"/>
      <c r="H284" s="6"/>
      <c r="J284" s="34"/>
      <c r="M284" s="6"/>
      <c r="O284" s="11"/>
      <c r="P284" s="11"/>
      <c r="Q284" s="11"/>
      <c r="R284" s="11"/>
      <c r="AM284" s="2"/>
      <c r="AQ284" s="2"/>
      <c r="AR284" s="2"/>
      <c r="AS284" s="2"/>
      <c r="AT284" s="2"/>
      <c r="AU284" s="2"/>
      <c r="AV284" s="2"/>
      <c r="AW284" s="2"/>
      <c r="AX284" s="2"/>
      <c r="AY284" s="2"/>
      <c r="AZ284" s="2"/>
      <c r="BA284" s="2"/>
      <c r="BB284" s="410"/>
      <c r="BC284" s="12"/>
      <c r="BD284" s="12"/>
      <c r="BE284" s="12"/>
      <c r="BF284" s="12"/>
      <c r="BG284" s="12"/>
      <c r="BH284" s="138"/>
      <c r="BI284" s="12"/>
      <c r="BJ284" s="12"/>
      <c r="BK284" s="12"/>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DB284" s="2"/>
      <c r="DC284" s="2"/>
      <c r="DD284" s="2"/>
      <c r="DE284" s="2"/>
      <c r="DF284" s="2"/>
      <c r="DG284" s="2"/>
      <c r="DH284" s="2"/>
    </row>
    <row r="285" spans="1:146" s="1" customFormat="1" ht="15" customHeight="1">
      <c r="C285" s="6"/>
      <c r="D285" s="6"/>
      <c r="E285" s="6"/>
      <c r="F285" s="6"/>
      <c r="G285" s="6"/>
      <c r="H285" s="6"/>
      <c r="J285" s="34"/>
      <c r="M285" s="6"/>
      <c r="O285" s="11"/>
      <c r="P285" s="11"/>
      <c r="Q285" s="11"/>
      <c r="R285" s="11"/>
      <c r="AM285" s="2"/>
      <c r="AQ285" s="2"/>
      <c r="AR285" s="2"/>
      <c r="AS285" s="2"/>
      <c r="AT285" s="2"/>
      <c r="AU285" s="2"/>
      <c r="AV285" s="2"/>
      <c r="AW285" s="2"/>
      <c r="AX285" s="2"/>
      <c r="AY285" s="2"/>
      <c r="AZ285" s="2"/>
      <c r="BA285" s="2"/>
      <c r="BB285" s="410"/>
      <c r="BC285" s="12"/>
      <c r="BD285" s="12"/>
      <c r="BE285" s="12"/>
      <c r="BF285" s="12"/>
      <c r="BG285" s="12"/>
      <c r="BH285" s="138"/>
      <c r="BI285" s="12"/>
      <c r="BJ285" s="12"/>
      <c r="BK285" s="12"/>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DB285" s="2"/>
      <c r="DC285" s="2"/>
      <c r="DD285" s="2"/>
      <c r="DE285" s="2"/>
      <c r="DF285" s="2"/>
      <c r="DG285" s="2"/>
      <c r="DH285" s="2"/>
    </row>
    <row r="286" spans="1:146" s="1" customFormat="1" ht="15" customHeight="1">
      <c r="C286" s="6"/>
      <c r="D286" s="6"/>
      <c r="E286" s="6"/>
      <c r="F286" s="6"/>
      <c r="G286" s="6"/>
      <c r="H286" s="6"/>
      <c r="J286" s="34"/>
      <c r="M286" s="6"/>
      <c r="O286" s="11"/>
      <c r="P286" s="11"/>
      <c r="Q286" s="11"/>
      <c r="R286" s="11"/>
      <c r="AM286" s="2"/>
      <c r="AQ286" s="2"/>
      <c r="AR286" s="2"/>
      <c r="AS286" s="2"/>
      <c r="AT286" s="2"/>
      <c r="AU286" s="2"/>
      <c r="AV286" s="2"/>
      <c r="AW286" s="2"/>
      <c r="AX286" s="2"/>
      <c r="AY286" s="2"/>
      <c r="AZ286" s="2"/>
      <c r="BA286" s="2"/>
      <c r="BB286" s="410"/>
      <c r="BC286" s="12"/>
      <c r="BD286" s="12"/>
      <c r="BE286" s="12"/>
      <c r="BF286" s="12"/>
      <c r="BG286" s="12"/>
      <c r="BH286" s="138"/>
      <c r="BI286" s="12"/>
      <c r="BJ286" s="12"/>
      <c r="BK286" s="12"/>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DB286" s="2"/>
      <c r="DC286" s="2"/>
      <c r="DD286" s="2"/>
      <c r="DE286" s="2"/>
      <c r="DF286" s="2"/>
      <c r="DG286" s="2"/>
      <c r="DH286" s="2"/>
    </row>
    <row r="287" spans="1:146" s="1" customFormat="1" ht="15" customHeight="1">
      <c r="C287" s="6"/>
      <c r="D287" s="6"/>
      <c r="E287" s="6"/>
      <c r="F287" s="6"/>
      <c r="G287" s="6"/>
      <c r="H287" s="6"/>
      <c r="J287" s="34"/>
      <c r="M287" s="6"/>
      <c r="O287" s="11"/>
      <c r="P287" s="11"/>
      <c r="Q287" s="11"/>
      <c r="R287" s="11"/>
      <c r="AM287" s="2"/>
      <c r="AQ287" s="2"/>
      <c r="AR287" s="2"/>
      <c r="AS287" s="2"/>
      <c r="AT287" s="2"/>
      <c r="AU287" s="2"/>
      <c r="AV287" s="2"/>
      <c r="AW287" s="2"/>
      <c r="AX287" s="2"/>
      <c r="AY287" s="2"/>
      <c r="AZ287" s="2"/>
      <c r="BA287" s="2"/>
      <c r="BB287" s="410"/>
      <c r="BC287" s="12"/>
      <c r="BD287" s="12"/>
      <c r="BE287" s="12"/>
      <c r="BF287" s="12"/>
      <c r="BG287" s="12"/>
      <c r="BH287" s="138"/>
      <c r="BI287" s="12"/>
      <c r="BJ287" s="12"/>
      <c r="BK287" s="12"/>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DB287" s="2"/>
      <c r="DC287" s="2"/>
      <c r="DD287" s="2"/>
      <c r="DE287" s="2"/>
      <c r="DF287" s="2"/>
      <c r="DG287" s="2"/>
      <c r="DH287" s="2"/>
    </row>
    <row r="288" spans="1:146" s="1" customFormat="1" ht="15" customHeight="1">
      <c r="C288" s="6"/>
      <c r="D288" s="6"/>
      <c r="E288" s="6"/>
      <c r="F288" s="6"/>
      <c r="G288" s="6"/>
      <c r="H288" s="6"/>
      <c r="J288" s="34"/>
      <c r="M288" s="6"/>
      <c r="O288" s="11"/>
      <c r="P288" s="11"/>
      <c r="Q288" s="11"/>
      <c r="R288" s="11"/>
      <c r="AM288" s="2"/>
      <c r="AQ288" s="2"/>
      <c r="AR288" s="2"/>
      <c r="AS288" s="2"/>
      <c r="AT288" s="2"/>
      <c r="AU288" s="2"/>
      <c r="AV288" s="2"/>
      <c r="AW288" s="2"/>
      <c r="AX288" s="2"/>
      <c r="AY288" s="2"/>
      <c r="AZ288" s="2"/>
      <c r="BA288" s="2"/>
      <c r="BB288" s="410"/>
      <c r="BC288" s="12"/>
      <c r="BD288" s="12"/>
      <c r="BE288" s="12"/>
      <c r="BF288" s="12"/>
      <c r="BG288" s="12"/>
      <c r="BH288" s="138"/>
      <c r="BI288" s="12"/>
      <c r="BJ288" s="12"/>
      <c r="BK288" s="12"/>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DB288" s="2"/>
      <c r="DC288" s="2"/>
      <c r="DD288" s="2"/>
      <c r="DE288" s="2"/>
      <c r="DF288" s="2"/>
      <c r="DG288" s="2"/>
      <c r="DH288" s="2"/>
    </row>
    <row r="289" spans="3:112" s="1" customFormat="1" ht="15" customHeight="1">
      <c r="C289" s="6"/>
      <c r="D289" s="6"/>
      <c r="E289" s="6"/>
      <c r="F289" s="6"/>
      <c r="G289" s="6"/>
      <c r="H289" s="6"/>
      <c r="J289" s="34"/>
      <c r="M289" s="6"/>
      <c r="O289" s="11"/>
      <c r="P289" s="11"/>
      <c r="Q289" s="11"/>
      <c r="R289" s="11"/>
      <c r="AM289" s="2"/>
      <c r="AQ289" s="2"/>
      <c r="AR289" s="2"/>
      <c r="AS289" s="2"/>
      <c r="AT289" s="2"/>
      <c r="AU289" s="2"/>
      <c r="AV289" s="2"/>
      <c r="AW289" s="2"/>
      <c r="AX289" s="2"/>
      <c r="AY289" s="2"/>
      <c r="AZ289" s="2"/>
      <c r="BA289" s="2"/>
      <c r="BB289" s="410"/>
      <c r="BC289" s="12"/>
      <c r="BD289" s="12"/>
      <c r="BE289" s="12"/>
      <c r="BF289" s="12"/>
      <c r="BG289" s="12"/>
      <c r="BH289" s="138"/>
      <c r="BI289" s="12"/>
      <c r="BJ289" s="12"/>
      <c r="BK289" s="12"/>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DB289" s="2"/>
      <c r="DC289" s="2"/>
      <c r="DD289" s="2"/>
      <c r="DE289" s="2"/>
      <c r="DF289" s="2"/>
      <c r="DG289" s="2"/>
      <c r="DH289" s="2"/>
    </row>
    <row r="290" spans="3:112" s="1" customFormat="1" ht="15" customHeight="1">
      <c r="C290" s="6"/>
      <c r="D290" s="6"/>
      <c r="E290" s="6"/>
      <c r="F290" s="6"/>
      <c r="G290" s="6"/>
      <c r="H290" s="6"/>
      <c r="J290" s="34"/>
      <c r="M290" s="6"/>
      <c r="O290" s="11"/>
      <c r="P290" s="11"/>
      <c r="Q290" s="11"/>
      <c r="R290" s="11"/>
      <c r="AM290" s="2"/>
      <c r="AQ290" s="2"/>
      <c r="AR290" s="2"/>
      <c r="AS290" s="2"/>
      <c r="AT290" s="2"/>
      <c r="AU290" s="2"/>
      <c r="AV290" s="2"/>
      <c r="AW290" s="2"/>
      <c r="AX290" s="2"/>
      <c r="AY290" s="2"/>
      <c r="AZ290" s="2"/>
      <c r="BA290" s="2"/>
      <c r="BB290" s="410"/>
      <c r="BC290" s="12"/>
      <c r="BD290" s="12"/>
      <c r="BE290" s="12"/>
      <c r="BF290" s="12"/>
      <c r="BG290" s="12"/>
      <c r="BH290" s="138"/>
      <c r="BI290" s="12"/>
      <c r="BJ290" s="12"/>
      <c r="BK290" s="12"/>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DB290" s="2"/>
      <c r="DC290" s="2"/>
      <c r="DD290" s="2"/>
      <c r="DE290" s="2"/>
      <c r="DF290" s="2"/>
      <c r="DG290" s="2"/>
      <c r="DH290" s="2"/>
    </row>
    <row r="291" spans="3:112" s="1" customFormat="1" ht="15" customHeight="1">
      <c r="C291" s="6"/>
      <c r="D291" s="6"/>
      <c r="E291" s="6"/>
      <c r="F291" s="6"/>
      <c r="G291" s="6"/>
      <c r="H291" s="6"/>
      <c r="J291" s="34"/>
      <c r="M291" s="6"/>
      <c r="O291" s="11"/>
      <c r="P291" s="11"/>
      <c r="Q291" s="11"/>
      <c r="R291" s="11"/>
      <c r="AM291" s="2"/>
      <c r="AQ291" s="2"/>
      <c r="AR291" s="2"/>
      <c r="AS291" s="2"/>
      <c r="AT291" s="2"/>
      <c r="AU291" s="2"/>
      <c r="AV291" s="2"/>
      <c r="AW291" s="2"/>
      <c r="AX291" s="2"/>
      <c r="AY291" s="2"/>
      <c r="AZ291" s="2"/>
      <c r="BA291" s="2"/>
      <c r="BB291" s="410"/>
      <c r="BC291" s="12"/>
      <c r="BD291" s="12"/>
      <c r="BE291" s="12"/>
      <c r="BF291" s="12"/>
      <c r="BG291" s="12"/>
      <c r="BH291" s="138"/>
      <c r="BI291" s="12"/>
      <c r="BJ291" s="12"/>
      <c r="BK291" s="12"/>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DB291" s="2"/>
      <c r="DC291" s="2"/>
      <c r="DD291" s="2"/>
      <c r="DE291" s="2"/>
      <c r="DF291" s="2"/>
      <c r="DG291" s="2"/>
      <c r="DH291" s="2"/>
    </row>
    <row r="292" spans="3:112" s="1" customFormat="1" ht="15" customHeight="1">
      <c r="C292" s="6"/>
      <c r="D292" s="6"/>
      <c r="E292" s="6"/>
      <c r="F292" s="6"/>
      <c r="G292" s="6"/>
      <c r="H292" s="6"/>
      <c r="J292" s="34"/>
      <c r="M292" s="6"/>
      <c r="O292" s="11"/>
      <c r="P292" s="11"/>
      <c r="Q292" s="11"/>
      <c r="R292" s="11"/>
      <c r="AM292" s="2"/>
      <c r="AQ292" s="2"/>
      <c r="AR292" s="2"/>
      <c r="AS292" s="2"/>
      <c r="AT292" s="2"/>
      <c r="AU292" s="2"/>
      <c r="AV292" s="2"/>
      <c r="AW292" s="2"/>
      <c r="AX292" s="2"/>
      <c r="AY292" s="2"/>
      <c r="AZ292" s="2"/>
      <c r="BA292" s="2"/>
      <c r="BB292" s="410"/>
      <c r="BC292" s="12"/>
      <c r="BD292" s="12"/>
      <c r="BE292" s="12"/>
      <c r="BF292" s="12"/>
      <c r="BG292" s="12"/>
      <c r="BH292" s="138"/>
      <c r="BI292" s="12"/>
      <c r="BJ292" s="12"/>
      <c r="BK292" s="12"/>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DB292" s="2"/>
      <c r="DC292" s="2"/>
      <c r="DD292" s="2"/>
      <c r="DE292" s="2"/>
      <c r="DF292" s="2"/>
      <c r="DG292" s="2"/>
      <c r="DH292" s="2"/>
    </row>
    <row r="293" spans="3:112" s="1" customFormat="1" ht="15" customHeight="1">
      <c r="C293" s="6"/>
      <c r="D293" s="6"/>
      <c r="E293" s="6"/>
      <c r="F293" s="6"/>
      <c r="G293" s="6"/>
      <c r="H293" s="6"/>
      <c r="J293" s="34"/>
      <c r="M293" s="6"/>
      <c r="O293" s="11"/>
      <c r="P293" s="11"/>
      <c r="Q293" s="11"/>
      <c r="R293" s="11"/>
      <c r="AM293" s="2"/>
      <c r="AQ293" s="2"/>
      <c r="AR293" s="2"/>
      <c r="AS293" s="2"/>
      <c r="AT293" s="2"/>
      <c r="AU293" s="2"/>
      <c r="AV293" s="2"/>
      <c r="AW293" s="2"/>
      <c r="AX293" s="2"/>
      <c r="AY293" s="2"/>
      <c r="AZ293" s="2"/>
      <c r="BA293" s="2"/>
      <c r="BB293" s="410"/>
      <c r="BC293" s="12"/>
      <c r="BD293" s="12"/>
      <c r="BE293" s="12"/>
      <c r="BF293" s="12"/>
      <c r="BG293" s="12"/>
      <c r="BH293" s="138"/>
      <c r="BI293" s="12"/>
      <c r="BJ293" s="12"/>
      <c r="BK293" s="12"/>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DB293" s="2"/>
      <c r="DC293" s="2"/>
      <c r="DD293" s="2"/>
      <c r="DE293" s="2"/>
      <c r="DF293" s="2"/>
      <c r="DG293" s="2"/>
      <c r="DH293" s="2"/>
    </row>
    <row r="294" spans="3:112" s="1" customFormat="1" ht="15" customHeight="1">
      <c r="C294" s="6"/>
      <c r="D294" s="6"/>
      <c r="E294" s="6"/>
      <c r="F294" s="6"/>
      <c r="G294" s="6"/>
      <c r="H294" s="6"/>
      <c r="J294" s="34"/>
      <c r="M294" s="6"/>
      <c r="O294" s="11"/>
      <c r="P294" s="11"/>
      <c r="Q294" s="11"/>
      <c r="R294" s="11"/>
      <c r="AM294" s="2"/>
      <c r="AQ294" s="2"/>
      <c r="AR294" s="2"/>
      <c r="AS294" s="2"/>
      <c r="AT294" s="2"/>
      <c r="AU294" s="2"/>
      <c r="AV294" s="2"/>
      <c r="AW294" s="2"/>
      <c r="AX294" s="2"/>
      <c r="AY294" s="2"/>
      <c r="AZ294" s="2"/>
      <c r="BA294" s="2"/>
      <c r="BB294" s="410"/>
      <c r="BC294" s="12"/>
      <c r="BD294" s="12"/>
      <c r="BE294" s="12"/>
      <c r="BF294" s="12"/>
      <c r="BG294" s="12"/>
      <c r="BH294" s="138"/>
      <c r="BI294" s="12"/>
      <c r="BJ294" s="12"/>
      <c r="BK294" s="12"/>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DB294" s="2"/>
      <c r="DC294" s="2"/>
      <c r="DD294" s="2"/>
      <c r="DE294" s="2"/>
      <c r="DF294" s="2"/>
      <c r="DG294" s="2"/>
      <c r="DH294" s="2"/>
    </row>
    <row r="295" spans="3:112" s="1" customFormat="1" ht="15" customHeight="1">
      <c r="C295" s="6"/>
      <c r="D295" s="6"/>
      <c r="E295" s="6"/>
      <c r="F295" s="6"/>
      <c r="G295" s="6"/>
      <c r="H295" s="6"/>
      <c r="J295" s="34"/>
      <c r="M295" s="6"/>
      <c r="O295" s="11"/>
      <c r="P295" s="11"/>
      <c r="Q295" s="11"/>
      <c r="R295" s="11"/>
      <c r="AM295" s="2"/>
      <c r="AQ295" s="2"/>
      <c r="AR295" s="2"/>
      <c r="AS295" s="2"/>
      <c r="AT295" s="2"/>
      <c r="AU295" s="2"/>
      <c r="AV295" s="2"/>
      <c r="AW295" s="2"/>
      <c r="AX295" s="2"/>
      <c r="AY295" s="2"/>
      <c r="AZ295" s="2"/>
      <c r="BA295" s="2"/>
      <c r="BB295" s="410"/>
      <c r="BC295" s="12"/>
      <c r="BD295" s="12"/>
      <c r="BE295" s="12"/>
      <c r="BF295" s="12"/>
      <c r="BG295" s="12"/>
      <c r="BH295" s="138"/>
      <c r="BI295" s="12"/>
      <c r="BJ295" s="12"/>
      <c r="BK295" s="12"/>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DB295" s="2"/>
      <c r="DC295" s="2"/>
      <c r="DD295" s="2"/>
      <c r="DE295" s="2"/>
      <c r="DF295" s="2"/>
      <c r="DG295" s="2"/>
      <c r="DH295" s="2"/>
    </row>
    <row r="296" spans="3:112" s="1" customFormat="1" ht="15" customHeight="1">
      <c r="C296" s="6"/>
      <c r="D296" s="6"/>
      <c r="E296" s="6"/>
      <c r="F296" s="6"/>
      <c r="G296" s="6"/>
      <c r="H296" s="6"/>
      <c r="J296" s="34"/>
      <c r="M296" s="6"/>
      <c r="O296" s="11"/>
      <c r="P296" s="11"/>
      <c r="Q296" s="11"/>
      <c r="R296" s="11"/>
      <c r="AM296" s="2"/>
      <c r="AQ296" s="2"/>
      <c r="AR296" s="2"/>
      <c r="AS296" s="2"/>
      <c r="AT296" s="2"/>
      <c r="AU296" s="2"/>
      <c r="AV296" s="2"/>
      <c r="AW296" s="2"/>
      <c r="AX296" s="2"/>
      <c r="AY296" s="2"/>
      <c r="AZ296" s="2"/>
      <c r="BA296" s="2"/>
      <c r="BB296" s="410"/>
      <c r="BC296" s="12"/>
      <c r="BD296" s="12"/>
      <c r="BE296" s="12"/>
      <c r="BF296" s="12"/>
      <c r="BG296" s="12"/>
      <c r="BH296" s="138"/>
      <c r="BI296" s="12"/>
      <c r="BJ296" s="12"/>
      <c r="BK296" s="12"/>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DB296" s="2"/>
      <c r="DC296" s="2"/>
      <c r="DD296" s="2"/>
      <c r="DE296" s="2"/>
      <c r="DF296" s="2"/>
      <c r="DG296" s="2"/>
      <c r="DH296" s="2"/>
    </row>
    <row r="297" spans="3:112" s="1" customFormat="1" ht="15" customHeight="1">
      <c r="C297" s="6"/>
      <c r="D297" s="6"/>
      <c r="E297" s="6"/>
      <c r="F297" s="6"/>
      <c r="G297" s="6"/>
      <c r="H297" s="6"/>
      <c r="J297" s="34"/>
      <c r="M297" s="6"/>
      <c r="O297" s="11"/>
      <c r="P297" s="11"/>
      <c r="Q297" s="11"/>
      <c r="R297" s="11"/>
      <c r="AM297" s="2"/>
      <c r="AQ297" s="2"/>
      <c r="AR297" s="2"/>
      <c r="AS297" s="2"/>
      <c r="AT297" s="2"/>
      <c r="AU297" s="2"/>
      <c r="AV297" s="2"/>
      <c r="AW297" s="2"/>
      <c r="AX297" s="2"/>
      <c r="AY297" s="2"/>
      <c r="AZ297" s="2"/>
      <c r="BA297" s="2"/>
      <c r="BB297" s="410"/>
      <c r="BC297" s="12"/>
      <c r="BD297" s="12"/>
      <c r="BE297" s="12"/>
      <c r="BF297" s="12"/>
      <c r="BG297" s="12"/>
      <c r="BH297" s="138"/>
      <c r="BI297" s="12"/>
      <c r="BJ297" s="12"/>
      <c r="BK297" s="12"/>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DB297" s="2"/>
      <c r="DC297" s="2"/>
      <c r="DD297" s="2"/>
      <c r="DE297" s="2"/>
      <c r="DF297" s="2"/>
      <c r="DG297" s="2"/>
      <c r="DH297" s="2"/>
    </row>
    <row r="298" spans="3:112" s="1" customFormat="1" ht="15" customHeight="1">
      <c r="C298" s="6"/>
      <c r="D298" s="6"/>
      <c r="E298" s="6"/>
      <c r="F298" s="6"/>
      <c r="G298" s="6"/>
      <c r="H298" s="6"/>
      <c r="J298" s="34"/>
      <c r="M298" s="6"/>
      <c r="O298" s="11"/>
      <c r="P298" s="11"/>
      <c r="Q298" s="11"/>
      <c r="R298" s="11"/>
      <c r="AM298" s="2"/>
      <c r="AQ298" s="2"/>
      <c r="AR298" s="2"/>
      <c r="AS298" s="2"/>
      <c r="AT298" s="2"/>
      <c r="AU298" s="2"/>
      <c r="AV298" s="2"/>
      <c r="AW298" s="2"/>
      <c r="AX298" s="2"/>
      <c r="AY298" s="2"/>
      <c r="AZ298" s="2"/>
      <c r="BA298" s="2"/>
      <c r="BB298" s="410"/>
      <c r="BC298" s="12"/>
      <c r="BD298" s="12"/>
      <c r="BE298" s="12"/>
      <c r="BF298" s="12"/>
      <c r="BG298" s="12"/>
      <c r="BH298" s="138"/>
      <c r="BI298" s="12"/>
      <c r="BJ298" s="12"/>
      <c r="BK298" s="12"/>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DB298" s="2"/>
      <c r="DC298" s="2"/>
      <c r="DD298" s="2"/>
      <c r="DE298" s="2"/>
      <c r="DF298" s="2"/>
      <c r="DG298" s="2"/>
      <c r="DH298" s="2"/>
    </row>
    <row r="299" spans="3:112" s="1" customFormat="1" ht="15" customHeight="1">
      <c r="C299" s="6"/>
      <c r="D299" s="6"/>
      <c r="E299" s="6"/>
      <c r="F299" s="6"/>
      <c r="G299" s="6"/>
      <c r="H299" s="6"/>
      <c r="J299" s="34"/>
      <c r="M299" s="6"/>
      <c r="O299" s="11"/>
      <c r="P299" s="11"/>
      <c r="Q299" s="11"/>
      <c r="R299" s="11"/>
      <c r="AM299" s="2"/>
      <c r="AQ299" s="2"/>
      <c r="AR299" s="2"/>
      <c r="AS299" s="2"/>
      <c r="AT299" s="2"/>
      <c r="AU299" s="2"/>
      <c r="AV299" s="2"/>
      <c r="AW299" s="2"/>
      <c r="AX299" s="2"/>
      <c r="AY299" s="2"/>
      <c r="AZ299" s="2"/>
      <c r="BA299" s="2"/>
      <c r="BB299" s="410"/>
      <c r="BC299" s="12"/>
      <c r="BD299" s="12"/>
      <c r="BE299" s="12"/>
      <c r="BF299" s="12"/>
      <c r="BG299" s="12"/>
      <c r="BH299" s="138"/>
      <c r="BI299" s="12"/>
      <c r="BJ299" s="12"/>
      <c r="BK299" s="12"/>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DB299" s="2"/>
      <c r="DC299" s="2"/>
      <c r="DD299" s="2"/>
      <c r="DE299" s="2"/>
      <c r="DF299" s="2"/>
      <c r="DG299" s="2"/>
      <c r="DH299" s="2"/>
    </row>
    <row r="300" spans="3:112" s="1" customFormat="1" ht="15" customHeight="1">
      <c r="C300" s="6"/>
      <c r="D300" s="6"/>
      <c r="E300" s="6"/>
      <c r="F300" s="6"/>
      <c r="G300" s="6"/>
      <c r="H300" s="6"/>
      <c r="J300" s="34"/>
      <c r="M300" s="6"/>
      <c r="O300" s="11"/>
      <c r="P300" s="11"/>
      <c r="Q300" s="11"/>
      <c r="R300" s="11"/>
      <c r="AM300" s="2"/>
      <c r="AQ300" s="2"/>
      <c r="AR300" s="2"/>
      <c r="AS300" s="2"/>
      <c r="AT300" s="2"/>
      <c r="AU300" s="2"/>
      <c r="AV300" s="2"/>
      <c r="AW300" s="2"/>
      <c r="AX300" s="2"/>
      <c r="AY300" s="2"/>
      <c r="AZ300" s="2"/>
      <c r="BA300" s="2"/>
      <c r="BB300" s="410"/>
      <c r="BC300" s="12"/>
      <c r="BD300" s="12"/>
      <c r="BE300" s="12"/>
      <c r="BF300" s="12"/>
      <c r="BG300" s="12"/>
      <c r="BH300" s="138"/>
      <c r="BI300" s="12"/>
      <c r="BJ300" s="12"/>
      <c r="BK300" s="12"/>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DB300" s="2"/>
      <c r="DC300" s="2"/>
      <c r="DD300" s="2"/>
      <c r="DE300" s="2"/>
      <c r="DF300" s="2"/>
      <c r="DG300" s="2"/>
      <c r="DH300" s="2"/>
    </row>
    <row r="301" spans="3:112" s="1" customFormat="1" ht="15" customHeight="1">
      <c r="C301" s="6"/>
      <c r="D301" s="6"/>
      <c r="E301" s="6"/>
      <c r="F301" s="6"/>
      <c r="G301" s="6"/>
      <c r="H301" s="6"/>
      <c r="J301" s="34"/>
      <c r="M301" s="6"/>
      <c r="O301" s="11"/>
      <c r="P301" s="11"/>
      <c r="Q301" s="11"/>
      <c r="R301" s="11"/>
      <c r="AM301" s="2"/>
      <c r="AQ301" s="2"/>
      <c r="AR301" s="2"/>
      <c r="AS301" s="2"/>
      <c r="AT301" s="2"/>
      <c r="AU301" s="2"/>
      <c r="AV301" s="2"/>
      <c r="AW301" s="2"/>
      <c r="AX301" s="2"/>
      <c r="AY301" s="2"/>
      <c r="AZ301" s="2"/>
      <c r="BA301" s="2"/>
      <c r="BB301" s="410"/>
      <c r="BC301" s="12"/>
      <c r="BD301" s="12"/>
      <c r="BE301" s="12"/>
      <c r="BF301" s="12"/>
      <c r="BG301" s="12"/>
      <c r="BH301" s="138"/>
      <c r="BI301" s="12"/>
      <c r="BJ301" s="12"/>
      <c r="BK301" s="12"/>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DB301" s="2"/>
      <c r="DC301" s="2"/>
      <c r="DD301" s="2"/>
      <c r="DE301" s="2"/>
      <c r="DF301" s="2"/>
      <c r="DG301" s="2"/>
      <c r="DH301" s="2"/>
    </row>
    <row r="302" spans="3:112" s="1" customFormat="1" ht="15" customHeight="1">
      <c r="C302" s="6"/>
      <c r="D302" s="6"/>
      <c r="E302" s="6"/>
      <c r="F302" s="6"/>
      <c r="G302" s="6"/>
      <c r="H302" s="6"/>
      <c r="J302" s="34"/>
      <c r="M302" s="6"/>
      <c r="O302" s="11"/>
      <c r="P302" s="11"/>
      <c r="Q302" s="11"/>
      <c r="R302" s="11"/>
      <c r="AM302" s="2"/>
      <c r="AQ302" s="2"/>
      <c r="AR302" s="2"/>
      <c r="AS302" s="2"/>
      <c r="AT302" s="2"/>
      <c r="AU302" s="2"/>
      <c r="AV302" s="2"/>
      <c r="AW302" s="2"/>
      <c r="AX302" s="2"/>
      <c r="AY302" s="2"/>
      <c r="AZ302" s="2"/>
      <c r="BA302" s="2"/>
      <c r="BB302" s="410"/>
      <c r="BC302" s="12"/>
      <c r="BD302" s="12"/>
      <c r="BE302" s="12"/>
      <c r="BF302" s="12"/>
      <c r="BG302" s="12"/>
      <c r="BH302" s="138"/>
      <c r="BI302" s="12"/>
      <c r="BJ302" s="12"/>
      <c r="BK302" s="12"/>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DB302" s="2"/>
      <c r="DC302" s="2"/>
      <c r="DD302" s="2"/>
      <c r="DE302" s="2"/>
      <c r="DF302" s="2"/>
      <c r="DG302" s="2"/>
      <c r="DH302" s="2"/>
    </row>
    <row r="303" spans="3:112" s="1" customFormat="1" ht="15" customHeight="1">
      <c r="C303" s="6"/>
      <c r="D303" s="6"/>
      <c r="E303" s="6"/>
      <c r="F303" s="6"/>
      <c r="G303" s="6"/>
      <c r="H303" s="6"/>
      <c r="J303" s="34"/>
      <c r="M303" s="6"/>
      <c r="O303" s="11"/>
      <c r="P303" s="11"/>
      <c r="Q303" s="11"/>
      <c r="R303" s="11"/>
      <c r="AM303" s="2"/>
      <c r="AQ303" s="2"/>
      <c r="AR303" s="2"/>
      <c r="AS303" s="2"/>
      <c r="AT303" s="2"/>
      <c r="AU303" s="2"/>
      <c r="AV303" s="2"/>
      <c r="AW303" s="2"/>
      <c r="AX303" s="2"/>
      <c r="AY303" s="2"/>
      <c r="AZ303" s="2"/>
      <c r="BA303" s="2"/>
      <c r="BB303" s="410"/>
      <c r="BC303" s="12"/>
      <c r="BD303" s="12"/>
      <c r="BE303" s="12"/>
      <c r="BF303" s="12"/>
      <c r="BG303" s="12"/>
      <c r="BH303" s="138"/>
      <c r="BI303" s="12"/>
      <c r="BJ303" s="12"/>
      <c r="BK303" s="12"/>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DB303" s="2"/>
      <c r="DC303" s="2"/>
      <c r="DD303" s="2"/>
      <c r="DE303" s="2"/>
      <c r="DF303" s="2"/>
      <c r="DG303" s="2"/>
      <c r="DH303" s="2"/>
    </row>
    <row r="304" spans="3:112" s="1" customFormat="1" ht="15" customHeight="1">
      <c r="C304" s="6"/>
      <c r="D304" s="6"/>
      <c r="E304" s="6"/>
      <c r="F304" s="6"/>
      <c r="G304" s="6"/>
      <c r="H304" s="6"/>
      <c r="J304" s="34"/>
      <c r="M304" s="6"/>
      <c r="O304" s="11"/>
      <c r="P304" s="11"/>
      <c r="Q304" s="11"/>
      <c r="R304" s="11"/>
      <c r="AM304" s="2"/>
      <c r="AQ304" s="2"/>
      <c r="AR304" s="2"/>
      <c r="AS304" s="2"/>
      <c r="AT304" s="2"/>
      <c r="AU304" s="2"/>
      <c r="AV304" s="2"/>
      <c r="AW304" s="2"/>
      <c r="AX304" s="2"/>
      <c r="AY304" s="2"/>
      <c r="AZ304" s="2"/>
      <c r="BA304" s="2"/>
      <c r="BB304" s="410"/>
      <c r="BC304" s="12"/>
      <c r="BD304" s="12"/>
      <c r="BE304" s="12"/>
      <c r="BF304" s="12"/>
      <c r="BG304" s="12"/>
      <c r="BH304" s="138"/>
      <c r="BI304" s="12"/>
      <c r="BJ304" s="12"/>
      <c r="BK304" s="12"/>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DB304" s="2"/>
      <c r="DC304" s="2"/>
      <c r="DD304" s="2"/>
      <c r="DE304" s="2"/>
      <c r="DF304" s="2"/>
      <c r="DG304" s="2"/>
      <c r="DH304" s="2"/>
    </row>
    <row r="305" spans="3:112" s="1" customFormat="1" ht="15" customHeight="1">
      <c r="C305" s="6"/>
      <c r="D305" s="6"/>
      <c r="E305" s="6"/>
      <c r="F305" s="6"/>
      <c r="G305" s="6"/>
      <c r="H305" s="6"/>
      <c r="J305" s="34"/>
      <c r="M305" s="6"/>
      <c r="O305" s="11"/>
      <c r="P305" s="11"/>
      <c r="Q305" s="11"/>
      <c r="R305" s="11"/>
      <c r="AM305" s="2"/>
      <c r="AQ305" s="2"/>
      <c r="AR305" s="2"/>
      <c r="AS305" s="2"/>
      <c r="AT305" s="2"/>
      <c r="AU305" s="2"/>
      <c r="AV305" s="2"/>
      <c r="AW305" s="2"/>
      <c r="AX305" s="2"/>
      <c r="AY305" s="2"/>
      <c r="AZ305" s="2"/>
      <c r="BA305" s="2"/>
      <c r="BB305" s="410"/>
      <c r="BC305" s="12"/>
      <c r="BD305" s="12"/>
      <c r="BE305" s="12"/>
      <c r="BF305" s="12"/>
      <c r="BG305" s="12"/>
      <c r="BH305" s="138"/>
      <c r="BI305" s="12"/>
      <c r="BJ305" s="12"/>
      <c r="BK305" s="12"/>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DB305" s="2"/>
      <c r="DC305" s="2"/>
      <c r="DD305" s="2"/>
      <c r="DE305" s="2"/>
      <c r="DF305" s="2"/>
      <c r="DG305" s="2"/>
      <c r="DH305" s="2"/>
    </row>
    <row r="306" spans="3:112" s="1" customFormat="1" ht="15" customHeight="1">
      <c r="C306" s="6"/>
      <c r="D306" s="6"/>
      <c r="E306" s="6"/>
      <c r="F306" s="6"/>
      <c r="G306" s="6"/>
      <c r="H306" s="6"/>
      <c r="J306" s="34"/>
      <c r="M306" s="6"/>
      <c r="O306" s="11"/>
      <c r="P306" s="11"/>
      <c r="Q306" s="11"/>
      <c r="R306" s="11"/>
      <c r="AM306" s="2"/>
      <c r="AQ306" s="2"/>
      <c r="AR306" s="2"/>
      <c r="AS306" s="2"/>
      <c r="AT306" s="2"/>
      <c r="AU306" s="2"/>
      <c r="AV306" s="2"/>
      <c r="AW306" s="2"/>
      <c r="AX306" s="2"/>
      <c r="AY306" s="2"/>
      <c r="AZ306" s="2"/>
      <c r="BA306" s="2"/>
      <c r="BB306" s="410"/>
      <c r="BC306" s="12"/>
      <c r="BD306" s="12"/>
      <c r="BE306" s="12"/>
      <c r="BF306" s="12"/>
      <c r="BG306" s="12"/>
      <c r="BH306" s="138"/>
      <c r="BI306" s="12"/>
      <c r="BJ306" s="12"/>
      <c r="BK306" s="12"/>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DB306" s="2"/>
      <c r="DC306" s="2"/>
      <c r="DD306" s="2"/>
      <c r="DE306" s="2"/>
      <c r="DF306" s="2"/>
      <c r="DG306" s="2"/>
      <c r="DH306" s="2"/>
    </row>
    <row r="307" spans="3:112" s="1" customFormat="1" ht="15" customHeight="1">
      <c r="C307" s="6"/>
      <c r="D307" s="6"/>
      <c r="E307" s="6"/>
      <c r="F307" s="6"/>
      <c r="G307" s="6"/>
      <c r="H307" s="6"/>
      <c r="J307" s="34"/>
      <c r="M307" s="6"/>
      <c r="O307" s="11"/>
      <c r="P307" s="11"/>
      <c r="Q307" s="11"/>
      <c r="R307" s="11"/>
      <c r="AM307" s="2"/>
      <c r="AQ307" s="2"/>
      <c r="AR307" s="2"/>
      <c r="AS307" s="2"/>
      <c r="AT307" s="2"/>
      <c r="AU307" s="2"/>
      <c r="AV307" s="2"/>
      <c r="AW307" s="2"/>
      <c r="AX307" s="2"/>
      <c r="AY307" s="2"/>
      <c r="AZ307" s="2"/>
      <c r="BA307" s="2"/>
      <c r="BB307" s="410"/>
      <c r="BC307" s="12"/>
      <c r="BD307" s="12"/>
      <c r="BE307" s="12"/>
      <c r="BF307" s="12"/>
      <c r="BG307" s="12"/>
      <c r="BH307" s="138"/>
      <c r="BI307" s="12"/>
      <c r="BJ307" s="12"/>
      <c r="BK307" s="12"/>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DB307" s="2"/>
      <c r="DC307" s="2"/>
      <c r="DD307" s="2"/>
      <c r="DE307" s="2"/>
      <c r="DF307" s="2"/>
      <c r="DG307" s="2"/>
      <c r="DH307" s="2"/>
    </row>
    <row r="308" spans="3:112" s="1" customFormat="1" ht="15" customHeight="1">
      <c r="C308" s="6"/>
      <c r="D308" s="6"/>
      <c r="E308" s="6"/>
      <c r="F308" s="6"/>
      <c r="G308" s="6"/>
      <c r="H308" s="6"/>
      <c r="J308" s="34"/>
      <c r="M308" s="6"/>
      <c r="O308" s="11"/>
      <c r="P308" s="11"/>
      <c r="Q308" s="11"/>
      <c r="R308" s="11"/>
      <c r="AM308" s="2"/>
      <c r="AQ308" s="2"/>
      <c r="AR308" s="2"/>
      <c r="AS308" s="2"/>
      <c r="AT308" s="2"/>
      <c r="AU308" s="2"/>
      <c r="AV308" s="2"/>
      <c r="AW308" s="2"/>
      <c r="AX308" s="2"/>
      <c r="AY308" s="2"/>
      <c r="AZ308" s="2"/>
      <c r="BA308" s="2"/>
      <c r="BB308" s="410"/>
      <c r="BC308" s="12"/>
      <c r="BD308" s="12"/>
      <c r="BE308" s="12"/>
      <c r="BF308" s="12"/>
      <c r="BG308" s="12"/>
      <c r="BH308" s="138"/>
      <c r="BI308" s="12"/>
      <c r="BJ308" s="12"/>
      <c r="BK308" s="12"/>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DB308" s="2"/>
      <c r="DC308" s="2"/>
      <c r="DD308" s="2"/>
      <c r="DE308" s="2"/>
      <c r="DF308" s="2"/>
      <c r="DG308" s="2"/>
      <c r="DH308" s="2"/>
    </row>
    <row r="309" spans="3:112" s="1" customFormat="1" ht="15" customHeight="1">
      <c r="C309" s="6"/>
      <c r="D309" s="6"/>
      <c r="E309" s="6"/>
      <c r="F309" s="6"/>
      <c r="G309" s="6"/>
      <c r="H309" s="6"/>
      <c r="J309" s="34"/>
      <c r="M309" s="6"/>
      <c r="O309" s="11"/>
      <c r="P309" s="11"/>
      <c r="Q309" s="11"/>
      <c r="R309" s="11"/>
      <c r="AM309" s="2"/>
      <c r="AQ309" s="2"/>
      <c r="AR309" s="2"/>
      <c r="AS309" s="2"/>
      <c r="AT309" s="2"/>
      <c r="AU309" s="2"/>
      <c r="AV309" s="2"/>
      <c r="AW309" s="2"/>
      <c r="AX309" s="2"/>
      <c r="AY309" s="2"/>
      <c r="AZ309" s="2"/>
      <c r="BA309" s="2"/>
      <c r="BB309" s="410"/>
      <c r="BC309" s="12"/>
      <c r="BD309" s="12"/>
      <c r="BE309" s="12"/>
      <c r="BF309" s="12"/>
      <c r="BG309" s="12"/>
      <c r="BH309" s="138"/>
      <c r="BI309" s="12"/>
      <c r="BJ309" s="12"/>
      <c r="BK309" s="12"/>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DB309" s="2"/>
      <c r="DC309" s="2"/>
      <c r="DD309" s="2"/>
      <c r="DE309" s="2"/>
      <c r="DF309" s="2"/>
      <c r="DG309" s="2"/>
      <c r="DH309" s="2"/>
    </row>
    <row r="310" spans="3:112" s="1" customFormat="1" ht="15" customHeight="1">
      <c r="C310" s="6"/>
      <c r="D310" s="6"/>
      <c r="E310" s="6"/>
      <c r="F310" s="6"/>
      <c r="G310" s="6"/>
      <c r="H310" s="6"/>
      <c r="J310" s="34"/>
      <c r="M310" s="6"/>
      <c r="O310" s="11"/>
      <c r="P310" s="11"/>
      <c r="Q310" s="11"/>
      <c r="R310" s="11"/>
      <c r="AM310" s="2"/>
      <c r="AQ310" s="2"/>
      <c r="AR310" s="2"/>
      <c r="AS310" s="2"/>
      <c r="AT310" s="2"/>
      <c r="AU310" s="2"/>
      <c r="AV310" s="2"/>
      <c r="AW310" s="2"/>
      <c r="AX310" s="2"/>
      <c r="AY310" s="2"/>
      <c r="AZ310" s="2"/>
      <c r="BA310" s="2"/>
      <c r="BB310" s="410"/>
      <c r="BC310" s="12"/>
      <c r="BD310" s="12"/>
      <c r="BE310" s="12"/>
      <c r="BF310" s="12"/>
      <c r="BG310" s="12"/>
      <c r="BH310" s="138"/>
      <c r="BI310" s="12"/>
      <c r="BJ310" s="12"/>
      <c r="BK310" s="12"/>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DB310" s="2"/>
      <c r="DC310" s="2"/>
      <c r="DD310" s="2"/>
      <c r="DE310" s="2"/>
      <c r="DF310" s="2"/>
      <c r="DG310" s="2"/>
      <c r="DH310" s="2"/>
    </row>
    <row r="311" spans="3:112" s="1" customFormat="1" ht="15" customHeight="1">
      <c r="C311" s="6"/>
      <c r="D311" s="6"/>
      <c r="E311" s="6"/>
      <c r="F311" s="6"/>
      <c r="G311" s="6"/>
      <c r="H311" s="6"/>
      <c r="J311" s="34"/>
      <c r="M311" s="6"/>
      <c r="O311" s="11"/>
      <c r="P311" s="11"/>
      <c r="Q311" s="11"/>
      <c r="R311" s="11"/>
      <c r="AM311" s="2"/>
      <c r="AQ311" s="2"/>
      <c r="AR311" s="2"/>
      <c r="AS311" s="2"/>
      <c r="AT311" s="2"/>
      <c r="AU311" s="2"/>
      <c r="AV311" s="2"/>
      <c r="AW311" s="2"/>
      <c r="AX311" s="2"/>
      <c r="AY311" s="2"/>
      <c r="AZ311" s="2"/>
      <c r="BA311" s="2"/>
      <c r="BB311" s="410"/>
      <c r="BC311" s="12"/>
      <c r="BD311" s="12"/>
      <c r="BE311" s="12"/>
      <c r="BF311" s="12"/>
      <c r="BG311" s="12"/>
      <c r="BH311" s="138"/>
      <c r="BI311" s="12"/>
      <c r="BJ311" s="12"/>
      <c r="BK311" s="12"/>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DB311" s="2"/>
      <c r="DC311" s="2"/>
      <c r="DD311" s="2"/>
      <c r="DE311" s="2"/>
      <c r="DF311" s="2"/>
      <c r="DG311" s="2"/>
      <c r="DH311" s="2"/>
    </row>
    <row r="312" spans="3:112" s="1" customFormat="1" ht="15" customHeight="1">
      <c r="C312" s="6"/>
      <c r="D312" s="6"/>
      <c r="E312" s="6"/>
      <c r="F312" s="6"/>
      <c r="G312" s="6"/>
      <c r="H312" s="6"/>
      <c r="J312" s="34"/>
      <c r="M312" s="6"/>
      <c r="O312" s="11"/>
      <c r="P312" s="11"/>
      <c r="Q312" s="11"/>
      <c r="R312" s="11"/>
      <c r="AM312" s="2"/>
      <c r="AQ312" s="2"/>
      <c r="AR312" s="2"/>
      <c r="AS312" s="2"/>
      <c r="AT312" s="2"/>
      <c r="AU312" s="2"/>
      <c r="AV312" s="2"/>
      <c r="AW312" s="2"/>
      <c r="AX312" s="2"/>
      <c r="AY312" s="2"/>
      <c r="AZ312" s="2"/>
      <c r="BA312" s="2"/>
      <c r="BB312" s="410"/>
      <c r="BC312" s="12"/>
      <c r="BD312" s="12"/>
      <c r="BE312" s="12"/>
      <c r="BF312" s="12"/>
      <c r="BG312" s="12"/>
      <c r="BH312" s="138"/>
      <c r="BI312" s="12"/>
      <c r="BJ312" s="12"/>
      <c r="BK312" s="12"/>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DB312" s="2"/>
      <c r="DC312" s="2"/>
      <c r="DD312" s="2"/>
      <c r="DE312" s="2"/>
      <c r="DF312" s="2"/>
      <c r="DG312" s="2"/>
      <c r="DH312" s="2"/>
    </row>
    <row r="313" spans="3:112" s="1" customFormat="1" ht="15" customHeight="1">
      <c r="C313" s="6"/>
      <c r="D313" s="6"/>
      <c r="E313" s="6"/>
      <c r="F313" s="6"/>
      <c r="G313" s="6"/>
      <c r="H313" s="6"/>
      <c r="J313" s="34"/>
      <c r="M313" s="6"/>
      <c r="O313" s="11"/>
      <c r="P313" s="11"/>
      <c r="Q313" s="11"/>
      <c r="R313" s="11"/>
      <c r="AM313" s="2"/>
      <c r="AQ313" s="2"/>
      <c r="AR313" s="2"/>
      <c r="AS313" s="2"/>
      <c r="AT313" s="2"/>
      <c r="AU313" s="2"/>
      <c r="AV313" s="2"/>
      <c r="AW313" s="2"/>
      <c r="AX313" s="2"/>
      <c r="AY313" s="2"/>
      <c r="AZ313" s="2"/>
      <c r="BA313" s="2"/>
      <c r="BB313" s="410"/>
      <c r="BC313" s="12"/>
      <c r="BD313" s="12"/>
      <c r="BE313" s="12"/>
      <c r="BF313" s="12"/>
      <c r="BG313" s="12"/>
      <c r="BH313" s="138"/>
      <c r="BI313" s="12"/>
      <c r="BJ313" s="12"/>
      <c r="BK313" s="12"/>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DB313" s="2"/>
      <c r="DC313" s="2"/>
      <c r="DD313" s="2"/>
      <c r="DE313" s="2"/>
      <c r="DF313" s="2"/>
      <c r="DG313" s="2"/>
      <c r="DH313" s="2"/>
    </row>
    <row r="314" spans="3:112" s="1" customFormat="1" ht="15" customHeight="1">
      <c r="C314" s="6"/>
      <c r="D314" s="6"/>
      <c r="E314" s="6"/>
      <c r="F314" s="6"/>
      <c r="G314" s="6"/>
      <c r="H314" s="6"/>
      <c r="J314" s="34"/>
      <c r="M314" s="6"/>
      <c r="O314" s="11"/>
      <c r="P314" s="11"/>
      <c r="Q314" s="11"/>
      <c r="R314" s="11"/>
      <c r="AM314" s="2"/>
      <c r="AQ314" s="2"/>
      <c r="AR314" s="2"/>
      <c r="AS314" s="2"/>
      <c r="AT314" s="2"/>
      <c r="AU314" s="2"/>
      <c r="AV314" s="2"/>
      <c r="AW314" s="2"/>
      <c r="AX314" s="2"/>
      <c r="AY314" s="2"/>
      <c r="AZ314" s="2"/>
      <c r="BA314" s="2"/>
      <c r="BB314" s="410"/>
      <c r="BC314" s="12"/>
      <c r="BD314" s="12"/>
      <c r="BE314" s="12"/>
      <c r="BF314" s="12"/>
      <c r="BG314" s="12"/>
      <c r="BH314" s="138"/>
      <c r="BI314" s="12"/>
      <c r="BJ314" s="12"/>
      <c r="BK314" s="12"/>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DB314" s="2"/>
      <c r="DC314" s="2"/>
      <c r="DD314" s="2"/>
      <c r="DE314" s="2"/>
      <c r="DF314" s="2"/>
      <c r="DG314" s="2"/>
      <c r="DH314" s="2"/>
    </row>
    <row r="315" spans="3:112" s="1" customFormat="1" ht="15" customHeight="1">
      <c r="C315" s="6"/>
      <c r="D315" s="6"/>
      <c r="E315" s="6"/>
      <c r="F315" s="6"/>
      <c r="G315" s="6"/>
      <c r="H315" s="6"/>
      <c r="J315" s="34"/>
      <c r="M315" s="6"/>
      <c r="O315" s="11"/>
      <c r="P315" s="11"/>
      <c r="Q315" s="11"/>
      <c r="R315" s="11"/>
      <c r="AM315" s="2"/>
      <c r="AQ315" s="2"/>
      <c r="AR315" s="2"/>
      <c r="AS315" s="2"/>
      <c r="AT315" s="2"/>
      <c r="AU315" s="2"/>
      <c r="AV315" s="2"/>
      <c r="AW315" s="2"/>
      <c r="AX315" s="2"/>
      <c r="AY315" s="2"/>
      <c r="AZ315" s="2"/>
      <c r="BA315" s="2"/>
      <c r="BB315" s="410"/>
      <c r="BC315" s="12"/>
      <c r="BD315" s="12"/>
      <c r="BE315" s="12"/>
      <c r="BF315" s="12"/>
      <c r="BG315" s="12"/>
      <c r="BH315" s="138"/>
      <c r="BI315" s="12"/>
      <c r="BJ315" s="12"/>
      <c r="BK315" s="12"/>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DB315" s="2"/>
      <c r="DC315" s="2"/>
      <c r="DD315" s="2"/>
      <c r="DE315" s="2"/>
      <c r="DF315" s="2"/>
      <c r="DG315" s="2"/>
      <c r="DH315" s="2"/>
    </row>
    <row r="316" spans="3:112" s="1" customFormat="1" ht="15" customHeight="1">
      <c r="C316" s="6"/>
      <c r="D316" s="6"/>
      <c r="E316" s="6"/>
      <c r="F316" s="6"/>
      <c r="G316" s="6"/>
      <c r="H316" s="6"/>
      <c r="J316" s="34"/>
      <c r="M316" s="6"/>
      <c r="O316" s="11"/>
      <c r="P316" s="11"/>
      <c r="Q316" s="11"/>
      <c r="R316" s="11"/>
      <c r="AM316" s="2"/>
      <c r="AQ316" s="2"/>
      <c r="AR316" s="2"/>
      <c r="AS316" s="2"/>
      <c r="AT316" s="2"/>
      <c r="AU316" s="2"/>
      <c r="AV316" s="2"/>
      <c r="AW316" s="2"/>
      <c r="AX316" s="2"/>
      <c r="AY316" s="2"/>
      <c r="AZ316" s="2"/>
      <c r="BA316" s="2"/>
      <c r="BB316" s="410"/>
      <c r="BC316" s="12"/>
      <c r="BD316" s="12"/>
      <c r="BE316" s="12"/>
      <c r="BF316" s="12"/>
      <c r="BG316" s="12"/>
      <c r="BH316" s="138"/>
      <c r="BI316" s="12"/>
      <c r="BJ316" s="12"/>
      <c r="BK316" s="12"/>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DB316" s="2"/>
      <c r="DC316" s="2"/>
      <c r="DD316" s="2"/>
      <c r="DE316" s="2"/>
      <c r="DF316" s="2"/>
      <c r="DG316" s="2"/>
      <c r="DH316" s="2"/>
    </row>
    <row r="317" spans="3:112" s="1" customFormat="1" ht="15" customHeight="1">
      <c r="C317" s="6"/>
      <c r="D317" s="6"/>
      <c r="E317" s="6"/>
      <c r="F317" s="6"/>
      <c r="G317" s="6"/>
      <c r="H317" s="6"/>
      <c r="J317" s="34"/>
      <c r="M317" s="6"/>
      <c r="O317" s="11"/>
      <c r="P317" s="11"/>
      <c r="Q317" s="11"/>
      <c r="R317" s="11"/>
      <c r="AM317" s="2"/>
      <c r="AQ317" s="2"/>
      <c r="AR317" s="2"/>
      <c r="AS317" s="2"/>
      <c r="AT317" s="2"/>
      <c r="AU317" s="2"/>
      <c r="AV317" s="2"/>
      <c r="AW317" s="2"/>
      <c r="AX317" s="2"/>
      <c r="AY317" s="2"/>
      <c r="AZ317" s="2"/>
      <c r="BA317" s="2"/>
      <c r="BB317" s="410"/>
      <c r="BC317" s="12"/>
      <c r="BD317" s="12"/>
      <c r="BE317" s="12"/>
      <c r="BF317" s="12"/>
      <c r="BG317" s="12"/>
      <c r="BH317" s="138"/>
      <c r="BI317" s="12"/>
      <c r="BJ317" s="12"/>
      <c r="BK317" s="12"/>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DB317" s="2"/>
      <c r="DC317" s="2"/>
      <c r="DD317" s="2"/>
      <c r="DE317" s="2"/>
      <c r="DF317" s="2"/>
      <c r="DG317" s="2"/>
      <c r="DH317" s="2"/>
    </row>
    <row r="318" spans="3:112" s="1" customFormat="1" ht="15" customHeight="1">
      <c r="C318" s="6"/>
      <c r="D318" s="6"/>
      <c r="E318" s="6"/>
      <c r="F318" s="6"/>
      <c r="G318" s="6"/>
      <c r="H318" s="6"/>
      <c r="J318" s="34"/>
      <c r="M318" s="6"/>
      <c r="O318" s="11"/>
      <c r="P318" s="11"/>
      <c r="Q318" s="11"/>
      <c r="R318" s="11"/>
      <c r="AM318" s="2"/>
      <c r="AQ318" s="2"/>
      <c r="AR318" s="2"/>
      <c r="AS318" s="2"/>
      <c r="AT318" s="2"/>
      <c r="AU318" s="2"/>
      <c r="AV318" s="2"/>
      <c r="AW318" s="2"/>
      <c r="AX318" s="2"/>
      <c r="AY318" s="2"/>
      <c r="AZ318" s="2"/>
      <c r="BA318" s="2"/>
      <c r="BB318" s="410"/>
      <c r="BC318" s="12"/>
      <c r="BD318" s="12"/>
      <c r="BE318" s="12"/>
      <c r="BF318" s="12"/>
      <c r="BG318" s="12"/>
      <c r="BH318" s="138"/>
      <c r="BI318" s="12"/>
      <c r="BJ318" s="12"/>
      <c r="BK318" s="12"/>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DB318" s="2"/>
      <c r="DC318" s="2"/>
      <c r="DD318" s="2"/>
      <c r="DE318" s="2"/>
      <c r="DF318" s="2"/>
      <c r="DG318" s="2"/>
      <c r="DH318" s="2"/>
    </row>
    <row r="319" spans="3:112" s="1" customFormat="1" ht="15" customHeight="1">
      <c r="C319" s="6"/>
      <c r="D319" s="6"/>
      <c r="E319" s="6"/>
      <c r="F319" s="6"/>
      <c r="G319" s="6"/>
      <c r="H319" s="6"/>
      <c r="J319" s="34"/>
      <c r="M319" s="6"/>
      <c r="O319" s="11"/>
      <c r="P319" s="11"/>
      <c r="Q319" s="11"/>
      <c r="R319" s="11"/>
      <c r="AM319" s="2"/>
      <c r="AQ319" s="2"/>
      <c r="AR319" s="2"/>
      <c r="AS319" s="2"/>
      <c r="AT319" s="2"/>
      <c r="AU319" s="2"/>
      <c r="AV319" s="2"/>
      <c r="AW319" s="2"/>
      <c r="AX319" s="2"/>
      <c r="AY319" s="2"/>
      <c r="AZ319" s="2"/>
      <c r="BA319" s="2"/>
      <c r="BB319" s="410"/>
      <c r="BC319" s="12"/>
      <c r="BD319" s="12"/>
      <c r="BE319" s="12"/>
      <c r="BF319" s="12"/>
      <c r="BG319" s="12"/>
      <c r="BH319" s="138"/>
      <c r="BI319" s="12"/>
      <c r="BJ319" s="12"/>
      <c r="BK319" s="12"/>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DB319" s="2"/>
      <c r="DC319" s="2"/>
      <c r="DD319" s="2"/>
      <c r="DE319" s="2"/>
      <c r="DF319" s="2"/>
      <c r="DG319" s="2"/>
      <c r="DH319" s="2"/>
    </row>
    <row r="320" spans="3:112" s="1" customFormat="1" ht="15" customHeight="1">
      <c r="C320" s="6"/>
      <c r="D320" s="6"/>
      <c r="E320" s="6"/>
      <c r="F320" s="6"/>
      <c r="G320" s="6"/>
      <c r="H320" s="6"/>
      <c r="J320" s="34"/>
      <c r="M320" s="6"/>
      <c r="O320" s="11"/>
      <c r="P320" s="11"/>
      <c r="Q320" s="11"/>
      <c r="R320" s="11"/>
      <c r="AM320" s="2"/>
      <c r="AQ320" s="2"/>
      <c r="AR320" s="2"/>
      <c r="AS320" s="2"/>
      <c r="AT320" s="2"/>
      <c r="AU320" s="2"/>
      <c r="AV320" s="2"/>
      <c r="AW320" s="2"/>
      <c r="AX320" s="2"/>
      <c r="AY320" s="2"/>
      <c r="AZ320" s="2"/>
      <c r="BA320" s="2"/>
      <c r="BB320" s="410"/>
      <c r="BC320" s="12"/>
      <c r="BD320" s="12"/>
      <c r="BE320" s="12"/>
      <c r="BF320" s="12"/>
      <c r="BG320" s="12"/>
      <c r="BH320" s="138"/>
      <c r="BI320" s="12"/>
      <c r="BJ320" s="12"/>
      <c r="BK320" s="12"/>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DB320" s="2"/>
      <c r="DC320" s="2"/>
      <c r="DD320" s="2"/>
      <c r="DE320" s="2"/>
      <c r="DF320" s="2"/>
      <c r="DG320" s="2"/>
      <c r="DH320" s="2"/>
    </row>
    <row r="321" spans="1:136" s="1" customFormat="1" ht="15" customHeight="1">
      <c r="C321" s="6"/>
      <c r="D321" s="6"/>
      <c r="E321" s="6"/>
      <c r="F321" s="6"/>
      <c r="G321" s="6"/>
      <c r="H321" s="6"/>
      <c r="J321" s="34"/>
      <c r="M321" s="6"/>
      <c r="O321" s="11"/>
      <c r="P321" s="11"/>
      <c r="Q321" s="11"/>
      <c r="R321" s="11"/>
      <c r="AM321" s="2"/>
      <c r="AQ321" s="2"/>
      <c r="AR321" s="2"/>
      <c r="AS321" s="2"/>
      <c r="AT321" s="2"/>
      <c r="AU321" s="2"/>
      <c r="AV321" s="2"/>
      <c r="AW321" s="2"/>
      <c r="AX321" s="2"/>
      <c r="AY321" s="2"/>
      <c r="AZ321" s="2"/>
      <c r="BA321" s="2"/>
      <c r="BB321" s="410"/>
      <c r="BC321" s="12"/>
      <c r="BD321" s="12"/>
      <c r="BE321" s="12"/>
      <c r="BF321" s="12"/>
      <c r="BG321" s="12"/>
      <c r="BH321" s="138"/>
      <c r="BI321" s="12"/>
      <c r="BJ321" s="12"/>
      <c r="BK321" s="12"/>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DB321" s="2"/>
      <c r="DC321" s="2"/>
      <c r="DD321" s="2"/>
      <c r="DE321" s="2"/>
      <c r="DF321" s="2"/>
      <c r="DG321" s="2"/>
      <c r="DH321" s="2"/>
    </row>
    <row r="322" spans="1:136" s="1" customFormat="1" ht="15" customHeight="1">
      <c r="C322" s="6"/>
      <c r="D322" s="6"/>
      <c r="E322" s="6"/>
      <c r="F322" s="6"/>
      <c r="G322" s="6"/>
      <c r="H322" s="6"/>
      <c r="J322" s="34"/>
      <c r="M322" s="6"/>
      <c r="O322" s="11"/>
      <c r="P322" s="11"/>
      <c r="Q322" s="11"/>
      <c r="R322" s="11"/>
      <c r="AM322" s="2"/>
      <c r="AQ322" s="2"/>
      <c r="AR322" s="2"/>
      <c r="AS322" s="2"/>
      <c r="AT322" s="2"/>
      <c r="AU322" s="2"/>
      <c r="AV322" s="2"/>
      <c r="AW322" s="2"/>
      <c r="AX322" s="2"/>
      <c r="AY322" s="2"/>
      <c r="AZ322" s="2"/>
      <c r="BA322" s="2"/>
      <c r="BB322" s="410"/>
      <c r="BC322" s="12"/>
      <c r="BD322" s="12"/>
      <c r="BE322" s="12"/>
      <c r="BF322" s="12"/>
      <c r="BG322" s="12"/>
      <c r="BH322" s="138"/>
      <c r="BI322" s="12"/>
      <c r="BJ322" s="12"/>
      <c r="BK322" s="12"/>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DB322" s="2"/>
      <c r="DC322" s="2"/>
      <c r="DD322" s="2"/>
      <c r="DE322" s="2"/>
      <c r="DF322" s="2"/>
      <c r="DG322" s="2"/>
      <c r="DH322" s="2"/>
    </row>
    <row r="323" spans="1:136" s="1" customFormat="1" ht="15" customHeight="1">
      <c r="C323" s="6"/>
      <c r="D323" s="6"/>
      <c r="E323" s="6"/>
      <c r="F323" s="6"/>
      <c r="G323" s="6"/>
      <c r="H323" s="6"/>
      <c r="J323" s="34"/>
      <c r="M323" s="6"/>
      <c r="O323" s="11"/>
      <c r="P323" s="11"/>
      <c r="Q323" s="11"/>
      <c r="R323" s="11"/>
      <c r="AM323" s="2"/>
      <c r="AQ323" s="2"/>
      <c r="AR323" s="2"/>
      <c r="AS323" s="2"/>
      <c r="AT323" s="2"/>
      <c r="AU323" s="2"/>
      <c r="AV323" s="2"/>
      <c r="AW323" s="2"/>
      <c r="AX323" s="2"/>
      <c r="AY323" s="2"/>
      <c r="AZ323" s="2"/>
      <c r="BA323" s="2"/>
      <c r="BB323" s="410"/>
      <c r="BC323" s="12"/>
      <c r="BD323" s="12"/>
      <c r="BE323" s="12"/>
      <c r="BF323" s="12"/>
      <c r="BG323" s="12"/>
      <c r="BH323" s="138"/>
      <c r="BI323" s="12"/>
      <c r="BJ323" s="12"/>
      <c r="BK323" s="12"/>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DB323" s="2"/>
      <c r="DC323" s="2"/>
      <c r="DD323" s="2"/>
      <c r="DE323" s="2"/>
      <c r="DF323" s="2"/>
      <c r="DG323" s="2"/>
      <c r="DH323" s="2"/>
    </row>
    <row r="324" spans="1:136" s="1" customFormat="1" ht="15" customHeight="1">
      <c r="C324" s="6"/>
      <c r="D324" s="6"/>
      <c r="E324" s="6"/>
      <c r="F324" s="6"/>
      <c r="G324" s="6"/>
      <c r="H324" s="6"/>
      <c r="J324" s="34"/>
      <c r="M324" s="6"/>
      <c r="O324" s="11"/>
      <c r="P324" s="11"/>
      <c r="Q324" s="11"/>
      <c r="R324" s="11"/>
      <c r="AM324" s="2"/>
      <c r="AQ324" s="2"/>
      <c r="AR324" s="2"/>
      <c r="AS324" s="2"/>
      <c r="AT324" s="2"/>
      <c r="AU324" s="2"/>
      <c r="AV324" s="2"/>
      <c r="AW324" s="2"/>
      <c r="AX324" s="2"/>
      <c r="AY324" s="2"/>
      <c r="AZ324" s="2"/>
      <c r="BA324" s="2"/>
      <c r="BB324" s="410"/>
      <c r="BC324" s="12"/>
      <c r="BD324" s="12"/>
      <c r="BE324" s="12"/>
      <c r="BF324" s="12"/>
      <c r="BG324" s="12"/>
      <c r="BH324" s="138"/>
      <c r="BI324" s="12"/>
      <c r="BJ324" s="12"/>
      <c r="BK324" s="12"/>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DB324" s="2"/>
      <c r="DC324" s="2"/>
      <c r="DD324" s="2"/>
      <c r="DE324" s="2"/>
      <c r="DF324" s="2"/>
      <c r="DG324" s="2"/>
      <c r="DH324" s="2"/>
    </row>
    <row r="325" spans="1:136" s="1" customFormat="1" ht="15" customHeight="1">
      <c r="C325" s="6"/>
      <c r="D325" s="6"/>
      <c r="E325" s="6"/>
      <c r="F325" s="6"/>
      <c r="G325" s="6"/>
      <c r="H325" s="6"/>
      <c r="J325" s="34"/>
      <c r="M325" s="6"/>
      <c r="O325" s="11"/>
      <c r="P325" s="11"/>
      <c r="Q325" s="11"/>
      <c r="R325" s="11"/>
      <c r="AM325" s="2"/>
      <c r="AQ325" s="2"/>
      <c r="AR325" s="2"/>
      <c r="AS325" s="2"/>
      <c r="AT325" s="2"/>
      <c r="AU325" s="2"/>
      <c r="AV325" s="2"/>
      <c r="AW325" s="2"/>
      <c r="AX325" s="2"/>
      <c r="AY325" s="2"/>
      <c r="AZ325" s="2"/>
      <c r="BA325" s="2"/>
      <c r="BB325" s="410"/>
      <c r="BC325" s="12"/>
      <c r="BD325" s="12"/>
      <c r="BE325" s="12"/>
      <c r="BF325" s="12"/>
      <c r="BG325" s="12"/>
      <c r="BH325" s="138"/>
      <c r="BI325" s="12"/>
      <c r="BJ325" s="12"/>
      <c r="BK325" s="12"/>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DB325" s="2"/>
      <c r="DC325" s="2"/>
      <c r="DD325" s="2"/>
      <c r="DE325" s="2"/>
      <c r="DF325" s="2"/>
      <c r="DG325" s="2"/>
      <c r="DH325" s="2"/>
    </row>
    <row r="326" spans="1:136" s="1" customFormat="1" ht="15" customHeight="1">
      <c r="C326" s="6"/>
      <c r="D326" s="6"/>
      <c r="E326" s="6"/>
      <c r="F326" s="6"/>
      <c r="G326" s="6"/>
      <c r="H326" s="6"/>
      <c r="J326" s="34"/>
      <c r="M326" s="6"/>
      <c r="O326" s="11"/>
      <c r="P326" s="11"/>
      <c r="Q326" s="11"/>
      <c r="R326" s="11"/>
      <c r="AM326" s="2"/>
      <c r="AQ326" s="2"/>
      <c r="AR326" s="2"/>
      <c r="AS326" s="2"/>
      <c r="AT326" s="2"/>
      <c r="AU326" s="2"/>
      <c r="AV326" s="2"/>
      <c r="AW326" s="2"/>
      <c r="AX326" s="2"/>
      <c r="AY326" s="2"/>
      <c r="AZ326" s="2"/>
      <c r="BA326" s="2"/>
      <c r="BB326" s="410"/>
      <c r="BC326" s="12"/>
      <c r="BD326" s="12"/>
      <c r="BE326" s="12"/>
      <c r="BF326" s="12"/>
      <c r="BG326" s="12"/>
      <c r="BH326" s="138"/>
      <c r="BI326" s="12"/>
      <c r="BJ326" s="12"/>
      <c r="BK326" s="12"/>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DB326" s="2"/>
      <c r="DC326" s="2"/>
      <c r="DD326" s="2"/>
      <c r="DE326" s="2"/>
      <c r="DF326" s="2"/>
      <c r="DG326" s="2"/>
      <c r="DH326" s="2"/>
    </row>
    <row r="327" spans="1:136" s="1" customFormat="1" ht="15" customHeight="1">
      <c r="C327" s="6"/>
      <c r="D327" s="6"/>
      <c r="E327" s="6"/>
      <c r="F327" s="6"/>
      <c r="G327" s="6"/>
      <c r="H327" s="6"/>
      <c r="J327" s="34"/>
      <c r="M327" s="6"/>
      <c r="O327" s="11"/>
      <c r="P327" s="11"/>
      <c r="Q327" s="11"/>
      <c r="R327" s="11"/>
      <c r="AM327" s="2"/>
      <c r="AQ327" s="2"/>
      <c r="AR327" s="2"/>
      <c r="AS327" s="2"/>
      <c r="AT327" s="2"/>
      <c r="AU327" s="2"/>
      <c r="AV327" s="2"/>
      <c r="AW327" s="2"/>
      <c r="AX327" s="2"/>
      <c r="AY327" s="2"/>
      <c r="AZ327" s="2"/>
      <c r="BA327" s="2"/>
      <c r="BB327" s="410"/>
      <c r="BC327" s="12"/>
      <c r="BD327" s="12"/>
      <c r="BE327" s="12"/>
      <c r="BF327" s="12"/>
      <c r="BG327" s="12"/>
      <c r="BH327" s="138"/>
      <c r="BI327" s="12"/>
      <c r="BJ327" s="12"/>
      <c r="BK327" s="12"/>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DB327" s="2"/>
      <c r="DC327" s="2"/>
      <c r="DD327" s="2"/>
      <c r="DE327" s="2"/>
      <c r="DF327" s="2"/>
      <c r="DG327" s="2"/>
      <c r="DH327" s="2"/>
    </row>
    <row r="328" spans="1:136" s="1" customFormat="1" ht="15" customHeight="1">
      <c r="C328" s="6"/>
      <c r="D328" s="6"/>
      <c r="E328" s="6"/>
      <c r="F328" s="6"/>
      <c r="G328" s="6"/>
      <c r="H328" s="6"/>
      <c r="J328" s="34"/>
      <c r="M328" s="6"/>
      <c r="O328" s="11"/>
      <c r="P328" s="11"/>
      <c r="Q328" s="11"/>
      <c r="R328" s="11"/>
      <c r="AM328" s="2"/>
      <c r="AQ328" s="2"/>
      <c r="AR328" s="2"/>
      <c r="AS328" s="2"/>
      <c r="AT328" s="2"/>
      <c r="AU328" s="2"/>
      <c r="AV328" s="2"/>
      <c r="AW328" s="2"/>
      <c r="AX328" s="2"/>
      <c r="AY328" s="2"/>
      <c r="AZ328" s="2"/>
      <c r="BA328" s="2"/>
      <c r="BB328" s="410"/>
      <c r="BC328" s="12"/>
      <c r="BD328" s="12"/>
      <c r="BE328" s="12"/>
      <c r="BF328" s="12"/>
      <c r="BG328" s="12"/>
      <c r="BH328" s="138"/>
      <c r="BI328" s="12"/>
      <c r="BJ328" s="12"/>
      <c r="BK328" s="12"/>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DB328" s="2"/>
      <c r="DC328" s="2"/>
      <c r="DD328" s="2"/>
      <c r="DE328" s="2"/>
      <c r="DF328" s="2"/>
      <c r="DG328" s="2"/>
      <c r="DH328" s="2"/>
    </row>
    <row r="329" spans="1:136" s="3" customFormat="1" ht="15" customHeight="1">
      <c r="A329" s="1"/>
      <c r="C329" s="28"/>
      <c r="D329" s="28"/>
      <c r="E329" s="28"/>
      <c r="F329" s="28"/>
      <c r="G329" s="28"/>
      <c r="H329" s="28"/>
      <c r="J329" s="32"/>
      <c r="M329" s="28"/>
      <c r="O329" s="5"/>
      <c r="P329" s="5"/>
      <c r="Q329" s="5"/>
      <c r="R329" s="5"/>
      <c r="AM329" s="14"/>
      <c r="AQ329" s="14"/>
      <c r="AR329" s="14"/>
      <c r="AS329" s="14"/>
      <c r="AT329" s="14"/>
      <c r="AU329" s="14"/>
      <c r="AV329" s="14"/>
      <c r="AW329" s="14"/>
      <c r="AX329" s="14"/>
      <c r="AY329" s="14"/>
      <c r="AZ329" s="14"/>
      <c r="BA329" s="14"/>
      <c r="BB329" s="407"/>
      <c r="BC329" s="13"/>
      <c r="BD329" s="13"/>
      <c r="BE329" s="13"/>
      <c r="BF329" s="13"/>
      <c r="BG329" s="13"/>
      <c r="BH329" s="137"/>
      <c r="BI329" s="13"/>
      <c r="BJ329" s="13"/>
      <c r="BK329" s="13"/>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DB329" s="14"/>
      <c r="DC329" s="14"/>
      <c r="DD329" s="14"/>
      <c r="DE329" s="14"/>
      <c r="DF329" s="14"/>
      <c r="DG329" s="14"/>
      <c r="DH329" s="14"/>
      <c r="DK329" s="1"/>
      <c r="DL329" s="1"/>
      <c r="DM329" s="1"/>
      <c r="DN329" s="1"/>
      <c r="DO329" s="1"/>
      <c r="DP329" s="1"/>
      <c r="DQ329" s="1"/>
      <c r="DR329" s="1"/>
      <c r="DS329" s="1"/>
      <c r="DT329" s="1"/>
      <c r="DU329" s="1"/>
      <c r="DV329" s="1"/>
      <c r="DW329" s="1"/>
      <c r="DX329" s="1"/>
      <c r="DY329" s="1"/>
      <c r="DZ329" s="1"/>
      <c r="EA329" s="1"/>
      <c r="EB329" s="1"/>
      <c r="EC329" s="1"/>
      <c r="ED329" s="1"/>
      <c r="EE329" s="1"/>
      <c r="EF329" s="1"/>
    </row>
    <row r="330" spans="1:136" s="3" customFormat="1" ht="15" customHeight="1">
      <c r="A330" s="1"/>
      <c r="C330" s="28"/>
      <c r="D330" s="28"/>
      <c r="E330" s="28"/>
      <c r="F330" s="28"/>
      <c r="G330" s="28"/>
      <c r="H330" s="28"/>
      <c r="J330" s="32"/>
      <c r="M330" s="28"/>
      <c r="O330" s="5"/>
      <c r="P330" s="5"/>
      <c r="Q330" s="5"/>
      <c r="R330" s="5"/>
      <c r="AM330" s="14"/>
      <c r="AQ330" s="14"/>
      <c r="AR330" s="14"/>
      <c r="AS330" s="14"/>
      <c r="AT330" s="14"/>
      <c r="AU330" s="14"/>
      <c r="AV330" s="14"/>
      <c r="AW330" s="14"/>
      <c r="AX330" s="14"/>
      <c r="AY330" s="14"/>
      <c r="AZ330" s="14"/>
      <c r="BA330" s="14"/>
      <c r="BB330" s="407"/>
      <c r="BC330" s="13"/>
      <c r="BD330" s="13"/>
      <c r="BE330" s="13"/>
      <c r="BF330" s="13"/>
      <c r="BG330" s="13"/>
      <c r="BH330" s="137"/>
      <c r="BI330" s="13"/>
      <c r="BJ330" s="13"/>
      <c r="BK330" s="13"/>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DB330" s="14"/>
      <c r="DC330" s="14"/>
      <c r="DD330" s="14"/>
      <c r="DE330" s="14"/>
      <c r="DF330" s="14"/>
      <c r="DG330" s="14"/>
      <c r="DH330" s="14"/>
      <c r="DK330" s="1"/>
      <c r="DL330" s="1"/>
      <c r="DM330" s="1"/>
      <c r="DN330" s="1"/>
      <c r="DO330" s="1"/>
      <c r="DP330" s="1"/>
      <c r="DQ330" s="1"/>
      <c r="DR330" s="1"/>
      <c r="DS330" s="1"/>
      <c r="DT330" s="1"/>
      <c r="DU330" s="1"/>
      <c r="DV330" s="1"/>
      <c r="DW330" s="1"/>
      <c r="DX330" s="1"/>
      <c r="DY330" s="1"/>
      <c r="DZ330" s="1"/>
      <c r="EA330" s="1"/>
      <c r="EB330" s="1"/>
      <c r="EC330" s="1"/>
      <c r="ED330" s="1"/>
      <c r="EE330" s="1"/>
      <c r="EF330" s="1"/>
    </row>
    <row r="331" spans="1:136" s="3" customFormat="1" ht="15" customHeight="1">
      <c r="A331" s="1"/>
      <c r="C331" s="28"/>
      <c r="D331" s="28"/>
      <c r="E331" s="28"/>
      <c r="F331" s="28"/>
      <c r="G331" s="28"/>
      <c r="H331" s="28"/>
      <c r="J331" s="32"/>
      <c r="M331" s="28"/>
      <c r="O331" s="5"/>
      <c r="P331" s="5"/>
      <c r="Q331" s="5"/>
      <c r="R331" s="5"/>
      <c r="AM331" s="14"/>
      <c r="AQ331" s="14"/>
      <c r="AR331" s="14"/>
      <c r="AS331" s="14"/>
      <c r="AT331" s="14"/>
      <c r="AU331" s="14"/>
      <c r="AV331" s="14"/>
      <c r="AW331" s="14"/>
      <c r="AX331" s="14"/>
      <c r="AY331" s="14"/>
      <c r="AZ331" s="14"/>
      <c r="BA331" s="14"/>
      <c r="BB331" s="407"/>
      <c r="BC331" s="13"/>
      <c r="BD331" s="13"/>
      <c r="BE331" s="13"/>
      <c r="BF331" s="13"/>
      <c r="BG331" s="13"/>
      <c r="BH331" s="137"/>
      <c r="BI331" s="13"/>
      <c r="BJ331" s="13"/>
      <c r="BK331" s="13"/>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DB331" s="14"/>
      <c r="DC331" s="14"/>
      <c r="DD331" s="14"/>
      <c r="DE331" s="14"/>
      <c r="DF331" s="14"/>
      <c r="DG331" s="14"/>
      <c r="DH331" s="14"/>
      <c r="DK331" s="1"/>
      <c r="DL331" s="1"/>
      <c r="DM331" s="1"/>
      <c r="DN331" s="1"/>
      <c r="DO331" s="1"/>
      <c r="DP331" s="1"/>
      <c r="DQ331" s="1"/>
      <c r="DR331" s="1"/>
      <c r="DS331" s="1"/>
      <c r="DT331" s="1"/>
      <c r="DU331" s="1"/>
      <c r="DV331" s="1"/>
      <c r="DW331" s="1"/>
      <c r="DX331" s="1"/>
      <c r="DY331" s="1"/>
      <c r="DZ331" s="1"/>
      <c r="EA331" s="1"/>
      <c r="EB331" s="1"/>
      <c r="EC331" s="1"/>
      <c r="ED331" s="1"/>
      <c r="EE331" s="1"/>
      <c r="EF331" s="1"/>
    </row>
    <row r="332" spans="1:136" s="3" customFormat="1" ht="15" customHeight="1">
      <c r="A332" s="1"/>
      <c r="C332" s="28"/>
      <c r="D332" s="28"/>
      <c r="E332" s="28"/>
      <c r="F332" s="28"/>
      <c r="G332" s="28"/>
      <c r="H332" s="28"/>
      <c r="J332" s="32"/>
      <c r="M332" s="28"/>
      <c r="O332" s="5"/>
      <c r="P332" s="5"/>
      <c r="Q332" s="5"/>
      <c r="R332" s="5"/>
      <c r="AM332" s="14"/>
      <c r="AQ332" s="14"/>
      <c r="AR332" s="14"/>
      <c r="AS332" s="14"/>
      <c r="AT332" s="14"/>
      <c r="AU332" s="14"/>
      <c r="AV332" s="14"/>
      <c r="AW332" s="14"/>
      <c r="AX332" s="14"/>
      <c r="AY332" s="14"/>
      <c r="AZ332" s="14"/>
      <c r="BA332" s="14"/>
      <c r="BB332" s="407"/>
      <c r="BC332" s="13"/>
      <c r="BD332" s="13"/>
      <c r="BE332" s="13"/>
      <c r="BF332" s="13"/>
      <c r="BG332" s="13"/>
      <c r="BH332" s="137"/>
      <c r="BI332" s="13"/>
      <c r="BJ332" s="13"/>
      <c r="BK332" s="13"/>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DB332" s="14"/>
      <c r="DC332" s="14"/>
      <c r="DD332" s="14"/>
      <c r="DE332" s="14"/>
      <c r="DF332" s="14"/>
      <c r="DG332" s="14"/>
      <c r="DH332" s="14"/>
      <c r="DK332" s="1"/>
      <c r="DL332" s="1"/>
      <c r="DM332" s="1"/>
      <c r="DN332" s="1"/>
      <c r="DO332" s="1"/>
      <c r="DP332" s="1"/>
      <c r="DQ332" s="1"/>
      <c r="DR332" s="1"/>
      <c r="DS332" s="1"/>
      <c r="DT332" s="1"/>
      <c r="DU332" s="1"/>
      <c r="DV332" s="1"/>
      <c r="DW332" s="1"/>
      <c r="DX332" s="1"/>
      <c r="DY332" s="1"/>
      <c r="DZ332" s="1"/>
      <c r="EA332" s="1"/>
      <c r="EB332" s="1"/>
      <c r="EC332" s="1"/>
      <c r="ED332" s="1"/>
      <c r="EE332" s="1"/>
      <c r="EF332" s="1"/>
    </row>
    <row r="333" spans="1:136" s="3" customFormat="1" ht="15" customHeight="1">
      <c r="A333" s="1"/>
      <c r="C333" s="28"/>
      <c r="D333" s="28"/>
      <c r="E333" s="28"/>
      <c r="F333" s="28"/>
      <c r="G333" s="28"/>
      <c r="H333" s="28"/>
      <c r="J333" s="32"/>
      <c r="M333" s="28"/>
      <c r="O333" s="5"/>
      <c r="P333" s="5"/>
      <c r="Q333" s="5"/>
      <c r="R333" s="5"/>
      <c r="AM333" s="14"/>
      <c r="AQ333" s="14"/>
      <c r="AR333" s="14"/>
      <c r="AS333" s="14"/>
      <c r="AT333" s="14"/>
      <c r="AU333" s="14"/>
      <c r="AV333" s="14"/>
      <c r="AW333" s="14"/>
      <c r="AX333" s="14"/>
      <c r="AY333" s="14"/>
      <c r="AZ333" s="14"/>
      <c r="BA333" s="14"/>
      <c r="BB333" s="407"/>
      <c r="BC333" s="13"/>
      <c r="BD333" s="13"/>
      <c r="BE333" s="13"/>
      <c r="BF333" s="13"/>
      <c r="BG333" s="13"/>
      <c r="BH333" s="137"/>
      <c r="BI333" s="13"/>
      <c r="BJ333" s="13"/>
      <c r="BK333" s="13"/>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DB333" s="14"/>
      <c r="DC333" s="14"/>
      <c r="DD333" s="14"/>
      <c r="DE333" s="14"/>
      <c r="DF333" s="14"/>
      <c r="DG333" s="14"/>
      <c r="DH333" s="14"/>
      <c r="DK333" s="1"/>
      <c r="DL333" s="1"/>
      <c r="DM333" s="1"/>
      <c r="DN333" s="1"/>
      <c r="DO333" s="1"/>
      <c r="DP333" s="1"/>
      <c r="DQ333" s="1"/>
      <c r="DR333" s="1"/>
      <c r="DS333" s="1"/>
      <c r="DT333" s="1"/>
      <c r="DU333" s="1"/>
      <c r="DV333" s="1"/>
      <c r="DW333" s="1"/>
      <c r="DX333" s="1"/>
      <c r="DY333" s="1"/>
      <c r="DZ333" s="1"/>
      <c r="EA333" s="1"/>
      <c r="EB333" s="1"/>
      <c r="EC333" s="1"/>
      <c r="ED333" s="1"/>
      <c r="EE333" s="1"/>
      <c r="EF333" s="1"/>
    </row>
    <row r="334" spans="1:136" s="3" customFormat="1" ht="15" customHeight="1">
      <c r="A334" s="1"/>
      <c r="C334" s="28"/>
      <c r="D334" s="28"/>
      <c r="E334" s="28"/>
      <c r="F334" s="28"/>
      <c r="G334" s="28"/>
      <c r="H334" s="28"/>
      <c r="J334" s="32"/>
      <c r="M334" s="28"/>
      <c r="O334" s="5"/>
      <c r="P334" s="5"/>
      <c r="Q334" s="5"/>
      <c r="R334" s="5"/>
      <c r="AM334" s="14"/>
      <c r="AQ334" s="14"/>
      <c r="AR334" s="14"/>
      <c r="AS334" s="14"/>
      <c r="AT334" s="14"/>
      <c r="AU334" s="14"/>
      <c r="AV334" s="14"/>
      <c r="AW334" s="14"/>
      <c r="AX334" s="14"/>
      <c r="AY334" s="14"/>
      <c r="AZ334" s="14"/>
      <c r="BA334" s="14"/>
      <c r="BB334" s="407"/>
      <c r="BC334" s="13"/>
      <c r="BD334" s="13"/>
      <c r="BE334" s="13"/>
      <c r="BF334" s="13"/>
      <c r="BG334" s="13"/>
      <c r="BH334" s="137"/>
      <c r="BI334" s="13"/>
      <c r="BJ334" s="13"/>
      <c r="BK334" s="13"/>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DB334" s="14"/>
      <c r="DC334" s="14"/>
      <c r="DD334" s="14"/>
      <c r="DE334" s="14"/>
      <c r="DF334" s="14"/>
      <c r="DG334" s="14"/>
      <c r="DH334" s="14"/>
      <c r="DK334" s="1"/>
      <c r="DL334" s="1"/>
      <c r="DM334" s="1"/>
      <c r="DN334" s="1"/>
      <c r="DO334" s="1"/>
      <c r="DP334" s="1"/>
      <c r="DQ334" s="1"/>
      <c r="DR334" s="1"/>
      <c r="DS334" s="1"/>
      <c r="DT334" s="1"/>
      <c r="DU334" s="1"/>
      <c r="DV334" s="1"/>
      <c r="DW334" s="1"/>
      <c r="DX334" s="1"/>
      <c r="DY334" s="1"/>
      <c r="DZ334" s="1"/>
      <c r="EA334" s="1"/>
      <c r="EB334" s="1"/>
      <c r="EC334" s="1"/>
      <c r="ED334" s="1"/>
      <c r="EE334" s="1"/>
      <c r="EF334" s="1"/>
    </row>
    <row r="335" spans="1:136" s="3" customFormat="1" ht="15" customHeight="1">
      <c r="A335" s="1"/>
      <c r="C335" s="28"/>
      <c r="D335" s="28"/>
      <c r="E335" s="28"/>
      <c r="F335" s="28"/>
      <c r="G335" s="28"/>
      <c r="H335" s="28"/>
      <c r="J335" s="32"/>
      <c r="M335" s="28"/>
      <c r="O335" s="5"/>
      <c r="P335" s="5"/>
      <c r="Q335" s="5"/>
      <c r="R335" s="5"/>
      <c r="AM335" s="14"/>
      <c r="AQ335" s="14"/>
      <c r="AR335" s="14"/>
      <c r="AS335" s="14"/>
      <c r="AT335" s="14"/>
      <c r="AU335" s="14"/>
      <c r="AV335" s="14"/>
      <c r="AW335" s="14"/>
      <c r="AX335" s="14"/>
      <c r="AY335" s="14"/>
      <c r="AZ335" s="14"/>
      <c r="BA335" s="14"/>
      <c r="BB335" s="407"/>
      <c r="BC335" s="13"/>
      <c r="BD335" s="13"/>
      <c r="BE335" s="13"/>
      <c r="BF335" s="13"/>
      <c r="BG335" s="13"/>
      <c r="BH335" s="137"/>
      <c r="BI335" s="13"/>
      <c r="BJ335" s="13"/>
      <c r="BK335" s="13"/>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DB335" s="14"/>
      <c r="DC335" s="14"/>
      <c r="DD335" s="14"/>
      <c r="DE335" s="14"/>
      <c r="DF335" s="14"/>
      <c r="DG335" s="14"/>
      <c r="DH335" s="14"/>
      <c r="DK335" s="1"/>
      <c r="DL335" s="1"/>
      <c r="DM335" s="1"/>
      <c r="DN335" s="1"/>
      <c r="DO335" s="1"/>
      <c r="DP335" s="1"/>
      <c r="DQ335" s="1"/>
      <c r="DR335" s="1"/>
      <c r="DS335" s="1"/>
      <c r="DT335" s="1"/>
      <c r="DU335" s="1"/>
      <c r="DV335" s="1"/>
      <c r="DW335" s="1"/>
      <c r="DX335" s="1"/>
      <c r="DY335" s="1"/>
      <c r="DZ335" s="1"/>
      <c r="EA335" s="1"/>
      <c r="EB335" s="1"/>
      <c r="EC335" s="1"/>
      <c r="ED335" s="1"/>
      <c r="EE335" s="1"/>
      <c r="EF335" s="1"/>
    </row>
    <row r="336" spans="1:136" s="3" customFormat="1" ht="15" customHeight="1">
      <c r="A336" s="1"/>
      <c r="C336" s="28"/>
      <c r="D336" s="28"/>
      <c r="E336" s="28"/>
      <c r="F336" s="28"/>
      <c r="G336" s="28"/>
      <c r="H336" s="28"/>
      <c r="J336" s="32"/>
      <c r="M336" s="28"/>
      <c r="O336" s="5"/>
      <c r="P336" s="5"/>
      <c r="Q336" s="5"/>
      <c r="R336" s="5"/>
      <c r="AM336" s="14"/>
      <c r="AQ336" s="14"/>
      <c r="AR336" s="14"/>
      <c r="AS336" s="14"/>
      <c r="AT336" s="14"/>
      <c r="AU336" s="14"/>
      <c r="AV336" s="14"/>
      <c r="AW336" s="14"/>
      <c r="AX336" s="14"/>
      <c r="AY336" s="14"/>
      <c r="AZ336" s="14"/>
      <c r="BA336" s="14"/>
      <c r="BB336" s="407"/>
      <c r="BC336" s="13"/>
      <c r="BD336" s="13"/>
      <c r="BE336" s="13"/>
      <c r="BF336" s="13"/>
      <c r="BG336" s="13"/>
      <c r="BH336" s="137"/>
      <c r="BI336" s="13"/>
      <c r="BJ336" s="13"/>
      <c r="BK336" s="13"/>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DB336" s="14"/>
      <c r="DC336" s="14"/>
      <c r="DD336" s="14"/>
      <c r="DE336" s="14"/>
      <c r="DF336" s="14"/>
      <c r="DG336" s="14"/>
      <c r="DH336" s="14"/>
      <c r="DK336" s="1"/>
      <c r="DL336" s="1"/>
      <c r="DM336" s="1"/>
      <c r="DN336" s="1"/>
      <c r="DO336" s="1"/>
      <c r="DP336" s="1"/>
      <c r="DQ336" s="1"/>
      <c r="DR336" s="1"/>
      <c r="DS336" s="1"/>
      <c r="DT336" s="1"/>
      <c r="DU336" s="1"/>
      <c r="DV336" s="1"/>
      <c r="DW336" s="1"/>
      <c r="DX336" s="1"/>
      <c r="DY336" s="1"/>
      <c r="DZ336" s="1"/>
      <c r="EA336" s="1"/>
      <c r="EB336" s="1"/>
      <c r="EC336" s="1"/>
      <c r="ED336" s="1"/>
      <c r="EE336" s="1"/>
      <c r="EF336" s="1"/>
    </row>
    <row r="337" spans="1:136" s="3" customFormat="1" ht="15" customHeight="1">
      <c r="A337" s="1"/>
      <c r="C337" s="28"/>
      <c r="D337" s="28"/>
      <c r="E337" s="28"/>
      <c r="F337" s="28"/>
      <c r="G337" s="28"/>
      <c r="H337" s="28"/>
      <c r="J337" s="32"/>
      <c r="M337" s="28"/>
      <c r="O337" s="5"/>
      <c r="P337" s="5"/>
      <c r="Q337" s="5"/>
      <c r="R337" s="5"/>
      <c r="AM337" s="14"/>
      <c r="AQ337" s="14"/>
      <c r="AR337" s="14"/>
      <c r="AS337" s="14"/>
      <c r="AT337" s="14"/>
      <c r="AU337" s="14"/>
      <c r="AV337" s="14"/>
      <c r="AW337" s="14"/>
      <c r="AX337" s="14"/>
      <c r="AY337" s="14"/>
      <c r="AZ337" s="14"/>
      <c r="BA337" s="14"/>
      <c r="BB337" s="407"/>
      <c r="BC337" s="13"/>
      <c r="BD337" s="13"/>
      <c r="BE337" s="13"/>
      <c r="BF337" s="13"/>
      <c r="BG337" s="13"/>
      <c r="BH337" s="137"/>
      <c r="BI337" s="13"/>
      <c r="BJ337" s="13"/>
      <c r="BK337" s="13"/>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DB337" s="14"/>
      <c r="DC337" s="14"/>
      <c r="DD337" s="14"/>
      <c r="DE337" s="14"/>
      <c r="DF337" s="14"/>
      <c r="DG337" s="14"/>
      <c r="DH337" s="14"/>
      <c r="DK337" s="1"/>
      <c r="DL337" s="1"/>
      <c r="DM337" s="1"/>
      <c r="DN337" s="1"/>
      <c r="DO337" s="1"/>
      <c r="DP337" s="1"/>
      <c r="DQ337" s="1"/>
      <c r="DR337" s="1"/>
      <c r="DS337" s="1"/>
      <c r="DT337" s="1"/>
      <c r="DU337" s="1"/>
      <c r="DV337" s="1"/>
      <c r="DW337" s="1"/>
      <c r="DX337" s="1"/>
      <c r="DY337" s="1"/>
      <c r="DZ337" s="1"/>
      <c r="EA337" s="1"/>
      <c r="EB337" s="1"/>
      <c r="EC337" s="1"/>
      <c r="ED337" s="1"/>
      <c r="EE337" s="1"/>
      <c r="EF337" s="1"/>
    </row>
    <row r="338" spans="1:136" s="3" customFormat="1" ht="15" customHeight="1">
      <c r="A338" s="1"/>
      <c r="C338" s="28"/>
      <c r="D338" s="28"/>
      <c r="E338" s="28"/>
      <c r="F338" s="28"/>
      <c r="G338" s="28"/>
      <c r="H338" s="28"/>
      <c r="J338" s="32"/>
      <c r="M338" s="28"/>
      <c r="O338" s="5"/>
      <c r="P338" s="5"/>
      <c r="Q338" s="5"/>
      <c r="R338" s="5"/>
      <c r="AM338" s="14"/>
      <c r="AQ338" s="14"/>
      <c r="AR338" s="14"/>
      <c r="AS338" s="14"/>
      <c r="AT338" s="14"/>
      <c r="AU338" s="14"/>
      <c r="AV338" s="14"/>
      <c r="AW338" s="14"/>
      <c r="AX338" s="14"/>
      <c r="AY338" s="14"/>
      <c r="AZ338" s="14"/>
      <c r="BA338" s="14"/>
      <c r="BB338" s="407"/>
      <c r="BC338" s="13"/>
      <c r="BD338" s="13"/>
      <c r="BE338" s="13"/>
      <c r="BF338" s="13"/>
      <c r="BG338" s="13"/>
      <c r="BH338" s="137"/>
      <c r="BI338" s="13"/>
      <c r="BJ338" s="13"/>
      <c r="BK338" s="13"/>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DB338" s="14"/>
      <c r="DC338" s="14"/>
      <c r="DD338" s="14"/>
      <c r="DE338" s="14"/>
      <c r="DF338" s="14"/>
      <c r="DG338" s="14"/>
      <c r="DH338" s="14"/>
      <c r="DK338" s="1"/>
      <c r="DL338" s="1"/>
      <c r="DM338" s="1"/>
      <c r="DN338" s="1"/>
      <c r="DO338" s="1"/>
      <c r="DP338" s="1"/>
      <c r="DQ338" s="1"/>
      <c r="DR338" s="1"/>
      <c r="DS338" s="1"/>
      <c r="DT338" s="1"/>
      <c r="DU338" s="1"/>
      <c r="DV338" s="1"/>
      <c r="DW338" s="1"/>
      <c r="DX338" s="1"/>
      <c r="DY338" s="1"/>
      <c r="DZ338" s="1"/>
      <c r="EA338" s="1"/>
      <c r="EB338" s="1"/>
      <c r="EC338" s="1"/>
      <c r="ED338" s="1"/>
      <c r="EE338" s="1"/>
      <c r="EF338" s="1"/>
    </row>
    <row r="339" spans="1:136" s="3" customFormat="1" ht="15" customHeight="1">
      <c r="A339" s="1"/>
      <c r="C339" s="28"/>
      <c r="D339" s="28"/>
      <c r="E339" s="28"/>
      <c r="F339" s="28"/>
      <c r="G339" s="28"/>
      <c r="H339" s="28"/>
      <c r="J339" s="32"/>
      <c r="M339" s="28"/>
      <c r="O339" s="5"/>
      <c r="P339" s="5"/>
      <c r="Q339" s="5"/>
      <c r="R339" s="5"/>
      <c r="AM339" s="14"/>
      <c r="AQ339" s="14"/>
      <c r="AR339" s="14"/>
      <c r="AS339" s="14"/>
      <c r="AT339" s="14"/>
      <c r="AU339" s="14"/>
      <c r="AV339" s="14"/>
      <c r="AW339" s="14"/>
      <c r="AX339" s="14"/>
      <c r="AY339" s="14"/>
      <c r="AZ339" s="14"/>
      <c r="BA339" s="14"/>
      <c r="BB339" s="407"/>
      <c r="BC339" s="13"/>
      <c r="BD339" s="13"/>
      <c r="BE339" s="13"/>
      <c r="BF339" s="13"/>
      <c r="BG339" s="13"/>
      <c r="BH339" s="137"/>
      <c r="BI339" s="13"/>
      <c r="BJ339" s="13"/>
      <c r="BK339" s="13"/>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DB339" s="14"/>
      <c r="DC339" s="14"/>
      <c r="DD339" s="14"/>
      <c r="DE339" s="14"/>
      <c r="DF339" s="14"/>
      <c r="DG339" s="14"/>
      <c r="DH339" s="14"/>
      <c r="DK339" s="1"/>
      <c r="DL339" s="1"/>
      <c r="DM339" s="1"/>
      <c r="DN339" s="1"/>
      <c r="DO339" s="1"/>
      <c r="DP339" s="1"/>
      <c r="DQ339" s="1"/>
      <c r="DR339" s="1"/>
      <c r="DS339" s="1"/>
      <c r="DT339" s="1"/>
      <c r="DU339" s="1"/>
      <c r="DV339" s="1"/>
      <c r="DW339" s="1"/>
      <c r="DX339" s="1"/>
      <c r="DY339" s="1"/>
      <c r="DZ339" s="1"/>
      <c r="EA339" s="1"/>
      <c r="EB339" s="1"/>
      <c r="EC339" s="1"/>
      <c r="ED339" s="1"/>
      <c r="EE339" s="1"/>
      <c r="EF339" s="1"/>
    </row>
    <row r="340" spans="1:136" s="3" customFormat="1" ht="15" customHeight="1">
      <c r="A340" s="1"/>
      <c r="C340" s="28"/>
      <c r="D340" s="28"/>
      <c r="E340" s="28"/>
      <c r="F340" s="28"/>
      <c r="G340" s="28"/>
      <c r="H340" s="28"/>
      <c r="J340" s="32"/>
      <c r="M340" s="28"/>
      <c r="O340" s="5"/>
      <c r="P340" s="5"/>
      <c r="Q340" s="5"/>
      <c r="R340" s="5"/>
      <c r="AM340" s="14"/>
      <c r="AQ340" s="14"/>
      <c r="AR340" s="14"/>
      <c r="AS340" s="14"/>
      <c r="AT340" s="14"/>
      <c r="AU340" s="14"/>
      <c r="AV340" s="14"/>
      <c r="AW340" s="14"/>
      <c r="AX340" s="14"/>
      <c r="AY340" s="14"/>
      <c r="AZ340" s="14"/>
      <c r="BA340" s="14"/>
      <c r="BB340" s="407"/>
      <c r="BC340" s="13"/>
      <c r="BD340" s="13"/>
      <c r="BE340" s="13"/>
      <c r="BF340" s="13"/>
      <c r="BG340" s="13"/>
      <c r="BH340" s="137"/>
      <c r="BI340" s="13"/>
      <c r="BJ340" s="13"/>
      <c r="BK340" s="13"/>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DB340" s="14"/>
      <c r="DC340" s="14"/>
      <c r="DD340" s="14"/>
      <c r="DE340" s="14"/>
      <c r="DF340" s="14"/>
      <c r="DG340" s="14"/>
      <c r="DH340" s="14"/>
      <c r="DK340" s="1"/>
      <c r="DL340" s="1"/>
      <c r="DM340" s="1"/>
      <c r="DN340" s="1"/>
      <c r="DO340" s="1"/>
      <c r="DP340" s="1"/>
      <c r="DQ340" s="1"/>
      <c r="DR340" s="1"/>
      <c r="DS340" s="1"/>
      <c r="DT340" s="1"/>
      <c r="DU340" s="1"/>
      <c r="DV340" s="1"/>
      <c r="DW340" s="1"/>
      <c r="DX340" s="1"/>
      <c r="DY340" s="1"/>
      <c r="DZ340" s="1"/>
      <c r="EA340" s="1"/>
      <c r="EB340" s="1"/>
      <c r="EC340" s="1"/>
      <c r="ED340" s="1"/>
      <c r="EE340" s="1"/>
      <c r="EF340" s="1"/>
    </row>
    <row r="341" spans="1:136" s="3" customFormat="1" ht="15" customHeight="1">
      <c r="A341" s="1"/>
      <c r="C341" s="28"/>
      <c r="D341" s="28"/>
      <c r="E341" s="28"/>
      <c r="F341" s="28"/>
      <c r="G341" s="28"/>
      <c r="H341" s="28"/>
      <c r="J341" s="32"/>
      <c r="M341" s="28"/>
      <c r="O341" s="5"/>
      <c r="P341" s="5"/>
      <c r="Q341" s="5"/>
      <c r="R341" s="5"/>
      <c r="AM341" s="14"/>
      <c r="AQ341" s="14"/>
      <c r="AR341" s="14"/>
      <c r="AS341" s="14"/>
      <c r="AT341" s="14"/>
      <c r="AU341" s="14"/>
      <c r="AV341" s="14"/>
      <c r="AW341" s="14"/>
      <c r="AX341" s="14"/>
      <c r="AY341" s="14"/>
      <c r="AZ341" s="14"/>
      <c r="BA341" s="14"/>
      <c r="BB341" s="407"/>
      <c r="BC341" s="13"/>
      <c r="BD341" s="13"/>
      <c r="BE341" s="13"/>
      <c r="BF341" s="13"/>
      <c r="BG341" s="13"/>
      <c r="BH341" s="137"/>
      <c r="BI341" s="13"/>
      <c r="BJ341" s="13"/>
      <c r="BK341" s="13"/>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DB341" s="14"/>
      <c r="DC341" s="14"/>
      <c r="DD341" s="14"/>
      <c r="DE341" s="14"/>
      <c r="DF341" s="14"/>
      <c r="DG341" s="14"/>
      <c r="DH341" s="14"/>
      <c r="DK341" s="1"/>
      <c r="DL341" s="1"/>
      <c r="DM341" s="1"/>
      <c r="DN341" s="1"/>
      <c r="DO341" s="1"/>
      <c r="DP341" s="1"/>
      <c r="DQ341" s="1"/>
      <c r="DR341" s="1"/>
      <c r="DS341" s="1"/>
      <c r="DT341" s="1"/>
      <c r="DU341" s="1"/>
      <c r="DV341" s="1"/>
      <c r="DW341" s="1"/>
      <c r="DX341" s="1"/>
      <c r="DY341" s="1"/>
      <c r="DZ341" s="1"/>
      <c r="EA341" s="1"/>
      <c r="EB341" s="1"/>
      <c r="EC341" s="1"/>
      <c r="ED341" s="1"/>
      <c r="EE341" s="1"/>
      <c r="EF341" s="1"/>
    </row>
    <row r="342" spans="1:136" s="3" customFormat="1" ht="15" customHeight="1">
      <c r="A342" s="1"/>
      <c r="C342" s="28"/>
      <c r="D342" s="28"/>
      <c r="E342" s="28"/>
      <c r="F342" s="28"/>
      <c r="G342" s="28"/>
      <c r="H342" s="28"/>
      <c r="J342" s="32"/>
      <c r="M342" s="28"/>
      <c r="O342" s="5"/>
      <c r="P342" s="5"/>
      <c r="Q342" s="5"/>
      <c r="R342" s="5"/>
      <c r="AM342" s="14"/>
      <c r="AQ342" s="14"/>
      <c r="AR342" s="14"/>
      <c r="AS342" s="14"/>
      <c r="AT342" s="14"/>
      <c r="AU342" s="14"/>
      <c r="AV342" s="14"/>
      <c r="AW342" s="14"/>
      <c r="AX342" s="14"/>
      <c r="AY342" s="14"/>
      <c r="AZ342" s="14"/>
      <c r="BA342" s="14"/>
      <c r="BB342" s="407"/>
      <c r="BC342" s="13"/>
      <c r="BD342" s="13"/>
      <c r="BE342" s="13"/>
      <c r="BF342" s="13"/>
      <c r="BG342" s="13"/>
      <c r="BH342" s="137"/>
      <c r="BI342" s="13"/>
      <c r="BJ342" s="13"/>
      <c r="BK342" s="13"/>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DB342" s="14"/>
      <c r="DC342" s="14"/>
      <c r="DD342" s="14"/>
      <c r="DE342" s="14"/>
      <c r="DF342" s="14"/>
      <c r="DG342" s="14"/>
      <c r="DH342" s="14"/>
      <c r="DK342" s="1"/>
      <c r="DL342" s="1"/>
      <c r="DM342" s="1"/>
      <c r="DN342" s="1"/>
      <c r="DO342" s="1"/>
      <c r="DP342" s="1"/>
      <c r="DQ342" s="1"/>
      <c r="DR342" s="1"/>
      <c r="DS342" s="1"/>
      <c r="DT342" s="1"/>
      <c r="DU342" s="1"/>
      <c r="DV342" s="1"/>
      <c r="DW342" s="1"/>
      <c r="DX342" s="1"/>
      <c r="DY342" s="1"/>
      <c r="DZ342" s="1"/>
      <c r="EA342" s="1"/>
      <c r="EB342" s="1"/>
      <c r="EC342" s="1"/>
      <c r="ED342" s="1"/>
      <c r="EE342" s="1"/>
      <c r="EF342" s="1"/>
    </row>
    <row r="343" spans="1:136" s="3" customFormat="1" ht="15" customHeight="1">
      <c r="A343" s="1"/>
      <c r="C343" s="28"/>
      <c r="D343" s="28"/>
      <c r="E343" s="28"/>
      <c r="F343" s="28"/>
      <c r="G343" s="28"/>
      <c r="H343" s="28"/>
      <c r="J343" s="32"/>
      <c r="M343" s="28"/>
      <c r="O343" s="5"/>
      <c r="P343" s="5"/>
      <c r="Q343" s="5"/>
      <c r="R343" s="5"/>
      <c r="AM343" s="14"/>
      <c r="AQ343" s="14"/>
      <c r="AR343" s="14"/>
      <c r="AS343" s="14"/>
      <c r="AT343" s="14"/>
      <c r="AU343" s="14"/>
      <c r="AV343" s="14"/>
      <c r="AW343" s="14"/>
      <c r="AX343" s="14"/>
      <c r="AY343" s="14"/>
      <c r="AZ343" s="14"/>
      <c r="BA343" s="14"/>
      <c r="BB343" s="407"/>
      <c r="BC343" s="13"/>
      <c r="BD343" s="13"/>
      <c r="BE343" s="13"/>
      <c r="BF343" s="13"/>
      <c r="BG343" s="13"/>
      <c r="BH343" s="137"/>
      <c r="BI343" s="13"/>
      <c r="BJ343" s="13"/>
      <c r="BK343" s="13"/>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DB343" s="14"/>
      <c r="DC343" s="14"/>
      <c r="DD343" s="14"/>
      <c r="DE343" s="14"/>
      <c r="DF343" s="14"/>
      <c r="DG343" s="14"/>
      <c r="DH343" s="14"/>
      <c r="DK343" s="1"/>
      <c r="DL343" s="1"/>
      <c r="DM343" s="1"/>
      <c r="DN343" s="1"/>
      <c r="DO343" s="1"/>
      <c r="DP343" s="1"/>
      <c r="DQ343" s="1"/>
      <c r="DR343" s="1"/>
      <c r="DS343" s="1"/>
      <c r="DT343" s="1"/>
      <c r="DU343" s="1"/>
      <c r="DV343" s="1"/>
      <c r="DW343" s="1"/>
      <c r="DX343" s="1"/>
      <c r="DY343" s="1"/>
      <c r="DZ343" s="1"/>
      <c r="EA343" s="1"/>
      <c r="EB343" s="1"/>
      <c r="EC343" s="1"/>
      <c r="ED343" s="1"/>
      <c r="EE343" s="1"/>
      <c r="EF343" s="1"/>
    </row>
    <row r="344" spans="1:136" s="3" customFormat="1" ht="15" customHeight="1">
      <c r="A344" s="1"/>
      <c r="C344" s="28"/>
      <c r="D344" s="28"/>
      <c r="E344" s="28"/>
      <c r="F344" s="28"/>
      <c r="G344" s="28"/>
      <c r="H344" s="28"/>
      <c r="J344" s="32"/>
      <c r="M344" s="28"/>
      <c r="O344" s="5"/>
      <c r="P344" s="5"/>
      <c r="Q344" s="5"/>
      <c r="R344" s="5"/>
      <c r="AM344" s="14"/>
      <c r="AQ344" s="14"/>
      <c r="AR344" s="14"/>
      <c r="AS344" s="14"/>
      <c r="AT344" s="14"/>
      <c r="AU344" s="14"/>
      <c r="AV344" s="14"/>
      <c r="AW344" s="14"/>
      <c r="AX344" s="14"/>
      <c r="AY344" s="14"/>
      <c r="AZ344" s="14"/>
      <c r="BA344" s="14"/>
      <c r="BB344" s="407"/>
      <c r="BC344" s="13"/>
      <c r="BD344" s="13"/>
      <c r="BE344" s="13"/>
      <c r="BF344" s="13"/>
      <c r="BG344" s="13"/>
      <c r="BH344" s="137"/>
      <c r="BI344" s="13"/>
      <c r="BJ344" s="13"/>
      <c r="BK344" s="13"/>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DB344" s="14"/>
      <c r="DC344" s="14"/>
      <c r="DD344" s="14"/>
      <c r="DE344" s="14"/>
      <c r="DF344" s="14"/>
      <c r="DG344" s="14"/>
      <c r="DH344" s="14"/>
      <c r="DK344" s="1"/>
      <c r="DL344" s="1"/>
      <c r="DM344" s="1"/>
      <c r="DN344" s="1"/>
      <c r="DO344" s="1"/>
      <c r="DP344" s="1"/>
      <c r="DQ344" s="1"/>
      <c r="DR344" s="1"/>
      <c r="DS344" s="1"/>
      <c r="DT344" s="1"/>
      <c r="DU344" s="1"/>
      <c r="DV344" s="1"/>
      <c r="DW344" s="1"/>
      <c r="DX344" s="1"/>
      <c r="DY344" s="1"/>
      <c r="DZ344" s="1"/>
      <c r="EA344" s="1"/>
      <c r="EB344" s="1"/>
      <c r="EC344" s="1"/>
      <c r="ED344" s="1"/>
      <c r="EE344" s="1"/>
      <c r="EF344" s="1"/>
    </row>
    <row r="345" spans="1:136" s="3" customFormat="1" ht="15" customHeight="1">
      <c r="A345" s="1"/>
      <c r="C345" s="28"/>
      <c r="D345" s="28"/>
      <c r="E345" s="28"/>
      <c r="F345" s="28"/>
      <c r="G345" s="28"/>
      <c r="H345" s="28"/>
      <c r="J345" s="32"/>
      <c r="M345" s="28"/>
      <c r="O345" s="5"/>
      <c r="P345" s="5"/>
      <c r="Q345" s="5"/>
      <c r="R345" s="5"/>
      <c r="AM345" s="14"/>
      <c r="AQ345" s="14"/>
      <c r="AR345" s="14"/>
      <c r="AS345" s="14"/>
      <c r="AT345" s="14"/>
      <c r="AU345" s="14"/>
      <c r="AV345" s="14"/>
      <c r="AW345" s="14"/>
      <c r="AX345" s="14"/>
      <c r="AY345" s="14"/>
      <c r="AZ345" s="14"/>
      <c r="BA345" s="14"/>
      <c r="BB345" s="407"/>
      <c r="BC345" s="13"/>
      <c r="BD345" s="13"/>
      <c r="BE345" s="13"/>
      <c r="BF345" s="13"/>
      <c r="BG345" s="13"/>
      <c r="BH345" s="137"/>
      <c r="BI345" s="13"/>
      <c r="BJ345" s="13"/>
      <c r="BK345" s="13"/>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DB345" s="14"/>
      <c r="DC345" s="14"/>
      <c r="DD345" s="14"/>
      <c r="DE345" s="14"/>
      <c r="DF345" s="14"/>
      <c r="DG345" s="14"/>
      <c r="DH345" s="14"/>
      <c r="DK345" s="1"/>
      <c r="DL345" s="1"/>
      <c r="DM345" s="1"/>
      <c r="DN345" s="1"/>
      <c r="DO345" s="1"/>
      <c r="DP345" s="1"/>
      <c r="DQ345" s="1"/>
      <c r="DR345" s="1"/>
      <c r="DS345" s="1"/>
      <c r="DT345" s="1"/>
      <c r="DU345" s="1"/>
      <c r="DV345" s="1"/>
      <c r="DW345" s="1"/>
      <c r="DX345" s="1"/>
      <c r="DY345" s="1"/>
      <c r="DZ345" s="1"/>
      <c r="EA345" s="1"/>
      <c r="EB345" s="1"/>
      <c r="EC345" s="1"/>
      <c r="ED345" s="1"/>
      <c r="EE345" s="1"/>
      <c r="EF345" s="1"/>
    </row>
    <row r="346" spans="1:136" s="3" customFormat="1" ht="15" customHeight="1">
      <c r="A346" s="1"/>
      <c r="C346" s="28"/>
      <c r="D346" s="28"/>
      <c r="E346" s="28"/>
      <c r="F346" s="28"/>
      <c r="G346" s="28"/>
      <c r="H346" s="28"/>
      <c r="J346" s="32"/>
      <c r="M346" s="28"/>
      <c r="O346" s="5"/>
      <c r="P346" s="5"/>
      <c r="Q346" s="5"/>
      <c r="R346" s="5"/>
      <c r="AM346" s="14"/>
      <c r="AQ346" s="14"/>
      <c r="AR346" s="14"/>
      <c r="AS346" s="14"/>
      <c r="AT346" s="14"/>
      <c r="AU346" s="14"/>
      <c r="AV346" s="14"/>
      <c r="AW346" s="14"/>
      <c r="AX346" s="14"/>
      <c r="AY346" s="14"/>
      <c r="AZ346" s="14"/>
      <c r="BA346" s="14"/>
      <c r="BB346" s="407"/>
      <c r="BC346" s="13"/>
      <c r="BD346" s="13"/>
      <c r="BE346" s="13"/>
      <c r="BF346" s="13"/>
      <c r="BG346" s="13"/>
      <c r="BH346" s="137"/>
      <c r="BI346" s="13"/>
      <c r="BJ346" s="13"/>
      <c r="BK346" s="13"/>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DB346" s="14"/>
      <c r="DC346" s="14"/>
      <c r="DD346" s="14"/>
      <c r="DE346" s="14"/>
      <c r="DF346" s="14"/>
      <c r="DG346" s="14"/>
      <c r="DH346" s="14"/>
      <c r="DK346" s="1"/>
      <c r="DL346" s="1"/>
      <c r="DM346" s="1"/>
      <c r="DN346" s="1"/>
      <c r="DO346" s="1"/>
      <c r="DP346" s="1"/>
      <c r="DQ346" s="1"/>
      <c r="DR346" s="1"/>
      <c r="DS346" s="1"/>
      <c r="DT346" s="1"/>
      <c r="DU346" s="1"/>
      <c r="DV346" s="1"/>
      <c r="DW346" s="1"/>
      <c r="DX346" s="1"/>
      <c r="DY346" s="1"/>
      <c r="DZ346" s="1"/>
      <c r="EA346" s="1"/>
      <c r="EB346" s="1"/>
      <c r="EC346" s="1"/>
      <c r="ED346" s="1"/>
      <c r="EE346" s="1"/>
      <c r="EF346" s="1"/>
    </row>
    <row r="347" spans="1:136" s="3" customFormat="1" ht="15" customHeight="1">
      <c r="A347" s="1"/>
      <c r="C347" s="28"/>
      <c r="D347" s="28"/>
      <c r="E347" s="28"/>
      <c r="F347" s="28"/>
      <c r="G347" s="28"/>
      <c r="H347" s="28"/>
      <c r="J347" s="32"/>
      <c r="M347" s="28"/>
      <c r="O347" s="5"/>
      <c r="P347" s="5"/>
      <c r="Q347" s="5"/>
      <c r="R347" s="5"/>
      <c r="AM347" s="14"/>
      <c r="AQ347" s="14"/>
      <c r="AR347" s="14"/>
      <c r="AS347" s="14"/>
      <c r="AT347" s="14"/>
      <c r="AU347" s="14"/>
      <c r="AV347" s="14"/>
      <c r="AW347" s="14"/>
      <c r="AX347" s="14"/>
      <c r="AY347" s="14"/>
      <c r="AZ347" s="14"/>
      <c r="BA347" s="14"/>
      <c r="BB347" s="407"/>
      <c r="BC347" s="13"/>
      <c r="BD347" s="13"/>
      <c r="BE347" s="13"/>
      <c r="BF347" s="13"/>
      <c r="BG347" s="13"/>
      <c r="BH347" s="137"/>
      <c r="BI347" s="13"/>
      <c r="BJ347" s="13"/>
      <c r="BK347" s="13"/>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DB347" s="14"/>
      <c r="DC347" s="14"/>
      <c r="DD347" s="14"/>
      <c r="DE347" s="14"/>
      <c r="DF347" s="14"/>
      <c r="DG347" s="14"/>
      <c r="DH347" s="14"/>
      <c r="DK347" s="1"/>
      <c r="DL347" s="1"/>
      <c r="DM347" s="1"/>
      <c r="DN347" s="1"/>
      <c r="DO347" s="1"/>
      <c r="DP347" s="1"/>
      <c r="DQ347" s="1"/>
      <c r="DR347" s="1"/>
      <c r="DS347" s="1"/>
      <c r="DT347" s="1"/>
      <c r="DU347" s="1"/>
      <c r="DV347" s="1"/>
      <c r="DW347" s="1"/>
      <c r="DX347" s="1"/>
      <c r="DY347" s="1"/>
      <c r="DZ347" s="1"/>
      <c r="EA347" s="1"/>
      <c r="EB347" s="1"/>
      <c r="EC347" s="1"/>
      <c r="ED347" s="1"/>
      <c r="EE347" s="1"/>
      <c r="EF347" s="1"/>
    </row>
    <row r="348" spans="1:136" s="3" customFormat="1" ht="15" customHeight="1">
      <c r="A348" s="1"/>
      <c r="C348" s="28"/>
      <c r="D348" s="28"/>
      <c r="E348" s="28"/>
      <c r="F348" s="28"/>
      <c r="G348" s="28"/>
      <c r="H348" s="28"/>
      <c r="J348" s="32"/>
      <c r="M348" s="28"/>
      <c r="O348" s="5"/>
      <c r="P348" s="5"/>
      <c r="Q348" s="5"/>
      <c r="R348" s="5"/>
      <c r="AM348" s="14"/>
      <c r="AQ348" s="14"/>
      <c r="AR348" s="14"/>
      <c r="AS348" s="14"/>
      <c r="AT348" s="14"/>
      <c r="AU348" s="14"/>
      <c r="AV348" s="14"/>
      <c r="AW348" s="14"/>
      <c r="AX348" s="14"/>
      <c r="AY348" s="14"/>
      <c r="AZ348" s="14"/>
      <c r="BA348" s="14"/>
      <c r="BB348" s="407"/>
      <c r="BC348" s="13"/>
      <c r="BD348" s="13"/>
      <c r="BE348" s="13"/>
      <c r="BF348" s="13"/>
      <c r="BG348" s="13"/>
      <c r="BH348" s="137"/>
      <c r="BI348" s="13"/>
      <c r="BJ348" s="13"/>
      <c r="BK348" s="13"/>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DB348" s="14"/>
      <c r="DC348" s="14"/>
      <c r="DD348" s="14"/>
      <c r="DE348" s="14"/>
      <c r="DF348" s="14"/>
      <c r="DG348" s="14"/>
      <c r="DH348" s="14"/>
      <c r="DK348" s="1"/>
      <c r="DL348" s="1"/>
      <c r="DM348" s="1"/>
      <c r="DN348" s="1"/>
      <c r="DO348" s="1"/>
      <c r="DP348" s="1"/>
      <c r="DQ348" s="1"/>
      <c r="DR348" s="1"/>
      <c r="DS348" s="1"/>
      <c r="DT348" s="1"/>
      <c r="DU348" s="1"/>
      <c r="DV348" s="1"/>
      <c r="DW348" s="1"/>
      <c r="DX348" s="1"/>
      <c r="DY348" s="1"/>
      <c r="DZ348" s="1"/>
      <c r="EA348" s="1"/>
      <c r="EB348" s="1"/>
      <c r="EC348" s="1"/>
      <c r="ED348" s="1"/>
      <c r="EE348" s="1"/>
      <c r="EF348" s="1"/>
    </row>
    <row r="349" spans="1:136" s="3" customFormat="1" ht="15" customHeight="1">
      <c r="A349" s="1"/>
      <c r="C349" s="28"/>
      <c r="D349" s="28"/>
      <c r="E349" s="28"/>
      <c r="F349" s="28"/>
      <c r="G349" s="28"/>
      <c r="H349" s="28"/>
      <c r="J349" s="32"/>
      <c r="M349" s="28"/>
      <c r="O349" s="5"/>
      <c r="P349" s="5"/>
      <c r="Q349" s="5"/>
      <c r="R349" s="5"/>
      <c r="AM349" s="14"/>
      <c r="AQ349" s="14"/>
      <c r="AR349" s="14"/>
      <c r="AS349" s="14"/>
      <c r="AT349" s="14"/>
      <c r="AU349" s="14"/>
      <c r="AV349" s="14"/>
      <c r="AW349" s="14"/>
      <c r="AX349" s="14"/>
      <c r="AY349" s="14"/>
      <c r="AZ349" s="14"/>
      <c r="BA349" s="14"/>
      <c r="BB349" s="407"/>
      <c r="BC349" s="13"/>
      <c r="BD349" s="13"/>
      <c r="BE349" s="13"/>
      <c r="BF349" s="13"/>
      <c r="BG349" s="13"/>
      <c r="BH349" s="137"/>
      <c r="BI349" s="13"/>
      <c r="BJ349" s="13"/>
      <c r="BK349" s="13"/>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DB349" s="14"/>
      <c r="DC349" s="14"/>
      <c r="DD349" s="14"/>
      <c r="DE349" s="14"/>
      <c r="DF349" s="14"/>
      <c r="DG349" s="14"/>
      <c r="DH349" s="14"/>
      <c r="DK349" s="1"/>
      <c r="DL349" s="1"/>
      <c r="DM349" s="1"/>
      <c r="DN349" s="1"/>
      <c r="DO349" s="1"/>
      <c r="DP349" s="1"/>
      <c r="DQ349" s="1"/>
      <c r="DR349" s="1"/>
      <c r="DS349" s="1"/>
      <c r="DT349" s="1"/>
      <c r="DU349" s="1"/>
      <c r="DV349" s="1"/>
      <c r="DW349" s="1"/>
      <c r="DX349" s="1"/>
      <c r="DY349" s="1"/>
      <c r="DZ349" s="1"/>
      <c r="EA349" s="1"/>
      <c r="EB349" s="1"/>
      <c r="EC349" s="1"/>
      <c r="ED349" s="1"/>
      <c r="EE349" s="1"/>
      <c r="EF349" s="1"/>
    </row>
    <row r="350" spans="1:136" s="3" customFormat="1" ht="15" customHeight="1">
      <c r="A350" s="1"/>
      <c r="C350" s="28"/>
      <c r="D350" s="28"/>
      <c r="E350" s="28"/>
      <c r="F350" s="28"/>
      <c r="G350" s="28"/>
      <c r="H350" s="28"/>
      <c r="J350" s="32"/>
      <c r="M350" s="28"/>
      <c r="O350" s="5"/>
      <c r="P350" s="5"/>
      <c r="Q350" s="5"/>
      <c r="R350" s="5"/>
      <c r="AM350" s="14"/>
      <c r="AQ350" s="14"/>
      <c r="AR350" s="14"/>
      <c r="AS350" s="14"/>
      <c r="AT350" s="14"/>
      <c r="AU350" s="14"/>
      <c r="AV350" s="14"/>
      <c r="AW350" s="14"/>
      <c r="AX350" s="14"/>
      <c r="AY350" s="14"/>
      <c r="AZ350" s="14"/>
      <c r="BA350" s="14"/>
      <c r="BB350" s="407"/>
      <c r="BC350" s="13"/>
      <c r="BD350" s="13"/>
      <c r="BE350" s="13"/>
      <c r="BF350" s="13"/>
      <c r="BG350" s="13"/>
      <c r="BH350" s="137"/>
      <c r="BI350" s="13"/>
      <c r="BJ350" s="13"/>
      <c r="BK350" s="13"/>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DB350" s="14"/>
      <c r="DC350" s="14"/>
      <c r="DD350" s="14"/>
      <c r="DE350" s="14"/>
      <c r="DF350" s="14"/>
      <c r="DG350" s="14"/>
      <c r="DH350" s="14"/>
      <c r="DK350" s="1"/>
      <c r="DL350" s="1"/>
      <c r="DM350" s="1"/>
      <c r="DN350" s="1"/>
      <c r="DO350" s="1"/>
      <c r="DP350" s="1"/>
      <c r="DQ350" s="1"/>
      <c r="DR350" s="1"/>
      <c r="DS350" s="1"/>
      <c r="DT350" s="1"/>
      <c r="DU350" s="1"/>
      <c r="DV350" s="1"/>
      <c r="DW350" s="1"/>
      <c r="DX350" s="1"/>
      <c r="DY350" s="1"/>
      <c r="DZ350" s="1"/>
      <c r="EA350" s="1"/>
      <c r="EB350" s="1"/>
      <c r="EC350" s="1"/>
      <c r="ED350" s="1"/>
      <c r="EE350" s="1"/>
      <c r="EF350" s="1"/>
    </row>
    <row r="351" spans="1:136" s="3" customFormat="1" ht="15" customHeight="1">
      <c r="A351" s="1"/>
      <c r="C351" s="28"/>
      <c r="D351" s="28"/>
      <c r="E351" s="28"/>
      <c r="F351" s="28"/>
      <c r="G351" s="28"/>
      <c r="H351" s="28"/>
      <c r="J351" s="32"/>
      <c r="M351" s="28"/>
      <c r="O351" s="5"/>
      <c r="P351" s="5"/>
      <c r="Q351" s="5"/>
      <c r="R351" s="5"/>
      <c r="AM351" s="14"/>
      <c r="AQ351" s="14"/>
      <c r="AR351" s="14"/>
      <c r="AS351" s="14"/>
      <c r="AT351" s="14"/>
      <c r="AU351" s="14"/>
      <c r="AV351" s="14"/>
      <c r="AW351" s="14"/>
      <c r="AX351" s="14"/>
      <c r="AY351" s="14"/>
      <c r="AZ351" s="14"/>
      <c r="BA351" s="14"/>
      <c r="BB351" s="407"/>
      <c r="BC351" s="13"/>
      <c r="BD351" s="13"/>
      <c r="BE351" s="13"/>
      <c r="BF351" s="13"/>
      <c r="BG351" s="13"/>
      <c r="BH351" s="137"/>
      <c r="BI351" s="13"/>
      <c r="BJ351" s="13"/>
      <c r="BK351" s="13"/>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DB351" s="14"/>
      <c r="DC351" s="14"/>
      <c r="DD351" s="14"/>
      <c r="DE351" s="14"/>
      <c r="DF351" s="14"/>
      <c r="DG351" s="14"/>
      <c r="DH351" s="14"/>
      <c r="DK351" s="1"/>
      <c r="DL351" s="1"/>
      <c r="DM351" s="1"/>
      <c r="DN351" s="1"/>
      <c r="DO351" s="1"/>
      <c r="DP351" s="1"/>
      <c r="DQ351" s="1"/>
      <c r="DR351" s="1"/>
      <c r="DS351" s="1"/>
      <c r="DT351" s="1"/>
      <c r="DU351" s="1"/>
      <c r="DV351" s="1"/>
      <c r="DW351" s="1"/>
      <c r="DX351" s="1"/>
      <c r="DY351" s="1"/>
      <c r="DZ351" s="1"/>
      <c r="EA351" s="1"/>
      <c r="EB351" s="1"/>
      <c r="EC351" s="1"/>
      <c r="ED351" s="1"/>
      <c r="EE351" s="1"/>
      <c r="EF351" s="1"/>
    </row>
    <row r="352" spans="1:136" s="3" customFormat="1" ht="15" customHeight="1">
      <c r="A352" s="1"/>
      <c r="C352" s="28"/>
      <c r="D352" s="28"/>
      <c r="E352" s="28"/>
      <c r="F352" s="28"/>
      <c r="G352" s="28"/>
      <c r="H352" s="28"/>
      <c r="J352" s="32"/>
      <c r="M352" s="28"/>
      <c r="O352" s="5"/>
      <c r="P352" s="5"/>
      <c r="Q352" s="5"/>
      <c r="R352" s="5"/>
      <c r="AM352" s="14"/>
      <c r="AQ352" s="14"/>
      <c r="AR352" s="14"/>
      <c r="AS352" s="14"/>
      <c r="AT352" s="14"/>
      <c r="AU352" s="14"/>
      <c r="AV352" s="14"/>
      <c r="AW352" s="14"/>
      <c r="AX352" s="14"/>
      <c r="AY352" s="14"/>
      <c r="AZ352" s="14"/>
      <c r="BA352" s="14"/>
      <c r="BB352" s="407"/>
      <c r="BC352" s="13"/>
      <c r="BD352" s="13"/>
      <c r="BE352" s="13"/>
      <c r="BF352" s="13"/>
      <c r="BG352" s="13"/>
      <c r="BH352" s="137"/>
      <c r="BI352" s="13"/>
      <c r="BJ352" s="13"/>
      <c r="BK352" s="13"/>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DB352" s="14"/>
      <c r="DC352" s="14"/>
      <c r="DD352" s="14"/>
      <c r="DE352" s="14"/>
      <c r="DF352" s="14"/>
      <c r="DG352" s="14"/>
      <c r="DH352" s="14"/>
      <c r="DK352" s="1"/>
      <c r="DL352" s="1"/>
      <c r="DM352" s="1"/>
      <c r="DN352" s="1"/>
      <c r="DO352" s="1"/>
      <c r="DP352" s="1"/>
      <c r="DQ352" s="1"/>
      <c r="DR352" s="1"/>
      <c r="DS352" s="1"/>
      <c r="DT352" s="1"/>
      <c r="DU352" s="1"/>
      <c r="DV352" s="1"/>
      <c r="DW352" s="1"/>
      <c r="DX352" s="1"/>
      <c r="DY352" s="1"/>
      <c r="DZ352" s="1"/>
      <c r="EA352" s="1"/>
      <c r="EB352" s="1"/>
      <c r="EC352" s="1"/>
      <c r="ED352" s="1"/>
      <c r="EE352" s="1"/>
      <c r="EF352" s="1"/>
    </row>
    <row r="353" spans="1:136" s="3" customFormat="1" ht="15" customHeight="1">
      <c r="A353" s="1"/>
      <c r="C353" s="28"/>
      <c r="D353" s="28"/>
      <c r="E353" s="28"/>
      <c r="F353" s="28"/>
      <c r="G353" s="28"/>
      <c r="H353" s="28"/>
      <c r="J353" s="32"/>
      <c r="M353" s="28"/>
      <c r="O353" s="5"/>
      <c r="P353" s="5"/>
      <c r="Q353" s="5"/>
      <c r="R353" s="5"/>
      <c r="AM353" s="14"/>
      <c r="AQ353" s="14"/>
      <c r="AR353" s="14"/>
      <c r="AS353" s="14"/>
      <c r="AT353" s="14"/>
      <c r="AU353" s="14"/>
      <c r="AV353" s="14"/>
      <c r="AW353" s="14"/>
      <c r="AX353" s="14"/>
      <c r="AY353" s="14"/>
      <c r="AZ353" s="14"/>
      <c r="BA353" s="14"/>
      <c r="BB353" s="407"/>
      <c r="BC353" s="13"/>
      <c r="BD353" s="13"/>
      <c r="BE353" s="13"/>
      <c r="BF353" s="13"/>
      <c r="BG353" s="13"/>
      <c r="BH353" s="137"/>
      <c r="BI353" s="13"/>
      <c r="BJ353" s="13"/>
      <c r="BK353" s="13"/>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DB353" s="14"/>
      <c r="DC353" s="14"/>
      <c r="DD353" s="14"/>
      <c r="DE353" s="14"/>
      <c r="DF353" s="14"/>
      <c r="DG353" s="14"/>
      <c r="DH353" s="14"/>
      <c r="DK353" s="1"/>
      <c r="DL353" s="1"/>
      <c r="DM353" s="1"/>
      <c r="DN353" s="1"/>
      <c r="DO353" s="1"/>
      <c r="DP353" s="1"/>
      <c r="DQ353" s="1"/>
      <c r="DR353" s="1"/>
      <c r="DS353" s="1"/>
      <c r="DT353" s="1"/>
      <c r="DU353" s="1"/>
      <c r="DV353" s="1"/>
      <c r="DW353" s="1"/>
      <c r="DX353" s="1"/>
      <c r="DY353" s="1"/>
      <c r="DZ353" s="1"/>
      <c r="EA353" s="1"/>
      <c r="EB353" s="1"/>
      <c r="EC353" s="1"/>
      <c r="ED353" s="1"/>
      <c r="EE353" s="1"/>
      <c r="EF353" s="1"/>
    </row>
    <row r="354" spans="1:136" s="3" customFormat="1" ht="15" customHeight="1">
      <c r="A354" s="1"/>
      <c r="C354" s="28"/>
      <c r="D354" s="28"/>
      <c r="E354" s="28"/>
      <c r="F354" s="28"/>
      <c r="G354" s="28"/>
      <c r="H354" s="28"/>
      <c r="J354" s="32"/>
      <c r="M354" s="28"/>
      <c r="O354" s="5"/>
      <c r="P354" s="5"/>
      <c r="Q354" s="5"/>
      <c r="R354" s="5"/>
      <c r="AM354" s="14"/>
      <c r="AQ354" s="14"/>
      <c r="AR354" s="14"/>
      <c r="AS354" s="14"/>
      <c r="AT354" s="14"/>
      <c r="AU354" s="14"/>
      <c r="AV354" s="14"/>
      <c r="AW354" s="14"/>
      <c r="AX354" s="14"/>
      <c r="AY354" s="14"/>
      <c r="AZ354" s="14"/>
      <c r="BA354" s="14"/>
      <c r="BB354" s="407"/>
      <c r="BC354" s="13"/>
      <c r="BD354" s="13"/>
      <c r="BE354" s="13"/>
      <c r="BF354" s="13"/>
      <c r="BG354" s="13"/>
      <c r="BH354" s="137"/>
      <c r="BI354" s="13"/>
      <c r="BJ354" s="13"/>
      <c r="BK354" s="13"/>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DB354" s="14"/>
      <c r="DC354" s="14"/>
      <c r="DD354" s="14"/>
      <c r="DE354" s="14"/>
      <c r="DF354" s="14"/>
      <c r="DG354" s="14"/>
      <c r="DH354" s="14"/>
      <c r="DK354" s="1"/>
      <c r="DL354" s="1"/>
      <c r="DM354" s="1"/>
      <c r="DN354" s="1"/>
      <c r="DO354" s="1"/>
      <c r="DP354" s="1"/>
      <c r="DQ354" s="1"/>
      <c r="DR354" s="1"/>
      <c r="DS354" s="1"/>
      <c r="DT354" s="1"/>
      <c r="DU354" s="1"/>
      <c r="DV354" s="1"/>
      <c r="DW354" s="1"/>
      <c r="DX354" s="1"/>
      <c r="DY354" s="1"/>
      <c r="DZ354" s="1"/>
      <c r="EA354" s="1"/>
      <c r="EB354" s="1"/>
      <c r="EC354" s="1"/>
      <c r="ED354" s="1"/>
      <c r="EE354" s="1"/>
      <c r="EF354" s="1"/>
    </row>
    <row r="355" spans="1:136" s="3" customFormat="1" ht="15" customHeight="1">
      <c r="A355" s="1"/>
      <c r="C355" s="28"/>
      <c r="D355" s="28"/>
      <c r="E355" s="28"/>
      <c r="F355" s="28"/>
      <c r="G355" s="28"/>
      <c r="H355" s="28"/>
      <c r="J355" s="32"/>
      <c r="M355" s="28"/>
      <c r="O355" s="5"/>
      <c r="P355" s="5"/>
      <c r="Q355" s="5"/>
      <c r="R355" s="5"/>
      <c r="AM355" s="14"/>
      <c r="AQ355" s="14"/>
      <c r="AR355" s="14"/>
      <c r="AS355" s="14"/>
      <c r="AT355" s="14"/>
      <c r="AU355" s="14"/>
      <c r="AV355" s="14"/>
      <c r="AW355" s="14"/>
      <c r="AX355" s="14"/>
      <c r="AY355" s="14"/>
      <c r="AZ355" s="14"/>
      <c r="BA355" s="14"/>
      <c r="BB355" s="407"/>
      <c r="BC355" s="13"/>
      <c r="BD355" s="13"/>
      <c r="BE355" s="13"/>
      <c r="BF355" s="13"/>
      <c r="BG355" s="13"/>
      <c r="BH355" s="137"/>
      <c r="BI355" s="13"/>
      <c r="BJ355" s="13"/>
      <c r="BK355" s="13"/>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DB355" s="14"/>
      <c r="DC355" s="14"/>
      <c r="DD355" s="14"/>
      <c r="DE355" s="14"/>
      <c r="DF355" s="14"/>
      <c r="DG355" s="14"/>
      <c r="DH355" s="14"/>
      <c r="DK355" s="1"/>
      <c r="DL355" s="1"/>
      <c r="DM355" s="1"/>
      <c r="DN355" s="1"/>
      <c r="DO355" s="1"/>
      <c r="DP355" s="1"/>
      <c r="DQ355" s="1"/>
      <c r="DR355" s="1"/>
      <c r="DS355" s="1"/>
      <c r="DT355" s="1"/>
      <c r="DU355" s="1"/>
      <c r="DV355" s="1"/>
      <c r="DW355" s="1"/>
      <c r="DX355" s="1"/>
      <c r="DY355" s="1"/>
      <c r="DZ355" s="1"/>
      <c r="EA355" s="1"/>
      <c r="EB355" s="1"/>
      <c r="EC355" s="1"/>
      <c r="ED355" s="1"/>
      <c r="EE355" s="1"/>
      <c r="EF355" s="1"/>
    </row>
    <row r="356" spans="1:136" s="3" customFormat="1" ht="15" customHeight="1">
      <c r="A356" s="1"/>
      <c r="C356" s="28"/>
      <c r="D356" s="28"/>
      <c r="E356" s="28"/>
      <c r="F356" s="28"/>
      <c r="G356" s="28"/>
      <c r="H356" s="28"/>
      <c r="J356" s="32"/>
      <c r="M356" s="28"/>
      <c r="O356" s="5"/>
      <c r="P356" s="5"/>
      <c r="Q356" s="5"/>
      <c r="R356" s="5"/>
      <c r="AM356" s="14"/>
      <c r="AQ356" s="14"/>
      <c r="AR356" s="14"/>
      <c r="AS356" s="14"/>
      <c r="AT356" s="14"/>
      <c r="AU356" s="14"/>
      <c r="AV356" s="14"/>
      <c r="AW356" s="14"/>
      <c r="AX356" s="14"/>
      <c r="AY356" s="14"/>
      <c r="AZ356" s="14"/>
      <c r="BA356" s="14"/>
      <c r="BB356" s="407"/>
      <c r="BC356" s="13"/>
      <c r="BD356" s="13"/>
      <c r="BE356" s="13"/>
      <c r="BF356" s="13"/>
      <c r="BG356" s="13"/>
      <c r="BH356" s="137"/>
      <c r="BI356" s="13"/>
      <c r="BJ356" s="13"/>
      <c r="BK356" s="13"/>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DB356" s="14"/>
      <c r="DC356" s="14"/>
      <c r="DD356" s="14"/>
      <c r="DE356" s="14"/>
      <c r="DF356" s="14"/>
      <c r="DG356" s="14"/>
      <c r="DH356" s="14"/>
      <c r="DK356" s="1"/>
      <c r="DL356" s="1"/>
      <c r="DM356" s="1"/>
      <c r="DN356" s="1"/>
      <c r="DO356" s="1"/>
      <c r="DP356" s="1"/>
      <c r="DQ356" s="1"/>
      <c r="DR356" s="1"/>
      <c r="DS356" s="1"/>
      <c r="DT356" s="1"/>
      <c r="DU356" s="1"/>
      <c r="DV356" s="1"/>
      <c r="DW356" s="1"/>
      <c r="DX356" s="1"/>
      <c r="DY356" s="1"/>
      <c r="DZ356" s="1"/>
      <c r="EA356" s="1"/>
      <c r="EB356" s="1"/>
      <c r="EC356" s="1"/>
      <c r="ED356" s="1"/>
      <c r="EE356" s="1"/>
      <c r="EF356" s="1"/>
    </row>
    <row r="357" spans="1:136" s="3" customFormat="1" ht="15" customHeight="1">
      <c r="A357" s="1"/>
      <c r="C357" s="28"/>
      <c r="D357" s="28"/>
      <c r="E357" s="28"/>
      <c r="F357" s="28"/>
      <c r="G357" s="28"/>
      <c r="H357" s="28"/>
      <c r="J357" s="32"/>
      <c r="M357" s="28"/>
      <c r="O357" s="5"/>
      <c r="P357" s="5"/>
      <c r="Q357" s="5"/>
      <c r="R357" s="5"/>
      <c r="AM357" s="14"/>
      <c r="AQ357" s="14"/>
      <c r="AR357" s="14"/>
      <c r="AS357" s="14"/>
      <c r="AT357" s="14"/>
      <c r="AU357" s="14"/>
      <c r="AV357" s="14"/>
      <c r="AW357" s="14"/>
      <c r="AX357" s="14"/>
      <c r="AY357" s="14"/>
      <c r="AZ357" s="14"/>
      <c r="BA357" s="14"/>
      <c r="BB357" s="407"/>
      <c r="BC357" s="13"/>
      <c r="BD357" s="13"/>
      <c r="BE357" s="13"/>
      <c r="BF357" s="13"/>
      <c r="BG357" s="13"/>
      <c r="BH357" s="137"/>
      <c r="BI357" s="13"/>
      <c r="BJ357" s="13"/>
      <c r="BK357" s="13"/>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DB357" s="14"/>
      <c r="DC357" s="14"/>
      <c r="DD357" s="14"/>
      <c r="DE357" s="14"/>
      <c r="DF357" s="14"/>
      <c r="DG357" s="14"/>
      <c r="DH357" s="14"/>
      <c r="DK357" s="1"/>
      <c r="DL357" s="1"/>
      <c r="DM357" s="1"/>
      <c r="DN357" s="1"/>
      <c r="DO357" s="1"/>
      <c r="DP357" s="1"/>
      <c r="DQ357" s="1"/>
      <c r="DR357" s="1"/>
      <c r="DS357" s="1"/>
      <c r="DT357" s="1"/>
      <c r="DU357" s="1"/>
      <c r="DV357" s="1"/>
      <c r="DW357" s="1"/>
      <c r="DX357" s="1"/>
      <c r="DY357" s="1"/>
      <c r="DZ357" s="1"/>
      <c r="EA357" s="1"/>
      <c r="EB357" s="1"/>
      <c r="EC357" s="1"/>
      <c r="ED357" s="1"/>
      <c r="EE357" s="1"/>
      <c r="EF357" s="1"/>
    </row>
    <row r="358" spans="1:136" s="3" customFormat="1" ht="15" customHeight="1">
      <c r="A358" s="1"/>
      <c r="C358" s="28"/>
      <c r="D358" s="28"/>
      <c r="E358" s="28"/>
      <c r="F358" s="28"/>
      <c r="G358" s="28"/>
      <c r="H358" s="28"/>
      <c r="J358" s="32"/>
      <c r="M358" s="28"/>
      <c r="O358" s="5"/>
      <c r="P358" s="5"/>
      <c r="Q358" s="5"/>
      <c r="R358" s="5"/>
      <c r="AM358" s="14"/>
      <c r="AQ358" s="14"/>
      <c r="AR358" s="14"/>
      <c r="AS358" s="14"/>
      <c r="AT358" s="14"/>
      <c r="AU358" s="14"/>
      <c r="AV358" s="14"/>
      <c r="AW358" s="14"/>
      <c r="AX358" s="14"/>
      <c r="AY358" s="14"/>
      <c r="AZ358" s="14"/>
      <c r="BA358" s="14"/>
      <c r="BB358" s="407"/>
      <c r="BC358" s="13"/>
      <c r="BD358" s="13"/>
      <c r="BE358" s="13"/>
      <c r="BF358" s="13"/>
      <c r="BG358" s="13"/>
      <c r="BH358" s="137"/>
      <c r="BI358" s="13"/>
      <c r="BJ358" s="13"/>
      <c r="BK358" s="13"/>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DB358" s="14"/>
      <c r="DC358" s="14"/>
      <c r="DD358" s="14"/>
      <c r="DE358" s="14"/>
      <c r="DF358" s="14"/>
      <c r="DG358" s="14"/>
      <c r="DH358" s="14"/>
      <c r="DK358" s="1"/>
      <c r="DL358" s="1"/>
      <c r="DM358" s="1"/>
      <c r="DN358" s="1"/>
      <c r="DO358" s="1"/>
      <c r="DP358" s="1"/>
      <c r="DQ358" s="1"/>
      <c r="DR358" s="1"/>
      <c r="DS358" s="1"/>
      <c r="DT358" s="1"/>
      <c r="DU358" s="1"/>
      <c r="DV358" s="1"/>
      <c r="DW358" s="1"/>
      <c r="DX358" s="1"/>
      <c r="DY358" s="1"/>
      <c r="DZ358" s="1"/>
      <c r="EA358" s="1"/>
      <c r="EB358" s="1"/>
      <c r="EC358" s="1"/>
      <c r="ED358" s="1"/>
      <c r="EE358" s="1"/>
      <c r="EF358" s="1"/>
    </row>
    <row r="359" spans="1:136" s="3" customFormat="1" ht="15" customHeight="1">
      <c r="A359" s="1"/>
      <c r="C359" s="28"/>
      <c r="D359" s="28"/>
      <c r="E359" s="28"/>
      <c r="F359" s="28"/>
      <c r="G359" s="28"/>
      <c r="H359" s="28"/>
      <c r="J359" s="32"/>
      <c r="M359" s="28"/>
      <c r="O359" s="5"/>
      <c r="P359" s="5"/>
      <c r="Q359" s="5"/>
      <c r="R359" s="5"/>
      <c r="AM359" s="14"/>
      <c r="AQ359" s="14"/>
      <c r="AR359" s="14"/>
      <c r="AS359" s="14"/>
      <c r="AT359" s="14"/>
      <c r="AU359" s="14"/>
      <c r="AV359" s="14"/>
      <c r="AW359" s="14"/>
      <c r="AX359" s="14"/>
      <c r="AY359" s="14"/>
      <c r="AZ359" s="14"/>
      <c r="BA359" s="14"/>
      <c r="BB359" s="407"/>
      <c r="BC359" s="13"/>
      <c r="BD359" s="13"/>
      <c r="BE359" s="13"/>
      <c r="BF359" s="13"/>
      <c r="BG359" s="13"/>
      <c r="BH359" s="137"/>
      <c r="BI359" s="13"/>
      <c r="BJ359" s="13"/>
      <c r="BK359" s="13"/>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DB359" s="14"/>
      <c r="DC359" s="14"/>
      <c r="DD359" s="14"/>
      <c r="DE359" s="14"/>
      <c r="DF359" s="14"/>
      <c r="DG359" s="14"/>
      <c r="DH359" s="14"/>
      <c r="DK359" s="1"/>
      <c r="DL359" s="1"/>
      <c r="DM359" s="1"/>
      <c r="DN359" s="1"/>
      <c r="DO359" s="1"/>
      <c r="DP359" s="1"/>
      <c r="DQ359" s="1"/>
      <c r="DR359" s="1"/>
      <c r="DS359" s="1"/>
      <c r="DT359" s="1"/>
      <c r="DU359" s="1"/>
      <c r="DV359" s="1"/>
      <c r="DW359" s="1"/>
      <c r="DX359" s="1"/>
      <c r="DY359" s="1"/>
      <c r="DZ359" s="1"/>
      <c r="EA359" s="1"/>
      <c r="EB359" s="1"/>
      <c r="EC359" s="1"/>
      <c r="ED359" s="1"/>
      <c r="EE359" s="1"/>
      <c r="EF359" s="1"/>
    </row>
    <row r="360" spans="1:136" s="3" customFormat="1" ht="15" customHeight="1">
      <c r="A360" s="1"/>
      <c r="C360" s="28"/>
      <c r="D360" s="28"/>
      <c r="E360" s="28"/>
      <c r="F360" s="28"/>
      <c r="G360" s="28"/>
      <c r="H360" s="28"/>
      <c r="J360" s="32"/>
      <c r="M360" s="28"/>
      <c r="O360" s="5"/>
      <c r="P360" s="5"/>
      <c r="Q360" s="5"/>
      <c r="R360" s="5"/>
      <c r="AM360" s="14"/>
      <c r="AQ360" s="14"/>
      <c r="AR360" s="14"/>
      <c r="AS360" s="14"/>
      <c r="AT360" s="14"/>
      <c r="AU360" s="14"/>
      <c r="AV360" s="14"/>
      <c r="AW360" s="14"/>
      <c r="AX360" s="14"/>
      <c r="AY360" s="14"/>
      <c r="AZ360" s="14"/>
      <c r="BA360" s="14"/>
      <c r="BB360" s="407"/>
      <c r="BC360" s="13"/>
      <c r="BD360" s="13"/>
      <c r="BE360" s="13"/>
      <c r="BF360" s="13"/>
      <c r="BG360" s="13"/>
      <c r="BH360" s="137"/>
      <c r="BI360" s="13"/>
      <c r="BJ360" s="13"/>
      <c r="BK360" s="13"/>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DB360" s="14"/>
      <c r="DC360" s="14"/>
      <c r="DD360" s="14"/>
      <c r="DE360" s="14"/>
      <c r="DF360" s="14"/>
      <c r="DG360" s="14"/>
      <c r="DH360" s="14"/>
      <c r="DK360" s="1"/>
      <c r="DL360" s="1"/>
      <c r="DM360" s="1"/>
      <c r="DN360" s="1"/>
      <c r="DO360" s="1"/>
      <c r="DP360" s="1"/>
      <c r="DQ360" s="1"/>
      <c r="DR360" s="1"/>
      <c r="DS360" s="1"/>
      <c r="DT360" s="1"/>
      <c r="DU360" s="1"/>
      <c r="DV360" s="1"/>
      <c r="DW360" s="1"/>
      <c r="DX360" s="1"/>
      <c r="DY360" s="1"/>
      <c r="DZ360" s="1"/>
      <c r="EA360" s="1"/>
      <c r="EB360" s="1"/>
      <c r="EC360" s="1"/>
      <c r="ED360" s="1"/>
      <c r="EE360" s="1"/>
      <c r="EF360" s="1"/>
    </row>
    <row r="361" spans="1:136" s="3" customFormat="1" ht="15" customHeight="1">
      <c r="A361" s="1"/>
      <c r="C361" s="28"/>
      <c r="D361" s="28"/>
      <c r="E361" s="28"/>
      <c r="F361" s="28"/>
      <c r="G361" s="28"/>
      <c r="H361" s="28"/>
      <c r="J361" s="32"/>
      <c r="M361" s="28"/>
      <c r="O361" s="5"/>
      <c r="P361" s="5"/>
      <c r="Q361" s="5"/>
      <c r="R361" s="5"/>
      <c r="AM361" s="14"/>
      <c r="AQ361" s="14"/>
      <c r="AR361" s="14"/>
      <c r="AS361" s="14"/>
      <c r="AT361" s="14"/>
      <c r="AU361" s="14"/>
      <c r="AV361" s="14"/>
      <c r="AW361" s="14"/>
      <c r="AX361" s="14"/>
      <c r="AY361" s="14"/>
      <c r="AZ361" s="14"/>
      <c r="BA361" s="14"/>
      <c r="BB361" s="407"/>
      <c r="BC361" s="13"/>
      <c r="BD361" s="13"/>
      <c r="BE361" s="13"/>
      <c r="BF361" s="13"/>
      <c r="BG361" s="13"/>
      <c r="BH361" s="137"/>
      <c r="BI361" s="13"/>
      <c r="BJ361" s="13"/>
      <c r="BK361" s="13"/>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DB361" s="14"/>
      <c r="DC361" s="14"/>
      <c r="DD361" s="14"/>
      <c r="DE361" s="14"/>
      <c r="DF361" s="14"/>
      <c r="DG361" s="14"/>
      <c r="DH361" s="14"/>
      <c r="DK361" s="1"/>
      <c r="DL361" s="1"/>
      <c r="DM361" s="1"/>
      <c r="DN361" s="1"/>
      <c r="DO361" s="1"/>
      <c r="DP361" s="1"/>
      <c r="DQ361" s="1"/>
      <c r="DR361" s="1"/>
      <c r="DS361" s="1"/>
      <c r="DT361" s="1"/>
      <c r="DU361" s="1"/>
      <c r="DV361" s="1"/>
      <c r="DW361" s="1"/>
      <c r="DX361" s="1"/>
      <c r="DY361" s="1"/>
      <c r="DZ361" s="1"/>
      <c r="EA361" s="1"/>
      <c r="EB361" s="1"/>
      <c r="EC361" s="1"/>
      <c r="ED361" s="1"/>
      <c r="EE361" s="1"/>
      <c r="EF361" s="1"/>
    </row>
    <row r="362" spans="1:136" s="3" customFormat="1" ht="15" customHeight="1">
      <c r="A362" s="1"/>
      <c r="C362" s="28"/>
      <c r="D362" s="28"/>
      <c r="E362" s="28"/>
      <c r="F362" s="28"/>
      <c r="G362" s="28"/>
      <c r="H362" s="28"/>
      <c r="J362" s="32"/>
      <c r="M362" s="28"/>
      <c r="O362" s="5"/>
      <c r="P362" s="5"/>
      <c r="Q362" s="5"/>
      <c r="R362" s="5"/>
      <c r="AM362" s="14"/>
      <c r="AQ362" s="14"/>
      <c r="AR362" s="14"/>
      <c r="AS362" s="14"/>
      <c r="AT362" s="14"/>
      <c r="AU362" s="14"/>
      <c r="AV362" s="14"/>
      <c r="AW362" s="14"/>
      <c r="AX362" s="14"/>
      <c r="AY362" s="14"/>
      <c r="AZ362" s="14"/>
      <c r="BA362" s="14"/>
      <c r="BB362" s="407"/>
      <c r="BC362" s="13"/>
      <c r="BD362" s="13"/>
      <c r="BE362" s="13"/>
      <c r="BF362" s="13"/>
      <c r="BG362" s="13"/>
      <c r="BH362" s="137"/>
      <c r="BI362" s="13"/>
      <c r="BJ362" s="13"/>
      <c r="BK362" s="13"/>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DB362" s="14"/>
      <c r="DC362" s="14"/>
      <c r="DD362" s="14"/>
      <c r="DE362" s="14"/>
      <c r="DF362" s="14"/>
      <c r="DG362" s="14"/>
      <c r="DH362" s="14"/>
      <c r="DK362" s="1"/>
      <c r="DL362" s="1"/>
      <c r="DM362" s="1"/>
      <c r="DN362" s="1"/>
      <c r="DO362" s="1"/>
      <c r="DP362" s="1"/>
      <c r="DQ362" s="1"/>
      <c r="DR362" s="1"/>
      <c r="DS362" s="1"/>
      <c r="DT362" s="1"/>
      <c r="DU362" s="1"/>
      <c r="DV362" s="1"/>
      <c r="DW362" s="1"/>
      <c r="DX362" s="1"/>
      <c r="DY362" s="1"/>
      <c r="DZ362" s="1"/>
      <c r="EA362" s="1"/>
      <c r="EB362" s="1"/>
      <c r="EC362" s="1"/>
      <c r="ED362" s="1"/>
      <c r="EE362" s="1"/>
      <c r="EF362" s="1"/>
    </row>
    <row r="363" spans="1:136" s="3" customFormat="1" ht="15" customHeight="1">
      <c r="A363" s="1"/>
      <c r="C363" s="28"/>
      <c r="D363" s="28"/>
      <c r="E363" s="28"/>
      <c r="F363" s="28"/>
      <c r="G363" s="28"/>
      <c r="H363" s="28"/>
      <c r="J363" s="32"/>
      <c r="M363" s="28"/>
      <c r="O363" s="5"/>
      <c r="P363" s="5"/>
      <c r="Q363" s="5"/>
      <c r="R363" s="5"/>
      <c r="AM363" s="14"/>
      <c r="AQ363" s="14"/>
      <c r="AR363" s="14"/>
      <c r="AS363" s="14"/>
      <c r="AT363" s="14"/>
      <c r="AU363" s="14"/>
      <c r="AV363" s="14"/>
      <c r="AW363" s="14"/>
      <c r="AX363" s="14"/>
      <c r="AY363" s="14"/>
      <c r="AZ363" s="14"/>
      <c r="BA363" s="14"/>
      <c r="BB363" s="407"/>
      <c r="BC363" s="13"/>
      <c r="BD363" s="13"/>
      <c r="BE363" s="13"/>
      <c r="BF363" s="13"/>
      <c r="BG363" s="13"/>
      <c r="BH363" s="137"/>
      <c r="BI363" s="13"/>
      <c r="BJ363" s="13"/>
      <c r="BK363" s="13"/>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DB363" s="14"/>
      <c r="DC363" s="14"/>
      <c r="DD363" s="14"/>
      <c r="DE363" s="14"/>
      <c r="DF363" s="14"/>
      <c r="DG363" s="14"/>
      <c r="DH363" s="14"/>
      <c r="DK363" s="1"/>
      <c r="DL363" s="1"/>
      <c r="DM363" s="1"/>
      <c r="DN363" s="1"/>
      <c r="DO363" s="1"/>
      <c r="DP363" s="1"/>
      <c r="DQ363" s="1"/>
      <c r="DR363" s="1"/>
      <c r="DS363" s="1"/>
      <c r="DT363" s="1"/>
      <c r="DU363" s="1"/>
      <c r="DV363" s="1"/>
      <c r="DW363" s="1"/>
      <c r="DX363" s="1"/>
      <c r="DY363" s="1"/>
      <c r="DZ363" s="1"/>
      <c r="EA363" s="1"/>
      <c r="EB363" s="1"/>
      <c r="EC363" s="1"/>
      <c r="ED363" s="1"/>
      <c r="EE363" s="1"/>
      <c r="EF363" s="1"/>
    </row>
    <row r="364" spans="1:136" s="3" customFormat="1" ht="15" customHeight="1">
      <c r="A364" s="1"/>
      <c r="C364" s="28"/>
      <c r="D364" s="28"/>
      <c r="E364" s="28"/>
      <c r="F364" s="28"/>
      <c r="G364" s="28"/>
      <c r="H364" s="28"/>
      <c r="J364" s="32"/>
      <c r="M364" s="28"/>
      <c r="O364" s="5"/>
      <c r="P364" s="5"/>
      <c r="Q364" s="5"/>
      <c r="R364" s="5"/>
      <c r="AM364" s="14"/>
      <c r="AQ364" s="14"/>
      <c r="AR364" s="14"/>
      <c r="AS364" s="14"/>
      <c r="AT364" s="14"/>
      <c r="AU364" s="14"/>
      <c r="AV364" s="14"/>
      <c r="AW364" s="14"/>
      <c r="AX364" s="14"/>
      <c r="AY364" s="14"/>
      <c r="AZ364" s="14"/>
      <c r="BA364" s="14"/>
      <c r="BB364" s="407"/>
      <c r="BC364" s="13"/>
      <c r="BD364" s="13"/>
      <c r="BE364" s="13"/>
      <c r="BF364" s="13"/>
      <c r="BG364" s="13"/>
      <c r="BH364" s="137"/>
      <c r="BI364" s="13"/>
      <c r="BJ364" s="13"/>
      <c r="BK364" s="13"/>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DB364" s="14"/>
      <c r="DC364" s="14"/>
      <c r="DD364" s="14"/>
      <c r="DE364" s="14"/>
      <c r="DF364" s="14"/>
      <c r="DG364" s="14"/>
      <c r="DH364" s="14"/>
      <c r="DK364" s="1"/>
      <c r="DL364" s="1"/>
      <c r="DM364" s="1"/>
      <c r="DN364" s="1"/>
      <c r="DO364" s="1"/>
      <c r="DP364" s="1"/>
      <c r="DQ364" s="1"/>
      <c r="DR364" s="1"/>
      <c r="DS364" s="1"/>
      <c r="DT364" s="1"/>
      <c r="DU364" s="1"/>
      <c r="DV364" s="1"/>
      <c r="DW364" s="1"/>
      <c r="DX364" s="1"/>
      <c r="DY364" s="1"/>
      <c r="DZ364" s="1"/>
      <c r="EA364" s="1"/>
      <c r="EB364" s="1"/>
      <c r="EC364" s="1"/>
      <c r="ED364" s="1"/>
      <c r="EE364" s="1"/>
      <c r="EF364" s="1"/>
    </row>
    <row r="365" spans="1:136" s="3" customFormat="1" ht="15" customHeight="1">
      <c r="A365" s="1"/>
      <c r="C365" s="28"/>
      <c r="D365" s="28"/>
      <c r="E365" s="28"/>
      <c r="F365" s="28"/>
      <c r="G365" s="28"/>
      <c r="H365" s="28"/>
      <c r="J365" s="32"/>
      <c r="M365" s="28"/>
      <c r="O365" s="5"/>
      <c r="P365" s="5"/>
      <c r="Q365" s="5"/>
      <c r="R365" s="5"/>
      <c r="AM365" s="14"/>
      <c r="AQ365" s="14"/>
      <c r="AR365" s="14"/>
      <c r="AS365" s="14"/>
      <c r="AT365" s="14"/>
      <c r="AU365" s="14"/>
      <c r="AV365" s="14"/>
      <c r="AW365" s="14"/>
      <c r="AX365" s="14"/>
      <c r="AY365" s="14"/>
      <c r="AZ365" s="14"/>
      <c r="BA365" s="14"/>
      <c r="BB365" s="407"/>
      <c r="BC365" s="13"/>
      <c r="BD365" s="13"/>
      <c r="BE365" s="13"/>
      <c r="BF365" s="13"/>
      <c r="BG365" s="13"/>
      <c r="BH365" s="137"/>
      <c r="BI365" s="13"/>
      <c r="BJ365" s="13"/>
      <c r="BK365" s="13"/>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DB365" s="14"/>
      <c r="DC365" s="14"/>
      <c r="DD365" s="14"/>
      <c r="DE365" s="14"/>
      <c r="DF365" s="14"/>
      <c r="DG365" s="14"/>
      <c r="DH365" s="14"/>
      <c r="DK365" s="1"/>
      <c r="DL365" s="1"/>
      <c r="DM365" s="1"/>
      <c r="DN365" s="1"/>
      <c r="DO365" s="1"/>
      <c r="DP365" s="1"/>
      <c r="DQ365" s="1"/>
      <c r="DR365" s="1"/>
      <c r="DS365" s="1"/>
      <c r="DT365" s="1"/>
      <c r="DU365" s="1"/>
      <c r="DV365" s="1"/>
      <c r="DW365" s="1"/>
      <c r="DX365" s="1"/>
      <c r="DY365" s="1"/>
      <c r="DZ365" s="1"/>
      <c r="EA365" s="1"/>
      <c r="EB365" s="1"/>
      <c r="EC365" s="1"/>
      <c r="ED365" s="1"/>
      <c r="EE365" s="1"/>
      <c r="EF365" s="1"/>
    </row>
    <row r="366" spans="1:136" s="3" customFormat="1" ht="15" customHeight="1">
      <c r="A366" s="1"/>
      <c r="C366" s="28"/>
      <c r="D366" s="28"/>
      <c r="E366" s="28"/>
      <c r="F366" s="28"/>
      <c r="G366" s="28"/>
      <c r="H366" s="28"/>
      <c r="J366" s="32"/>
      <c r="M366" s="28"/>
      <c r="O366" s="5"/>
      <c r="P366" s="5"/>
      <c r="Q366" s="5"/>
      <c r="R366" s="5"/>
      <c r="AM366" s="14"/>
      <c r="AQ366" s="14"/>
      <c r="AR366" s="14"/>
      <c r="AS366" s="14"/>
      <c r="AT366" s="14"/>
      <c r="AU366" s="14"/>
      <c r="AV366" s="14"/>
      <c r="AW366" s="14"/>
      <c r="AX366" s="14"/>
      <c r="AY366" s="14"/>
      <c r="AZ366" s="14"/>
      <c r="BA366" s="14"/>
      <c r="BB366" s="407"/>
      <c r="BC366" s="13"/>
      <c r="BD366" s="13"/>
      <c r="BE366" s="13"/>
      <c r="BF366" s="13"/>
      <c r="BG366" s="13"/>
      <c r="BH366" s="137"/>
      <c r="BI366" s="13"/>
      <c r="BJ366" s="13"/>
      <c r="BK366" s="13"/>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DB366" s="14"/>
      <c r="DC366" s="14"/>
      <c r="DD366" s="14"/>
      <c r="DE366" s="14"/>
      <c r="DF366" s="14"/>
      <c r="DG366" s="14"/>
      <c r="DH366" s="14"/>
      <c r="DK366" s="1"/>
      <c r="DL366" s="1"/>
      <c r="DM366" s="1"/>
      <c r="DN366" s="1"/>
      <c r="DO366" s="1"/>
      <c r="DP366" s="1"/>
      <c r="DQ366" s="1"/>
      <c r="DR366" s="1"/>
      <c r="DS366" s="1"/>
      <c r="DT366" s="1"/>
      <c r="DU366" s="1"/>
      <c r="DV366" s="1"/>
      <c r="DW366" s="1"/>
      <c r="DX366" s="1"/>
      <c r="DY366" s="1"/>
      <c r="DZ366" s="1"/>
      <c r="EA366" s="1"/>
      <c r="EB366" s="1"/>
      <c r="EC366" s="1"/>
      <c r="ED366" s="1"/>
      <c r="EE366" s="1"/>
      <c r="EF366" s="1"/>
    </row>
    <row r="367" spans="1:136" s="3" customFormat="1" ht="15" customHeight="1">
      <c r="A367" s="1"/>
      <c r="C367" s="28"/>
      <c r="D367" s="28"/>
      <c r="E367" s="28"/>
      <c r="F367" s="28"/>
      <c r="G367" s="28"/>
      <c r="H367" s="28"/>
      <c r="J367" s="32"/>
      <c r="M367" s="28"/>
      <c r="O367" s="5"/>
      <c r="P367" s="5"/>
      <c r="Q367" s="5"/>
      <c r="R367" s="5"/>
      <c r="AM367" s="14"/>
      <c r="AQ367" s="14"/>
      <c r="AR367" s="14"/>
      <c r="AS367" s="14"/>
      <c r="AT367" s="14"/>
      <c r="AU367" s="14"/>
      <c r="AV367" s="14"/>
      <c r="AW367" s="14"/>
      <c r="AX367" s="14"/>
      <c r="AY367" s="14"/>
      <c r="AZ367" s="14"/>
      <c r="BA367" s="14"/>
      <c r="BB367" s="407"/>
      <c r="BC367" s="13"/>
      <c r="BD367" s="13"/>
      <c r="BE367" s="13"/>
      <c r="BF367" s="13"/>
      <c r="BG367" s="13"/>
      <c r="BH367" s="137"/>
      <c r="BI367" s="13"/>
      <c r="BJ367" s="13"/>
      <c r="BK367" s="13"/>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DB367" s="14"/>
      <c r="DC367" s="14"/>
      <c r="DD367" s="14"/>
      <c r="DE367" s="14"/>
      <c r="DF367" s="14"/>
      <c r="DG367" s="14"/>
      <c r="DH367" s="14"/>
      <c r="DK367" s="1"/>
      <c r="DL367" s="1"/>
      <c r="DM367" s="1"/>
      <c r="DN367" s="1"/>
      <c r="DO367" s="1"/>
      <c r="DP367" s="1"/>
      <c r="DQ367" s="1"/>
      <c r="DR367" s="1"/>
      <c r="DS367" s="1"/>
      <c r="DT367" s="1"/>
      <c r="DU367" s="1"/>
      <c r="DV367" s="1"/>
      <c r="DW367" s="1"/>
      <c r="DX367" s="1"/>
      <c r="DY367" s="1"/>
      <c r="DZ367" s="1"/>
      <c r="EA367" s="1"/>
      <c r="EB367" s="1"/>
      <c r="EC367" s="1"/>
      <c r="ED367" s="1"/>
      <c r="EE367" s="1"/>
      <c r="EF367" s="1"/>
    </row>
    <row r="368" spans="1:136" s="3" customFormat="1" ht="15" customHeight="1">
      <c r="A368" s="1"/>
      <c r="C368" s="28"/>
      <c r="D368" s="28"/>
      <c r="E368" s="28"/>
      <c r="F368" s="28"/>
      <c r="G368" s="28"/>
      <c r="H368" s="28"/>
      <c r="J368" s="32"/>
      <c r="M368" s="28"/>
      <c r="O368" s="5"/>
      <c r="P368" s="5"/>
      <c r="Q368" s="5"/>
      <c r="R368" s="5"/>
      <c r="AM368" s="14"/>
      <c r="AQ368" s="14"/>
      <c r="AR368" s="14"/>
      <c r="AS368" s="14"/>
      <c r="AT368" s="14"/>
      <c r="AU368" s="14"/>
      <c r="AV368" s="14"/>
      <c r="AW368" s="14"/>
      <c r="AX368" s="14"/>
      <c r="AY368" s="14"/>
      <c r="AZ368" s="14"/>
      <c r="BA368" s="14"/>
      <c r="BB368" s="407"/>
      <c r="BC368" s="13"/>
      <c r="BD368" s="13"/>
      <c r="BE368" s="13"/>
      <c r="BF368" s="13"/>
      <c r="BG368" s="13"/>
      <c r="BH368" s="137"/>
      <c r="BI368" s="13"/>
      <c r="BJ368" s="13"/>
      <c r="BK368" s="13"/>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DB368" s="14"/>
      <c r="DC368" s="14"/>
      <c r="DD368" s="14"/>
      <c r="DE368" s="14"/>
      <c r="DF368" s="14"/>
      <c r="DG368" s="14"/>
      <c r="DH368" s="14"/>
      <c r="DK368" s="1"/>
      <c r="DL368" s="1"/>
      <c r="DM368" s="1"/>
      <c r="DN368" s="1"/>
      <c r="DO368" s="1"/>
      <c r="DP368" s="1"/>
      <c r="DQ368" s="1"/>
      <c r="DR368" s="1"/>
      <c r="DS368" s="1"/>
      <c r="DT368" s="1"/>
      <c r="DU368" s="1"/>
      <c r="DV368" s="1"/>
      <c r="DW368" s="1"/>
      <c r="DX368" s="1"/>
      <c r="DY368" s="1"/>
      <c r="DZ368" s="1"/>
      <c r="EA368" s="1"/>
      <c r="EB368" s="1"/>
      <c r="EC368" s="1"/>
      <c r="ED368" s="1"/>
      <c r="EE368" s="1"/>
      <c r="EF368" s="1"/>
    </row>
    <row r="369" spans="1:136" s="3" customFormat="1" ht="15" customHeight="1">
      <c r="A369" s="1"/>
      <c r="C369" s="28"/>
      <c r="D369" s="28"/>
      <c r="E369" s="28"/>
      <c r="F369" s="28"/>
      <c r="G369" s="28"/>
      <c r="H369" s="28"/>
      <c r="J369" s="32"/>
      <c r="M369" s="28"/>
      <c r="O369" s="5"/>
      <c r="P369" s="5"/>
      <c r="Q369" s="5"/>
      <c r="R369" s="5"/>
      <c r="AM369" s="14"/>
      <c r="AQ369" s="14"/>
      <c r="AR369" s="14"/>
      <c r="AS369" s="14"/>
      <c r="AT369" s="14"/>
      <c r="AU369" s="14"/>
      <c r="AV369" s="14"/>
      <c r="AW369" s="14"/>
      <c r="AX369" s="14"/>
      <c r="AY369" s="14"/>
      <c r="AZ369" s="14"/>
      <c r="BA369" s="14"/>
      <c r="BB369" s="407"/>
      <c r="BC369" s="13"/>
      <c r="BD369" s="13"/>
      <c r="BE369" s="13"/>
      <c r="BF369" s="13"/>
      <c r="BG369" s="13"/>
      <c r="BH369" s="137"/>
      <c r="BI369" s="13"/>
      <c r="BJ369" s="13"/>
      <c r="BK369" s="13"/>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DB369" s="14"/>
      <c r="DC369" s="14"/>
      <c r="DD369" s="14"/>
      <c r="DE369" s="14"/>
      <c r="DF369" s="14"/>
      <c r="DG369" s="14"/>
      <c r="DH369" s="14"/>
      <c r="DK369" s="1"/>
      <c r="DL369" s="1"/>
      <c r="DM369" s="1"/>
      <c r="DN369" s="1"/>
      <c r="DO369" s="1"/>
      <c r="DP369" s="1"/>
      <c r="DQ369" s="1"/>
      <c r="DR369" s="1"/>
      <c r="DS369" s="1"/>
      <c r="DT369" s="1"/>
      <c r="DU369" s="1"/>
      <c r="DV369" s="1"/>
      <c r="DW369" s="1"/>
      <c r="DX369" s="1"/>
      <c r="DY369" s="1"/>
      <c r="DZ369" s="1"/>
      <c r="EA369" s="1"/>
      <c r="EB369" s="1"/>
      <c r="EC369" s="1"/>
      <c r="ED369" s="1"/>
      <c r="EE369" s="1"/>
      <c r="EF369" s="1"/>
    </row>
    <row r="370" spans="1:136" s="3" customFormat="1" ht="15" customHeight="1">
      <c r="A370" s="1"/>
      <c r="C370" s="28"/>
      <c r="D370" s="28"/>
      <c r="E370" s="28"/>
      <c r="F370" s="28"/>
      <c r="G370" s="28"/>
      <c r="H370" s="28"/>
      <c r="J370" s="32"/>
      <c r="M370" s="28"/>
      <c r="O370" s="5"/>
      <c r="P370" s="5"/>
      <c r="Q370" s="5"/>
      <c r="R370" s="5"/>
      <c r="AM370" s="14"/>
      <c r="AQ370" s="14"/>
      <c r="AR370" s="14"/>
      <c r="AS370" s="14"/>
      <c r="AT370" s="14"/>
      <c r="AU370" s="14"/>
      <c r="AV370" s="14"/>
      <c r="AW370" s="14"/>
      <c r="AX370" s="14"/>
      <c r="AY370" s="14"/>
      <c r="AZ370" s="14"/>
      <c r="BA370" s="14"/>
      <c r="BB370" s="407"/>
      <c r="BC370" s="13"/>
      <c r="BD370" s="13"/>
      <c r="BE370" s="13"/>
      <c r="BF370" s="13"/>
      <c r="BG370" s="13"/>
      <c r="BH370" s="137"/>
      <c r="BI370" s="13"/>
      <c r="BJ370" s="13"/>
      <c r="BK370" s="13"/>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DB370" s="14"/>
      <c r="DC370" s="14"/>
      <c r="DD370" s="14"/>
      <c r="DE370" s="14"/>
      <c r="DF370" s="14"/>
      <c r="DG370" s="14"/>
      <c r="DH370" s="14"/>
      <c r="DK370" s="1"/>
      <c r="DL370" s="1"/>
      <c r="DM370" s="1"/>
      <c r="DN370" s="1"/>
      <c r="DO370" s="1"/>
      <c r="DP370" s="1"/>
      <c r="DQ370" s="1"/>
      <c r="DR370" s="1"/>
      <c r="DS370" s="1"/>
      <c r="DT370" s="1"/>
      <c r="DU370" s="1"/>
      <c r="DV370" s="1"/>
      <c r="DW370" s="1"/>
      <c r="DX370" s="1"/>
      <c r="DY370" s="1"/>
      <c r="DZ370" s="1"/>
      <c r="EA370" s="1"/>
      <c r="EB370" s="1"/>
      <c r="EC370" s="1"/>
      <c r="ED370" s="1"/>
      <c r="EE370" s="1"/>
      <c r="EF370" s="1"/>
    </row>
    <row r="371" spans="1:136" s="3" customFormat="1" ht="15" customHeight="1">
      <c r="A371" s="1"/>
      <c r="C371" s="28"/>
      <c r="D371" s="28"/>
      <c r="E371" s="28"/>
      <c r="F371" s="28"/>
      <c r="G371" s="28"/>
      <c r="H371" s="28"/>
      <c r="J371" s="32"/>
      <c r="M371" s="28"/>
      <c r="O371" s="5"/>
      <c r="P371" s="5"/>
      <c r="Q371" s="5"/>
      <c r="R371" s="5"/>
      <c r="AM371" s="14"/>
      <c r="AQ371" s="14"/>
      <c r="AR371" s="14"/>
      <c r="AS371" s="14"/>
      <c r="AT371" s="14"/>
      <c r="AU371" s="14"/>
      <c r="AV371" s="14"/>
      <c r="AW371" s="14"/>
      <c r="AX371" s="14"/>
      <c r="AY371" s="14"/>
      <c r="AZ371" s="14"/>
      <c r="BA371" s="14"/>
      <c r="BB371" s="407"/>
      <c r="BC371" s="13"/>
      <c r="BD371" s="13"/>
      <c r="BE371" s="13"/>
      <c r="BF371" s="13"/>
      <c r="BG371" s="13"/>
      <c r="BH371" s="137"/>
      <c r="BI371" s="13"/>
      <c r="BJ371" s="13"/>
      <c r="BK371" s="13"/>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DB371" s="14"/>
      <c r="DC371" s="14"/>
      <c r="DD371" s="14"/>
      <c r="DE371" s="14"/>
      <c r="DF371" s="14"/>
      <c r="DG371" s="14"/>
      <c r="DH371" s="14"/>
      <c r="DK371" s="1"/>
      <c r="DL371" s="1"/>
      <c r="DM371" s="1"/>
      <c r="DN371" s="1"/>
      <c r="DO371" s="1"/>
      <c r="DP371" s="1"/>
      <c r="DQ371" s="1"/>
      <c r="DR371" s="1"/>
      <c r="DS371" s="1"/>
      <c r="DT371" s="1"/>
      <c r="DU371" s="1"/>
      <c r="DV371" s="1"/>
      <c r="DW371" s="1"/>
      <c r="DX371" s="1"/>
      <c r="DY371" s="1"/>
      <c r="DZ371" s="1"/>
      <c r="EA371" s="1"/>
      <c r="EB371" s="1"/>
      <c r="EC371" s="1"/>
      <c r="ED371" s="1"/>
      <c r="EE371" s="1"/>
      <c r="EF371" s="1"/>
    </row>
    <row r="372" spans="1:136" s="3" customFormat="1" ht="15" customHeight="1">
      <c r="A372" s="1"/>
      <c r="C372" s="28"/>
      <c r="D372" s="28"/>
      <c r="E372" s="28"/>
      <c r="F372" s="28"/>
      <c r="G372" s="28"/>
      <c r="H372" s="28"/>
      <c r="J372" s="32"/>
      <c r="M372" s="28"/>
      <c r="O372" s="5"/>
      <c r="P372" s="5"/>
      <c r="Q372" s="5"/>
      <c r="R372" s="5"/>
      <c r="AM372" s="14"/>
      <c r="AQ372" s="14"/>
      <c r="AR372" s="14"/>
      <c r="AS372" s="14"/>
      <c r="AT372" s="14"/>
      <c r="AU372" s="14"/>
      <c r="AV372" s="14"/>
      <c r="AW372" s="14"/>
      <c r="AX372" s="14"/>
      <c r="AY372" s="14"/>
      <c r="AZ372" s="14"/>
      <c r="BA372" s="14"/>
      <c r="BB372" s="407"/>
      <c r="BC372" s="13"/>
      <c r="BD372" s="13"/>
      <c r="BE372" s="13"/>
      <c r="BF372" s="13"/>
      <c r="BG372" s="13"/>
      <c r="BH372" s="137"/>
      <c r="BI372" s="13"/>
      <c r="BJ372" s="13"/>
      <c r="BK372" s="13"/>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DB372" s="14"/>
      <c r="DC372" s="14"/>
      <c r="DD372" s="14"/>
      <c r="DE372" s="14"/>
      <c r="DF372" s="14"/>
      <c r="DG372" s="14"/>
      <c r="DH372" s="14"/>
      <c r="DK372" s="1"/>
      <c r="DL372" s="1"/>
      <c r="DM372" s="1"/>
      <c r="DN372" s="1"/>
      <c r="DO372" s="1"/>
      <c r="DP372" s="1"/>
      <c r="DQ372" s="1"/>
      <c r="DR372" s="1"/>
      <c r="DS372" s="1"/>
      <c r="DT372" s="1"/>
      <c r="DU372" s="1"/>
      <c r="DV372" s="1"/>
      <c r="DW372" s="1"/>
      <c r="DX372" s="1"/>
      <c r="DY372" s="1"/>
      <c r="DZ372" s="1"/>
      <c r="EA372" s="1"/>
      <c r="EB372" s="1"/>
      <c r="EC372" s="1"/>
      <c r="ED372" s="1"/>
      <c r="EE372" s="1"/>
      <c r="EF372" s="1"/>
    </row>
    <row r="373" spans="1:136" s="3" customFormat="1" ht="15" customHeight="1">
      <c r="A373" s="1"/>
      <c r="C373" s="28"/>
      <c r="D373" s="28"/>
      <c r="E373" s="28"/>
      <c r="F373" s="28"/>
      <c r="G373" s="28"/>
      <c r="H373" s="28"/>
      <c r="J373" s="32"/>
      <c r="M373" s="28"/>
      <c r="O373" s="5"/>
      <c r="P373" s="5"/>
      <c r="Q373" s="5"/>
      <c r="R373" s="5"/>
      <c r="AM373" s="14"/>
      <c r="AQ373" s="14"/>
      <c r="AR373" s="14"/>
      <c r="AS373" s="14"/>
      <c r="AT373" s="14"/>
      <c r="AU373" s="14"/>
      <c r="AV373" s="14"/>
      <c r="AW373" s="14"/>
      <c r="AX373" s="14"/>
      <c r="AY373" s="14"/>
      <c r="AZ373" s="14"/>
      <c r="BA373" s="14"/>
      <c r="BB373" s="407"/>
      <c r="BC373" s="13"/>
      <c r="BD373" s="13"/>
      <c r="BE373" s="13"/>
      <c r="BF373" s="13"/>
      <c r="BG373" s="13"/>
      <c r="BH373" s="137"/>
      <c r="BI373" s="13"/>
      <c r="BJ373" s="13"/>
      <c r="BK373" s="13"/>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DB373" s="14"/>
      <c r="DC373" s="14"/>
      <c r="DD373" s="14"/>
      <c r="DE373" s="14"/>
      <c r="DF373" s="14"/>
      <c r="DG373" s="14"/>
      <c r="DH373" s="14"/>
      <c r="DK373" s="1"/>
      <c r="DL373" s="1"/>
      <c r="DM373" s="1"/>
      <c r="DN373" s="1"/>
      <c r="DO373" s="1"/>
      <c r="DP373" s="1"/>
      <c r="DQ373" s="1"/>
      <c r="DR373" s="1"/>
      <c r="DS373" s="1"/>
      <c r="DT373" s="1"/>
      <c r="DU373" s="1"/>
      <c r="DV373" s="1"/>
      <c r="DW373" s="1"/>
      <c r="DX373" s="1"/>
      <c r="DY373" s="1"/>
      <c r="DZ373" s="1"/>
      <c r="EA373" s="1"/>
      <c r="EB373" s="1"/>
      <c r="EC373" s="1"/>
      <c r="ED373" s="1"/>
      <c r="EE373" s="1"/>
      <c r="EF373" s="1"/>
    </row>
    <row r="374" spans="1:136" s="3" customFormat="1" ht="15" customHeight="1">
      <c r="A374" s="1"/>
      <c r="C374" s="28"/>
      <c r="D374" s="28"/>
      <c r="E374" s="28"/>
      <c r="F374" s="28"/>
      <c r="G374" s="28"/>
      <c r="H374" s="28"/>
      <c r="J374" s="32"/>
      <c r="M374" s="28"/>
      <c r="O374" s="5"/>
      <c r="P374" s="5"/>
      <c r="Q374" s="5"/>
      <c r="R374" s="5"/>
      <c r="AM374" s="14"/>
      <c r="AQ374" s="14"/>
      <c r="AR374" s="14"/>
      <c r="AS374" s="14"/>
      <c r="AT374" s="14"/>
      <c r="AU374" s="14"/>
      <c r="AV374" s="14"/>
      <c r="AW374" s="14"/>
      <c r="AX374" s="14"/>
      <c r="AY374" s="14"/>
      <c r="AZ374" s="14"/>
      <c r="BA374" s="14"/>
      <c r="BB374" s="407"/>
      <c r="BC374" s="13"/>
      <c r="BD374" s="13"/>
      <c r="BE374" s="13"/>
      <c r="BF374" s="13"/>
      <c r="BG374" s="13"/>
      <c r="BH374" s="137"/>
      <c r="BI374" s="13"/>
      <c r="BJ374" s="13"/>
      <c r="BK374" s="13"/>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DB374" s="14"/>
      <c r="DC374" s="14"/>
      <c r="DD374" s="14"/>
      <c r="DE374" s="14"/>
      <c r="DF374" s="14"/>
      <c r="DG374" s="14"/>
      <c r="DH374" s="14"/>
      <c r="DK374" s="1"/>
      <c r="DL374" s="1"/>
      <c r="DM374" s="1"/>
      <c r="DN374" s="1"/>
      <c r="DO374" s="1"/>
      <c r="DP374" s="1"/>
      <c r="DQ374" s="1"/>
      <c r="DR374" s="1"/>
      <c r="DS374" s="1"/>
      <c r="DT374" s="1"/>
      <c r="DU374" s="1"/>
      <c r="DV374" s="1"/>
      <c r="DW374" s="1"/>
      <c r="DX374" s="1"/>
      <c r="DY374" s="1"/>
      <c r="DZ374" s="1"/>
      <c r="EA374" s="1"/>
      <c r="EB374" s="1"/>
      <c r="EC374" s="1"/>
      <c r="ED374" s="1"/>
      <c r="EE374" s="1"/>
      <c r="EF374" s="1"/>
    </row>
    <row r="375" spans="1:136" s="3" customFormat="1" ht="15" customHeight="1">
      <c r="A375" s="1"/>
      <c r="C375" s="28"/>
      <c r="D375" s="28"/>
      <c r="E375" s="28"/>
      <c r="F375" s="28"/>
      <c r="G375" s="28"/>
      <c r="H375" s="28"/>
      <c r="J375" s="32"/>
      <c r="M375" s="28"/>
      <c r="O375" s="5"/>
      <c r="P375" s="5"/>
      <c r="Q375" s="5"/>
      <c r="R375" s="5"/>
      <c r="AM375" s="14"/>
      <c r="AQ375" s="14"/>
      <c r="AR375" s="14"/>
      <c r="AS375" s="14"/>
      <c r="AT375" s="14"/>
      <c r="AU375" s="14"/>
      <c r="AV375" s="14"/>
      <c r="AW375" s="14"/>
      <c r="AX375" s="14"/>
      <c r="AY375" s="14"/>
      <c r="AZ375" s="14"/>
      <c r="BA375" s="14"/>
      <c r="BB375" s="407"/>
      <c r="BC375" s="13"/>
      <c r="BD375" s="13"/>
      <c r="BE375" s="13"/>
      <c r="BF375" s="13"/>
      <c r="BG375" s="13"/>
      <c r="BH375" s="137"/>
      <c r="BI375" s="13"/>
      <c r="BJ375" s="13"/>
      <c r="BK375" s="13"/>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DB375" s="14"/>
      <c r="DC375" s="14"/>
      <c r="DD375" s="14"/>
      <c r="DE375" s="14"/>
      <c r="DF375" s="14"/>
      <c r="DG375" s="14"/>
      <c r="DH375" s="14"/>
      <c r="DK375" s="1"/>
      <c r="DL375" s="1"/>
      <c r="DM375" s="1"/>
      <c r="DN375" s="1"/>
      <c r="DO375" s="1"/>
      <c r="DP375" s="1"/>
      <c r="DQ375" s="1"/>
      <c r="DR375" s="1"/>
      <c r="DS375" s="1"/>
      <c r="DT375" s="1"/>
      <c r="DU375" s="1"/>
      <c r="DV375" s="1"/>
      <c r="DW375" s="1"/>
      <c r="DX375" s="1"/>
      <c r="DY375" s="1"/>
      <c r="DZ375" s="1"/>
      <c r="EA375" s="1"/>
      <c r="EB375" s="1"/>
      <c r="EC375" s="1"/>
      <c r="ED375" s="1"/>
      <c r="EE375" s="1"/>
      <c r="EF375" s="1"/>
    </row>
    <row r="376" spans="1:136" s="3" customFormat="1" ht="15" customHeight="1">
      <c r="A376" s="1"/>
      <c r="C376" s="28"/>
      <c r="D376" s="28"/>
      <c r="E376" s="28"/>
      <c r="F376" s="28"/>
      <c r="G376" s="28"/>
      <c r="H376" s="28"/>
      <c r="J376" s="32"/>
      <c r="M376" s="28"/>
      <c r="O376" s="5"/>
      <c r="P376" s="5"/>
      <c r="Q376" s="5"/>
      <c r="R376" s="5"/>
      <c r="AM376" s="14"/>
      <c r="AQ376" s="14"/>
      <c r="AR376" s="14"/>
      <c r="AS376" s="14"/>
      <c r="AT376" s="14"/>
      <c r="AU376" s="14"/>
      <c r="AV376" s="14"/>
      <c r="AW376" s="14"/>
      <c r="AX376" s="14"/>
      <c r="AY376" s="14"/>
      <c r="AZ376" s="14"/>
      <c r="BA376" s="14"/>
      <c r="BB376" s="407"/>
      <c r="BC376" s="13"/>
      <c r="BD376" s="13"/>
      <c r="BE376" s="13"/>
      <c r="BF376" s="13"/>
      <c r="BG376" s="13"/>
      <c r="BH376" s="137"/>
      <c r="BI376" s="13"/>
      <c r="BJ376" s="13"/>
      <c r="BK376" s="13"/>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DB376" s="14"/>
      <c r="DC376" s="14"/>
      <c r="DD376" s="14"/>
      <c r="DE376" s="14"/>
      <c r="DF376" s="14"/>
      <c r="DG376" s="14"/>
      <c r="DH376" s="14"/>
      <c r="DK376" s="1"/>
      <c r="DL376" s="1"/>
      <c r="DM376" s="1"/>
      <c r="DN376" s="1"/>
      <c r="DO376" s="1"/>
      <c r="DP376" s="1"/>
      <c r="DQ376" s="1"/>
      <c r="DR376" s="1"/>
      <c r="DS376" s="1"/>
      <c r="DT376" s="1"/>
      <c r="DU376" s="1"/>
      <c r="DV376" s="1"/>
      <c r="DW376" s="1"/>
      <c r="DX376" s="1"/>
      <c r="DY376" s="1"/>
      <c r="DZ376" s="1"/>
      <c r="EA376" s="1"/>
      <c r="EB376" s="1"/>
      <c r="EC376" s="1"/>
      <c r="ED376" s="1"/>
      <c r="EE376" s="1"/>
      <c r="EF376" s="1"/>
    </row>
    <row r="377" spans="1:136" s="3" customFormat="1" ht="15" customHeight="1">
      <c r="A377" s="1"/>
      <c r="C377" s="28"/>
      <c r="D377" s="28"/>
      <c r="E377" s="28"/>
      <c r="F377" s="28"/>
      <c r="G377" s="28"/>
      <c r="H377" s="28"/>
      <c r="J377" s="32"/>
      <c r="M377" s="28"/>
      <c r="O377" s="5"/>
      <c r="P377" s="5"/>
      <c r="Q377" s="5"/>
      <c r="R377" s="5"/>
      <c r="AM377" s="14"/>
      <c r="AQ377" s="14"/>
      <c r="AR377" s="14"/>
      <c r="AS377" s="14"/>
      <c r="AT377" s="14"/>
      <c r="AU377" s="14"/>
      <c r="AV377" s="14"/>
      <c r="AW377" s="14"/>
      <c r="AX377" s="14"/>
      <c r="AY377" s="14"/>
      <c r="AZ377" s="14"/>
      <c r="BA377" s="14"/>
      <c r="BB377" s="407"/>
      <c r="BC377" s="13"/>
      <c r="BD377" s="13"/>
      <c r="BE377" s="13"/>
      <c r="BF377" s="13"/>
      <c r="BG377" s="13"/>
      <c r="BH377" s="137"/>
      <c r="BI377" s="13"/>
      <c r="BJ377" s="13"/>
      <c r="BK377" s="13"/>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DB377" s="14"/>
      <c r="DC377" s="14"/>
      <c r="DD377" s="14"/>
      <c r="DE377" s="14"/>
      <c r="DF377" s="14"/>
      <c r="DG377" s="14"/>
      <c r="DH377" s="14"/>
      <c r="DK377" s="1"/>
      <c r="DL377" s="1"/>
      <c r="DM377" s="1"/>
      <c r="DN377" s="1"/>
      <c r="DO377" s="1"/>
      <c r="DP377" s="1"/>
      <c r="DQ377" s="1"/>
      <c r="DR377" s="1"/>
      <c r="DS377" s="1"/>
      <c r="DT377" s="1"/>
      <c r="DU377" s="1"/>
      <c r="DV377" s="1"/>
      <c r="DW377" s="1"/>
      <c r="DX377" s="1"/>
      <c r="DY377" s="1"/>
      <c r="DZ377" s="1"/>
      <c r="EA377" s="1"/>
      <c r="EB377" s="1"/>
      <c r="EC377" s="1"/>
      <c r="ED377" s="1"/>
      <c r="EE377" s="1"/>
      <c r="EF377" s="1"/>
    </row>
    <row r="378" spans="1:136" s="3" customFormat="1" ht="15" customHeight="1">
      <c r="A378" s="1"/>
      <c r="C378" s="28"/>
      <c r="D378" s="28"/>
      <c r="E378" s="28"/>
      <c r="F378" s="28"/>
      <c r="G378" s="28"/>
      <c r="H378" s="28"/>
      <c r="J378" s="32"/>
      <c r="M378" s="28"/>
      <c r="O378" s="5"/>
      <c r="P378" s="5"/>
      <c r="Q378" s="5"/>
      <c r="R378" s="5"/>
      <c r="AM378" s="14"/>
      <c r="AQ378" s="14"/>
      <c r="AR378" s="14"/>
      <c r="AS378" s="14"/>
      <c r="AT378" s="14"/>
      <c r="AU378" s="14"/>
      <c r="AV378" s="14"/>
      <c r="AW378" s="14"/>
      <c r="AX378" s="14"/>
      <c r="AY378" s="14"/>
      <c r="AZ378" s="14"/>
      <c r="BA378" s="14"/>
      <c r="BB378" s="407"/>
      <c r="BC378" s="13"/>
      <c r="BD378" s="13"/>
      <c r="BE378" s="13"/>
      <c r="BF378" s="13"/>
      <c r="BG378" s="13"/>
      <c r="BH378" s="137"/>
      <c r="BI378" s="13"/>
      <c r="BJ378" s="13"/>
      <c r="BK378" s="13"/>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DB378" s="14"/>
      <c r="DC378" s="14"/>
      <c r="DD378" s="14"/>
      <c r="DE378" s="14"/>
      <c r="DF378" s="14"/>
      <c r="DG378" s="14"/>
      <c r="DH378" s="14"/>
      <c r="DK378" s="1"/>
      <c r="DL378" s="1"/>
      <c r="DM378" s="1"/>
      <c r="DN378" s="1"/>
      <c r="DO378" s="1"/>
      <c r="DP378" s="1"/>
      <c r="DQ378" s="1"/>
      <c r="DR378" s="1"/>
      <c r="DS378" s="1"/>
      <c r="DT378" s="1"/>
      <c r="DU378" s="1"/>
      <c r="DV378" s="1"/>
      <c r="DW378" s="1"/>
      <c r="DX378" s="1"/>
      <c r="DY378" s="1"/>
      <c r="DZ378" s="1"/>
      <c r="EA378" s="1"/>
      <c r="EB378" s="1"/>
      <c r="EC378" s="1"/>
      <c r="ED378" s="1"/>
      <c r="EE378" s="1"/>
      <c r="EF378" s="1"/>
    </row>
    <row r="379" spans="1:136" s="3" customFormat="1" ht="15" customHeight="1">
      <c r="A379" s="1"/>
      <c r="C379" s="28"/>
      <c r="D379" s="28"/>
      <c r="E379" s="28"/>
      <c r="F379" s="28"/>
      <c r="G379" s="28"/>
      <c r="H379" s="28"/>
      <c r="J379" s="32"/>
      <c r="M379" s="28"/>
      <c r="O379" s="5"/>
      <c r="P379" s="5"/>
      <c r="Q379" s="5"/>
      <c r="R379" s="5"/>
      <c r="AM379" s="14"/>
      <c r="AQ379" s="14"/>
      <c r="AR379" s="14"/>
      <c r="AS379" s="14"/>
      <c r="AT379" s="14"/>
      <c r="AU379" s="14"/>
      <c r="AV379" s="14"/>
      <c r="AW379" s="14"/>
      <c r="AX379" s="14"/>
      <c r="AY379" s="14"/>
      <c r="AZ379" s="14"/>
      <c r="BA379" s="14"/>
      <c r="BB379" s="407"/>
      <c r="BC379" s="13"/>
      <c r="BD379" s="13"/>
      <c r="BE379" s="13"/>
      <c r="BF379" s="13"/>
      <c r="BG379" s="13"/>
      <c r="BH379" s="137"/>
      <c r="BI379" s="13"/>
      <c r="BJ379" s="13"/>
      <c r="BK379" s="13"/>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DB379" s="14"/>
      <c r="DC379" s="14"/>
      <c r="DD379" s="14"/>
      <c r="DE379" s="14"/>
      <c r="DF379" s="14"/>
      <c r="DG379" s="14"/>
      <c r="DH379" s="14"/>
      <c r="DK379" s="1"/>
      <c r="DL379" s="1"/>
      <c r="DM379" s="1"/>
      <c r="DN379" s="1"/>
      <c r="DO379" s="1"/>
      <c r="DP379" s="1"/>
      <c r="DQ379" s="1"/>
      <c r="DR379" s="1"/>
      <c r="DS379" s="1"/>
      <c r="DT379" s="1"/>
      <c r="DU379" s="1"/>
      <c r="DV379" s="1"/>
      <c r="DW379" s="1"/>
      <c r="DX379" s="1"/>
      <c r="DY379" s="1"/>
      <c r="DZ379" s="1"/>
      <c r="EA379" s="1"/>
      <c r="EB379" s="1"/>
      <c r="EC379" s="1"/>
      <c r="ED379" s="1"/>
      <c r="EE379" s="1"/>
      <c r="EF379" s="1"/>
    </row>
    <row r="380" spans="1:136" s="3" customFormat="1" ht="15" customHeight="1">
      <c r="A380" s="1"/>
      <c r="C380" s="28"/>
      <c r="D380" s="28"/>
      <c r="E380" s="28"/>
      <c r="F380" s="28"/>
      <c r="G380" s="28"/>
      <c r="H380" s="28"/>
      <c r="J380" s="32"/>
      <c r="M380" s="28"/>
      <c r="O380" s="5"/>
      <c r="P380" s="5"/>
      <c r="Q380" s="5"/>
      <c r="R380" s="5"/>
      <c r="AM380" s="14"/>
      <c r="AQ380" s="14"/>
      <c r="AR380" s="14"/>
      <c r="AS380" s="14"/>
      <c r="AT380" s="14"/>
      <c r="AU380" s="14"/>
      <c r="AV380" s="14"/>
      <c r="AW380" s="14"/>
      <c r="AX380" s="14"/>
      <c r="AY380" s="14"/>
      <c r="AZ380" s="14"/>
      <c r="BA380" s="14"/>
      <c r="BB380" s="407"/>
      <c r="BC380" s="13"/>
      <c r="BD380" s="13"/>
      <c r="BE380" s="13"/>
      <c r="BF380" s="13"/>
      <c r="BG380" s="13"/>
      <c r="BH380" s="137"/>
      <c r="BI380" s="13"/>
      <c r="BJ380" s="13"/>
      <c r="BK380" s="13"/>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DB380" s="14"/>
      <c r="DC380" s="14"/>
      <c r="DD380" s="14"/>
      <c r="DE380" s="14"/>
      <c r="DF380" s="14"/>
      <c r="DG380" s="14"/>
      <c r="DH380" s="14"/>
      <c r="DK380" s="1"/>
      <c r="DL380" s="1"/>
      <c r="DM380" s="1"/>
      <c r="DN380" s="1"/>
      <c r="DO380" s="1"/>
      <c r="DP380" s="1"/>
      <c r="DQ380" s="1"/>
      <c r="DR380" s="1"/>
      <c r="DS380" s="1"/>
      <c r="DT380" s="1"/>
      <c r="DU380" s="1"/>
      <c r="DV380" s="1"/>
      <c r="DW380" s="1"/>
      <c r="DX380" s="1"/>
      <c r="DY380" s="1"/>
      <c r="DZ380" s="1"/>
      <c r="EA380" s="1"/>
      <c r="EB380" s="1"/>
      <c r="EC380" s="1"/>
      <c r="ED380" s="1"/>
      <c r="EE380" s="1"/>
      <c r="EF380" s="1"/>
    </row>
    <row r="381" spans="1:136" s="3" customFormat="1" ht="15" customHeight="1">
      <c r="A381" s="1"/>
      <c r="C381" s="28"/>
      <c r="D381" s="28"/>
      <c r="E381" s="28"/>
      <c r="F381" s="28"/>
      <c r="G381" s="28"/>
      <c r="H381" s="28"/>
      <c r="J381" s="32"/>
      <c r="M381" s="28"/>
      <c r="O381" s="5"/>
      <c r="P381" s="5"/>
      <c r="Q381" s="5"/>
      <c r="R381" s="5"/>
      <c r="AM381" s="14"/>
      <c r="AQ381" s="14"/>
      <c r="AR381" s="14"/>
      <c r="AS381" s="14"/>
      <c r="AT381" s="14"/>
      <c r="AU381" s="14"/>
      <c r="AV381" s="14"/>
      <c r="AW381" s="14"/>
      <c r="AX381" s="14"/>
      <c r="AY381" s="14"/>
      <c r="AZ381" s="14"/>
      <c r="BA381" s="14"/>
      <c r="BB381" s="407"/>
      <c r="BC381" s="13"/>
      <c r="BD381" s="13"/>
      <c r="BE381" s="13"/>
      <c r="BF381" s="13"/>
      <c r="BG381" s="13"/>
      <c r="BH381" s="137"/>
      <c r="BI381" s="13"/>
      <c r="BJ381" s="13"/>
      <c r="BK381" s="13"/>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DB381" s="14"/>
      <c r="DC381" s="14"/>
      <c r="DD381" s="14"/>
      <c r="DE381" s="14"/>
      <c r="DF381" s="14"/>
      <c r="DG381" s="14"/>
      <c r="DH381" s="14"/>
      <c r="DK381" s="1"/>
      <c r="DL381" s="1"/>
      <c r="DM381" s="1"/>
      <c r="DN381" s="1"/>
      <c r="DO381" s="1"/>
      <c r="DP381" s="1"/>
      <c r="DQ381" s="1"/>
      <c r="DR381" s="1"/>
      <c r="DS381" s="1"/>
      <c r="DT381" s="1"/>
      <c r="DU381" s="1"/>
      <c r="DV381" s="1"/>
      <c r="DW381" s="1"/>
      <c r="DX381" s="1"/>
      <c r="DY381" s="1"/>
      <c r="DZ381" s="1"/>
      <c r="EA381" s="1"/>
      <c r="EB381" s="1"/>
      <c r="EC381" s="1"/>
      <c r="ED381" s="1"/>
      <c r="EE381" s="1"/>
      <c r="EF381" s="1"/>
    </row>
    <row r="382" spans="1:136" s="3" customFormat="1" ht="15" customHeight="1">
      <c r="A382" s="1"/>
      <c r="C382" s="28"/>
      <c r="D382" s="28"/>
      <c r="E382" s="28"/>
      <c r="F382" s="28"/>
      <c r="G382" s="28"/>
      <c r="H382" s="28"/>
      <c r="J382" s="32"/>
      <c r="M382" s="28"/>
      <c r="O382" s="5"/>
      <c r="P382" s="5"/>
      <c r="Q382" s="5"/>
      <c r="R382" s="5"/>
      <c r="AM382" s="14"/>
      <c r="AQ382" s="14"/>
      <c r="AR382" s="14"/>
      <c r="AS382" s="14"/>
      <c r="AT382" s="14"/>
      <c r="AU382" s="14"/>
      <c r="AV382" s="14"/>
      <c r="AW382" s="14"/>
      <c r="AX382" s="14"/>
      <c r="AY382" s="14"/>
      <c r="AZ382" s="14"/>
      <c r="BA382" s="14"/>
      <c r="BB382" s="407"/>
      <c r="BC382" s="13"/>
      <c r="BD382" s="13"/>
      <c r="BE382" s="13"/>
      <c r="BF382" s="13"/>
      <c r="BG382" s="13"/>
      <c r="BH382" s="137"/>
      <c r="BI382" s="13"/>
      <c r="BJ382" s="13"/>
      <c r="BK382" s="13"/>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DB382" s="14"/>
      <c r="DC382" s="14"/>
      <c r="DD382" s="14"/>
      <c r="DE382" s="14"/>
      <c r="DF382" s="14"/>
      <c r="DG382" s="14"/>
      <c r="DH382" s="14"/>
      <c r="DK382" s="1"/>
      <c r="DL382" s="1"/>
      <c r="DM382" s="1"/>
      <c r="DN382" s="1"/>
      <c r="DO382" s="1"/>
      <c r="DP382" s="1"/>
      <c r="DQ382" s="1"/>
      <c r="DR382" s="1"/>
      <c r="DS382" s="1"/>
      <c r="DT382" s="1"/>
      <c r="DU382" s="1"/>
      <c r="DV382" s="1"/>
      <c r="DW382" s="1"/>
      <c r="DX382" s="1"/>
      <c r="DY382" s="1"/>
      <c r="DZ382" s="1"/>
      <c r="EA382" s="1"/>
      <c r="EB382" s="1"/>
      <c r="EC382" s="1"/>
      <c r="ED382" s="1"/>
      <c r="EE382" s="1"/>
      <c r="EF382" s="1"/>
    </row>
    <row r="383" spans="1:136" s="3" customFormat="1" ht="15" customHeight="1">
      <c r="A383" s="1"/>
      <c r="C383" s="28"/>
      <c r="D383" s="28"/>
      <c r="E383" s="28"/>
      <c r="F383" s="28"/>
      <c r="G383" s="28"/>
      <c r="H383" s="28"/>
      <c r="J383" s="32"/>
      <c r="M383" s="28"/>
      <c r="O383" s="5"/>
      <c r="P383" s="5"/>
      <c r="Q383" s="5"/>
      <c r="R383" s="5"/>
      <c r="AM383" s="14"/>
      <c r="AQ383" s="14"/>
      <c r="AR383" s="14"/>
      <c r="AS383" s="14"/>
      <c r="AT383" s="14"/>
      <c r="AU383" s="14"/>
      <c r="AV383" s="14"/>
      <c r="AW383" s="14"/>
      <c r="AX383" s="14"/>
      <c r="AY383" s="14"/>
      <c r="AZ383" s="14"/>
      <c r="BA383" s="14"/>
      <c r="BB383" s="407"/>
      <c r="BC383" s="13"/>
      <c r="BD383" s="13"/>
      <c r="BE383" s="13"/>
      <c r="BF383" s="13"/>
      <c r="BG383" s="13"/>
      <c r="BH383" s="137"/>
      <c r="BI383" s="13"/>
      <c r="BJ383" s="13"/>
      <c r="BK383" s="13"/>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DB383" s="14"/>
      <c r="DC383" s="14"/>
      <c r="DD383" s="14"/>
      <c r="DE383" s="14"/>
      <c r="DF383" s="14"/>
      <c r="DG383" s="14"/>
      <c r="DH383" s="14"/>
      <c r="DK383" s="1"/>
      <c r="DL383" s="1"/>
      <c r="DM383" s="1"/>
      <c r="DN383" s="1"/>
      <c r="DO383" s="1"/>
      <c r="DP383" s="1"/>
      <c r="DQ383" s="1"/>
      <c r="DR383" s="1"/>
      <c r="DS383" s="1"/>
      <c r="DT383" s="1"/>
      <c r="DU383" s="1"/>
      <c r="DV383" s="1"/>
      <c r="DW383" s="1"/>
      <c r="DX383" s="1"/>
      <c r="DY383" s="1"/>
      <c r="DZ383" s="1"/>
      <c r="EA383" s="1"/>
      <c r="EB383" s="1"/>
      <c r="EC383" s="1"/>
      <c r="ED383" s="1"/>
      <c r="EE383" s="1"/>
      <c r="EF383" s="1"/>
    </row>
    <row r="384" spans="1:136" s="3" customFormat="1" ht="15" customHeight="1">
      <c r="A384" s="1"/>
      <c r="C384" s="28"/>
      <c r="D384" s="28"/>
      <c r="E384" s="28"/>
      <c r="F384" s="28"/>
      <c r="G384" s="28"/>
      <c r="H384" s="28"/>
      <c r="J384" s="32"/>
      <c r="M384" s="28"/>
      <c r="O384" s="5"/>
      <c r="P384" s="5"/>
      <c r="Q384" s="5"/>
      <c r="R384" s="5"/>
      <c r="AM384" s="14"/>
      <c r="AQ384" s="14"/>
      <c r="AR384" s="14"/>
      <c r="AS384" s="14"/>
      <c r="AT384" s="14"/>
      <c r="AU384" s="14"/>
      <c r="AV384" s="14"/>
      <c r="AW384" s="14"/>
      <c r="AX384" s="14"/>
      <c r="AY384" s="14"/>
      <c r="AZ384" s="14"/>
      <c r="BA384" s="14"/>
      <c r="BB384" s="407"/>
      <c r="BC384" s="13"/>
      <c r="BD384" s="13"/>
      <c r="BE384" s="13"/>
      <c r="BF384" s="13"/>
      <c r="BG384" s="13"/>
      <c r="BH384" s="137"/>
      <c r="BI384" s="13"/>
      <c r="BJ384" s="13"/>
      <c r="BK384" s="13"/>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DB384" s="14"/>
      <c r="DC384" s="14"/>
      <c r="DD384" s="14"/>
      <c r="DE384" s="14"/>
      <c r="DF384" s="14"/>
      <c r="DG384" s="14"/>
      <c r="DH384" s="14"/>
      <c r="DK384" s="1"/>
      <c r="DL384" s="1"/>
      <c r="DM384" s="1"/>
      <c r="DN384" s="1"/>
      <c r="DO384" s="1"/>
      <c r="DP384" s="1"/>
      <c r="DQ384" s="1"/>
      <c r="DR384" s="1"/>
      <c r="DS384" s="1"/>
      <c r="DT384" s="1"/>
      <c r="DU384" s="1"/>
      <c r="DV384" s="1"/>
      <c r="DW384" s="1"/>
      <c r="DX384" s="1"/>
      <c r="DY384" s="1"/>
      <c r="DZ384" s="1"/>
      <c r="EA384" s="1"/>
      <c r="EB384" s="1"/>
      <c r="EC384" s="1"/>
      <c r="ED384" s="1"/>
      <c r="EE384" s="1"/>
      <c r="EF384" s="1"/>
    </row>
    <row r="385" spans="1:136" s="3" customFormat="1" ht="15" customHeight="1">
      <c r="A385" s="1"/>
      <c r="C385" s="28"/>
      <c r="D385" s="28"/>
      <c r="E385" s="28"/>
      <c r="F385" s="28"/>
      <c r="G385" s="28"/>
      <c r="H385" s="28"/>
      <c r="J385" s="32"/>
      <c r="M385" s="28"/>
      <c r="O385" s="5"/>
      <c r="P385" s="5"/>
      <c r="Q385" s="5"/>
      <c r="R385" s="5"/>
      <c r="AM385" s="14"/>
      <c r="AQ385" s="14"/>
      <c r="AR385" s="14"/>
      <c r="AS385" s="14"/>
      <c r="AT385" s="14"/>
      <c r="AU385" s="14"/>
      <c r="AV385" s="14"/>
      <c r="AW385" s="14"/>
      <c r="AX385" s="14"/>
      <c r="AY385" s="14"/>
      <c r="AZ385" s="14"/>
      <c r="BA385" s="14"/>
      <c r="BB385" s="407"/>
      <c r="BC385" s="13"/>
      <c r="BD385" s="13"/>
      <c r="BE385" s="13"/>
      <c r="BF385" s="13"/>
      <c r="BG385" s="13"/>
      <c r="BH385" s="137"/>
      <c r="BI385" s="13"/>
      <c r="BJ385" s="13"/>
      <c r="BK385" s="13"/>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DB385" s="14"/>
      <c r="DC385" s="14"/>
      <c r="DD385" s="14"/>
      <c r="DE385" s="14"/>
      <c r="DF385" s="14"/>
      <c r="DG385" s="14"/>
      <c r="DH385" s="14"/>
      <c r="DK385" s="1"/>
      <c r="DL385" s="1"/>
      <c r="DM385" s="1"/>
      <c r="DN385" s="1"/>
      <c r="DO385" s="1"/>
      <c r="DP385" s="1"/>
      <c r="DQ385" s="1"/>
      <c r="DR385" s="1"/>
      <c r="DS385" s="1"/>
      <c r="DT385" s="1"/>
      <c r="DU385" s="1"/>
      <c r="DV385" s="1"/>
      <c r="DW385" s="1"/>
      <c r="DX385" s="1"/>
      <c r="DY385" s="1"/>
      <c r="DZ385" s="1"/>
      <c r="EA385" s="1"/>
      <c r="EB385" s="1"/>
      <c r="EC385" s="1"/>
      <c r="ED385" s="1"/>
      <c r="EE385" s="1"/>
      <c r="EF385" s="1"/>
    </row>
    <row r="386" spans="1:136" s="3" customFormat="1" ht="15" customHeight="1">
      <c r="A386" s="1"/>
      <c r="C386" s="28"/>
      <c r="D386" s="28"/>
      <c r="E386" s="28"/>
      <c r="F386" s="28"/>
      <c r="G386" s="28"/>
      <c r="H386" s="28"/>
      <c r="J386" s="32"/>
      <c r="M386" s="28"/>
      <c r="O386" s="5"/>
      <c r="P386" s="5"/>
      <c r="Q386" s="5"/>
      <c r="R386" s="5"/>
      <c r="AM386" s="14"/>
      <c r="AQ386" s="14"/>
      <c r="AR386" s="14"/>
      <c r="AS386" s="14"/>
      <c r="AT386" s="14"/>
      <c r="AU386" s="14"/>
      <c r="AV386" s="14"/>
      <c r="AW386" s="14"/>
      <c r="AX386" s="14"/>
      <c r="AY386" s="14"/>
      <c r="AZ386" s="14"/>
      <c r="BA386" s="14"/>
      <c r="BB386" s="407"/>
      <c r="BC386" s="13"/>
      <c r="BD386" s="13"/>
      <c r="BE386" s="13"/>
      <c r="BF386" s="13"/>
      <c r="BG386" s="13"/>
      <c r="BH386" s="137"/>
      <c r="BI386" s="13"/>
      <c r="BJ386" s="13"/>
      <c r="BK386" s="13"/>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DB386" s="14"/>
      <c r="DC386" s="14"/>
      <c r="DD386" s="14"/>
      <c r="DE386" s="14"/>
      <c r="DF386" s="14"/>
      <c r="DG386" s="14"/>
      <c r="DH386" s="14"/>
      <c r="DK386" s="1"/>
      <c r="DL386" s="1"/>
      <c r="DM386" s="1"/>
      <c r="DN386" s="1"/>
      <c r="DO386" s="1"/>
      <c r="DP386" s="1"/>
      <c r="DQ386" s="1"/>
      <c r="DR386" s="1"/>
      <c r="DS386" s="1"/>
      <c r="DT386" s="1"/>
      <c r="DU386" s="1"/>
      <c r="DV386" s="1"/>
      <c r="DW386" s="1"/>
      <c r="DX386" s="1"/>
      <c r="DY386" s="1"/>
      <c r="DZ386" s="1"/>
      <c r="EA386" s="1"/>
      <c r="EB386" s="1"/>
      <c r="EC386" s="1"/>
      <c r="ED386" s="1"/>
      <c r="EE386" s="1"/>
      <c r="EF386" s="1"/>
    </row>
    <row r="387" spans="1:136" s="3" customFormat="1" ht="15" customHeight="1">
      <c r="A387" s="1"/>
      <c r="C387" s="28"/>
      <c r="D387" s="28"/>
      <c r="E387" s="28"/>
      <c r="F387" s="28"/>
      <c r="G387" s="28"/>
      <c r="H387" s="28"/>
      <c r="J387" s="32"/>
      <c r="M387" s="28"/>
      <c r="O387" s="5"/>
      <c r="P387" s="5"/>
      <c r="Q387" s="5"/>
      <c r="R387" s="5"/>
      <c r="AM387" s="14"/>
      <c r="AQ387" s="14"/>
      <c r="AR387" s="14"/>
      <c r="AS387" s="14"/>
      <c r="AT387" s="14"/>
      <c r="AU387" s="14"/>
      <c r="AV387" s="14"/>
      <c r="AW387" s="14"/>
      <c r="AX387" s="14"/>
      <c r="AY387" s="14"/>
      <c r="AZ387" s="14"/>
      <c r="BA387" s="14"/>
      <c r="BB387" s="407"/>
      <c r="BC387" s="13"/>
      <c r="BD387" s="13"/>
      <c r="BE387" s="13"/>
      <c r="BF387" s="13"/>
      <c r="BG387" s="13"/>
      <c r="BH387" s="137"/>
      <c r="BI387" s="13"/>
      <c r="BJ387" s="13"/>
      <c r="BK387" s="13"/>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DB387" s="14"/>
      <c r="DC387" s="14"/>
      <c r="DD387" s="14"/>
      <c r="DE387" s="14"/>
      <c r="DF387" s="14"/>
      <c r="DG387" s="14"/>
      <c r="DH387" s="14"/>
      <c r="DK387" s="1"/>
      <c r="DL387" s="1"/>
      <c r="DM387" s="1"/>
      <c r="DN387" s="1"/>
      <c r="DO387" s="1"/>
      <c r="DP387" s="1"/>
      <c r="DQ387" s="1"/>
      <c r="DR387" s="1"/>
      <c r="DS387" s="1"/>
      <c r="DT387" s="1"/>
      <c r="DU387" s="1"/>
      <c r="DV387" s="1"/>
      <c r="DW387" s="1"/>
      <c r="DX387" s="1"/>
      <c r="DY387" s="1"/>
      <c r="DZ387" s="1"/>
      <c r="EA387" s="1"/>
      <c r="EB387" s="1"/>
      <c r="EC387" s="1"/>
      <c r="ED387" s="1"/>
      <c r="EE387" s="1"/>
      <c r="EF387" s="1"/>
    </row>
    <row r="388" spans="1:136" s="3" customFormat="1" ht="15" customHeight="1">
      <c r="A388" s="1"/>
      <c r="C388" s="28"/>
      <c r="D388" s="28"/>
      <c r="E388" s="28"/>
      <c r="F388" s="28"/>
      <c r="G388" s="28"/>
      <c r="H388" s="28"/>
      <c r="J388" s="32"/>
      <c r="M388" s="28"/>
      <c r="O388" s="5"/>
      <c r="P388" s="5"/>
      <c r="Q388" s="5"/>
      <c r="R388" s="5"/>
      <c r="AM388" s="14"/>
      <c r="AQ388" s="14"/>
      <c r="AR388" s="14"/>
      <c r="AS388" s="14"/>
      <c r="AT388" s="14"/>
      <c r="AU388" s="14"/>
      <c r="AV388" s="14"/>
      <c r="AW388" s="14"/>
      <c r="AX388" s="14"/>
      <c r="AY388" s="14"/>
      <c r="AZ388" s="14"/>
      <c r="BA388" s="14"/>
      <c r="BB388" s="407"/>
      <c r="BC388" s="13"/>
      <c r="BD388" s="13"/>
      <c r="BE388" s="13"/>
      <c r="BF388" s="13"/>
      <c r="BG388" s="13"/>
      <c r="BH388" s="137"/>
      <c r="BI388" s="13"/>
      <c r="BJ388" s="13"/>
      <c r="BK388" s="13"/>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DB388" s="14"/>
      <c r="DC388" s="14"/>
      <c r="DD388" s="14"/>
      <c r="DE388" s="14"/>
      <c r="DF388" s="14"/>
      <c r="DG388" s="14"/>
      <c r="DH388" s="14"/>
      <c r="DK388" s="1"/>
      <c r="DL388" s="1"/>
      <c r="DM388" s="1"/>
      <c r="DN388" s="1"/>
      <c r="DO388" s="1"/>
      <c r="DP388" s="1"/>
      <c r="DQ388" s="1"/>
      <c r="DR388" s="1"/>
      <c r="DS388" s="1"/>
      <c r="DT388" s="1"/>
      <c r="DU388" s="1"/>
      <c r="DV388" s="1"/>
      <c r="DW388" s="1"/>
      <c r="DX388" s="1"/>
      <c r="DY388" s="1"/>
      <c r="DZ388" s="1"/>
      <c r="EA388" s="1"/>
      <c r="EB388" s="1"/>
      <c r="EC388" s="1"/>
      <c r="ED388" s="1"/>
      <c r="EE388" s="1"/>
      <c r="EF388" s="1"/>
    </row>
    <row r="389" spans="1:136" s="3" customFormat="1" ht="15" customHeight="1">
      <c r="A389" s="1"/>
      <c r="C389" s="28"/>
      <c r="D389" s="28"/>
      <c r="E389" s="28"/>
      <c r="F389" s="28"/>
      <c r="G389" s="28"/>
      <c r="H389" s="28"/>
      <c r="J389" s="32"/>
      <c r="M389" s="28"/>
      <c r="O389" s="5"/>
      <c r="P389" s="5"/>
      <c r="Q389" s="5"/>
      <c r="R389" s="5"/>
      <c r="AM389" s="14"/>
      <c r="AQ389" s="14"/>
      <c r="AR389" s="14"/>
      <c r="AS389" s="14"/>
      <c r="AT389" s="14"/>
      <c r="AU389" s="14"/>
      <c r="AV389" s="14"/>
      <c r="AW389" s="14"/>
      <c r="AX389" s="14"/>
      <c r="AY389" s="14"/>
      <c r="AZ389" s="14"/>
      <c r="BA389" s="14"/>
      <c r="BB389" s="407"/>
      <c r="BC389" s="13"/>
      <c r="BD389" s="13"/>
      <c r="BE389" s="13"/>
      <c r="BF389" s="13"/>
      <c r="BG389" s="13"/>
      <c r="BH389" s="137"/>
      <c r="BI389" s="13"/>
      <c r="BJ389" s="13"/>
      <c r="BK389" s="13"/>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DB389" s="14"/>
      <c r="DC389" s="14"/>
      <c r="DD389" s="14"/>
      <c r="DE389" s="14"/>
      <c r="DF389" s="14"/>
      <c r="DG389" s="14"/>
      <c r="DH389" s="14"/>
      <c r="DK389" s="1"/>
      <c r="DL389" s="1"/>
      <c r="DM389" s="1"/>
      <c r="DN389" s="1"/>
      <c r="DO389" s="1"/>
      <c r="DP389" s="1"/>
      <c r="DQ389" s="1"/>
      <c r="DR389" s="1"/>
      <c r="DS389" s="1"/>
      <c r="DT389" s="1"/>
      <c r="DU389" s="1"/>
      <c r="DV389" s="1"/>
      <c r="DW389" s="1"/>
      <c r="DX389" s="1"/>
      <c r="DY389" s="1"/>
      <c r="DZ389" s="1"/>
      <c r="EA389" s="1"/>
      <c r="EB389" s="1"/>
      <c r="EC389" s="1"/>
      <c r="ED389" s="1"/>
      <c r="EE389" s="1"/>
      <c r="EF389" s="1"/>
    </row>
    <row r="390" spans="1:136" s="3" customFormat="1" ht="15" customHeight="1">
      <c r="A390" s="1"/>
      <c r="C390" s="28"/>
      <c r="D390" s="28"/>
      <c r="E390" s="28"/>
      <c r="F390" s="28"/>
      <c r="G390" s="28"/>
      <c r="H390" s="28"/>
      <c r="J390" s="32"/>
      <c r="M390" s="28"/>
      <c r="O390" s="5"/>
      <c r="P390" s="5"/>
      <c r="Q390" s="5"/>
      <c r="R390" s="5"/>
      <c r="AM390" s="14"/>
      <c r="AQ390" s="14"/>
      <c r="AR390" s="14"/>
      <c r="AS390" s="14"/>
      <c r="AT390" s="14"/>
      <c r="AU390" s="14"/>
      <c r="AV390" s="14"/>
      <c r="AW390" s="14"/>
      <c r="AX390" s="14"/>
      <c r="AY390" s="14"/>
      <c r="AZ390" s="14"/>
      <c r="BA390" s="14"/>
      <c r="BB390" s="407"/>
      <c r="BC390" s="13"/>
      <c r="BD390" s="13"/>
      <c r="BE390" s="13"/>
      <c r="BF390" s="13"/>
      <c r="BG390" s="13"/>
      <c r="BH390" s="137"/>
      <c r="BI390" s="13"/>
      <c r="BJ390" s="13"/>
      <c r="BK390" s="13"/>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DB390" s="14"/>
      <c r="DC390" s="14"/>
      <c r="DD390" s="14"/>
      <c r="DE390" s="14"/>
      <c r="DF390" s="14"/>
      <c r="DG390" s="14"/>
      <c r="DH390" s="14"/>
      <c r="DK390" s="1"/>
      <c r="DL390" s="1"/>
      <c r="DM390" s="1"/>
      <c r="DN390" s="1"/>
      <c r="DO390" s="1"/>
      <c r="DP390" s="1"/>
      <c r="DQ390" s="1"/>
      <c r="DR390" s="1"/>
      <c r="DS390" s="1"/>
      <c r="DT390" s="1"/>
      <c r="DU390" s="1"/>
      <c r="DV390" s="1"/>
      <c r="DW390" s="1"/>
      <c r="DX390" s="1"/>
      <c r="DY390" s="1"/>
      <c r="DZ390" s="1"/>
      <c r="EA390" s="1"/>
      <c r="EB390" s="1"/>
      <c r="EC390" s="1"/>
      <c r="ED390" s="1"/>
      <c r="EE390" s="1"/>
      <c r="EF390" s="1"/>
    </row>
    <row r="391" spans="1:136" s="3" customFormat="1" ht="15" customHeight="1">
      <c r="A391" s="1"/>
      <c r="C391" s="28"/>
      <c r="D391" s="28"/>
      <c r="E391" s="28"/>
      <c r="F391" s="28"/>
      <c r="G391" s="28"/>
      <c r="H391" s="28"/>
      <c r="J391" s="32"/>
      <c r="M391" s="28"/>
      <c r="O391" s="5"/>
      <c r="P391" s="5"/>
      <c r="Q391" s="5"/>
      <c r="R391" s="5"/>
      <c r="AM391" s="14"/>
      <c r="AQ391" s="14"/>
      <c r="AR391" s="14"/>
      <c r="AS391" s="14"/>
      <c r="AT391" s="14"/>
      <c r="AU391" s="14"/>
      <c r="AV391" s="14"/>
      <c r="AW391" s="14"/>
      <c r="AX391" s="14"/>
      <c r="AY391" s="14"/>
      <c r="AZ391" s="14"/>
      <c r="BA391" s="14"/>
      <c r="BB391" s="407"/>
      <c r="BC391" s="13"/>
      <c r="BD391" s="13"/>
      <c r="BE391" s="13"/>
      <c r="BF391" s="13"/>
      <c r="BG391" s="13"/>
      <c r="BH391" s="137"/>
      <c r="BI391" s="13"/>
      <c r="BJ391" s="13"/>
      <c r="BK391" s="13"/>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DB391" s="14"/>
      <c r="DC391" s="14"/>
      <c r="DD391" s="14"/>
      <c r="DE391" s="14"/>
      <c r="DF391" s="14"/>
      <c r="DG391" s="14"/>
      <c r="DH391" s="14"/>
      <c r="DK391" s="1"/>
      <c r="DL391" s="1"/>
      <c r="DM391" s="1"/>
      <c r="DN391" s="1"/>
      <c r="DO391" s="1"/>
      <c r="DP391" s="1"/>
      <c r="DQ391" s="1"/>
      <c r="DR391" s="1"/>
      <c r="DS391" s="1"/>
      <c r="DT391" s="1"/>
      <c r="DU391" s="1"/>
      <c r="DV391" s="1"/>
      <c r="DW391" s="1"/>
      <c r="DX391" s="1"/>
      <c r="DY391" s="1"/>
      <c r="DZ391" s="1"/>
      <c r="EA391" s="1"/>
      <c r="EB391" s="1"/>
      <c r="EC391" s="1"/>
      <c r="ED391" s="1"/>
      <c r="EE391" s="1"/>
      <c r="EF391" s="1"/>
    </row>
    <row r="392" spans="1:136" s="3" customFormat="1" ht="15" customHeight="1">
      <c r="A392" s="1"/>
      <c r="C392" s="28"/>
      <c r="D392" s="28"/>
      <c r="E392" s="28"/>
      <c r="F392" s="28"/>
      <c r="G392" s="28"/>
      <c r="H392" s="28"/>
      <c r="J392" s="32"/>
      <c r="M392" s="28"/>
      <c r="O392" s="5"/>
      <c r="P392" s="5"/>
      <c r="Q392" s="5"/>
      <c r="R392" s="5"/>
      <c r="AM392" s="14"/>
      <c r="AQ392" s="14"/>
      <c r="AR392" s="14"/>
      <c r="AS392" s="14"/>
      <c r="AT392" s="14"/>
      <c r="AU392" s="14"/>
      <c r="AV392" s="14"/>
      <c r="AW392" s="14"/>
      <c r="AX392" s="14"/>
      <c r="AY392" s="14"/>
      <c r="AZ392" s="14"/>
      <c r="BA392" s="14"/>
      <c r="BB392" s="407"/>
      <c r="BC392" s="13"/>
      <c r="BD392" s="13"/>
      <c r="BE392" s="13"/>
      <c r="BF392" s="13"/>
      <c r="BG392" s="13"/>
      <c r="BH392" s="137"/>
      <c r="BI392" s="13"/>
      <c r="BJ392" s="13"/>
      <c r="BK392" s="13"/>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DB392" s="14"/>
      <c r="DC392" s="14"/>
      <c r="DD392" s="14"/>
      <c r="DE392" s="14"/>
      <c r="DF392" s="14"/>
      <c r="DG392" s="14"/>
      <c r="DH392" s="14"/>
      <c r="DK392" s="1"/>
      <c r="DL392" s="1"/>
      <c r="DM392" s="1"/>
      <c r="DN392" s="1"/>
      <c r="DO392" s="1"/>
      <c r="DP392" s="1"/>
      <c r="DQ392" s="1"/>
      <c r="DR392" s="1"/>
      <c r="DS392" s="1"/>
      <c r="DT392" s="1"/>
      <c r="DU392" s="1"/>
      <c r="DV392" s="1"/>
      <c r="DW392" s="1"/>
      <c r="DX392" s="1"/>
      <c r="DY392" s="1"/>
      <c r="DZ392" s="1"/>
      <c r="EA392" s="1"/>
      <c r="EB392" s="1"/>
      <c r="EC392" s="1"/>
      <c r="ED392" s="1"/>
      <c r="EE392" s="1"/>
      <c r="EF392" s="1"/>
    </row>
    <row r="393" spans="1:136" s="3" customFormat="1" ht="15" customHeight="1">
      <c r="A393" s="1"/>
      <c r="C393" s="28"/>
      <c r="D393" s="28"/>
      <c r="E393" s="28"/>
      <c r="F393" s="28"/>
      <c r="G393" s="28"/>
      <c r="H393" s="28"/>
      <c r="J393" s="32"/>
      <c r="M393" s="28"/>
      <c r="O393" s="5"/>
      <c r="P393" s="5"/>
      <c r="Q393" s="5"/>
      <c r="R393" s="5"/>
      <c r="AM393" s="14"/>
      <c r="AQ393" s="14"/>
      <c r="AR393" s="14"/>
      <c r="AS393" s="14"/>
      <c r="AT393" s="14"/>
      <c r="AU393" s="14"/>
      <c r="AV393" s="14"/>
      <c r="AW393" s="14"/>
      <c r="AX393" s="14"/>
      <c r="AY393" s="14"/>
      <c r="AZ393" s="14"/>
      <c r="BA393" s="14"/>
      <c r="BB393" s="407"/>
      <c r="BC393" s="13"/>
      <c r="BD393" s="13"/>
      <c r="BE393" s="13"/>
      <c r="BF393" s="13"/>
      <c r="BG393" s="13"/>
      <c r="BH393" s="137"/>
      <c r="BI393" s="13"/>
      <c r="BJ393" s="13"/>
      <c r="BK393" s="13"/>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DB393" s="14"/>
      <c r="DC393" s="14"/>
      <c r="DD393" s="14"/>
      <c r="DE393" s="14"/>
      <c r="DF393" s="14"/>
      <c r="DG393" s="14"/>
      <c r="DH393" s="14"/>
      <c r="DK393" s="1"/>
      <c r="DL393" s="1"/>
      <c r="DM393" s="1"/>
      <c r="DN393" s="1"/>
      <c r="DO393" s="1"/>
      <c r="DP393" s="1"/>
      <c r="DQ393" s="1"/>
      <c r="DR393" s="1"/>
      <c r="DS393" s="1"/>
      <c r="DT393" s="1"/>
      <c r="DU393" s="1"/>
      <c r="DV393" s="1"/>
      <c r="DW393" s="1"/>
      <c r="DX393" s="1"/>
      <c r="DY393" s="1"/>
      <c r="DZ393" s="1"/>
      <c r="EA393" s="1"/>
      <c r="EB393" s="1"/>
      <c r="EC393" s="1"/>
      <c r="ED393" s="1"/>
      <c r="EE393" s="1"/>
      <c r="EF393" s="1"/>
    </row>
    <row r="394" spans="1:136" s="3" customFormat="1" ht="15" customHeight="1">
      <c r="A394" s="1"/>
      <c r="C394" s="28"/>
      <c r="D394" s="28"/>
      <c r="E394" s="28"/>
      <c r="F394" s="28"/>
      <c r="G394" s="28"/>
      <c r="H394" s="28"/>
      <c r="J394" s="32"/>
      <c r="M394" s="28"/>
      <c r="O394" s="5"/>
      <c r="P394" s="5"/>
      <c r="Q394" s="5"/>
      <c r="R394" s="5"/>
      <c r="AM394" s="14"/>
      <c r="AQ394" s="14"/>
      <c r="AR394" s="14"/>
      <c r="AS394" s="14"/>
      <c r="AT394" s="14"/>
      <c r="AU394" s="14"/>
      <c r="AV394" s="14"/>
      <c r="AW394" s="14"/>
      <c r="AX394" s="14"/>
      <c r="AY394" s="14"/>
      <c r="AZ394" s="14"/>
      <c r="BA394" s="14"/>
      <c r="BB394" s="407"/>
      <c r="BC394" s="13"/>
      <c r="BD394" s="13"/>
      <c r="BE394" s="13"/>
      <c r="BF394" s="13"/>
      <c r="BG394" s="13"/>
      <c r="BH394" s="137"/>
      <c r="BI394" s="13"/>
      <c r="BJ394" s="13"/>
      <c r="BK394" s="13"/>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DB394" s="14"/>
      <c r="DC394" s="14"/>
      <c r="DD394" s="14"/>
      <c r="DE394" s="14"/>
      <c r="DF394" s="14"/>
      <c r="DG394" s="14"/>
      <c r="DH394" s="14"/>
      <c r="DK394" s="1"/>
      <c r="DL394" s="1"/>
      <c r="DM394" s="1"/>
      <c r="DN394" s="1"/>
      <c r="DO394" s="1"/>
      <c r="DP394" s="1"/>
      <c r="DQ394" s="1"/>
      <c r="DR394" s="1"/>
      <c r="DS394" s="1"/>
      <c r="DT394" s="1"/>
      <c r="DU394" s="1"/>
      <c r="DV394" s="1"/>
      <c r="DW394" s="1"/>
      <c r="DX394" s="1"/>
      <c r="DY394" s="1"/>
      <c r="DZ394" s="1"/>
      <c r="EA394" s="1"/>
      <c r="EB394" s="1"/>
      <c r="EC394" s="1"/>
      <c r="ED394" s="1"/>
      <c r="EE394" s="1"/>
      <c r="EF394" s="1"/>
    </row>
    <row r="395" spans="1:136" s="3" customFormat="1" ht="15" customHeight="1">
      <c r="A395" s="1"/>
      <c r="C395" s="28"/>
      <c r="D395" s="28"/>
      <c r="E395" s="28"/>
      <c r="F395" s="28"/>
      <c r="G395" s="28"/>
      <c r="H395" s="28"/>
      <c r="J395" s="32"/>
      <c r="M395" s="28"/>
      <c r="O395" s="5"/>
      <c r="P395" s="5"/>
      <c r="Q395" s="5"/>
      <c r="R395" s="5"/>
      <c r="AM395" s="14"/>
      <c r="AQ395" s="14"/>
      <c r="AR395" s="14"/>
      <c r="AS395" s="14"/>
      <c r="AT395" s="14"/>
      <c r="AU395" s="14"/>
      <c r="AV395" s="14"/>
      <c r="AW395" s="14"/>
      <c r="AX395" s="14"/>
      <c r="AY395" s="14"/>
      <c r="AZ395" s="14"/>
      <c r="BA395" s="14"/>
      <c r="BB395" s="407"/>
      <c r="BC395" s="13"/>
      <c r="BD395" s="13"/>
      <c r="BE395" s="13"/>
      <c r="BF395" s="13"/>
      <c r="BG395" s="13"/>
      <c r="BH395" s="137"/>
      <c r="BI395" s="13"/>
      <c r="BJ395" s="13"/>
      <c r="BK395" s="13"/>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DB395" s="14"/>
      <c r="DC395" s="14"/>
      <c r="DD395" s="14"/>
      <c r="DE395" s="14"/>
      <c r="DF395" s="14"/>
      <c r="DG395" s="14"/>
      <c r="DH395" s="14"/>
      <c r="DK395" s="1"/>
      <c r="DL395" s="1"/>
      <c r="DM395" s="1"/>
      <c r="DN395" s="1"/>
      <c r="DO395" s="1"/>
      <c r="DP395" s="1"/>
      <c r="DQ395" s="1"/>
      <c r="DR395" s="1"/>
      <c r="DS395" s="1"/>
      <c r="DT395" s="1"/>
      <c r="DU395" s="1"/>
      <c r="DV395" s="1"/>
      <c r="DW395" s="1"/>
      <c r="DX395" s="1"/>
      <c r="DY395" s="1"/>
      <c r="DZ395" s="1"/>
      <c r="EA395" s="1"/>
      <c r="EB395" s="1"/>
      <c r="EC395" s="1"/>
      <c r="ED395" s="1"/>
      <c r="EE395" s="1"/>
      <c r="EF395" s="1"/>
    </row>
    <row r="396" spans="1:136" s="3" customFormat="1" ht="15" customHeight="1">
      <c r="A396" s="1"/>
      <c r="C396" s="28"/>
      <c r="D396" s="28"/>
      <c r="E396" s="28"/>
      <c r="F396" s="28"/>
      <c r="G396" s="28"/>
      <c r="H396" s="28"/>
      <c r="J396" s="32"/>
      <c r="M396" s="28"/>
      <c r="O396" s="5"/>
      <c r="P396" s="5"/>
      <c r="Q396" s="5"/>
      <c r="R396" s="5"/>
      <c r="AM396" s="14"/>
      <c r="AQ396" s="14"/>
      <c r="AR396" s="14"/>
      <c r="AS396" s="14"/>
      <c r="AT396" s="14"/>
      <c r="AU396" s="14"/>
      <c r="AV396" s="14"/>
      <c r="AW396" s="14"/>
      <c r="AX396" s="14"/>
      <c r="AY396" s="14"/>
      <c r="AZ396" s="14"/>
      <c r="BA396" s="14"/>
      <c r="BB396" s="407"/>
      <c r="BC396" s="13"/>
      <c r="BD396" s="13"/>
      <c r="BE396" s="13"/>
      <c r="BF396" s="13"/>
      <c r="BG396" s="13"/>
      <c r="BH396" s="137"/>
      <c r="BI396" s="13"/>
      <c r="BJ396" s="13"/>
      <c r="BK396" s="13"/>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DB396" s="14"/>
      <c r="DC396" s="14"/>
      <c r="DD396" s="14"/>
      <c r="DE396" s="14"/>
      <c r="DF396" s="14"/>
      <c r="DG396" s="14"/>
      <c r="DH396" s="14"/>
      <c r="DK396" s="1"/>
      <c r="DL396" s="1"/>
      <c r="DM396" s="1"/>
      <c r="DN396" s="1"/>
      <c r="DO396" s="1"/>
      <c r="DP396" s="1"/>
      <c r="DQ396" s="1"/>
      <c r="DR396" s="1"/>
      <c r="DS396" s="1"/>
      <c r="DT396" s="1"/>
      <c r="DU396" s="1"/>
      <c r="DV396" s="1"/>
      <c r="DW396" s="1"/>
      <c r="DX396" s="1"/>
      <c r="DY396" s="1"/>
      <c r="DZ396" s="1"/>
      <c r="EA396" s="1"/>
      <c r="EB396" s="1"/>
      <c r="EC396" s="1"/>
      <c r="ED396" s="1"/>
      <c r="EE396" s="1"/>
      <c r="EF396" s="1"/>
    </row>
    <row r="397" spans="1:136" s="3" customFormat="1" ht="15" customHeight="1">
      <c r="A397" s="1"/>
      <c r="C397" s="28"/>
      <c r="D397" s="28"/>
      <c r="E397" s="28"/>
      <c r="F397" s="28"/>
      <c r="G397" s="28"/>
      <c r="H397" s="28"/>
      <c r="J397" s="32"/>
      <c r="M397" s="28"/>
      <c r="O397" s="5"/>
      <c r="P397" s="5"/>
      <c r="Q397" s="5"/>
      <c r="R397" s="5"/>
      <c r="AM397" s="14"/>
      <c r="AQ397" s="14"/>
      <c r="AR397" s="14"/>
      <c r="AS397" s="14"/>
      <c r="AT397" s="14"/>
      <c r="AU397" s="14"/>
      <c r="AV397" s="14"/>
      <c r="AW397" s="14"/>
      <c r="AX397" s="14"/>
      <c r="AY397" s="14"/>
      <c r="AZ397" s="14"/>
      <c r="BA397" s="14"/>
      <c r="BB397" s="407"/>
      <c r="BC397" s="13"/>
      <c r="BD397" s="13"/>
      <c r="BE397" s="13"/>
      <c r="BF397" s="13"/>
      <c r="BG397" s="13"/>
      <c r="BH397" s="137"/>
      <c r="BI397" s="13"/>
      <c r="BJ397" s="13"/>
      <c r="BK397" s="13"/>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DB397" s="14"/>
      <c r="DC397" s="14"/>
      <c r="DD397" s="14"/>
      <c r="DE397" s="14"/>
      <c r="DF397" s="14"/>
      <c r="DG397" s="14"/>
      <c r="DH397" s="14"/>
      <c r="DK397" s="1"/>
      <c r="DL397" s="1"/>
      <c r="DM397" s="1"/>
      <c r="DN397" s="1"/>
      <c r="DO397" s="1"/>
      <c r="DP397" s="1"/>
      <c r="DQ397" s="1"/>
      <c r="DR397" s="1"/>
      <c r="DS397" s="1"/>
      <c r="DT397" s="1"/>
      <c r="DU397" s="1"/>
      <c r="DV397" s="1"/>
      <c r="DW397" s="1"/>
      <c r="DX397" s="1"/>
      <c r="DY397" s="1"/>
      <c r="DZ397" s="1"/>
      <c r="EA397" s="1"/>
      <c r="EB397" s="1"/>
      <c r="EC397" s="1"/>
      <c r="ED397" s="1"/>
      <c r="EE397" s="1"/>
      <c r="EF397" s="1"/>
    </row>
    <row r="398" spans="1:136" s="3" customFormat="1" ht="15" customHeight="1">
      <c r="A398" s="1"/>
      <c r="C398" s="28"/>
      <c r="D398" s="28"/>
      <c r="E398" s="28"/>
      <c r="F398" s="28"/>
      <c r="G398" s="28"/>
      <c r="H398" s="28"/>
      <c r="J398" s="32"/>
      <c r="M398" s="28"/>
      <c r="O398" s="5"/>
      <c r="P398" s="5"/>
      <c r="Q398" s="5"/>
      <c r="R398" s="5"/>
      <c r="AM398" s="14"/>
      <c r="AQ398" s="14"/>
      <c r="AR398" s="14"/>
      <c r="AS398" s="14"/>
      <c r="AT398" s="14"/>
      <c r="AU398" s="14"/>
      <c r="AV398" s="14"/>
      <c r="AW398" s="14"/>
      <c r="AX398" s="14"/>
      <c r="AY398" s="14"/>
      <c r="AZ398" s="14"/>
      <c r="BA398" s="14"/>
      <c r="BB398" s="407"/>
      <c r="BC398" s="13"/>
      <c r="BD398" s="13"/>
      <c r="BE398" s="13"/>
      <c r="BF398" s="13"/>
      <c r="BG398" s="13"/>
      <c r="BH398" s="137"/>
      <c r="BI398" s="13"/>
      <c r="BJ398" s="13"/>
      <c r="BK398" s="13"/>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DB398" s="14"/>
      <c r="DC398" s="14"/>
      <c r="DD398" s="14"/>
      <c r="DE398" s="14"/>
      <c r="DF398" s="14"/>
      <c r="DG398" s="14"/>
      <c r="DH398" s="14"/>
      <c r="DK398" s="1"/>
      <c r="DL398" s="1"/>
      <c r="DM398" s="1"/>
      <c r="DN398" s="1"/>
      <c r="DO398" s="1"/>
      <c r="DP398" s="1"/>
      <c r="DQ398" s="1"/>
      <c r="DR398" s="1"/>
      <c r="DS398" s="1"/>
      <c r="DT398" s="1"/>
      <c r="DU398" s="1"/>
      <c r="DV398" s="1"/>
      <c r="DW398" s="1"/>
      <c r="DX398" s="1"/>
      <c r="DY398" s="1"/>
      <c r="DZ398" s="1"/>
      <c r="EA398" s="1"/>
      <c r="EB398" s="1"/>
      <c r="EC398" s="1"/>
      <c r="ED398" s="1"/>
      <c r="EE398" s="1"/>
      <c r="EF398" s="1"/>
    </row>
    <row r="399" spans="1:136" s="3" customFormat="1" ht="15" customHeight="1">
      <c r="A399" s="1"/>
      <c r="C399" s="28"/>
      <c r="D399" s="28"/>
      <c r="E399" s="28"/>
      <c r="F399" s="28"/>
      <c r="G399" s="28"/>
      <c r="H399" s="28"/>
      <c r="J399" s="32"/>
      <c r="M399" s="28"/>
      <c r="O399" s="5"/>
      <c r="P399" s="5"/>
      <c r="Q399" s="5"/>
      <c r="R399" s="5"/>
      <c r="AM399" s="14"/>
      <c r="AQ399" s="14"/>
      <c r="AR399" s="14"/>
      <c r="AS399" s="14"/>
      <c r="AT399" s="14"/>
      <c r="AU399" s="14"/>
      <c r="AV399" s="14"/>
      <c r="AW399" s="14"/>
      <c r="AX399" s="14"/>
      <c r="AY399" s="14"/>
      <c r="AZ399" s="14"/>
      <c r="BA399" s="14"/>
      <c r="BB399" s="407"/>
      <c r="BC399" s="13"/>
      <c r="BD399" s="13"/>
      <c r="BE399" s="13"/>
      <c r="BF399" s="13"/>
      <c r="BG399" s="13"/>
      <c r="BH399" s="137"/>
      <c r="BI399" s="13"/>
      <c r="BJ399" s="13"/>
      <c r="BK399" s="13"/>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DB399" s="14"/>
      <c r="DC399" s="14"/>
      <c r="DD399" s="14"/>
      <c r="DE399" s="14"/>
      <c r="DF399" s="14"/>
      <c r="DG399" s="14"/>
      <c r="DH399" s="14"/>
      <c r="DK399" s="1"/>
      <c r="DL399" s="1"/>
      <c r="DM399" s="1"/>
      <c r="DN399" s="1"/>
      <c r="DO399" s="1"/>
      <c r="DP399" s="1"/>
      <c r="DQ399" s="1"/>
      <c r="DR399" s="1"/>
      <c r="DS399" s="1"/>
      <c r="DT399" s="1"/>
      <c r="DU399" s="1"/>
      <c r="DV399" s="1"/>
      <c r="DW399" s="1"/>
      <c r="DX399" s="1"/>
      <c r="DY399" s="1"/>
      <c r="DZ399" s="1"/>
      <c r="EA399" s="1"/>
      <c r="EB399" s="1"/>
      <c r="EC399" s="1"/>
      <c r="ED399" s="1"/>
      <c r="EE399" s="1"/>
      <c r="EF399" s="1"/>
    </row>
    <row r="400" spans="1:136" s="3" customFormat="1" ht="15" customHeight="1">
      <c r="A400" s="1"/>
      <c r="C400" s="28"/>
      <c r="D400" s="28"/>
      <c r="E400" s="28"/>
      <c r="F400" s="28"/>
      <c r="G400" s="28"/>
      <c r="H400" s="28"/>
      <c r="J400" s="32"/>
      <c r="M400" s="28"/>
      <c r="O400" s="5"/>
      <c r="P400" s="5"/>
      <c r="Q400" s="5"/>
      <c r="R400" s="5"/>
      <c r="AM400" s="14"/>
      <c r="AQ400" s="14"/>
      <c r="AR400" s="14"/>
      <c r="AS400" s="14"/>
      <c r="AT400" s="14"/>
      <c r="AU400" s="14"/>
      <c r="AV400" s="14"/>
      <c r="AW400" s="14"/>
      <c r="AX400" s="14"/>
      <c r="AY400" s="14"/>
      <c r="AZ400" s="14"/>
      <c r="BA400" s="14"/>
      <c r="BB400" s="407"/>
      <c r="BC400" s="13"/>
      <c r="BD400" s="13"/>
      <c r="BE400" s="13"/>
      <c r="BF400" s="13"/>
      <c r="BG400" s="13"/>
      <c r="BH400" s="137"/>
      <c r="BI400" s="13"/>
      <c r="BJ400" s="13"/>
      <c r="BK400" s="13"/>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DB400" s="14"/>
      <c r="DC400" s="14"/>
      <c r="DD400" s="14"/>
      <c r="DE400" s="14"/>
      <c r="DF400" s="14"/>
      <c r="DG400" s="14"/>
      <c r="DH400" s="14"/>
      <c r="DK400" s="1"/>
      <c r="DL400" s="1"/>
      <c r="DM400" s="1"/>
      <c r="DN400" s="1"/>
      <c r="DO400" s="1"/>
      <c r="DP400" s="1"/>
      <c r="DQ400" s="1"/>
      <c r="DR400" s="1"/>
      <c r="DS400" s="1"/>
      <c r="DT400" s="1"/>
      <c r="DU400" s="1"/>
      <c r="DV400" s="1"/>
      <c r="DW400" s="1"/>
      <c r="DX400" s="1"/>
      <c r="DY400" s="1"/>
      <c r="DZ400" s="1"/>
      <c r="EA400" s="1"/>
      <c r="EB400" s="1"/>
      <c r="EC400" s="1"/>
      <c r="ED400" s="1"/>
      <c r="EE400" s="1"/>
      <c r="EF400" s="1"/>
    </row>
    <row r="401" spans="1:146" s="3" customFormat="1" ht="15" customHeight="1">
      <c r="A401" s="1"/>
      <c r="C401" s="28"/>
      <c r="D401" s="28"/>
      <c r="E401" s="28"/>
      <c r="F401" s="28"/>
      <c r="G401" s="28"/>
      <c r="H401" s="28"/>
      <c r="J401" s="32"/>
      <c r="M401" s="28"/>
      <c r="O401" s="5"/>
      <c r="P401" s="5"/>
      <c r="Q401" s="5"/>
      <c r="R401" s="5"/>
      <c r="AM401" s="14"/>
      <c r="AQ401" s="14"/>
      <c r="AR401" s="14"/>
      <c r="AS401" s="14"/>
      <c r="AT401" s="14"/>
      <c r="AU401" s="14"/>
      <c r="AV401" s="14"/>
      <c r="AW401" s="14"/>
      <c r="AX401" s="14"/>
      <c r="AY401" s="14"/>
      <c r="AZ401" s="14"/>
      <c r="BA401" s="14"/>
      <c r="BB401" s="407"/>
      <c r="BC401" s="13"/>
      <c r="BD401" s="13"/>
      <c r="BE401" s="13"/>
      <c r="BF401" s="13"/>
      <c r="BG401" s="13"/>
      <c r="BH401" s="137"/>
      <c r="BI401" s="13"/>
      <c r="BJ401" s="13"/>
      <c r="BK401" s="13"/>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DB401" s="14"/>
      <c r="DC401" s="14"/>
      <c r="DD401" s="14"/>
      <c r="DE401" s="14"/>
      <c r="DF401" s="14"/>
      <c r="DG401" s="14"/>
      <c r="DH401" s="14"/>
      <c r="DK401" s="1"/>
      <c r="DL401" s="1"/>
      <c r="DM401" s="1"/>
      <c r="DN401" s="1"/>
      <c r="DO401" s="1"/>
      <c r="DP401" s="1"/>
      <c r="DQ401" s="1"/>
      <c r="DR401" s="1"/>
      <c r="DS401" s="1"/>
      <c r="DT401" s="1"/>
      <c r="DU401" s="1"/>
      <c r="DV401" s="1"/>
      <c r="DW401" s="1"/>
      <c r="DX401" s="1"/>
      <c r="DY401" s="1"/>
      <c r="DZ401" s="1"/>
      <c r="EA401" s="1"/>
      <c r="EB401" s="1"/>
      <c r="EC401" s="1"/>
      <c r="ED401" s="1"/>
      <c r="EE401" s="1"/>
      <c r="EF401" s="1"/>
    </row>
    <row r="402" spans="1:146" s="3" customFormat="1" ht="15" customHeight="1">
      <c r="A402" s="1"/>
      <c r="C402" s="28"/>
      <c r="D402" s="28"/>
      <c r="E402" s="28"/>
      <c r="F402" s="28"/>
      <c r="G402" s="28"/>
      <c r="H402" s="28"/>
      <c r="J402" s="32"/>
      <c r="M402" s="28"/>
      <c r="O402" s="5"/>
      <c r="P402" s="5"/>
      <c r="Q402" s="5"/>
      <c r="R402" s="5"/>
      <c r="AM402" s="14"/>
      <c r="AQ402" s="14"/>
      <c r="AR402" s="14"/>
      <c r="AS402" s="14"/>
      <c r="AT402" s="14"/>
      <c r="AU402" s="14"/>
      <c r="AV402" s="14"/>
      <c r="AW402" s="14"/>
      <c r="AX402" s="14"/>
      <c r="AY402" s="14"/>
      <c r="AZ402" s="14"/>
      <c r="BA402" s="14"/>
      <c r="BB402" s="407"/>
      <c r="BC402" s="13"/>
      <c r="BD402" s="13"/>
      <c r="BE402" s="13"/>
      <c r="BF402" s="13"/>
      <c r="BG402" s="13"/>
      <c r="BH402" s="137"/>
      <c r="BI402" s="13"/>
      <c r="BJ402" s="13"/>
      <c r="BK402" s="13"/>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DB402" s="14"/>
      <c r="DC402" s="14"/>
      <c r="DD402" s="14"/>
      <c r="DE402" s="14"/>
      <c r="DF402" s="14"/>
      <c r="DG402" s="14"/>
      <c r="DH402" s="14"/>
      <c r="DK402" s="1"/>
      <c r="DL402" s="1"/>
      <c r="DM402" s="1"/>
      <c r="DN402" s="1"/>
      <c r="DO402" s="1"/>
      <c r="DP402" s="1"/>
      <c r="DQ402" s="1"/>
      <c r="DR402" s="1"/>
      <c r="DS402" s="1"/>
      <c r="DT402" s="1"/>
      <c r="DU402" s="1"/>
      <c r="DV402" s="1"/>
      <c r="DW402" s="1"/>
      <c r="DX402" s="1"/>
      <c r="DY402" s="1"/>
      <c r="DZ402" s="1"/>
      <c r="EA402" s="1"/>
      <c r="EB402" s="1"/>
      <c r="EC402" s="1"/>
      <c r="ED402" s="1"/>
      <c r="EE402" s="1"/>
      <c r="EF402" s="1"/>
    </row>
    <row r="403" spans="1:146" s="3" customFormat="1" ht="15" customHeight="1">
      <c r="A403" s="1"/>
      <c r="C403" s="28"/>
      <c r="D403" s="28"/>
      <c r="E403" s="28"/>
      <c r="F403" s="28"/>
      <c r="G403" s="28"/>
      <c r="H403" s="28"/>
      <c r="J403" s="32"/>
      <c r="M403" s="28"/>
      <c r="O403" s="5"/>
      <c r="P403" s="5"/>
      <c r="Q403" s="5"/>
      <c r="R403" s="5"/>
      <c r="AM403" s="14"/>
      <c r="AQ403" s="14"/>
      <c r="AR403" s="14"/>
      <c r="AS403" s="14"/>
      <c r="AT403" s="14"/>
      <c r="AU403" s="14"/>
      <c r="AV403" s="14"/>
      <c r="AW403" s="14"/>
      <c r="AX403" s="14"/>
      <c r="AY403" s="14"/>
      <c r="AZ403" s="14"/>
      <c r="BA403" s="14"/>
      <c r="BB403" s="407"/>
      <c r="BC403" s="13"/>
      <c r="BD403" s="13"/>
      <c r="BE403" s="13"/>
      <c r="BF403" s="13"/>
      <c r="BG403" s="13"/>
      <c r="BH403" s="137"/>
      <c r="BI403" s="13"/>
      <c r="BJ403" s="13"/>
      <c r="BK403" s="13"/>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DB403" s="14"/>
      <c r="DC403" s="14"/>
      <c r="DD403" s="14"/>
      <c r="DE403" s="14"/>
      <c r="DF403" s="14"/>
      <c r="DG403" s="14"/>
      <c r="DH403" s="14"/>
      <c r="DK403" s="1"/>
      <c r="DL403" s="1"/>
      <c r="DM403" s="1"/>
      <c r="DN403" s="1"/>
      <c r="DO403" s="1"/>
      <c r="DP403" s="1"/>
      <c r="DQ403" s="1"/>
      <c r="DR403" s="1"/>
      <c r="DS403" s="1"/>
      <c r="DT403" s="1"/>
      <c r="DU403" s="1"/>
      <c r="DV403" s="1"/>
      <c r="DW403" s="1"/>
      <c r="DX403" s="1"/>
      <c r="DY403" s="1"/>
      <c r="DZ403" s="1"/>
      <c r="EA403" s="1"/>
      <c r="EB403" s="1"/>
      <c r="EC403" s="1"/>
      <c r="ED403" s="1"/>
      <c r="EE403" s="1"/>
      <c r="EF403" s="1"/>
    </row>
    <row r="404" spans="1:146" s="3" customFormat="1" ht="15" customHeight="1">
      <c r="A404" s="1"/>
      <c r="C404" s="28"/>
      <c r="D404" s="28"/>
      <c r="E404" s="28"/>
      <c r="F404" s="28"/>
      <c r="G404" s="28"/>
      <c r="H404" s="28"/>
      <c r="J404" s="32"/>
      <c r="M404" s="28"/>
      <c r="O404" s="5"/>
      <c r="P404" s="5"/>
      <c r="Q404" s="5"/>
      <c r="R404" s="5"/>
      <c r="AM404" s="14"/>
      <c r="AQ404" s="14"/>
      <c r="AR404" s="14"/>
      <c r="AS404" s="14"/>
      <c r="AT404" s="14"/>
      <c r="AU404" s="14"/>
      <c r="AV404" s="14"/>
      <c r="AW404" s="14"/>
      <c r="AX404" s="14"/>
      <c r="AY404" s="14"/>
      <c r="AZ404" s="14"/>
      <c r="BA404" s="14"/>
      <c r="BB404" s="407"/>
      <c r="BC404" s="13"/>
      <c r="BD404" s="13"/>
      <c r="BE404" s="13"/>
      <c r="BF404" s="13"/>
      <c r="BG404" s="13"/>
      <c r="BH404" s="137"/>
      <c r="BI404" s="13"/>
      <c r="BJ404" s="13"/>
      <c r="BK404" s="13"/>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DB404" s="14"/>
      <c r="DC404" s="14"/>
      <c r="DD404" s="14"/>
      <c r="DE404" s="14"/>
      <c r="DF404" s="14"/>
      <c r="DG404" s="14"/>
      <c r="DH404" s="14"/>
      <c r="DK404" s="1"/>
      <c r="DL404" s="1"/>
      <c r="DM404" s="1"/>
      <c r="DN404" s="1"/>
      <c r="DO404" s="1"/>
      <c r="DP404" s="1"/>
      <c r="DQ404" s="1"/>
      <c r="DR404" s="1"/>
      <c r="DS404" s="1"/>
      <c r="DT404" s="1"/>
      <c r="DU404" s="1"/>
      <c r="DV404" s="1"/>
      <c r="DW404" s="1"/>
      <c r="DX404" s="1"/>
      <c r="DY404" s="1"/>
      <c r="DZ404" s="1"/>
      <c r="EA404" s="1"/>
      <c r="EB404" s="1"/>
      <c r="EC404" s="1"/>
      <c r="ED404" s="1"/>
      <c r="EE404" s="1"/>
      <c r="EF404" s="1"/>
    </row>
    <row r="405" spans="1:146" s="3" customFormat="1" ht="15" customHeight="1">
      <c r="A405" s="1"/>
      <c r="C405" s="28"/>
      <c r="D405" s="28"/>
      <c r="E405" s="28"/>
      <c r="F405" s="28"/>
      <c r="G405" s="28"/>
      <c r="H405" s="28"/>
      <c r="J405" s="32"/>
      <c r="M405" s="28"/>
      <c r="O405" s="5"/>
      <c r="P405" s="5"/>
      <c r="Q405" s="5"/>
      <c r="R405" s="5"/>
      <c r="AM405" s="14"/>
      <c r="AQ405" s="14"/>
      <c r="AR405" s="14"/>
      <c r="AS405" s="14"/>
      <c r="AT405" s="14"/>
      <c r="AU405" s="14"/>
      <c r="AV405" s="14"/>
      <c r="AW405" s="14"/>
      <c r="AX405" s="14"/>
      <c r="AY405" s="14"/>
      <c r="AZ405" s="14"/>
      <c r="BA405" s="14"/>
      <c r="BB405" s="407"/>
      <c r="BC405" s="13"/>
      <c r="BD405" s="13"/>
      <c r="BE405" s="13"/>
      <c r="BF405" s="13"/>
      <c r="BG405" s="13"/>
      <c r="BH405" s="137"/>
      <c r="BI405" s="13"/>
      <c r="BJ405" s="13"/>
      <c r="BK405" s="13"/>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DB405" s="14"/>
      <c r="DC405" s="14"/>
      <c r="DD405" s="14"/>
      <c r="DE405" s="14"/>
      <c r="DF405" s="14"/>
      <c r="DG405" s="14"/>
      <c r="DH405" s="14"/>
      <c r="DK405" s="1"/>
      <c r="DL405" s="1"/>
      <c r="DM405" s="1"/>
      <c r="DN405" s="1"/>
      <c r="DO405" s="1"/>
      <c r="DP405" s="1"/>
      <c r="DQ405" s="1"/>
      <c r="DR405" s="1"/>
      <c r="DS405" s="1"/>
      <c r="DT405" s="1"/>
      <c r="DU405" s="1"/>
      <c r="DV405" s="1"/>
      <c r="DW405" s="1"/>
      <c r="DX405" s="1"/>
      <c r="DY405" s="1"/>
      <c r="DZ405" s="1"/>
      <c r="EA405" s="1"/>
      <c r="EB405" s="1"/>
      <c r="EC405" s="1"/>
      <c r="ED405" s="1"/>
      <c r="EE405" s="1"/>
      <c r="EF405" s="1"/>
    </row>
    <row r="406" spans="1:146" s="3" customFormat="1" ht="15" customHeight="1">
      <c r="A406" s="1"/>
      <c r="C406" s="28"/>
      <c r="D406" s="28"/>
      <c r="E406" s="28"/>
      <c r="F406" s="28"/>
      <c r="G406" s="28"/>
      <c r="H406" s="28"/>
      <c r="J406" s="32"/>
      <c r="M406" s="28"/>
      <c r="O406" s="5"/>
      <c r="P406" s="5"/>
      <c r="Q406" s="5"/>
      <c r="R406" s="5"/>
      <c r="AM406" s="14"/>
      <c r="AQ406" s="14"/>
      <c r="AR406" s="14"/>
      <c r="AS406" s="14"/>
      <c r="AT406" s="14"/>
      <c r="AU406" s="14"/>
      <c r="AV406" s="14"/>
      <c r="AW406" s="14"/>
      <c r="AX406" s="14"/>
      <c r="AY406" s="14"/>
      <c r="AZ406" s="14"/>
      <c r="BA406" s="14"/>
      <c r="BB406" s="407"/>
      <c r="BC406" s="13"/>
      <c r="BD406" s="13"/>
      <c r="BE406" s="13"/>
      <c r="BF406" s="13"/>
      <c r="BG406" s="13"/>
      <c r="BH406" s="137"/>
      <c r="BI406" s="13"/>
      <c r="BJ406" s="13"/>
      <c r="BK406" s="13"/>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DB406" s="14"/>
      <c r="DC406" s="14"/>
      <c r="DD406" s="14"/>
      <c r="DE406" s="14"/>
      <c r="DF406" s="14"/>
      <c r="DG406" s="14"/>
      <c r="DH406" s="14"/>
      <c r="DK406" s="1"/>
      <c r="DL406" s="1"/>
      <c r="DM406" s="1"/>
      <c r="DN406" s="1"/>
      <c r="DO406" s="1"/>
      <c r="DP406" s="1"/>
      <c r="DQ406" s="1"/>
      <c r="DR406" s="1"/>
      <c r="DS406" s="1"/>
      <c r="DT406" s="1"/>
      <c r="DU406" s="1"/>
      <c r="DV406" s="1"/>
      <c r="DW406" s="1"/>
      <c r="DX406" s="1"/>
      <c r="DY406" s="1"/>
      <c r="DZ406" s="1"/>
      <c r="EA406" s="1"/>
      <c r="EB406" s="1"/>
      <c r="EC406" s="1"/>
      <c r="ED406" s="1"/>
      <c r="EE406" s="1"/>
      <c r="EF406" s="1"/>
    </row>
    <row r="407" spans="1:146" s="3" customFormat="1" ht="15" customHeight="1">
      <c r="A407" s="1"/>
      <c r="C407" s="28"/>
      <c r="D407" s="28"/>
      <c r="E407" s="28"/>
      <c r="F407" s="28"/>
      <c r="G407" s="28"/>
      <c r="H407" s="28"/>
      <c r="J407" s="32"/>
      <c r="M407" s="28"/>
      <c r="O407" s="5"/>
      <c r="P407" s="5"/>
      <c r="Q407" s="5"/>
      <c r="R407" s="5"/>
      <c r="AM407" s="14"/>
      <c r="AQ407" s="14"/>
      <c r="AR407" s="14"/>
      <c r="AS407" s="14"/>
      <c r="AT407" s="14"/>
      <c r="AU407" s="14"/>
      <c r="AV407" s="14"/>
      <c r="AW407" s="14"/>
      <c r="AX407" s="14"/>
      <c r="AY407" s="14"/>
      <c r="AZ407" s="14"/>
      <c r="BA407" s="14"/>
      <c r="BB407" s="407"/>
      <c r="BC407" s="13"/>
      <c r="BD407" s="13"/>
      <c r="BE407" s="13"/>
      <c r="BF407" s="13"/>
      <c r="BG407" s="13"/>
      <c r="BH407" s="137"/>
      <c r="BI407" s="13"/>
      <c r="BJ407" s="13"/>
      <c r="BK407" s="13"/>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DB407" s="14"/>
      <c r="DC407" s="14"/>
      <c r="DD407" s="14"/>
      <c r="DE407" s="14"/>
      <c r="DF407" s="14"/>
      <c r="DG407" s="14"/>
      <c r="DH407" s="14"/>
      <c r="DK407" s="1"/>
      <c r="DL407" s="1"/>
      <c r="DM407" s="1"/>
      <c r="DN407" s="1"/>
      <c r="DO407" s="1"/>
      <c r="DP407" s="1"/>
      <c r="DQ407" s="1"/>
      <c r="DR407" s="1"/>
      <c r="DS407" s="1"/>
      <c r="DT407" s="1"/>
      <c r="DU407" s="1"/>
      <c r="DV407" s="1"/>
      <c r="DW407" s="1"/>
      <c r="DX407" s="1"/>
      <c r="DY407" s="1"/>
      <c r="DZ407" s="1"/>
      <c r="EA407" s="1"/>
      <c r="EB407" s="1"/>
      <c r="EC407" s="1"/>
      <c r="ED407" s="1"/>
      <c r="EE407" s="1"/>
      <c r="EF407" s="1"/>
    </row>
    <row r="408" spans="1:146" s="1" customFormat="1">
      <c r="B408" s="3"/>
      <c r="C408" s="6"/>
      <c r="D408" s="6"/>
      <c r="E408" s="6"/>
      <c r="F408" s="6"/>
      <c r="G408" s="6"/>
      <c r="H408" s="6"/>
      <c r="J408" s="34"/>
      <c r="M408" s="6"/>
      <c r="O408" s="11"/>
      <c r="P408" s="11"/>
      <c r="Q408" s="11"/>
      <c r="R408" s="11"/>
      <c r="AM408" s="2"/>
      <c r="AQ408" s="2"/>
      <c r="AR408" s="2"/>
      <c r="AS408" s="2"/>
      <c r="AT408" s="2"/>
      <c r="AU408" s="2"/>
      <c r="AV408" s="2"/>
      <c r="AW408" s="2"/>
      <c r="AX408" s="2"/>
      <c r="AY408" s="2"/>
      <c r="AZ408" s="2"/>
      <c r="BA408" s="2"/>
      <c r="BB408" s="410"/>
      <c r="BC408" s="12"/>
      <c r="BD408" s="12"/>
      <c r="BE408" s="12"/>
      <c r="BF408" s="12"/>
      <c r="BG408" s="12"/>
      <c r="BH408" s="138"/>
      <c r="BI408" s="12"/>
      <c r="BJ408" s="12"/>
      <c r="BK408" s="12"/>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DB408" s="2"/>
      <c r="DC408" s="2"/>
      <c r="DD408" s="2"/>
      <c r="DE408" s="2"/>
      <c r="DF408" s="2"/>
      <c r="DG408" s="2"/>
      <c r="DH408" s="2"/>
      <c r="DI408" s="3"/>
      <c r="DJ408" s="3"/>
      <c r="EG408" s="3"/>
      <c r="EH408" s="3"/>
      <c r="EI408" s="3"/>
      <c r="EJ408" s="3"/>
      <c r="EK408" s="3"/>
      <c r="EL408" s="3"/>
      <c r="EM408" s="3"/>
      <c r="EN408" s="3"/>
      <c r="EO408" s="3"/>
      <c r="EP408" s="3"/>
    </row>
    <row r="409" spans="1:146" s="1" customFormat="1">
      <c r="B409" s="3"/>
      <c r="C409" s="6"/>
      <c r="D409" s="6"/>
      <c r="E409" s="6"/>
      <c r="F409" s="6"/>
      <c r="G409" s="6"/>
      <c r="H409" s="6"/>
      <c r="J409" s="34"/>
      <c r="M409" s="6"/>
      <c r="O409" s="11"/>
      <c r="P409" s="11"/>
      <c r="Q409" s="11"/>
      <c r="R409" s="11"/>
      <c r="AM409" s="2"/>
      <c r="AQ409" s="2"/>
      <c r="AR409" s="2"/>
      <c r="AS409" s="2"/>
      <c r="AT409" s="2"/>
      <c r="AU409" s="2"/>
      <c r="AV409" s="2"/>
      <c r="AW409" s="2"/>
      <c r="AX409" s="2"/>
      <c r="AY409" s="2"/>
      <c r="AZ409" s="2"/>
      <c r="BA409" s="2"/>
      <c r="BB409" s="410"/>
      <c r="BC409" s="12"/>
      <c r="BD409" s="12"/>
      <c r="BE409" s="12"/>
      <c r="BF409" s="12"/>
      <c r="BG409" s="12"/>
      <c r="BH409" s="138"/>
      <c r="BI409" s="12"/>
      <c r="BJ409" s="12"/>
      <c r="BK409" s="12"/>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DB409" s="2"/>
      <c r="DC409" s="2"/>
      <c r="DD409" s="2"/>
      <c r="DE409" s="2"/>
      <c r="DF409" s="2"/>
      <c r="DG409" s="2"/>
      <c r="DH409" s="2"/>
      <c r="DI409" s="3"/>
      <c r="DJ409" s="3"/>
      <c r="EG409" s="3"/>
      <c r="EH409" s="3"/>
      <c r="EI409" s="3"/>
      <c r="EJ409" s="3"/>
      <c r="EK409" s="3"/>
      <c r="EL409" s="3"/>
      <c r="EM409" s="3"/>
      <c r="EN409" s="3"/>
      <c r="EO409" s="3"/>
      <c r="EP409" s="3"/>
    </row>
    <row r="410" spans="1:146">
      <c r="S410" s="1"/>
      <c r="T410" s="1"/>
      <c r="U410" s="1"/>
      <c r="V410" s="1"/>
      <c r="W410" s="1"/>
      <c r="X410" s="1"/>
      <c r="Y410" s="1"/>
      <c r="Z410" s="1"/>
      <c r="AA410" s="1"/>
      <c r="AB410" s="1"/>
      <c r="AC410" s="1"/>
      <c r="AD410" s="1"/>
      <c r="AE410" s="1"/>
      <c r="AF410" s="1"/>
      <c r="AG410" s="1"/>
      <c r="AH410" s="1"/>
      <c r="AI410" s="1"/>
      <c r="AJ410" s="1"/>
      <c r="AK410" s="1"/>
      <c r="BM410" s="1"/>
      <c r="BN410" s="1"/>
    </row>
    <row r="411" spans="1:146">
      <c r="S411" s="1"/>
      <c r="T411" s="1"/>
      <c r="U411" s="1"/>
      <c r="V411" s="1"/>
      <c r="W411" s="1"/>
      <c r="X411" s="1"/>
      <c r="Y411" s="1"/>
      <c r="Z411" s="1"/>
      <c r="AA411" s="1"/>
      <c r="AB411" s="1"/>
      <c r="AC411" s="1"/>
      <c r="AD411" s="1"/>
      <c r="AE411" s="1"/>
      <c r="AF411" s="1"/>
      <c r="AG411" s="1"/>
      <c r="AH411" s="1"/>
      <c r="AI411" s="1"/>
      <c r="AJ411" s="1"/>
      <c r="AK411" s="1"/>
      <c r="BM411" s="1"/>
      <c r="BN411" s="1"/>
    </row>
    <row r="412" spans="1:146">
      <c r="S412" s="1"/>
      <c r="T412" s="1"/>
      <c r="U412" s="1"/>
      <c r="V412" s="1"/>
      <c r="W412" s="1"/>
      <c r="X412" s="1"/>
      <c r="Y412" s="1"/>
      <c r="Z412" s="1"/>
      <c r="AA412" s="1"/>
      <c r="AB412" s="1"/>
      <c r="AC412" s="1"/>
      <c r="AD412" s="1"/>
      <c r="AE412" s="1"/>
      <c r="AF412" s="1"/>
      <c r="AG412" s="1"/>
      <c r="AH412" s="1"/>
      <c r="AI412" s="1"/>
      <c r="AJ412" s="1"/>
      <c r="AK412" s="1"/>
      <c r="BM412" s="1"/>
      <c r="BN412" s="1"/>
    </row>
    <row r="413" spans="1:146">
      <c r="S413" s="1"/>
      <c r="T413" s="1"/>
      <c r="U413" s="1"/>
      <c r="V413" s="1"/>
      <c r="W413" s="1"/>
      <c r="X413" s="1"/>
      <c r="Y413" s="1"/>
      <c r="Z413" s="1"/>
      <c r="AA413" s="1"/>
      <c r="AB413" s="1"/>
      <c r="AC413" s="1"/>
      <c r="AD413" s="1"/>
      <c r="AE413" s="1"/>
      <c r="AF413" s="1"/>
      <c r="AG413" s="1"/>
      <c r="AH413" s="1"/>
      <c r="AI413" s="1"/>
      <c r="AJ413" s="1"/>
      <c r="AK413" s="1"/>
      <c r="BM413" s="1"/>
      <c r="BN413" s="1"/>
    </row>
  </sheetData>
  <autoFilter ref="C6:DH274"/>
  <mergeCells count="21">
    <mergeCell ref="C1:DI1"/>
    <mergeCell ref="AQ4:BA4"/>
    <mergeCell ref="BB4:BH5"/>
    <mergeCell ref="AR5:BA5"/>
    <mergeCell ref="DB4:DI5"/>
    <mergeCell ref="C4:F5"/>
    <mergeCell ref="I4:M5"/>
    <mergeCell ref="CA5:CF5"/>
    <mergeCell ref="CL5:CT5"/>
    <mergeCell ref="AM5:AN5"/>
    <mergeCell ref="AO5:AP5"/>
    <mergeCell ref="S5:AG5"/>
    <mergeCell ref="N4:AP4"/>
    <mergeCell ref="O5:R5"/>
    <mergeCell ref="AH5:AK5"/>
    <mergeCell ref="G4:H5"/>
    <mergeCell ref="BL5:BZ5"/>
    <mergeCell ref="BI4:BK5"/>
    <mergeCell ref="BL4:DA4"/>
    <mergeCell ref="CU5:DA5"/>
    <mergeCell ref="CG5:CK5"/>
  </mergeCells>
  <conditionalFormatting sqref="AQ182:BA182 N182">
    <cfRule type="iconSet" priority="38015">
      <iconSet iconSet="4TrafficLights">
        <cfvo type="percent" val="0"/>
        <cfvo type="percent" val="25"/>
        <cfvo type="percent" val="50"/>
        <cfvo type="percent" val="75"/>
      </iconSet>
    </cfRule>
    <cfRule type="iconSet" priority="38016">
      <iconSet>
        <cfvo type="percent" val="0"/>
        <cfvo type="percent" val="33"/>
        <cfvo type="percent" val="67"/>
      </iconSet>
    </cfRule>
  </conditionalFormatting>
  <conditionalFormatting sqref="AQ182:BA182 N182">
    <cfRule type="iconSet" priority="38019">
      <iconSet iconSet="4TrafficLights">
        <cfvo type="percent" val="0"/>
        <cfvo type="percent" val="25"/>
        <cfvo type="percent" val="50"/>
        <cfvo type="percent" val="75"/>
      </iconSet>
    </cfRule>
  </conditionalFormatting>
  <pageMargins left="0.25" right="0.25" top="0.75" bottom="0.75" header="0.3" footer="0.3"/>
  <pageSetup paperSize="9" scale="10" orientation="landscape" r:id="rId1"/>
  <ignoredErrors>
    <ignoredError sqref="S13:T13 S44:W44 S77:T77 S85:T85 S93:V93 S101:T101 S109:Y109 S126 S134:Y134 S142:X142 T159 S177:T177 S179:T179 S191:W191 S199:W199 S207:W207 S215:V215 S222 S230:T230 S236:T236 S242:U242 S248:T248 S260:U260 S262:U262 S270:U270"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C1D3"/>
  </sheetPr>
  <dimension ref="A1:DI814"/>
  <sheetViews>
    <sheetView zoomScale="96" zoomScaleNormal="96" workbookViewId="0">
      <selection sqref="A1:A1048576"/>
    </sheetView>
  </sheetViews>
  <sheetFormatPr baseColWidth="10" defaultRowHeight="14.4"/>
  <cols>
    <col min="1" max="1" width="11.5546875" style="1"/>
    <col min="2" max="2" width="11.5546875" style="3"/>
    <col min="3" max="3" width="10.44140625" style="3" customWidth="1"/>
    <col min="4" max="4" width="4" style="1" bestFit="1" customWidth="1"/>
    <col min="5" max="5" width="48.6640625" style="1" customWidth="1"/>
    <col min="6" max="7" width="17.33203125" style="6" customWidth="1"/>
    <col min="8" max="8" width="29.109375" style="6" customWidth="1"/>
    <col min="9" max="12" width="9.6640625" style="6" customWidth="1"/>
    <col min="13" max="13" width="17" style="6" customWidth="1"/>
    <col min="14" max="14" width="10.88671875" style="6" customWidth="1"/>
    <col min="15" max="35" width="6.5546875" style="2" customWidth="1"/>
    <col min="36" max="36" width="3.88671875" style="2" customWidth="1"/>
    <col min="37" max="39" width="6" style="2" customWidth="1"/>
    <col min="40" max="40" width="3.33203125" style="3" customWidth="1"/>
    <col min="41" max="41" width="3.33203125" style="3" bestFit="1" customWidth="1"/>
    <col min="42" max="44" width="11.44140625" style="1"/>
    <col min="45" max="60" width="11.44140625" style="730"/>
    <col min="61" max="73" width="11.5546875" style="1"/>
  </cols>
  <sheetData>
    <row r="1" spans="1:113" ht="25.8">
      <c r="C1" s="824" t="s">
        <v>3163</v>
      </c>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723"/>
      <c r="AO1" s="723"/>
      <c r="AP1" s="729"/>
      <c r="AQ1" s="729"/>
      <c r="AR1" s="729"/>
      <c r="AS1" s="729"/>
      <c r="AT1" s="729"/>
      <c r="AU1" s="729"/>
      <c r="AV1" s="729"/>
      <c r="AW1" s="729"/>
      <c r="AX1" s="729"/>
      <c r="AY1" s="729"/>
      <c r="AZ1" s="729"/>
      <c r="BA1" s="729"/>
      <c r="BB1" s="729"/>
      <c r="BC1" s="729"/>
      <c r="BD1" s="729"/>
      <c r="BE1" s="729"/>
      <c r="BF1" s="729"/>
      <c r="BG1" s="729"/>
      <c r="BH1" s="729"/>
      <c r="BI1" s="729"/>
      <c r="BJ1" s="729"/>
      <c r="BK1" s="729"/>
      <c r="BL1" s="729"/>
      <c r="BM1" s="729"/>
      <c r="BN1" s="729"/>
      <c r="BO1" s="729"/>
      <c r="BP1" s="729"/>
      <c r="BQ1" s="729"/>
      <c r="BR1" s="729"/>
      <c r="BS1" s="729"/>
      <c r="BT1" s="729"/>
      <c r="BU1" s="729"/>
      <c r="BV1" s="723"/>
      <c r="BW1" s="723"/>
      <c r="BX1" s="723"/>
      <c r="BY1" s="723"/>
      <c r="BZ1" s="723"/>
      <c r="CA1" s="723"/>
      <c r="CB1" s="723"/>
      <c r="CC1" s="723"/>
      <c r="CD1" s="723"/>
      <c r="CE1" s="723"/>
      <c r="CF1" s="723"/>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3"/>
    </row>
    <row r="2" spans="1:113" s="3" customFormat="1">
      <c r="A2" s="1"/>
      <c r="F2" s="28"/>
      <c r="G2" s="28"/>
      <c r="H2" s="28"/>
      <c r="I2" s="28"/>
      <c r="J2" s="28"/>
      <c r="K2" s="28"/>
      <c r="L2" s="28"/>
      <c r="M2" s="28"/>
      <c r="N2" s="28"/>
      <c r="O2" s="14"/>
      <c r="P2" s="14"/>
      <c r="Q2" s="14"/>
      <c r="R2" s="14"/>
      <c r="S2" s="14"/>
      <c r="T2" s="14"/>
      <c r="U2" s="14"/>
      <c r="V2" s="14"/>
      <c r="W2" s="14"/>
      <c r="X2" s="14"/>
      <c r="Y2" s="14"/>
      <c r="Z2" s="14"/>
      <c r="AA2" s="14"/>
      <c r="AB2" s="14"/>
      <c r="AC2" s="14"/>
      <c r="AD2" s="14"/>
      <c r="AE2" s="14"/>
      <c r="AF2" s="14"/>
      <c r="AG2" s="14"/>
      <c r="AH2" s="14"/>
      <c r="AI2" s="14"/>
      <c r="AJ2" s="14"/>
      <c r="AK2" s="14"/>
      <c r="AL2" s="14"/>
      <c r="AM2" s="14"/>
      <c r="AP2" s="1"/>
      <c r="AQ2" s="1"/>
      <c r="AR2" s="1"/>
      <c r="AS2" s="730"/>
      <c r="AT2" s="730"/>
      <c r="AU2" s="730"/>
      <c r="AV2" s="730"/>
      <c r="AW2" s="730"/>
      <c r="AX2" s="730"/>
      <c r="AY2" s="730"/>
      <c r="AZ2" s="730"/>
      <c r="BA2" s="730"/>
      <c r="BB2" s="730"/>
      <c r="BC2" s="730"/>
      <c r="BD2" s="730"/>
      <c r="BE2" s="730"/>
      <c r="BF2" s="730"/>
      <c r="BG2" s="730"/>
      <c r="BH2" s="730"/>
      <c r="BI2" s="1"/>
      <c r="BJ2" s="1"/>
      <c r="BK2" s="1"/>
      <c r="BL2" s="1"/>
      <c r="BM2" s="1"/>
      <c r="BN2" s="1"/>
      <c r="BO2" s="1"/>
      <c r="BP2" s="1"/>
      <c r="BQ2" s="1"/>
      <c r="BR2" s="1"/>
      <c r="BS2" s="1"/>
      <c r="BT2" s="1"/>
      <c r="BU2" s="1"/>
    </row>
    <row r="3" spans="1:113" ht="26.4" thickBot="1">
      <c r="A3" s="422"/>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row>
    <row r="4" spans="1:113" ht="47.25" customHeight="1">
      <c r="C4" s="825" t="s">
        <v>66</v>
      </c>
      <c r="D4" s="825"/>
      <c r="E4" s="825"/>
      <c r="F4" s="826"/>
      <c r="G4" s="827" t="s">
        <v>1066</v>
      </c>
      <c r="H4" s="828"/>
      <c r="I4" s="828"/>
      <c r="J4" s="828"/>
      <c r="K4" s="828"/>
      <c r="L4" s="828"/>
      <c r="M4" s="828"/>
      <c r="N4" s="829"/>
      <c r="O4" s="832" t="s">
        <v>264</v>
      </c>
      <c r="P4" s="833"/>
      <c r="Q4" s="833"/>
      <c r="R4" s="833"/>
      <c r="S4" s="833"/>
      <c r="T4" s="833"/>
      <c r="U4" s="833"/>
      <c r="V4" s="833"/>
      <c r="W4" s="833"/>
      <c r="X4" s="833"/>
      <c r="Y4" s="833"/>
      <c r="Z4" s="833"/>
      <c r="AA4" s="833"/>
      <c r="AB4" s="833"/>
      <c r="AC4" s="833"/>
      <c r="AD4" s="833"/>
      <c r="AE4" s="833"/>
      <c r="AF4" s="833"/>
      <c r="AG4" s="833"/>
      <c r="AH4" s="833"/>
      <c r="AI4" s="833"/>
      <c r="AJ4" s="833"/>
      <c r="AK4" s="834" t="s">
        <v>1514</v>
      </c>
      <c r="AL4" s="835"/>
      <c r="AM4" s="836"/>
    </row>
    <row r="5" spans="1:113" ht="43.5" customHeight="1">
      <c r="C5" s="211" t="s">
        <v>94</v>
      </c>
      <c r="D5" s="211" t="s">
        <v>30</v>
      </c>
      <c r="E5" s="211" t="s">
        <v>620</v>
      </c>
      <c r="F5" s="211" t="s">
        <v>32</v>
      </c>
      <c r="G5" s="213" t="s">
        <v>1237</v>
      </c>
      <c r="H5" s="213" t="s">
        <v>1067</v>
      </c>
      <c r="I5" s="830" t="s">
        <v>443</v>
      </c>
      <c r="J5" s="831"/>
      <c r="K5" s="831"/>
      <c r="L5" s="831"/>
      <c r="M5" s="831"/>
      <c r="N5" s="831"/>
      <c r="O5" s="212">
        <v>1</v>
      </c>
      <c r="P5" s="212">
        <v>2</v>
      </c>
      <c r="Q5" s="212">
        <v>3</v>
      </c>
      <c r="R5" s="212">
        <v>4</v>
      </c>
      <c r="S5" s="212">
        <v>5</v>
      </c>
      <c r="T5" s="212">
        <v>6</v>
      </c>
      <c r="U5" s="212">
        <v>7</v>
      </c>
      <c r="V5" s="212">
        <v>8</v>
      </c>
      <c r="W5" s="212">
        <v>9</v>
      </c>
      <c r="X5" s="212">
        <v>10</v>
      </c>
      <c r="Y5" s="212">
        <v>11</v>
      </c>
      <c r="Z5" s="212">
        <v>12</v>
      </c>
      <c r="AA5" s="212">
        <v>13</v>
      </c>
      <c r="AB5" s="212">
        <v>14</v>
      </c>
      <c r="AC5" s="212">
        <v>15</v>
      </c>
      <c r="AD5" s="212">
        <v>16</v>
      </c>
      <c r="AE5" s="212">
        <v>17</v>
      </c>
      <c r="AF5" s="212">
        <v>18</v>
      </c>
      <c r="AG5" s="212">
        <v>19</v>
      </c>
      <c r="AH5" s="212">
        <v>20</v>
      </c>
      <c r="AI5" s="212">
        <v>21</v>
      </c>
      <c r="AJ5" s="212" t="s">
        <v>353</v>
      </c>
      <c r="AK5" s="224"/>
      <c r="AL5" s="212"/>
      <c r="AM5" s="225"/>
    </row>
    <row r="6" spans="1:113" s="3" customFormat="1" ht="15" customHeight="1">
      <c r="A6" s="1"/>
      <c r="C6" s="31" t="s">
        <v>98</v>
      </c>
      <c r="D6" s="41">
        <v>1</v>
      </c>
      <c r="E6" s="27" t="s">
        <v>336</v>
      </c>
      <c r="F6" s="31" t="s">
        <v>484</v>
      </c>
      <c r="G6" s="31" t="s">
        <v>4</v>
      </c>
      <c r="H6" s="31" t="s">
        <v>1238</v>
      </c>
      <c r="I6" s="41" t="s">
        <v>4</v>
      </c>
      <c r="J6" s="41" t="s">
        <v>4</v>
      </c>
      <c r="K6" s="41" t="s">
        <v>4</v>
      </c>
      <c r="L6" s="41" t="s">
        <v>4</v>
      </c>
      <c r="M6" s="41" t="s">
        <v>4</v>
      </c>
      <c r="N6" s="41" t="s">
        <v>4</v>
      </c>
      <c r="O6" s="41" t="str">
        <f>'G-6'!I10</f>
        <v>I-4</v>
      </c>
      <c r="P6" s="41" t="str">
        <f>'G-6'!I16</f>
        <v>I-10</v>
      </c>
      <c r="Q6" s="41" t="str">
        <f>'G-6'!I28</f>
        <v>I-22</v>
      </c>
      <c r="R6" s="41" t="str">
        <f>'G-6'!I34</f>
        <v>I-28</v>
      </c>
      <c r="S6" s="41" t="str">
        <f>'G-6'!I35</f>
        <v>I-29</v>
      </c>
      <c r="T6" s="41" t="str">
        <f>'G-6'!I61</f>
        <v>I-34 A</v>
      </c>
      <c r="U6" s="41" t="str">
        <f>'G-6'!I62</f>
        <v>I-34 B</v>
      </c>
      <c r="V6" s="41" t="str">
        <f>'G-6'!I119</f>
        <v>I-42 B</v>
      </c>
      <c r="W6" s="41" t="str">
        <f>'G-6'!I155</f>
        <v>I-51</v>
      </c>
      <c r="X6" s="41" t="str">
        <f>'G-6'!I156</f>
        <v>I-52</v>
      </c>
      <c r="Y6" s="41" t="str">
        <f>'G-6'!I157</f>
        <v>I-53</v>
      </c>
      <c r="Z6" s="41" t="str">
        <f>'G-6'!I158</f>
        <v>I-54</v>
      </c>
      <c r="AA6" s="41" t="str">
        <f>'G-6'!I160</f>
        <v>I-56</v>
      </c>
      <c r="AB6" s="41" t="str">
        <f>'G-6'!I161</f>
        <v>I-57</v>
      </c>
      <c r="AC6" s="41" t="str">
        <f>'G-6'!I162</f>
        <v>I-58</v>
      </c>
      <c r="AD6" s="41" t="str">
        <f>'G-6'!I163</f>
        <v>I-59</v>
      </c>
      <c r="AE6" s="41" t="str">
        <f>'G-6'!I164</f>
        <v>I-60</v>
      </c>
      <c r="AF6" s="41" t="str">
        <f>'G-6'!I165</f>
        <v>I-61</v>
      </c>
      <c r="AG6" s="41" t="str">
        <f>'G-6'!I166</f>
        <v>I-62</v>
      </c>
      <c r="AH6" s="41" t="str">
        <f>'G-6'!I167</f>
        <v>I-63</v>
      </c>
      <c r="AI6" s="41" t="str">
        <f>'G-6'!I181</f>
        <v>I-72</v>
      </c>
      <c r="AJ6" s="41">
        <f>COUNTA(O6:AI6)</f>
        <v>21</v>
      </c>
      <c r="AK6" s="226"/>
      <c r="AL6" s="41"/>
      <c r="AM6" s="227"/>
      <c r="AP6" s="1"/>
      <c r="AQ6" s="1"/>
      <c r="AR6" s="1"/>
      <c r="AS6" s="730"/>
      <c r="AT6" s="730"/>
      <c r="AU6" s="730"/>
      <c r="AV6" s="730"/>
      <c r="AW6" s="730"/>
      <c r="AX6" s="730"/>
      <c r="AY6" s="730"/>
      <c r="AZ6" s="730"/>
      <c r="BA6" s="730"/>
      <c r="BB6" s="730"/>
      <c r="BC6" s="730"/>
      <c r="BD6" s="730"/>
      <c r="BE6" s="730"/>
      <c r="BF6" s="730"/>
      <c r="BG6" s="730"/>
      <c r="BH6" s="730"/>
      <c r="BI6" s="1"/>
      <c r="BJ6" s="1"/>
      <c r="BK6" s="1"/>
      <c r="BL6" s="1"/>
      <c r="BM6" s="1"/>
      <c r="BN6" s="1"/>
      <c r="BO6" s="1"/>
      <c r="BP6" s="1"/>
      <c r="BQ6" s="1"/>
      <c r="BR6" s="1"/>
      <c r="BS6" s="1"/>
      <c r="BT6" s="1"/>
      <c r="BU6" s="1"/>
    </row>
    <row r="7" spans="1:113" s="3" customFormat="1" ht="15" customHeight="1">
      <c r="A7" s="1"/>
      <c r="C7" s="31" t="s">
        <v>98</v>
      </c>
      <c r="D7" s="41">
        <v>2</v>
      </c>
      <c r="E7" s="21" t="s">
        <v>92</v>
      </c>
      <c r="F7" s="31" t="s">
        <v>265</v>
      </c>
      <c r="G7" s="31" t="s">
        <v>4</v>
      </c>
      <c r="H7" s="41" t="s">
        <v>4</v>
      </c>
      <c r="I7" s="41" t="s">
        <v>4</v>
      </c>
      <c r="J7" s="41" t="s">
        <v>4</v>
      </c>
      <c r="K7" s="41" t="s">
        <v>4</v>
      </c>
      <c r="L7" s="41" t="s">
        <v>4</v>
      </c>
      <c r="M7" s="41" t="s">
        <v>4</v>
      </c>
      <c r="N7" s="41" t="s">
        <v>4</v>
      </c>
      <c r="O7" s="41" t="str">
        <f>'G-6'!I24</f>
        <v>I-18</v>
      </c>
      <c r="P7" s="41"/>
      <c r="Q7" s="41"/>
      <c r="R7" s="41"/>
      <c r="S7" s="41"/>
      <c r="T7" s="41"/>
      <c r="U7" s="41"/>
      <c r="V7" s="41"/>
      <c r="W7" s="41"/>
      <c r="X7" s="41"/>
      <c r="Y7" s="41"/>
      <c r="Z7" s="41"/>
      <c r="AA7" s="41"/>
      <c r="AB7" s="41"/>
      <c r="AC7" s="41"/>
      <c r="AD7" s="41"/>
      <c r="AE7" s="41"/>
      <c r="AF7" s="41"/>
      <c r="AG7" s="41"/>
      <c r="AH7" s="41"/>
      <c r="AI7" s="41"/>
      <c r="AJ7" s="41">
        <f t="shared" ref="AJ7:AJ70" si="0">COUNTA(O7:AI7)</f>
        <v>1</v>
      </c>
      <c r="AK7" s="226"/>
      <c r="AL7" s="41"/>
      <c r="AM7" s="227"/>
      <c r="AP7" s="1"/>
      <c r="AQ7" s="1"/>
      <c r="AR7" s="1"/>
      <c r="AS7" s="730"/>
      <c r="AT7" s="730"/>
      <c r="AU7" s="730"/>
      <c r="AV7" s="730"/>
      <c r="AW7" s="730"/>
      <c r="AX7" s="730"/>
      <c r="AY7" s="730"/>
      <c r="AZ7" s="730"/>
      <c r="BA7" s="730"/>
      <c r="BB7" s="730"/>
      <c r="BC7" s="730"/>
      <c r="BD7" s="730"/>
      <c r="BE7" s="730"/>
      <c r="BF7" s="730"/>
      <c r="BG7" s="730"/>
      <c r="BH7" s="730"/>
      <c r="BI7" s="1"/>
      <c r="BJ7" s="1"/>
      <c r="BK7" s="1"/>
      <c r="BL7" s="1"/>
      <c r="BM7" s="1"/>
      <c r="BN7" s="1"/>
      <c r="BO7" s="1"/>
      <c r="BP7" s="1"/>
      <c r="BQ7" s="1"/>
      <c r="BR7" s="1"/>
      <c r="BS7" s="1"/>
      <c r="BT7" s="1"/>
      <c r="BU7" s="1"/>
    </row>
    <row r="8" spans="1:113" ht="15" customHeight="1">
      <c r="C8" s="31" t="s">
        <v>98</v>
      </c>
      <c r="D8" s="41">
        <v>3</v>
      </c>
      <c r="E8" s="31" t="s">
        <v>463</v>
      </c>
      <c r="F8" s="31" t="s">
        <v>93</v>
      </c>
      <c r="G8" s="31" t="s">
        <v>4</v>
      </c>
      <c r="H8" s="41" t="s">
        <v>4</v>
      </c>
      <c r="I8" s="41" t="s">
        <v>4</v>
      </c>
      <c r="J8" s="41" t="s">
        <v>4</v>
      </c>
      <c r="K8" s="41" t="s">
        <v>4</v>
      </c>
      <c r="L8" s="41" t="s">
        <v>4</v>
      </c>
      <c r="M8" s="41" t="s">
        <v>4</v>
      </c>
      <c r="N8" s="41" t="s">
        <v>4</v>
      </c>
      <c r="O8" s="41" t="str">
        <f>'G-6'!I22</f>
        <v>I-16</v>
      </c>
      <c r="P8" s="41"/>
      <c r="Q8" s="41"/>
      <c r="R8" s="41"/>
      <c r="S8" s="41"/>
      <c r="T8" s="41"/>
      <c r="U8" s="41"/>
      <c r="V8" s="41"/>
      <c r="W8" s="41"/>
      <c r="X8" s="41"/>
      <c r="Y8" s="41"/>
      <c r="Z8" s="41"/>
      <c r="AA8" s="41"/>
      <c r="AB8" s="41"/>
      <c r="AC8" s="41"/>
      <c r="AD8" s="41"/>
      <c r="AE8" s="41"/>
      <c r="AF8" s="41"/>
      <c r="AG8" s="41"/>
      <c r="AH8" s="41"/>
      <c r="AI8" s="41"/>
      <c r="AJ8" s="41">
        <f t="shared" si="0"/>
        <v>1</v>
      </c>
      <c r="AK8" s="226"/>
      <c r="AL8" s="41"/>
      <c r="AM8" s="227"/>
    </row>
    <row r="9" spans="1:113" ht="15" customHeight="1">
      <c r="C9" s="31" t="s">
        <v>98</v>
      </c>
      <c r="D9" s="41">
        <v>4</v>
      </c>
      <c r="E9" s="31" t="s">
        <v>464</v>
      </c>
      <c r="F9" s="31" t="s">
        <v>93</v>
      </c>
      <c r="G9" s="31" t="s">
        <v>3131</v>
      </c>
      <c r="H9" s="31" t="s">
        <v>609</v>
      </c>
      <c r="I9" s="41" t="str">
        <f>'G-6'!O22</f>
        <v>Tabla I-12. Ejemplos de gastos</v>
      </c>
      <c r="J9" s="41" t="s">
        <v>4</v>
      </c>
      <c r="K9" s="41" t="s">
        <v>4</v>
      </c>
      <c r="L9" s="41" t="s">
        <v>4</v>
      </c>
      <c r="M9" s="41" t="s">
        <v>4</v>
      </c>
      <c r="N9" s="41" t="s">
        <v>4</v>
      </c>
      <c r="O9" s="41" t="str">
        <f>'G-6'!I22</f>
        <v>I-16</v>
      </c>
      <c r="P9" s="41" t="str">
        <f>'G-6'!I25</f>
        <v>I-19</v>
      </c>
      <c r="Q9" s="41"/>
      <c r="R9" s="41"/>
      <c r="S9" s="41"/>
      <c r="T9" s="41"/>
      <c r="U9" s="41"/>
      <c r="V9" s="41"/>
      <c r="W9" s="41"/>
      <c r="X9" s="41"/>
      <c r="Y9" s="41"/>
      <c r="Z9" s="41"/>
      <c r="AA9" s="41"/>
      <c r="AB9" s="41"/>
      <c r="AC9" s="41"/>
      <c r="AD9" s="41"/>
      <c r="AE9" s="41"/>
      <c r="AF9" s="41"/>
      <c r="AG9" s="41"/>
      <c r="AH9" s="41"/>
      <c r="AI9" s="41"/>
      <c r="AJ9" s="41">
        <f t="shared" si="0"/>
        <v>2</v>
      </c>
      <c r="AK9" s="226"/>
      <c r="AL9" s="41"/>
      <c r="AM9" s="227"/>
    </row>
    <row r="10" spans="1:113" ht="15" customHeight="1">
      <c r="C10" s="31" t="s">
        <v>98</v>
      </c>
      <c r="D10" s="41">
        <v>5</v>
      </c>
      <c r="E10" s="31" t="s">
        <v>1207</v>
      </c>
      <c r="F10" s="31" t="s">
        <v>265</v>
      </c>
      <c r="G10" s="31" t="s">
        <v>4</v>
      </c>
      <c r="H10" s="41" t="s">
        <v>1372</v>
      </c>
      <c r="I10" s="41" t="s">
        <v>4</v>
      </c>
      <c r="J10" s="41" t="s">
        <v>4</v>
      </c>
      <c r="K10" s="41" t="s">
        <v>4</v>
      </c>
      <c r="L10" s="41" t="s">
        <v>4</v>
      </c>
      <c r="M10" s="41" t="s">
        <v>4</v>
      </c>
      <c r="N10" s="41" t="s">
        <v>4</v>
      </c>
      <c r="O10" s="41" t="str">
        <f>'G-6'!I24</f>
        <v>I-18</v>
      </c>
      <c r="P10" s="41"/>
      <c r="Q10" s="41"/>
      <c r="R10" s="41"/>
      <c r="S10" s="41"/>
      <c r="T10" s="41"/>
      <c r="U10" s="41"/>
      <c r="V10" s="41"/>
      <c r="W10" s="41"/>
      <c r="X10" s="41"/>
      <c r="Y10" s="41"/>
      <c r="Z10" s="41"/>
      <c r="AA10" s="41"/>
      <c r="AB10" s="41"/>
      <c r="AC10" s="41"/>
      <c r="AD10" s="41"/>
      <c r="AE10" s="41"/>
      <c r="AF10" s="41"/>
      <c r="AG10" s="41"/>
      <c r="AH10" s="41"/>
      <c r="AI10" s="41"/>
      <c r="AJ10" s="41">
        <f t="shared" si="0"/>
        <v>1</v>
      </c>
      <c r="AK10" s="226"/>
      <c r="AL10" s="41"/>
      <c r="AM10" s="227"/>
    </row>
    <row r="11" spans="1:113" ht="15" customHeight="1">
      <c r="C11" s="31" t="s">
        <v>98</v>
      </c>
      <c r="D11" s="41">
        <v>6</v>
      </c>
      <c r="E11" s="31" t="s">
        <v>1093</v>
      </c>
      <c r="F11" s="31" t="s">
        <v>93</v>
      </c>
      <c r="G11" s="31" t="s">
        <v>1376</v>
      </c>
      <c r="H11" s="31" t="s">
        <v>616</v>
      </c>
      <c r="I11" s="41" t="s">
        <v>4</v>
      </c>
      <c r="J11" s="41" t="s">
        <v>4</v>
      </c>
      <c r="K11" s="41" t="s">
        <v>4</v>
      </c>
      <c r="L11" s="41" t="s">
        <v>4</v>
      </c>
      <c r="M11" s="41" t="s">
        <v>4</v>
      </c>
      <c r="N11" s="41" t="s">
        <v>4</v>
      </c>
      <c r="O11" s="41" t="str">
        <f>'G-6'!I25</f>
        <v>I-19</v>
      </c>
      <c r="P11" s="41"/>
      <c r="Q11" s="41"/>
      <c r="R11" s="41"/>
      <c r="S11" s="41"/>
      <c r="T11" s="41"/>
      <c r="U11" s="41"/>
      <c r="V11" s="41"/>
      <c r="W11" s="41"/>
      <c r="X11" s="41"/>
      <c r="Y11" s="41"/>
      <c r="Z11" s="41"/>
      <c r="AA11" s="41"/>
      <c r="AB11" s="41"/>
      <c r="AC11" s="41"/>
      <c r="AD11" s="41"/>
      <c r="AE11" s="41"/>
      <c r="AF11" s="41"/>
      <c r="AG11" s="41"/>
      <c r="AH11" s="41"/>
      <c r="AI11" s="41"/>
      <c r="AJ11" s="41">
        <f t="shared" si="0"/>
        <v>1</v>
      </c>
      <c r="AK11" s="226"/>
      <c r="AL11" s="41"/>
      <c r="AM11" s="227"/>
    </row>
    <row r="12" spans="1:113" ht="15" customHeight="1">
      <c r="C12" s="31" t="s">
        <v>98</v>
      </c>
      <c r="D12" s="41">
        <v>7</v>
      </c>
      <c r="E12" s="31" t="s">
        <v>459</v>
      </c>
      <c r="F12" s="31" t="s">
        <v>93</v>
      </c>
      <c r="G12" s="31" t="s">
        <v>1296</v>
      </c>
      <c r="H12" s="31" t="s">
        <v>1295</v>
      </c>
      <c r="I12" s="41" t="str">
        <f>'G-6'!O16</f>
        <v>Tabla I-9. Financiación de proyectos I+D+i</v>
      </c>
      <c r="J12" s="41" t="s">
        <v>4</v>
      </c>
      <c r="K12" s="41" t="s">
        <v>4</v>
      </c>
      <c r="L12" s="41" t="s">
        <v>4</v>
      </c>
      <c r="M12" s="41" t="s">
        <v>4</v>
      </c>
      <c r="N12" s="41" t="s">
        <v>4</v>
      </c>
      <c r="O12" s="41" t="str">
        <f>'G-6'!I16</f>
        <v>I-10</v>
      </c>
      <c r="P12" s="41"/>
      <c r="Q12" s="41"/>
      <c r="R12" s="41"/>
      <c r="S12" s="41"/>
      <c r="T12" s="41"/>
      <c r="U12" s="41"/>
      <c r="V12" s="41"/>
      <c r="W12" s="41"/>
      <c r="X12" s="41"/>
      <c r="Y12" s="41"/>
      <c r="Z12" s="41"/>
      <c r="AA12" s="41"/>
      <c r="AB12" s="41"/>
      <c r="AC12" s="41"/>
      <c r="AD12" s="41"/>
      <c r="AE12" s="41"/>
      <c r="AF12" s="41"/>
      <c r="AG12" s="41"/>
      <c r="AH12" s="41"/>
      <c r="AI12" s="41"/>
      <c r="AJ12" s="41">
        <f t="shared" si="0"/>
        <v>1</v>
      </c>
      <c r="AK12" s="226"/>
      <c r="AL12" s="41"/>
      <c r="AM12" s="227"/>
    </row>
    <row r="13" spans="1:113" ht="15" customHeight="1">
      <c r="C13" s="31" t="s">
        <v>98</v>
      </c>
      <c r="D13" s="41">
        <v>8</v>
      </c>
      <c r="E13" s="31" t="s">
        <v>454</v>
      </c>
      <c r="F13" s="31" t="s">
        <v>93</v>
      </c>
      <c r="G13" s="31" t="s">
        <v>1543</v>
      </c>
      <c r="H13" s="41" t="s">
        <v>4</v>
      </c>
      <c r="I13" s="41" t="str">
        <f>'G-6'!O16</f>
        <v>Tabla I-9. Financiación de proyectos I+D+i</v>
      </c>
      <c r="J13" s="41" t="s">
        <v>4</v>
      </c>
      <c r="K13" s="41" t="s">
        <v>4</v>
      </c>
      <c r="L13" s="41" t="s">
        <v>4</v>
      </c>
      <c r="M13" s="41" t="s">
        <v>4</v>
      </c>
      <c r="N13" s="41" t="s">
        <v>4</v>
      </c>
      <c r="O13" s="41" t="str">
        <f>'G-6'!I16</f>
        <v>I-10</v>
      </c>
      <c r="P13" s="41" t="str">
        <f>'G-6'!I154</f>
        <v>I-50</v>
      </c>
      <c r="Q13" s="41"/>
      <c r="R13" s="41"/>
      <c r="S13" s="41"/>
      <c r="T13" s="41"/>
      <c r="U13" s="41"/>
      <c r="V13" s="41"/>
      <c r="W13" s="41"/>
      <c r="X13" s="41"/>
      <c r="Y13" s="41"/>
      <c r="Z13" s="41"/>
      <c r="AA13" s="41"/>
      <c r="AB13" s="41"/>
      <c r="AC13" s="41"/>
      <c r="AD13" s="41"/>
      <c r="AE13" s="41"/>
      <c r="AF13" s="41"/>
      <c r="AG13" s="41"/>
      <c r="AH13" s="41"/>
      <c r="AI13" s="41"/>
      <c r="AJ13" s="41">
        <f t="shared" si="0"/>
        <v>2</v>
      </c>
      <c r="AK13" s="226"/>
      <c r="AL13" s="41"/>
      <c r="AM13" s="227"/>
    </row>
    <row r="14" spans="1:113" ht="15" customHeight="1">
      <c r="C14" s="31" t="s">
        <v>98</v>
      </c>
      <c r="D14" s="41">
        <v>9</v>
      </c>
      <c r="E14" s="31" t="s">
        <v>455</v>
      </c>
      <c r="F14" s="31" t="s">
        <v>93</v>
      </c>
      <c r="G14" s="31" t="s">
        <v>4</v>
      </c>
      <c r="H14" s="41" t="s">
        <v>4</v>
      </c>
      <c r="I14" s="41" t="str">
        <f>'G-6'!O16</f>
        <v>Tabla I-9. Financiación de proyectos I+D+i</v>
      </c>
      <c r="J14" s="41" t="s">
        <v>4</v>
      </c>
      <c r="K14" s="41" t="s">
        <v>4</v>
      </c>
      <c r="L14" s="41" t="s">
        <v>4</v>
      </c>
      <c r="M14" s="41" t="s">
        <v>4</v>
      </c>
      <c r="N14" s="41" t="s">
        <v>4</v>
      </c>
      <c r="O14" s="41" t="str">
        <f>'G-6'!I16</f>
        <v>I-10</v>
      </c>
      <c r="P14" s="41"/>
      <c r="Q14" s="41"/>
      <c r="R14" s="41"/>
      <c r="S14" s="41"/>
      <c r="T14" s="41"/>
      <c r="U14" s="41"/>
      <c r="V14" s="41"/>
      <c r="W14" s="41"/>
      <c r="X14" s="41"/>
      <c r="Y14" s="41"/>
      <c r="Z14" s="41"/>
      <c r="AA14" s="41"/>
      <c r="AB14" s="41"/>
      <c r="AC14" s="41"/>
      <c r="AD14" s="41"/>
      <c r="AE14" s="41"/>
      <c r="AF14" s="41"/>
      <c r="AG14" s="41"/>
      <c r="AH14" s="41"/>
      <c r="AI14" s="41"/>
      <c r="AJ14" s="41">
        <f t="shared" si="0"/>
        <v>1</v>
      </c>
      <c r="AK14" s="226"/>
      <c r="AL14" s="41"/>
      <c r="AM14" s="227"/>
    </row>
    <row r="15" spans="1:113" ht="15" customHeight="1">
      <c r="C15" s="31" t="s">
        <v>98</v>
      </c>
      <c r="D15" s="41">
        <v>10</v>
      </c>
      <c r="E15" s="31" t="s">
        <v>456</v>
      </c>
      <c r="F15" s="31" t="s">
        <v>93</v>
      </c>
      <c r="G15" s="31" t="s">
        <v>4</v>
      </c>
      <c r="H15" s="41" t="s">
        <v>4</v>
      </c>
      <c r="I15" s="41" t="str">
        <f>'G-6'!O16</f>
        <v>Tabla I-9. Financiación de proyectos I+D+i</v>
      </c>
      <c r="J15" s="41" t="s">
        <v>4</v>
      </c>
      <c r="K15" s="41" t="s">
        <v>4</v>
      </c>
      <c r="L15" s="41" t="s">
        <v>4</v>
      </c>
      <c r="M15" s="41" t="s">
        <v>4</v>
      </c>
      <c r="N15" s="41" t="s">
        <v>4</v>
      </c>
      <c r="O15" s="41" t="str">
        <f>'G-6'!I16</f>
        <v>I-10</v>
      </c>
      <c r="P15" s="41"/>
      <c r="Q15" s="41"/>
      <c r="R15" s="41"/>
      <c r="S15" s="41"/>
      <c r="T15" s="41"/>
      <c r="U15" s="41"/>
      <c r="V15" s="41"/>
      <c r="W15" s="41"/>
      <c r="X15" s="41"/>
      <c r="Y15" s="41"/>
      <c r="Z15" s="41"/>
      <c r="AA15" s="41"/>
      <c r="AB15" s="41"/>
      <c r="AC15" s="41"/>
      <c r="AD15" s="41"/>
      <c r="AE15" s="41"/>
      <c r="AF15" s="41"/>
      <c r="AG15" s="41"/>
      <c r="AH15" s="41"/>
      <c r="AI15" s="41"/>
      <c r="AJ15" s="41">
        <f t="shared" si="0"/>
        <v>1</v>
      </c>
      <c r="AK15" s="226"/>
      <c r="AL15" s="41"/>
      <c r="AM15" s="227"/>
    </row>
    <row r="16" spans="1:113" ht="15" customHeight="1">
      <c r="C16" s="31" t="s">
        <v>98</v>
      </c>
      <c r="D16" s="41">
        <v>11</v>
      </c>
      <c r="E16" s="31" t="s">
        <v>457</v>
      </c>
      <c r="F16" s="31" t="s">
        <v>93</v>
      </c>
      <c r="G16" s="31" t="s">
        <v>4</v>
      </c>
      <c r="H16" s="41" t="s">
        <v>4</v>
      </c>
      <c r="I16" s="41" t="str">
        <f>'G-6'!O16</f>
        <v>Tabla I-9. Financiación de proyectos I+D+i</v>
      </c>
      <c r="J16" s="41" t="s">
        <v>4</v>
      </c>
      <c r="K16" s="41" t="s">
        <v>4</v>
      </c>
      <c r="L16" s="41" t="s">
        <v>4</v>
      </c>
      <c r="M16" s="41" t="s">
        <v>4</v>
      </c>
      <c r="N16" s="41" t="s">
        <v>4</v>
      </c>
      <c r="O16" s="41" t="str">
        <f>'G-6'!I16</f>
        <v>I-10</v>
      </c>
      <c r="P16" s="41"/>
      <c r="Q16" s="41"/>
      <c r="R16" s="41"/>
      <c r="S16" s="41"/>
      <c r="T16" s="41"/>
      <c r="U16" s="41"/>
      <c r="V16" s="41"/>
      <c r="W16" s="41"/>
      <c r="X16" s="41"/>
      <c r="Y16" s="41"/>
      <c r="Z16" s="41"/>
      <c r="AA16" s="41"/>
      <c r="AB16" s="41"/>
      <c r="AC16" s="41"/>
      <c r="AD16" s="41"/>
      <c r="AE16" s="41"/>
      <c r="AF16" s="41"/>
      <c r="AG16" s="41"/>
      <c r="AH16" s="41"/>
      <c r="AI16" s="41"/>
      <c r="AJ16" s="41">
        <f t="shared" si="0"/>
        <v>1</v>
      </c>
      <c r="AK16" s="226"/>
      <c r="AL16" s="41"/>
      <c r="AM16" s="227"/>
    </row>
    <row r="17" spans="1:73" ht="15" customHeight="1">
      <c r="C17" s="31" t="s">
        <v>98</v>
      </c>
      <c r="D17" s="41">
        <v>12</v>
      </c>
      <c r="E17" s="31" t="s">
        <v>458</v>
      </c>
      <c r="F17" s="31" t="s">
        <v>93</v>
      </c>
      <c r="G17" s="31" t="s">
        <v>4</v>
      </c>
      <c r="H17" s="41" t="s">
        <v>4</v>
      </c>
      <c r="I17" s="41" t="str">
        <f>'G-6'!O16</f>
        <v>Tabla I-9. Financiación de proyectos I+D+i</v>
      </c>
      <c r="J17" s="41" t="s">
        <v>4</v>
      </c>
      <c r="K17" s="41" t="s">
        <v>4</v>
      </c>
      <c r="L17" s="41" t="s">
        <v>4</v>
      </c>
      <c r="M17" s="41" t="s">
        <v>4</v>
      </c>
      <c r="N17" s="41" t="s">
        <v>4</v>
      </c>
      <c r="O17" s="41" t="str">
        <f>'G-6'!I16</f>
        <v>I-10</v>
      </c>
      <c r="P17" s="41"/>
      <c r="Q17" s="41"/>
      <c r="R17" s="41"/>
      <c r="S17" s="41"/>
      <c r="T17" s="41"/>
      <c r="U17" s="41"/>
      <c r="V17" s="41"/>
      <c r="W17" s="41"/>
      <c r="X17" s="41"/>
      <c r="Y17" s="41"/>
      <c r="Z17" s="41"/>
      <c r="AA17" s="41"/>
      <c r="AB17" s="41"/>
      <c r="AC17" s="41"/>
      <c r="AD17" s="41"/>
      <c r="AE17" s="41"/>
      <c r="AF17" s="41"/>
      <c r="AG17" s="41"/>
      <c r="AH17" s="41"/>
      <c r="AI17" s="41"/>
      <c r="AJ17" s="41">
        <f t="shared" si="0"/>
        <v>1</v>
      </c>
      <c r="AK17" s="226"/>
      <c r="AL17" s="41"/>
      <c r="AM17" s="227"/>
    </row>
    <row r="18" spans="1:73" ht="15" customHeight="1">
      <c r="C18" s="31" t="s">
        <v>98</v>
      </c>
      <c r="D18" s="41">
        <v>13</v>
      </c>
      <c r="E18" s="31" t="s">
        <v>271</v>
      </c>
      <c r="F18" s="31" t="s">
        <v>93</v>
      </c>
      <c r="G18" s="31" t="s">
        <v>4</v>
      </c>
      <c r="H18" s="31" t="s">
        <v>1416</v>
      </c>
      <c r="I18" s="41" t="str">
        <f>'G-6'!O35</f>
        <v>Tabla I-12. Ejemplos de gastos</v>
      </c>
      <c r="J18" s="41" t="s">
        <v>4</v>
      </c>
      <c r="K18" s="41" t="s">
        <v>4</v>
      </c>
      <c r="L18" s="41" t="s">
        <v>4</v>
      </c>
      <c r="M18" s="41" t="s">
        <v>4</v>
      </c>
      <c r="N18" s="41" t="s">
        <v>4</v>
      </c>
      <c r="O18" s="41" t="str">
        <f>'G-6'!I35</f>
        <v>I-29</v>
      </c>
      <c r="P18" s="41"/>
      <c r="Q18" s="41"/>
      <c r="R18" s="41"/>
      <c r="S18" s="41"/>
      <c r="T18" s="41"/>
      <c r="U18" s="41"/>
      <c r="V18" s="41"/>
      <c r="W18" s="41"/>
      <c r="X18" s="41"/>
      <c r="Y18" s="41"/>
      <c r="Z18" s="41"/>
      <c r="AA18" s="41"/>
      <c r="AB18" s="41"/>
      <c r="AC18" s="41"/>
      <c r="AD18" s="41"/>
      <c r="AE18" s="41"/>
      <c r="AF18" s="41"/>
      <c r="AG18" s="41"/>
      <c r="AH18" s="41"/>
      <c r="AI18" s="41"/>
      <c r="AJ18" s="41">
        <f t="shared" si="0"/>
        <v>1</v>
      </c>
      <c r="AK18" s="226"/>
      <c r="AL18" s="41"/>
      <c r="AM18" s="227"/>
    </row>
    <row r="19" spans="1:73" s="3" customFormat="1" ht="15" customHeight="1">
      <c r="A19" s="1"/>
      <c r="C19" s="31" t="s">
        <v>98</v>
      </c>
      <c r="D19" s="41">
        <v>14</v>
      </c>
      <c r="E19" s="31" t="s">
        <v>282</v>
      </c>
      <c r="F19" s="31" t="s">
        <v>281</v>
      </c>
      <c r="G19" s="31" t="s">
        <v>4</v>
      </c>
      <c r="H19" s="41" t="s">
        <v>4</v>
      </c>
      <c r="I19" s="41" t="s">
        <v>4</v>
      </c>
      <c r="J19" s="41" t="s">
        <v>4</v>
      </c>
      <c r="K19" s="41" t="s">
        <v>4</v>
      </c>
      <c r="L19" s="41" t="s">
        <v>4</v>
      </c>
      <c r="M19" s="41" t="s">
        <v>4</v>
      </c>
      <c r="N19" s="41" t="s">
        <v>4</v>
      </c>
      <c r="O19" s="41" t="str">
        <f>'G-6'!I77</f>
        <v>I-36</v>
      </c>
      <c r="P19" s="41"/>
      <c r="Q19" s="41"/>
      <c r="R19" s="41"/>
      <c r="S19" s="41"/>
      <c r="T19" s="41"/>
      <c r="U19" s="41"/>
      <c r="V19" s="41"/>
      <c r="W19" s="41"/>
      <c r="X19" s="41"/>
      <c r="Y19" s="41"/>
      <c r="Z19" s="41"/>
      <c r="AA19" s="41"/>
      <c r="AB19" s="41"/>
      <c r="AC19" s="41"/>
      <c r="AD19" s="41"/>
      <c r="AE19" s="41"/>
      <c r="AF19" s="41"/>
      <c r="AG19" s="41"/>
      <c r="AH19" s="41"/>
      <c r="AI19" s="41"/>
      <c r="AJ19" s="41">
        <f t="shared" si="0"/>
        <v>1</v>
      </c>
      <c r="AK19" s="226"/>
      <c r="AL19" s="41"/>
      <c r="AM19" s="227"/>
      <c r="AP19" s="1"/>
      <c r="AQ19" s="1"/>
      <c r="AR19" s="1"/>
      <c r="AS19" s="730"/>
      <c r="AT19" s="730"/>
      <c r="AU19" s="730"/>
      <c r="AV19" s="730"/>
      <c r="AW19" s="730"/>
      <c r="AX19" s="730"/>
      <c r="AY19" s="730"/>
      <c r="AZ19" s="730"/>
      <c r="BA19" s="730"/>
      <c r="BB19" s="730"/>
      <c r="BC19" s="730"/>
      <c r="BD19" s="730"/>
      <c r="BE19" s="730"/>
      <c r="BF19" s="730"/>
      <c r="BG19" s="730"/>
      <c r="BH19" s="730"/>
      <c r="BI19" s="1"/>
      <c r="BJ19" s="1"/>
      <c r="BK19" s="1"/>
      <c r="BL19" s="1"/>
      <c r="BM19" s="1"/>
      <c r="BN19" s="1"/>
      <c r="BO19" s="1"/>
      <c r="BP19" s="1"/>
      <c r="BQ19" s="1"/>
      <c r="BR19" s="1"/>
      <c r="BS19" s="1"/>
      <c r="BT19" s="1"/>
      <c r="BU19" s="1"/>
    </row>
    <row r="20" spans="1:73" s="3" customFormat="1" ht="15" customHeight="1">
      <c r="A20" s="1"/>
      <c r="C20" s="31" t="s">
        <v>98</v>
      </c>
      <c r="D20" s="41">
        <v>15</v>
      </c>
      <c r="E20" s="31" t="s">
        <v>986</v>
      </c>
      <c r="F20" s="31" t="s">
        <v>1025</v>
      </c>
      <c r="G20" s="31" t="s">
        <v>4</v>
      </c>
      <c r="H20" s="31" t="s">
        <v>1026</v>
      </c>
      <c r="I20" s="41" t="s">
        <v>4</v>
      </c>
      <c r="J20" s="41" t="s">
        <v>4</v>
      </c>
      <c r="K20" s="41" t="s">
        <v>4</v>
      </c>
      <c r="L20" s="41" t="s">
        <v>4</v>
      </c>
      <c r="M20" s="41" t="s">
        <v>4</v>
      </c>
      <c r="N20" s="41" t="s">
        <v>4</v>
      </c>
      <c r="O20" s="41" t="str">
        <f>'G-6'!I26</f>
        <v>I-20</v>
      </c>
      <c r="P20" s="41"/>
      <c r="Q20" s="41"/>
      <c r="R20" s="41"/>
      <c r="S20" s="41"/>
      <c r="T20" s="41"/>
      <c r="U20" s="41"/>
      <c r="V20" s="41"/>
      <c r="W20" s="41"/>
      <c r="X20" s="41"/>
      <c r="Y20" s="41"/>
      <c r="Z20" s="41"/>
      <c r="AA20" s="41"/>
      <c r="AB20" s="41"/>
      <c r="AC20" s="41"/>
      <c r="AD20" s="41"/>
      <c r="AE20" s="41"/>
      <c r="AF20" s="41"/>
      <c r="AG20" s="41"/>
      <c r="AH20" s="41"/>
      <c r="AI20" s="41"/>
      <c r="AJ20" s="41">
        <f t="shared" si="0"/>
        <v>1</v>
      </c>
      <c r="AK20" s="226"/>
      <c r="AL20" s="41"/>
      <c r="AM20" s="227"/>
      <c r="AP20" s="1"/>
      <c r="AQ20" s="1"/>
      <c r="AR20" s="1"/>
      <c r="AS20" s="730"/>
      <c r="AT20" s="730"/>
      <c r="AU20" s="730"/>
      <c r="AV20" s="730"/>
      <c r="AW20" s="730"/>
      <c r="AX20" s="730"/>
      <c r="AY20" s="730"/>
      <c r="AZ20" s="730"/>
      <c r="BA20" s="730"/>
      <c r="BB20" s="730"/>
      <c r="BC20" s="730"/>
      <c r="BD20" s="730"/>
      <c r="BE20" s="730"/>
      <c r="BF20" s="730"/>
      <c r="BG20" s="730"/>
      <c r="BH20" s="730"/>
      <c r="BI20" s="1"/>
      <c r="BJ20" s="1"/>
      <c r="BK20" s="1"/>
      <c r="BL20" s="1"/>
      <c r="BM20" s="1"/>
      <c r="BN20" s="1"/>
      <c r="BO20" s="1"/>
      <c r="BP20" s="1"/>
      <c r="BQ20" s="1"/>
      <c r="BR20" s="1"/>
      <c r="BS20" s="1"/>
      <c r="BT20" s="1"/>
      <c r="BU20" s="1"/>
    </row>
    <row r="21" spans="1:73" s="3" customFormat="1" ht="15" customHeight="1">
      <c r="A21" s="1"/>
      <c r="C21" s="31" t="s">
        <v>98</v>
      </c>
      <c r="D21" s="41">
        <v>16</v>
      </c>
      <c r="E21" s="31" t="s">
        <v>1027</v>
      </c>
      <c r="F21" s="31" t="s">
        <v>1028</v>
      </c>
      <c r="G21" s="31" t="s">
        <v>4</v>
      </c>
      <c r="H21" s="41" t="s">
        <v>4</v>
      </c>
      <c r="I21" s="41" t="s">
        <v>4</v>
      </c>
      <c r="J21" s="41" t="s">
        <v>4</v>
      </c>
      <c r="K21" s="41" t="s">
        <v>4</v>
      </c>
      <c r="L21" s="41" t="s">
        <v>4</v>
      </c>
      <c r="M21" s="41" t="s">
        <v>4</v>
      </c>
      <c r="N21" s="41" t="s">
        <v>4</v>
      </c>
      <c r="O21" s="41" t="str">
        <f>'G-6'!I26</f>
        <v>I-20</v>
      </c>
      <c r="P21" s="41"/>
      <c r="Q21" s="41"/>
      <c r="R21" s="41"/>
      <c r="S21" s="41"/>
      <c r="T21" s="41"/>
      <c r="U21" s="41"/>
      <c r="V21" s="41"/>
      <c r="W21" s="41"/>
      <c r="X21" s="41"/>
      <c r="Y21" s="41"/>
      <c r="Z21" s="41"/>
      <c r="AA21" s="41"/>
      <c r="AB21" s="41"/>
      <c r="AC21" s="41"/>
      <c r="AD21" s="41"/>
      <c r="AE21" s="41"/>
      <c r="AF21" s="41"/>
      <c r="AG21" s="41"/>
      <c r="AH21" s="41"/>
      <c r="AI21" s="41"/>
      <c r="AJ21" s="41">
        <f t="shared" si="0"/>
        <v>1</v>
      </c>
      <c r="AK21" s="226"/>
      <c r="AL21" s="41"/>
      <c r="AM21" s="227"/>
      <c r="AP21" s="1"/>
      <c r="AQ21" s="1"/>
      <c r="AR21" s="1"/>
      <c r="AS21" s="730"/>
      <c r="AT21" s="730"/>
      <c r="AU21" s="730"/>
      <c r="AV21" s="730"/>
      <c r="AW21" s="730"/>
      <c r="AX21" s="730"/>
      <c r="AY21" s="730"/>
      <c r="AZ21" s="730"/>
      <c r="BA21" s="730"/>
      <c r="BB21" s="730"/>
      <c r="BC21" s="730"/>
      <c r="BD21" s="730"/>
      <c r="BE21" s="730"/>
      <c r="BF21" s="730"/>
      <c r="BG21" s="730"/>
      <c r="BH21" s="730"/>
      <c r="BI21" s="1"/>
      <c r="BJ21" s="1"/>
      <c r="BK21" s="1"/>
      <c r="BL21" s="1"/>
      <c r="BM21" s="1"/>
      <c r="BN21" s="1"/>
      <c r="BO21" s="1"/>
      <c r="BP21" s="1"/>
      <c r="BQ21" s="1"/>
      <c r="BR21" s="1"/>
      <c r="BS21" s="1"/>
      <c r="BT21" s="1"/>
      <c r="BU21" s="1"/>
    </row>
    <row r="22" spans="1:73" s="3" customFormat="1" ht="15" customHeight="1">
      <c r="A22" s="1"/>
      <c r="C22" s="31" t="s">
        <v>98</v>
      </c>
      <c r="D22" s="41">
        <v>17</v>
      </c>
      <c r="E22" s="31" t="s">
        <v>1556</v>
      </c>
      <c r="F22" s="31" t="s">
        <v>1559</v>
      </c>
      <c r="G22" s="31" t="s">
        <v>1555</v>
      </c>
      <c r="H22" s="41" t="s">
        <v>4</v>
      </c>
      <c r="I22" s="41" t="s">
        <v>4</v>
      </c>
      <c r="J22" s="41" t="s">
        <v>4</v>
      </c>
      <c r="K22" s="41" t="s">
        <v>4</v>
      </c>
      <c r="L22" s="41" t="s">
        <v>4</v>
      </c>
      <c r="M22" s="41" t="s">
        <v>4</v>
      </c>
      <c r="N22" s="41" t="s">
        <v>4</v>
      </c>
      <c r="O22" s="41"/>
      <c r="P22" s="41"/>
      <c r="Q22" s="41"/>
      <c r="R22" s="41"/>
      <c r="S22" s="41"/>
      <c r="T22" s="41"/>
      <c r="U22" s="41"/>
      <c r="V22" s="41"/>
      <c r="W22" s="41"/>
      <c r="X22" s="41"/>
      <c r="Y22" s="41"/>
      <c r="Z22" s="41"/>
      <c r="AA22" s="41"/>
      <c r="AB22" s="41"/>
      <c r="AC22" s="41"/>
      <c r="AD22" s="41"/>
      <c r="AE22" s="41"/>
      <c r="AF22" s="41"/>
      <c r="AG22" s="41"/>
      <c r="AH22" s="41"/>
      <c r="AI22" s="41"/>
      <c r="AJ22" s="41">
        <f t="shared" si="0"/>
        <v>0</v>
      </c>
      <c r="AK22" s="226" t="str">
        <f>'G-6'!I156</f>
        <v>I-52</v>
      </c>
      <c r="AL22" s="41"/>
      <c r="AM22" s="227"/>
      <c r="AP22" s="1"/>
      <c r="AQ22" s="1"/>
      <c r="AR22" s="1"/>
      <c r="AS22" s="730"/>
      <c r="AT22" s="730"/>
      <c r="AU22" s="730"/>
      <c r="AV22" s="730"/>
      <c r="AW22" s="730"/>
      <c r="AX22" s="730"/>
      <c r="AY22" s="730"/>
      <c r="AZ22" s="730"/>
      <c r="BA22" s="730"/>
      <c r="BB22" s="730"/>
      <c r="BC22" s="730"/>
      <c r="BD22" s="730"/>
      <c r="BE22" s="730"/>
      <c r="BF22" s="730"/>
      <c r="BG22" s="730"/>
      <c r="BH22" s="730"/>
      <c r="BI22" s="1"/>
      <c r="BJ22" s="1"/>
      <c r="BK22" s="1"/>
      <c r="BL22" s="1"/>
      <c r="BM22" s="1"/>
      <c r="BN22" s="1"/>
      <c r="BO22" s="1"/>
      <c r="BP22" s="1"/>
      <c r="BQ22" s="1"/>
      <c r="BR22" s="1"/>
      <c r="BS22" s="1"/>
      <c r="BT22" s="1"/>
      <c r="BU22" s="1"/>
    </row>
    <row r="23" spans="1:73" s="3" customFormat="1" ht="15" customHeight="1">
      <c r="A23" s="1"/>
      <c r="C23" s="31" t="s">
        <v>98</v>
      </c>
      <c r="D23" s="41">
        <v>18</v>
      </c>
      <c r="E23" s="31" t="s">
        <v>1557</v>
      </c>
      <c r="F23" s="31" t="s">
        <v>1558</v>
      </c>
      <c r="G23" s="31" t="s">
        <v>1555</v>
      </c>
      <c r="H23" s="41" t="s">
        <v>4</v>
      </c>
      <c r="I23" s="41" t="s">
        <v>4</v>
      </c>
      <c r="J23" s="41" t="s">
        <v>4</v>
      </c>
      <c r="K23" s="41" t="s">
        <v>4</v>
      </c>
      <c r="L23" s="41" t="s">
        <v>4</v>
      </c>
      <c r="M23" s="41" t="s">
        <v>4</v>
      </c>
      <c r="N23" s="41" t="s">
        <v>4</v>
      </c>
      <c r="O23" s="41"/>
      <c r="P23" s="41"/>
      <c r="Q23" s="41"/>
      <c r="R23" s="41"/>
      <c r="S23" s="41"/>
      <c r="T23" s="41"/>
      <c r="U23" s="41"/>
      <c r="V23" s="41"/>
      <c r="W23" s="41"/>
      <c r="X23" s="41"/>
      <c r="Y23" s="41"/>
      <c r="Z23" s="41"/>
      <c r="AA23" s="41"/>
      <c r="AB23" s="41"/>
      <c r="AC23" s="41"/>
      <c r="AD23" s="41"/>
      <c r="AE23" s="41"/>
      <c r="AF23" s="41"/>
      <c r="AG23" s="41"/>
      <c r="AH23" s="41"/>
      <c r="AI23" s="41"/>
      <c r="AJ23" s="41">
        <f t="shared" si="0"/>
        <v>0</v>
      </c>
      <c r="AK23" s="226" t="str">
        <f>'G-6'!I157</f>
        <v>I-53</v>
      </c>
      <c r="AL23" s="41"/>
      <c r="AM23" s="227"/>
      <c r="AP23" s="1"/>
      <c r="AQ23" s="1"/>
      <c r="AR23" s="1"/>
      <c r="AS23" s="730"/>
      <c r="AT23" s="730"/>
      <c r="AU23" s="730"/>
      <c r="AV23" s="730"/>
      <c r="AW23" s="730"/>
      <c r="AX23" s="730"/>
      <c r="AY23" s="730"/>
      <c r="AZ23" s="730"/>
      <c r="BA23" s="730"/>
      <c r="BB23" s="730"/>
      <c r="BC23" s="730"/>
      <c r="BD23" s="730"/>
      <c r="BE23" s="730"/>
      <c r="BF23" s="730"/>
      <c r="BG23" s="730"/>
      <c r="BH23" s="730"/>
      <c r="BI23" s="1"/>
      <c r="BJ23" s="1"/>
      <c r="BK23" s="1"/>
      <c r="BL23" s="1"/>
      <c r="BM23" s="1"/>
      <c r="BN23" s="1"/>
      <c r="BO23" s="1"/>
      <c r="BP23" s="1"/>
      <c r="BQ23" s="1"/>
      <c r="BR23" s="1"/>
      <c r="BS23" s="1"/>
      <c r="BT23" s="1"/>
      <c r="BU23" s="1"/>
    </row>
    <row r="24" spans="1:73" s="3" customFormat="1" ht="15" customHeight="1">
      <c r="A24" s="1"/>
      <c r="C24" s="31" t="s">
        <v>98</v>
      </c>
      <c r="D24" s="41">
        <v>19</v>
      </c>
      <c r="E24" s="31" t="s">
        <v>1597</v>
      </c>
      <c r="F24" s="31" t="s">
        <v>1598</v>
      </c>
      <c r="G24" s="31" t="s">
        <v>1599</v>
      </c>
      <c r="H24" s="41" t="s">
        <v>4</v>
      </c>
      <c r="I24" s="41" t="s">
        <v>4</v>
      </c>
      <c r="J24" s="41" t="s">
        <v>4</v>
      </c>
      <c r="K24" s="41" t="s">
        <v>4</v>
      </c>
      <c r="L24" s="41" t="s">
        <v>4</v>
      </c>
      <c r="M24" s="41" t="s">
        <v>4</v>
      </c>
      <c r="N24" s="41" t="s">
        <v>4</v>
      </c>
      <c r="O24" s="41"/>
      <c r="P24" s="41"/>
      <c r="Q24" s="41"/>
      <c r="R24" s="41"/>
      <c r="S24" s="41"/>
      <c r="T24" s="41"/>
      <c r="U24" s="41"/>
      <c r="V24" s="41"/>
      <c r="W24" s="41"/>
      <c r="X24" s="41"/>
      <c r="Y24" s="41"/>
      <c r="Z24" s="41"/>
      <c r="AA24" s="41"/>
      <c r="AB24" s="41"/>
      <c r="AC24" s="41"/>
      <c r="AD24" s="41"/>
      <c r="AE24" s="41"/>
      <c r="AF24" s="41"/>
      <c r="AG24" s="41"/>
      <c r="AH24" s="41"/>
      <c r="AI24" s="41"/>
      <c r="AJ24" s="41">
        <f t="shared" si="0"/>
        <v>0</v>
      </c>
      <c r="AK24" s="226" t="str">
        <f>'G-6'!I167</f>
        <v>I-63</v>
      </c>
      <c r="AL24" s="41"/>
      <c r="AM24" s="227"/>
      <c r="AP24" s="1"/>
      <c r="AQ24" s="1"/>
      <c r="AR24" s="1"/>
      <c r="AS24" s="730"/>
      <c r="AT24" s="730"/>
      <c r="AU24" s="730"/>
      <c r="AV24" s="730"/>
      <c r="AW24" s="730"/>
      <c r="AX24" s="730"/>
      <c r="AY24" s="730"/>
      <c r="AZ24" s="730"/>
      <c r="BA24" s="730"/>
      <c r="BB24" s="730"/>
      <c r="BC24" s="730"/>
      <c r="BD24" s="730"/>
      <c r="BE24" s="730"/>
      <c r="BF24" s="730"/>
      <c r="BG24" s="730"/>
      <c r="BH24" s="730"/>
      <c r="BI24" s="1"/>
      <c r="BJ24" s="1"/>
      <c r="BK24" s="1"/>
      <c r="BL24" s="1"/>
      <c r="BM24" s="1"/>
      <c r="BN24" s="1"/>
      <c r="BO24" s="1"/>
      <c r="BP24" s="1"/>
      <c r="BQ24" s="1"/>
      <c r="BR24" s="1"/>
      <c r="BS24" s="1"/>
      <c r="BT24" s="1"/>
      <c r="BU24" s="1"/>
    </row>
    <row r="25" spans="1:73" s="3" customFormat="1" ht="15" customHeight="1">
      <c r="A25" s="1"/>
      <c r="C25" s="31" t="s">
        <v>98</v>
      </c>
      <c r="D25" s="41">
        <v>20</v>
      </c>
      <c r="E25" s="31" t="s">
        <v>80</v>
      </c>
      <c r="F25" s="31" t="s">
        <v>481</v>
      </c>
      <c r="G25" s="31" t="s">
        <v>4</v>
      </c>
      <c r="H25" s="41" t="s">
        <v>4</v>
      </c>
      <c r="I25" s="41" t="s">
        <v>4</v>
      </c>
      <c r="J25" s="41" t="s">
        <v>4</v>
      </c>
      <c r="K25" s="41" t="s">
        <v>4</v>
      </c>
      <c r="L25" s="41" t="s">
        <v>4</v>
      </c>
      <c r="M25" s="41" t="s">
        <v>4</v>
      </c>
      <c r="N25" s="41" t="s">
        <v>4</v>
      </c>
      <c r="O25" s="41" t="str">
        <f>'G-6'!I28</f>
        <v>I-22</v>
      </c>
      <c r="P25" s="41"/>
      <c r="Q25" s="41"/>
      <c r="R25" s="41"/>
      <c r="S25" s="41"/>
      <c r="T25" s="41"/>
      <c r="U25" s="41"/>
      <c r="V25" s="41"/>
      <c r="W25" s="41"/>
      <c r="X25" s="41"/>
      <c r="Y25" s="41"/>
      <c r="Z25" s="41"/>
      <c r="AA25" s="41"/>
      <c r="AB25" s="41"/>
      <c r="AC25" s="41"/>
      <c r="AD25" s="41"/>
      <c r="AE25" s="41"/>
      <c r="AF25" s="41"/>
      <c r="AG25" s="41"/>
      <c r="AH25" s="41"/>
      <c r="AI25" s="41"/>
      <c r="AJ25" s="41">
        <f t="shared" si="0"/>
        <v>1</v>
      </c>
      <c r="AK25" s="226"/>
      <c r="AL25" s="41"/>
      <c r="AM25" s="227"/>
      <c r="AP25" s="1"/>
      <c r="AQ25" s="1"/>
      <c r="AR25" s="1"/>
      <c r="AS25" s="730"/>
      <c r="AT25" s="730"/>
      <c r="AU25" s="730"/>
      <c r="AV25" s="730"/>
      <c r="AW25" s="730"/>
      <c r="AX25" s="730"/>
      <c r="AY25" s="730"/>
      <c r="AZ25" s="730"/>
      <c r="BA25" s="730"/>
      <c r="BB25" s="730"/>
      <c r="BC25" s="730"/>
      <c r="BD25" s="730"/>
      <c r="BE25" s="730"/>
      <c r="BF25" s="730"/>
      <c r="BG25" s="730"/>
      <c r="BH25" s="730"/>
      <c r="BI25" s="1"/>
      <c r="BJ25" s="1"/>
      <c r="BK25" s="1"/>
      <c r="BL25" s="1"/>
      <c r="BM25" s="1"/>
      <c r="BN25" s="1"/>
      <c r="BO25" s="1"/>
      <c r="BP25" s="1"/>
      <c r="BQ25" s="1"/>
      <c r="BR25" s="1"/>
      <c r="BS25" s="1"/>
      <c r="BT25" s="1"/>
      <c r="BU25" s="1"/>
    </row>
    <row r="26" spans="1:73" s="3" customFormat="1" ht="15" customHeight="1">
      <c r="A26" s="1"/>
      <c r="C26" s="31" t="s">
        <v>98</v>
      </c>
      <c r="D26" s="41">
        <v>21</v>
      </c>
      <c r="E26" s="31" t="s">
        <v>267</v>
      </c>
      <c r="F26" s="31" t="s">
        <v>993</v>
      </c>
      <c r="G26" s="31" t="s">
        <v>1390</v>
      </c>
      <c r="H26" s="41" t="s">
        <v>4</v>
      </c>
      <c r="I26" s="41" t="s">
        <v>4</v>
      </c>
      <c r="J26" s="41" t="s">
        <v>4</v>
      </c>
      <c r="K26" s="41" t="s">
        <v>4</v>
      </c>
      <c r="L26" s="41" t="s">
        <v>4</v>
      </c>
      <c r="M26" s="41" t="s">
        <v>4</v>
      </c>
      <c r="N26" s="41" t="s">
        <v>4</v>
      </c>
      <c r="O26" s="41" t="str">
        <f>'G-6'!I29</f>
        <v>I-23</v>
      </c>
      <c r="P26" s="41"/>
      <c r="Q26" s="41"/>
      <c r="R26" s="41"/>
      <c r="S26" s="41"/>
      <c r="T26" s="41"/>
      <c r="U26" s="41"/>
      <c r="V26" s="41"/>
      <c r="W26" s="41"/>
      <c r="X26" s="41"/>
      <c r="Y26" s="41"/>
      <c r="Z26" s="41"/>
      <c r="AA26" s="41"/>
      <c r="AB26" s="41"/>
      <c r="AC26" s="41"/>
      <c r="AD26" s="41"/>
      <c r="AE26" s="41"/>
      <c r="AF26" s="41"/>
      <c r="AG26" s="41"/>
      <c r="AH26" s="41"/>
      <c r="AI26" s="41"/>
      <c r="AJ26" s="41">
        <f t="shared" si="0"/>
        <v>1</v>
      </c>
      <c r="AK26" s="226"/>
      <c r="AL26" s="41"/>
      <c r="AM26" s="227"/>
      <c r="AP26" s="1"/>
      <c r="AQ26" s="1"/>
      <c r="AR26" s="1"/>
      <c r="AS26" s="730"/>
      <c r="AT26" s="730"/>
      <c r="AU26" s="730"/>
      <c r="AV26" s="730"/>
      <c r="AW26" s="730"/>
      <c r="AX26" s="730"/>
      <c r="AY26" s="730"/>
      <c r="AZ26" s="730"/>
      <c r="BA26" s="730"/>
      <c r="BB26" s="730"/>
      <c r="BC26" s="730"/>
      <c r="BD26" s="730"/>
      <c r="BE26" s="730"/>
      <c r="BF26" s="730"/>
      <c r="BG26" s="730"/>
      <c r="BH26" s="730"/>
      <c r="BI26" s="1"/>
      <c r="BJ26" s="1"/>
      <c r="BK26" s="1"/>
      <c r="BL26" s="1"/>
      <c r="BM26" s="1"/>
      <c r="BN26" s="1"/>
      <c r="BO26" s="1"/>
      <c r="BP26" s="1"/>
      <c r="BQ26" s="1"/>
      <c r="BR26" s="1"/>
      <c r="BS26" s="1"/>
      <c r="BT26" s="1"/>
      <c r="BU26" s="1"/>
    </row>
    <row r="27" spans="1:73" s="3" customFormat="1" ht="15" customHeight="1">
      <c r="A27" s="1"/>
      <c r="C27" s="31" t="s">
        <v>98</v>
      </c>
      <c r="D27" s="41">
        <v>22</v>
      </c>
      <c r="E27" s="31" t="s">
        <v>414</v>
      </c>
      <c r="F27" s="31" t="s">
        <v>480</v>
      </c>
      <c r="G27" s="31" t="s">
        <v>4</v>
      </c>
      <c r="H27" s="31" t="s">
        <v>1408</v>
      </c>
      <c r="I27" s="41" t="s">
        <v>4</v>
      </c>
      <c r="J27" s="41" t="s">
        <v>4</v>
      </c>
      <c r="K27" s="41" t="s">
        <v>4</v>
      </c>
      <c r="L27" s="41" t="s">
        <v>4</v>
      </c>
      <c r="M27" s="41" t="s">
        <v>4</v>
      </c>
      <c r="N27" s="41" t="s">
        <v>4</v>
      </c>
      <c r="O27" s="41" t="str">
        <f>'G-6'!I34</f>
        <v>I-28</v>
      </c>
      <c r="P27" s="41"/>
      <c r="Q27" s="41"/>
      <c r="R27" s="41"/>
      <c r="S27" s="41"/>
      <c r="T27" s="41"/>
      <c r="U27" s="41"/>
      <c r="V27" s="41"/>
      <c r="W27" s="41"/>
      <c r="X27" s="41"/>
      <c r="Y27" s="41"/>
      <c r="Z27" s="41"/>
      <c r="AA27" s="41"/>
      <c r="AB27" s="41"/>
      <c r="AC27" s="41"/>
      <c r="AD27" s="41"/>
      <c r="AE27" s="41"/>
      <c r="AF27" s="41"/>
      <c r="AG27" s="41"/>
      <c r="AH27" s="41"/>
      <c r="AI27" s="41"/>
      <c r="AJ27" s="41">
        <f t="shared" si="0"/>
        <v>1</v>
      </c>
      <c r="AK27" s="226"/>
      <c r="AL27" s="41"/>
      <c r="AM27" s="227"/>
      <c r="AP27" s="1"/>
      <c r="AQ27" s="1"/>
      <c r="AR27" s="1"/>
      <c r="AS27" s="730"/>
      <c r="AT27" s="730"/>
      <c r="AU27" s="730"/>
      <c r="AV27" s="730"/>
      <c r="AW27" s="730"/>
      <c r="AX27" s="730"/>
      <c r="AY27" s="730"/>
      <c r="AZ27" s="730"/>
      <c r="BA27" s="730"/>
      <c r="BB27" s="730"/>
      <c r="BC27" s="730"/>
      <c r="BD27" s="730"/>
      <c r="BE27" s="730"/>
      <c r="BF27" s="730"/>
      <c r="BG27" s="730"/>
      <c r="BH27" s="730"/>
      <c r="BI27" s="1"/>
      <c r="BJ27" s="1"/>
      <c r="BK27" s="1"/>
      <c r="BL27" s="1"/>
      <c r="BM27" s="1"/>
      <c r="BN27" s="1"/>
      <c r="BO27" s="1"/>
      <c r="BP27" s="1"/>
      <c r="BQ27" s="1"/>
      <c r="BR27" s="1"/>
      <c r="BS27" s="1"/>
      <c r="BT27" s="1"/>
      <c r="BU27" s="1"/>
    </row>
    <row r="28" spans="1:73" s="3" customFormat="1" ht="15" customHeight="1">
      <c r="A28" s="1"/>
      <c r="C28" s="31" t="s">
        <v>98</v>
      </c>
      <c r="D28" s="41">
        <v>23</v>
      </c>
      <c r="E28" s="31" t="s">
        <v>286</v>
      </c>
      <c r="F28" s="31" t="s">
        <v>287</v>
      </c>
      <c r="G28" s="31" t="s">
        <v>1537</v>
      </c>
      <c r="H28" s="31" t="s">
        <v>1536</v>
      </c>
      <c r="I28" s="41" t="s">
        <v>4</v>
      </c>
      <c r="J28" s="41" t="s">
        <v>4</v>
      </c>
      <c r="K28" s="41" t="s">
        <v>4</v>
      </c>
      <c r="L28" s="41" t="s">
        <v>4</v>
      </c>
      <c r="M28" s="41" t="s">
        <v>4</v>
      </c>
      <c r="N28" s="41" t="s">
        <v>4</v>
      </c>
      <c r="O28" s="41" t="str">
        <f>'G-6'!I153</f>
        <v>I-49</v>
      </c>
      <c r="P28" s="41"/>
      <c r="Q28" s="41"/>
      <c r="R28" s="41"/>
      <c r="S28" s="41"/>
      <c r="T28" s="41"/>
      <c r="U28" s="41"/>
      <c r="V28" s="41"/>
      <c r="W28" s="41"/>
      <c r="X28" s="41"/>
      <c r="Y28" s="41"/>
      <c r="Z28" s="41"/>
      <c r="AA28" s="41"/>
      <c r="AB28" s="41"/>
      <c r="AC28" s="41"/>
      <c r="AD28" s="41"/>
      <c r="AE28" s="41"/>
      <c r="AF28" s="41"/>
      <c r="AG28" s="41"/>
      <c r="AH28" s="41"/>
      <c r="AI28" s="41"/>
      <c r="AJ28" s="41">
        <f t="shared" si="0"/>
        <v>1</v>
      </c>
      <c r="AK28" s="226"/>
      <c r="AL28" s="41"/>
      <c r="AM28" s="227"/>
      <c r="AP28" s="1"/>
      <c r="AQ28" s="1"/>
      <c r="AR28" s="1"/>
      <c r="AS28" s="730"/>
      <c r="AT28" s="730"/>
      <c r="AU28" s="730"/>
      <c r="AV28" s="730"/>
      <c r="AW28" s="730"/>
      <c r="AX28" s="730"/>
      <c r="AY28" s="730"/>
      <c r="AZ28" s="730"/>
      <c r="BA28" s="730"/>
      <c r="BB28" s="730"/>
      <c r="BC28" s="730"/>
      <c r="BD28" s="730"/>
      <c r="BE28" s="730"/>
      <c r="BF28" s="730"/>
      <c r="BG28" s="730"/>
      <c r="BH28" s="730"/>
      <c r="BI28" s="1"/>
      <c r="BJ28" s="1"/>
      <c r="BK28" s="1"/>
      <c r="BL28" s="1"/>
      <c r="BM28" s="1"/>
      <c r="BN28" s="1"/>
      <c r="BO28" s="1"/>
      <c r="BP28" s="1"/>
      <c r="BQ28" s="1"/>
      <c r="BR28" s="1"/>
      <c r="BS28" s="1"/>
      <c r="BT28" s="1"/>
      <c r="BU28" s="1"/>
    </row>
    <row r="29" spans="1:73" s="3" customFormat="1" ht="15" customHeight="1">
      <c r="A29" s="1"/>
      <c r="C29" s="31" t="s">
        <v>98</v>
      </c>
      <c r="D29" s="41">
        <v>24</v>
      </c>
      <c r="E29" s="31" t="s">
        <v>106</v>
      </c>
      <c r="F29" s="31" t="s">
        <v>335</v>
      </c>
      <c r="G29" s="31" t="s">
        <v>4</v>
      </c>
      <c r="H29" s="31" t="s">
        <v>1548</v>
      </c>
      <c r="I29" s="41" t="s">
        <v>4</v>
      </c>
      <c r="J29" s="41" t="s">
        <v>4</v>
      </c>
      <c r="K29" s="41" t="s">
        <v>4</v>
      </c>
      <c r="L29" s="41" t="s">
        <v>4</v>
      </c>
      <c r="M29" s="41" t="s">
        <v>4</v>
      </c>
      <c r="N29" s="41" t="s">
        <v>4</v>
      </c>
      <c r="O29" s="41" t="str">
        <f>'G-6'!I155</f>
        <v>I-51</v>
      </c>
      <c r="P29" s="41" t="str">
        <f>'G-6'!I168</f>
        <v>I-64</v>
      </c>
      <c r="Q29" s="41" t="str">
        <f>'G-6'!I265</f>
        <v>I-91 A</v>
      </c>
      <c r="R29" s="41" t="str">
        <f>'G-6'!I254</f>
        <v>I-84</v>
      </c>
      <c r="S29" s="41"/>
      <c r="T29" s="41"/>
      <c r="U29" s="41"/>
      <c r="V29" s="41"/>
      <c r="W29" s="698"/>
      <c r="X29" s="41"/>
      <c r="Y29" s="41"/>
      <c r="Z29" s="41"/>
      <c r="AA29" s="41"/>
      <c r="AB29" s="41"/>
      <c r="AC29" s="41"/>
      <c r="AD29" s="41"/>
      <c r="AE29" s="41"/>
      <c r="AF29" s="41"/>
      <c r="AG29" s="41"/>
      <c r="AH29" s="41"/>
      <c r="AI29" s="41"/>
      <c r="AJ29" s="41">
        <f t="shared" si="0"/>
        <v>4</v>
      </c>
      <c r="AK29" s="226"/>
      <c r="AL29" s="41"/>
      <c r="AM29" s="227"/>
      <c r="AP29" s="1"/>
      <c r="AQ29" s="1"/>
      <c r="AR29" s="1"/>
      <c r="AS29" s="730"/>
      <c r="AT29" s="730"/>
      <c r="AU29" s="730"/>
      <c r="AV29" s="730"/>
      <c r="AW29" s="730"/>
      <c r="AX29" s="730"/>
      <c r="AY29" s="730"/>
      <c r="AZ29" s="730"/>
      <c r="BA29" s="730"/>
      <c r="BB29" s="730"/>
      <c r="BC29" s="730"/>
      <c r="BD29" s="730"/>
      <c r="BE29" s="730"/>
      <c r="BF29" s="730"/>
      <c r="BG29" s="730"/>
      <c r="BH29" s="730"/>
      <c r="BI29" s="1"/>
      <c r="BJ29" s="1"/>
      <c r="BK29" s="1"/>
      <c r="BL29" s="1"/>
      <c r="BM29" s="1"/>
      <c r="BN29" s="1"/>
      <c r="BO29" s="1"/>
      <c r="BP29" s="1"/>
      <c r="BQ29" s="1"/>
      <c r="BR29" s="1"/>
      <c r="BS29" s="1"/>
      <c r="BT29" s="1"/>
      <c r="BU29" s="1"/>
    </row>
    <row r="30" spans="1:73" s="3" customFormat="1" ht="15" customHeight="1">
      <c r="A30" s="1"/>
      <c r="C30" s="31" t="s">
        <v>98</v>
      </c>
      <c r="D30" s="41">
        <v>25</v>
      </c>
      <c r="E30" s="31" t="s">
        <v>107</v>
      </c>
      <c r="F30" s="31" t="s">
        <v>335</v>
      </c>
      <c r="G30" s="31" t="s">
        <v>4</v>
      </c>
      <c r="H30" s="41" t="s">
        <v>1547</v>
      </c>
      <c r="I30" s="41" t="s">
        <v>4</v>
      </c>
      <c r="J30" s="41" t="s">
        <v>4</v>
      </c>
      <c r="K30" s="41" t="s">
        <v>4</v>
      </c>
      <c r="L30" s="41" t="s">
        <v>4</v>
      </c>
      <c r="M30" s="41" t="s">
        <v>4</v>
      </c>
      <c r="N30" s="41" t="s">
        <v>4</v>
      </c>
      <c r="O30" s="41" t="str">
        <f>'G-6'!I156</f>
        <v>I-52</v>
      </c>
      <c r="P30" s="41" t="str">
        <f>'G-6'!I168</f>
        <v>I-64</v>
      </c>
      <c r="Q30" s="41" t="str">
        <f>'G-6'!I265</f>
        <v>I-91 A</v>
      </c>
      <c r="R30" s="41" t="str">
        <f>'G-6'!I254</f>
        <v>I-84</v>
      </c>
      <c r="S30" s="41"/>
      <c r="T30" s="41"/>
      <c r="U30" s="41"/>
      <c r="V30" s="41"/>
      <c r="W30" s="41"/>
      <c r="X30" s="41"/>
      <c r="Y30" s="41"/>
      <c r="Z30" s="41"/>
      <c r="AA30" s="41"/>
      <c r="AB30" s="41"/>
      <c r="AC30" s="41"/>
      <c r="AD30" s="41"/>
      <c r="AE30" s="41"/>
      <c r="AF30" s="41"/>
      <c r="AG30" s="41"/>
      <c r="AH30" s="41"/>
      <c r="AI30" s="41"/>
      <c r="AJ30" s="41">
        <f t="shared" si="0"/>
        <v>4</v>
      </c>
      <c r="AK30" s="226"/>
      <c r="AL30" s="41"/>
      <c r="AM30" s="227"/>
      <c r="AP30" s="1"/>
      <c r="AQ30" s="1"/>
      <c r="AR30" s="1"/>
      <c r="AS30" s="730"/>
      <c r="AT30" s="730"/>
      <c r="AU30" s="730"/>
      <c r="AV30" s="730"/>
      <c r="AW30" s="730"/>
      <c r="AX30" s="730"/>
      <c r="AY30" s="730"/>
      <c r="AZ30" s="730"/>
      <c r="BA30" s="731"/>
      <c r="BB30" s="731"/>
      <c r="BC30" s="731"/>
      <c r="BD30" s="731"/>
      <c r="BE30" s="732"/>
      <c r="BF30" s="730"/>
      <c r="BG30" s="730"/>
      <c r="BH30" s="730"/>
      <c r="BI30" s="1"/>
      <c r="BJ30" s="1"/>
      <c r="BK30" s="1"/>
      <c r="BL30" s="1"/>
      <c r="BM30" s="1"/>
      <c r="BN30" s="1"/>
      <c r="BO30" s="1"/>
      <c r="BP30" s="1"/>
      <c r="BQ30" s="1"/>
      <c r="BR30" s="1"/>
      <c r="BS30" s="1"/>
      <c r="BT30" s="1"/>
      <c r="BU30" s="1"/>
    </row>
    <row r="31" spans="1:73" s="3" customFormat="1" ht="15" customHeight="1">
      <c r="A31" s="1"/>
      <c r="C31" s="31" t="s">
        <v>98</v>
      </c>
      <c r="D31" s="41">
        <v>26</v>
      </c>
      <c r="E31" s="31" t="s">
        <v>108</v>
      </c>
      <c r="F31" s="31" t="s">
        <v>335</v>
      </c>
      <c r="G31" s="31" t="s">
        <v>4</v>
      </c>
      <c r="H31" s="41" t="s">
        <v>4</v>
      </c>
      <c r="I31" s="41" t="s">
        <v>4</v>
      </c>
      <c r="J31" s="41" t="s">
        <v>4</v>
      </c>
      <c r="K31" s="41" t="s">
        <v>4</v>
      </c>
      <c r="L31" s="41" t="s">
        <v>4</v>
      </c>
      <c r="M31" s="41" t="s">
        <v>4</v>
      </c>
      <c r="N31" s="41" t="s">
        <v>4</v>
      </c>
      <c r="O31" s="41" t="str">
        <f>'G-6'!I157</f>
        <v>I-53</v>
      </c>
      <c r="P31" s="41" t="str">
        <f>'G-6'!I168</f>
        <v>I-64</v>
      </c>
      <c r="Q31" s="41" t="str">
        <f>'G-6'!I265</f>
        <v>I-91 A</v>
      </c>
      <c r="R31" s="41" t="str">
        <f>'G-6'!I254</f>
        <v>I-84</v>
      </c>
      <c r="S31" s="41"/>
      <c r="T31" s="41"/>
      <c r="U31" s="41"/>
      <c r="V31" s="41"/>
      <c r="W31" s="41"/>
      <c r="X31" s="41"/>
      <c r="Y31" s="41"/>
      <c r="Z31" s="41"/>
      <c r="AA31" s="41"/>
      <c r="AB31" s="41"/>
      <c r="AC31" s="41"/>
      <c r="AD31" s="41"/>
      <c r="AE31" s="41"/>
      <c r="AF31" s="41"/>
      <c r="AG31" s="41"/>
      <c r="AH31" s="41"/>
      <c r="AI31" s="41"/>
      <c r="AJ31" s="41">
        <f t="shared" si="0"/>
        <v>4</v>
      </c>
      <c r="AK31" s="226"/>
      <c r="AL31" s="41"/>
      <c r="AM31" s="227"/>
      <c r="AP31" s="1"/>
      <c r="AQ31" s="1"/>
      <c r="AR31" s="1"/>
      <c r="AS31" s="730"/>
      <c r="AT31" s="730"/>
      <c r="AU31" s="730"/>
      <c r="AV31" s="730"/>
      <c r="AW31" s="730"/>
      <c r="AX31" s="730"/>
      <c r="AY31" s="730"/>
      <c r="AZ31" s="730"/>
      <c r="BA31" s="731"/>
      <c r="BB31" s="731"/>
      <c r="BC31" s="731"/>
      <c r="BD31" s="731"/>
      <c r="BE31" s="732"/>
      <c r="BF31" s="730"/>
      <c r="BG31" s="730"/>
      <c r="BH31" s="730"/>
      <c r="BI31" s="1"/>
      <c r="BJ31" s="1"/>
      <c r="BK31" s="1"/>
      <c r="BL31" s="1"/>
      <c r="BM31" s="1"/>
      <c r="BN31" s="1"/>
      <c r="BO31" s="1"/>
      <c r="BP31" s="1"/>
      <c r="BQ31" s="1"/>
      <c r="BR31" s="1"/>
      <c r="BS31" s="1"/>
      <c r="BT31" s="1"/>
      <c r="BU31" s="1"/>
    </row>
    <row r="32" spans="1:73" s="3" customFormat="1" ht="15" customHeight="1">
      <c r="A32" s="1"/>
      <c r="C32" s="31" t="s">
        <v>98</v>
      </c>
      <c r="D32" s="41">
        <v>27</v>
      </c>
      <c r="E32" s="31" t="s">
        <v>337</v>
      </c>
      <c r="F32" s="31" t="s">
        <v>335</v>
      </c>
      <c r="G32" s="31" t="s">
        <v>4</v>
      </c>
      <c r="H32" s="41" t="s">
        <v>4</v>
      </c>
      <c r="I32" s="41" t="s">
        <v>4</v>
      </c>
      <c r="J32" s="41" t="s">
        <v>4</v>
      </c>
      <c r="K32" s="41" t="s">
        <v>4</v>
      </c>
      <c r="L32" s="41" t="s">
        <v>4</v>
      </c>
      <c r="M32" s="41" t="s">
        <v>4</v>
      </c>
      <c r="N32" s="41" t="s">
        <v>4</v>
      </c>
      <c r="O32" s="41" t="str">
        <f>'G-6'!I158</f>
        <v>I-54</v>
      </c>
      <c r="P32" s="41"/>
      <c r="Q32" s="41"/>
      <c r="R32" s="41"/>
      <c r="S32" s="41"/>
      <c r="T32" s="41"/>
      <c r="U32" s="41"/>
      <c r="V32" s="41"/>
      <c r="W32" s="41"/>
      <c r="X32" s="41"/>
      <c r="Y32" s="41"/>
      <c r="Z32" s="41"/>
      <c r="AA32" s="41"/>
      <c r="AB32" s="41"/>
      <c r="AC32" s="41"/>
      <c r="AD32" s="41"/>
      <c r="AE32" s="41"/>
      <c r="AF32" s="41"/>
      <c r="AG32" s="41"/>
      <c r="AH32" s="41"/>
      <c r="AI32" s="41"/>
      <c r="AJ32" s="41">
        <f t="shared" si="0"/>
        <v>1</v>
      </c>
      <c r="AK32" s="226"/>
      <c r="AL32" s="41"/>
      <c r="AM32" s="227"/>
      <c r="AP32" s="1"/>
      <c r="AQ32" s="1"/>
      <c r="AR32" s="1"/>
      <c r="AS32" s="730"/>
      <c r="AT32" s="730"/>
      <c r="AU32" s="730"/>
      <c r="AV32" s="730"/>
      <c r="AW32" s="730"/>
      <c r="AX32" s="730"/>
      <c r="AY32" s="730"/>
      <c r="AZ32" s="730"/>
      <c r="BA32" s="731"/>
      <c r="BB32" s="731"/>
      <c r="BC32" s="731"/>
      <c r="BD32" s="731"/>
      <c r="BE32" s="732"/>
      <c r="BF32" s="730"/>
      <c r="BG32" s="730"/>
      <c r="BH32" s="730"/>
      <c r="BI32" s="1"/>
      <c r="BJ32" s="1"/>
      <c r="BK32" s="1"/>
      <c r="BL32" s="1"/>
      <c r="BM32" s="1"/>
      <c r="BN32" s="1"/>
      <c r="BO32" s="1"/>
      <c r="BP32" s="1"/>
      <c r="BQ32" s="1"/>
      <c r="BR32" s="1"/>
      <c r="BS32" s="1"/>
      <c r="BT32" s="1"/>
      <c r="BU32" s="1"/>
    </row>
    <row r="33" spans="1:73" s="3" customFormat="1" ht="15" customHeight="1">
      <c r="A33" s="1"/>
      <c r="C33" s="31" t="s">
        <v>98</v>
      </c>
      <c r="D33" s="41">
        <v>28</v>
      </c>
      <c r="E33" s="31" t="s">
        <v>338</v>
      </c>
      <c r="F33" s="31" t="s">
        <v>335</v>
      </c>
      <c r="G33" s="31" t="s">
        <v>4</v>
      </c>
      <c r="H33" s="41" t="s">
        <v>4</v>
      </c>
      <c r="I33" s="41" t="s">
        <v>4</v>
      </c>
      <c r="J33" s="41" t="s">
        <v>4</v>
      </c>
      <c r="K33" s="41" t="s">
        <v>4</v>
      </c>
      <c r="L33" s="41" t="s">
        <v>4</v>
      </c>
      <c r="M33" s="41" t="s">
        <v>4</v>
      </c>
      <c r="N33" s="41" t="s">
        <v>4</v>
      </c>
      <c r="O33" s="41" t="str">
        <f>'G-6'!I160</f>
        <v>I-56</v>
      </c>
      <c r="P33" s="41" t="str">
        <f>'G-6'!I168</f>
        <v>I-64</v>
      </c>
      <c r="Q33" s="41" t="str">
        <f>'G-6'!I265</f>
        <v>I-91 A</v>
      </c>
      <c r="R33" s="41" t="str">
        <f>'G-6'!I254</f>
        <v>I-84</v>
      </c>
      <c r="S33" s="41"/>
      <c r="T33" s="41"/>
      <c r="U33" s="41"/>
      <c r="V33" s="41"/>
      <c r="W33" s="41"/>
      <c r="X33" s="41"/>
      <c r="Y33" s="41"/>
      <c r="Z33" s="41"/>
      <c r="AA33" s="41"/>
      <c r="AB33" s="41"/>
      <c r="AC33" s="41"/>
      <c r="AD33" s="41"/>
      <c r="AE33" s="41"/>
      <c r="AF33" s="41"/>
      <c r="AG33" s="41"/>
      <c r="AH33" s="41"/>
      <c r="AI33" s="41"/>
      <c r="AJ33" s="41">
        <f t="shared" si="0"/>
        <v>4</v>
      </c>
      <c r="AK33" s="226"/>
      <c r="AL33" s="41"/>
      <c r="AM33" s="227"/>
      <c r="AP33" s="1"/>
      <c r="AQ33" s="1"/>
      <c r="AR33" s="1"/>
      <c r="AS33" s="730"/>
      <c r="AT33" s="730"/>
      <c r="AU33" s="730"/>
      <c r="AV33" s="730"/>
      <c r="AW33" s="730"/>
      <c r="AX33" s="730"/>
      <c r="AY33" s="730"/>
      <c r="AZ33" s="730"/>
      <c r="BA33" s="731"/>
      <c r="BB33" s="731"/>
      <c r="BC33" s="731"/>
      <c r="BD33" s="731"/>
      <c r="BE33" s="732"/>
      <c r="BF33" s="730"/>
      <c r="BG33" s="730"/>
      <c r="BH33" s="730"/>
      <c r="BI33" s="1"/>
      <c r="BJ33" s="1"/>
      <c r="BK33" s="1"/>
      <c r="BL33" s="1"/>
      <c r="BM33" s="1"/>
      <c r="BN33" s="1"/>
      <c r="BO33" s="1"/>
      <c r="BP33" s="1"/>
      <c r="BQ33" s="1"/>
      <c r="BR33" s="1"/>
      <c r="BS33" s="1"/>
      <c r="BT33" s="1"/>
      <c r="BU33" s="1"/>
    </row>
    <row r="34" spans="1:73" s="3" customFormat="1" ht="15" customHeight="1">
      <c r="A34" s="1"/>
      <c r="C34" s="31" t="s">
        <v>98</v>
      </c>
      <c r="D34" s="41">
        <v>29</v>
      </c>
      <c r="E34" s="31" t="s">
        <v>112</v>
      </c>
      <c r="F34" s="31" t="s">
        <v>335</v>
      </c>
      <c r="G34" s="31" t="s">
        <v>4</v>
      </c>
      <c r="H34" s="41" t="s">
        <v>4</v>
      </c>
      <c r="I34" s="41" t="s">
        <v>4</v>
      </c>
      <c r="J34" s="41" t="s">
        <v>4</v>
      </c>
      <c r="K34" s="41" t="s">
        <v>4</v>
      </c>
      <c r="L34" s="41" t="s">
        <v>4</v>
      </c>
      <c r="M34" s="41" t="s">
        <v>4</v>
      </c>
      <c r="N34" s="41" t="s">
        <v>4</v>
      </c>
      <c r="O34" s="41" t="str">
        <f>'G-6'!I161</f>
        <v>I-57</v>
      </c>
      <c r="P34" s="41" t="str">
        <f>'G-6'!I168</f>
        <v>I-64</v>
      </c>
      <c r="Q34" s="41" t="str">
        <f>'G-6'!I265</f>
        <v>I-91 A</v>
      </c>
      <c r="R34" s="41" t="str">
        <f>'G-6'!I254</f>
        <v>I-84</v>
      </c>
      <c r="S34" s="41"/>
      <c r="T34" s="41"/>
      <c r="U34" s="41"/>
      <c r="V34" s="41"/>
      <c r="W34" s="41"/>
      <c r="X34" s="41"/>
      <c r="Y34" s="41"/>
      <c r="Z34" s="41"/>
      <c r="AA34" s="41"/>
      <c r="AB34" s="41"/>
      <c r="AC34" s="41"/>
      <c r="AD34" s="41"/>
      <c r="AE34" s="41"/>
      <c r="AF34" s="41"/>
      <c r="AG34" s="41"/>
      <c r="AH34" s="41"/>
      <c r="AI34" s="41"/>
      <c r="AJ34" s="41">
        <f t="shared" si="0"/>
        <v>4</v>
      </c>
      <c r="AK34" s="226"/>
      <c r="AL34" s="41"/>
      <c r="AM34" s="227"/>
      <c r="AP34" s="1"/>
      <c r="AQ34" s="1"/>
      <c r="AR34" s="1"/>
      <c r="AS34" s="730"/>
      <c r="AT34" s="730"/>
      <c r="AU34" s="730"/>
      <c r="AV34" s="730"/>
      <c r="AW34" s="730"/>
      <c r="AX34" s="730"/>
      <c r="AY34" s="730"/>
      <c r="AZ34" s="730"/>
      <c r="BA34" s="731"/>
      <c r="BB34" s="731"/>
      <c r="BC34" s="731"/>
      <c r="BD34" s="731"/>
      <c r="BE34" s="732"/>
      <c r="BF34" s="730"/>
      <c r="BG34" s="730"/>
      <c r="BH34" s="730"/>
      <c r="BI34" s="1"/>
      <c r="BJ34" s="1"/>
      <c r="BK34" s="1"/>
      <c r="BL34" s="1"/>
      <c r="BM34" s="1"/>
      <c r="BN34" s="1"/>
      <c r="BO34" s="1"/>
      <c r="BP34" s="1"/>
      <c r="BQ34" s="1"/>
      <c r="BR34" s="1"/>
      <c r="BS34" s="1"/>
      <c r="BT34" s="1"/>
      <c r="BU34" s="1"/>
    </row>
    <row r="35" spans="1:73" s="3" customFormat="1" ht="15" customHeight="1">
      <c r="A35" s="1"/>
      <c r="C35" s="31" t="s">
        <v>98</v>
      </c>
      <c r="D35" s="41">
        <v>30</v>
      </c>
      <c r="E35" s="31" t="s">
        <v>117</v>
      </c>
      <c r="F35" s="31" t="s">
        <v>335</v>
      </c>
      <c r="G35" s="31" t="s">
        <v>4</v>
      </c>
      <c r="H35" s="41" t="s">
        <v>4</v>
      </c>
      <c r="I35" s="41" t="s">
        <v>4</v>
      </c>
      <c r="J35" s="41" t="s">
        <v>4</v>
      </c>
      <c r="K35" s="41" t="s">
        <v>4</v>
      </c>
      <c r="L35" s="41" t="s">
        <v>4</v>
      </c>
      <c r="M35" s="41" t="s">
        <v>4</v>
      </c>
      <c r="N35" s="41" t="s">
        <v>4</v>
      </c>
      <c r="O35" s="41" t="str">
        <f>'G-6'!I162</f>
        <v>I-58</v>
      </c>
      <c r="P35" s="41" t="str">
        <f>'G-6'!I168</f>
        <v>I-64</v>
      </c>
      <c r="Q35" s="41" t="str">
        <f>'G-6'!I265</f>
        <v>I-91 A</v>
      </c>
      <c r="R35" s="41" t="str">
        <f>'G-6'!I254</f>
        <v>I-84</v>
      </c>
      <c r="S35" s="41"/>
      <c r="T35" s="41"/>
      <c r="U35" s="41"/>
      <c r="V35" s="41"/>
      <c r="W35" s="41"/>
      <c r="X35" s="41"/>
      <c r="Y35" s="41"/>
      <c r="Z35" s="41"/>
      <c r="AA35" s="41"/>
      <c r="AB35" s="41"/>
      <c r="AC35" s="41"/>
      <c r="AD35" s="41"/>
      <c r="AE35" s="41"/>
      <c r="AF35" s="41"/>
      <c r="AG35" s="41"/>
      <c r="AH35" s="41"/>
      <c r="AI35" s="41"/>
      <c r="AJ35" s="41">
        <f t="shared" si="0"/>
        <v>4</v>
      </c>
      <c r="AK35" s="226"/>
      <c r="AL35" s="41"/>
      <c r="AM35" s="227"/>
      <c r="AP35" s="1"/>
      <c r="AQ35" s="1"/>
      <c r="AR35" s="1"/>
      <c r="AS35" s="730"/>
      <c r="AT35" s="730"/>
      <c r="AU35" s="730"/>
      <c r="AV35" s="730"/>
      <c r="AW35" s="730"/>
      <c r="AX35" s="730"/>
      <c r="AY35" s="730"/>
      <c r="AZ35" s="730"/>
      <c r="BA35" s="731"/>
      <c r="BB35" s="731"/>
      <c r="BC35" s="731"/>
      <c r="BD35" s="731"/>
      <c r="BE35" s="732"/>
      <c r="BF35" s="730"/>
      <c r="BG35" s="730"/>
      <c r="BH35" s="730"/>
      <c r="BI35" s="1"/>
      <c r="BJ35" s="1"/>
      <c r="BK35" s="1"/>
      <c r="BL35" s="1"/>
      <c r="BM35" s="1"/>
      <c r="BN35" s="1"/>
      <c r="BO35" s="1"/>
      <c r="BP35" s="1"/>
      <c r="BQ35" s="1"/>
      <c r="BR35" s="1"/>
      <c r="BS35" s="1"/>
      <c r="BT35" s="1"/>
      <c r="BU35" s="1"/>
    </row>
    <row r="36" spans="1:73" s="3" customFormat="1" ht="15" customHeight="1">
      <c r="A36" s="1"/>
      <c r="C36" s="31" t="s">
        <v>98</v>
      </c>
      <c r="D36" s="41">
        <v>31</v>
      </c>
      <c r="E36" s="31" t="s">
        <v>118</v>
      </c>
      <c r="F36" s="31" t="s">
        <v>335</v>
      </c>
      <c r="G36" s="31" t="s">
        <v>4</v>
      </c>
      <c r="H36" s="41" t="s">
        <v>4</v>
      </c>
      <c r="I36" s="41" t="s">
        <v>4</v>
      </c>
      <c r="J36" s="41" t="s">
        <v>4</v>
      </c>
      <c r="K36" s="41" t="s">
        <v>4</v>
      </c>
      <c r="L36" s="41" t="s">
        <v>4</v>
      </c>
      <c r="M36" s="41" t="s">
        <v>4</v>
      </c>
      <c r="N36" s="41" t="s">
        <v>4</v>
      </c>
      <c r="O36" s="41" t="str">
        <f>'G-6'!I163</f>
        <v>I-59</v>
      </c>
      <c r="P36" s="41" t="str">
        <f>'G-6'!I168</f>
        <v>I-64</v>
      </c>
      <c r="Q36" s="41" t="str">
        <f>'G-6'!I265</f>
        <v>I-91 A</v>
      </c>
      <c r="R36" s="41" t="str">
        <f>'G-6'!I254</f>
        <v>I-84</v>
      </c>
      <c r="S36" s="41"/>
      <c r="T36" s="41"/>
      <c r="U36" s="41"/>
      <c r="V36" s="41"/>
      <c r="W36" s="41"/>
      <c r="X36" s="41"/>
      <c r="Y36" s="41"/>
      <c r="Z36" s="41"/>
      <c r="AA36" s="41"/>
      <c r="AB36" s="41"/>
      <c r="AC36" s="41"/>
      <c r="AD36" s="41"/>
      <c r="AE36" s="41"/>
      <c r="AF36" s="41"/>
      <c r="AG36" s="41"/>
      <c r="AH36" s="41"/>
      <c r="AI36" s="41"/>
      <c r="AJ36" s="41">
        <f t="shared" si="0"/>
        <v>4</v>
      </c>
      <c r="AK36" s="226"/>
      <c r="AL36" s="41"/>
      <c r="AM36" s="227"/>
      <c r="AP36" s="1"/>
      <c r="AQ36" s="1"/>
      <c r="AR36" s="1"/>
      <c r="AS36" s="730"/>
      <c r="AT36" s="730"/>
      <c r="AU36" s="730"/>
      <c r="AV36" s="730"/>
      <c r="AW36" s="730"/>
      <c r="AX36" s="730"/>
      <c r="AY36" s="730"/>
      <c r="AZ36" s="730"/>
      <c r="BA36" s="731"/>
      <c r="BB36" s="731"/>
      <c r="BC36" s="731"/>
      <c r="BD36" s="731"/>
      <c r="BE36" s="732"/>
      <c r="BF36" s="730"/>
      <c r="BG36" s="730"/>
      <c r="BH36" s="730"/>
      <c r="BI36" s="1"/>
      <c r="BJ36" s="1"/>
      <c r="BK36" s="1"/>
      <c r="BL36" s="1"/>
      <c r="BM36" s="1"/>
      <c r="BN36" s="1"/>
      <c r="BO36" s="1"/>
      <c r="BP36" s="1"/>
      <c r="BQ36" s="1"/>
      <c r="BR36" s="1"/>
      <c r="BS36" s="1"/>
      <c r="BT36" s="1"/>
      <c r="BU36" s="1"/>
    </row>
    <row r="37" spans="1:73" s="3" customFormat="1" ht="15" customHeight="1">
      <c r="A37" s="1"/>
      <c r="C37" s="31" t="s">
        <v>98</v>
      </c>
      <c r="D37" s="41">
        <v>32</v>
      </c>
      <c r="E37" s="31" t="s">
        <v>119</v>
      </c>
      <c r="F37" s="31" t="s">
        <v>335</v>
      </c>
      <c r="G37" s="31" t="s">
        <v>4</v>
      </c>
      <c r="H37" s="41" t="s">
        <v>4</v>
      </c>
      <c r="I37" s="41" t="s">
        <v>4</v>
      </c>
      <c r="J37" s="41" t="s">
        <v>4</v>
      </c>
      <c r="K37" s="41" t="s">
        <v>4</v>
      </c>
      <c r="L37" s="41" t="s">
        <v>4</v>
      </c>
      <c r="M37" s="41" t="s">
        <v>4</v>
      </c>
      <c r="N37" s="41" t="s">
        <v>4</v>
      </c>
      <c r="O37" s="41" t="str">
        <f>'G-6'!I164</f>
        <v>I-60</v>
      </c>
      <c r="P37" s="41" t="str">
        <f>'G-6'!I168</f>
        <v>I-64</v>
      </c>
      <c r="Q37" s="41" t="str">
        <f>'G-6'!I265</f>
        <v>I-91 A</v>
      </c>
      <c r="R37" s="41" t="str">
        <f>'G-6'!I254</f>
        <v>I-84</v>
      </c>
      <c r="S37" s="41"/>
      <c r="T37" s="41"/>
      <c r="U37" s="41"/>
      <c r="V37" s="41"/>
      <c r="W37" s="41"/>
      <c r="X37" s="41"/>
      <c r="Y37" s="41"/>
      <c r="Z37" s="41"/>
      <c r="AA37" s="41"/>
      <c r="AB37" s="41"/>
      <c r="AC37" s="41"/>
      <c r="AD37" s="41"/>
      <c r="AE37" s="41"/>
      <c r="AF37" s="41"/>
      <c r="AG37" s="41"/>
      <c r="AH37" s="41"/>
      <c r="AI37" s="41"/>
      <c r="AJ37" s="41">
        <f t="shared" si="0"/>
        <v>4</v>
      </c>
      <c r="AK37" s="226"/>
      <c r="AL37" s="41"/>
      <c r="AM37" s="227"/>
      <c r="AP37" s="1"/>
      <c r="AQ37" s="1"/>
      <c r="AR37" s="1"/>
      <c r="AS37" s="730"/>
      <c r="AT37" s="730"/>
      <c r="AU37" s="730"/>
      <c r="AV37" s="730"/>
      <c r="AW37" s="730"/>
      <c r="AX37" s="730"/>
      <c r="AY37" s="730"/>
      <c r="AZ37" s="730"/>
      <c r="BA37" s="731"/>
      <c r="BB37" s="731"/>
      <c r="BC37" s="731"/>
      <c r="BD37" s="731"/>
      <c r="BE37" s="732"/>
      <c r="BF37" s="730"/>
      <c r="BG37" s="730"/>
      <c r="BH37" s="730"/>
      <c r="BI37" s="1"/>
      <c r="BJ37" s="1"/>
      <c r="BK37" s="1"/>
      <c r="BL37" s="1"/>
      <c r="BM37" s="1"/>
      <c r="BN37" s="1"/>
      <c r="BO37" s="1"/>
      <c r="BP37" s="1"/>
      <c r="BQ37" s="1"/>
      <c r="BR37" s="1"/>
      <c r="BS37" s="1"/>
      <c r="BT37" s="1"/>
      <c r="BU37" s="1"/>
    </row>
    <row r="38" spans="1:73" s="3" customFormat="1" ht="15" customHeight="1">
      <c r="A38" s="1"/>
      <c r="C38" s="31" t="s">
        <v>98</v>
      </c>
      <c r="D38" s="41">
        <v>33</v>
      </c>
      <c r="E38" s="31" t="s">
        <v>120</v>
      </c>
      <c r="F38" s="31" t="s">
        <v>335</v>
      </c>
      <c r="G38" s="31" t="s">
        <v>4</v>
      </c>
      <c r="H38" s="41" t="s">
        <v>4</v>
      </c>
      <c r="I38" s="41" t="s">
        <v>4</v>
      </c>
      <c r="J38" s="41" t="s">
        <v>4</v>
      </c>
      <c r="K38" s="41" t="s">
        <v>4</v>
      </c>
      <c r="L38" s="41" t="s">
        <v>4</v>
      </c>
      <c r="M38" s="41" t="s">
        <v>4</v>
      </c>
      <c r="N38" s="41" t="s">
        <v>4</v>
      </c>
      <c r="O38" s="41" t="str">
        <f>'G-6'!I165</f>
        <v>I-61</v>
      </c>
      <c r="P38" s="41" t="str">
        <f>'G-6'!I168</f>
        <v>I-64</v>
      </c>
      <c r="Q38" s="41" t="str">
        <f>'G-6'!I265</f>
        <v>I-91 A</v>
      </c>
      <c r="R38" s="41" t="str">
        <f>'G-6'!I254</f>
        <v>I-84</v>
      </c>
      <c r="S38" s="41"/>
      <c r="T38" s="41"/>
      <c r="U38" s="41"/>
      <c r="V38" s="41"/>
      <c r="W38" s="41"/>
      <c r="X38" s="41"/>
      <c r="Y38" s="41"/>
      <c r="Z38" s="41"/>
      <c r="AA38" s="41"/>
      <c r="AB38" s="41"/>
      <c r="AC38" s="41"/>
      <c r="AD38" s="41"/>
      <c r="AE38" s="41"/>
      <c r="AF38" s="41"/>
      <c r="AG38" s="41"/>
      <c r="AH38" s="41"/>
      <c r="AI38" s="41"/>
      <c r="AJ38" s="41">
        <f t="shared" si="0"/>
        <v>4</v>
      </c>
      <c r="AK38" s="226"/>
      <c r="AL38" s="41"/>
      <c r="AM38" s="227"/>
      <c r="AP38" s="1"/>
      <c r="AQ38" s="1"/>
      <c r="AR38" s="1"/>
      <c r="AS38" s="730"/>
      <c r="AT38" s="730"/>
      <c r="AU38" s="730"/>
      <c r="AV38" s="730"/>
      <c r="AW38" s="730"/>
      <c r="AX38" s="730"/>
      <c r="AY38" s="730"/>
      <c r="AZ38" s="730"/>
      <c r="BA38" s="731"/>
      <c r="BB38" s="731"/>
      <c r="BC38" s="731"/>
      <c r="BD38" s="731"/>
      <c r="BE38" s="732"/>
      <c r="BF38" s="730"/>
      <c r="BG38" s="730"/>
      <c r="BH38" s="730"/>
      <c r="BI38" s="1"/>
      <c r="BJ38" s="1"/>
      <c r="BK38" s="1"/>
      <c r="BL38" s="1"/>
      <c r="BM38" s="1"/>
      <c r="BN38" s="1"/>
      <c r="BO38" s="1"/>
      <c r="BP38" s="1"/>
      <c r="BQ38" s="1"/>
      <c r="BR38" s="1"/>
      <c r="BS38" s="1"/>
      <c r="BT38" s="1"/>
      <c r="BU38" s="1"/>
    </row>
    <row r="39" spans="1:73" s="3" customFormat="1" ht="15" customHeight="1">
      <c r="A39" s="1"/>
      <c r="C39" s="31" t="s">
        <v>98</v>
      </c>
      <c r="D39" s="41">
        <v>34</v>
      </c>
      <c r="E39" s="31" t="s">
        <v>121</v>
      </c>
      <c r="F39" s="31" t="s">
        <v>335</v>
      </c>
      <c r="G39" s="31" t="s">
        <v>4</v>
      </c>
      <c r="H39" s="41" t="s">
        <v>4</v>
      </c>
      <c r="I39" s="41" t="s">
        <v>4</v>
      </c>
      <c r="J39" s="41" t="s">
        <v>4</v>
      </c>
      <c r="K39" s="41" t="s">
        <v>4</v>
      </c>
      <c r="L39" s="41" t="s">
        <v>4</v>
      </c>
      <c r="M39" s="41" t="s">
        <v>4</v>
      </c>
      <c r="N39" s="41" t="s">
        <v>4</v>
      </c>
      <c r="O39" s="41" t="str">
        <f>'G-6'!I166</f>
        <v>I-62</v>
      </c>
      <c r="P39" s="41" t="str">
        <f>'G-6'!I168</f>
        <v>I-64</v>
      </c>
      <c r="Q39" s="41" t="str">
        <f>'G-6'!I265</f>
        <v>I-91 A</v>
      </c>
      <c r="R39" s="41" t="str">
        <f>'G-6'!I254</f>
        <v>I-84</v>
      </c>
      <c r="S39" s="41"/>
      <c r="T39" s="41"/>
      <c r="U39" s="41"/>
      <c r="V39" s="41"/>
      <c r="W39" s="41"/>
      <c r="X39" s="41"/>
      <c r="Y39" s="41"/>
      <c r="Z39" s="41"/>
      <c r="AA39" s="41"/>
      <c r="AB39" s="41"/>
      <c r="AC39" s="41"/>
      <c r="AD39" s="41"/>
      <c r="AE39" s="41"/>
      <c r="AF39" s="41"/>
      <c r="AG39" s="41"/>
      <c r="AH39" s="41"/>
      <c r="AI39" s="41"/>
      <c r="AJ39" s="41">
        <f t="shared" si="0"/>
        <v>4</v>
      </c>
      <c r="AK39" s="226"/>
      <c r="AL39" s="41"/>
      <c r="AM39" s="227"/>
      <c r="AP39" s="1"/>
      <c r="AQ39" s="1"/>
      <c r="AR39" s="1"/>
      <c r="AS39" s="730"/>
      <c r="AT39" s="730"/>
      <c r="AU39" s="730"/>
      <c r="AV39" s="730"/>
      <c r="AW39" s="730"/>
      <c r="AX39" s="730"/>
      <c r="AY39" s="730"/>
      <c r="AZ39" s="730"/>
      <c r="BA39" s="731"/>
      <c r="BB39" s="731"/>
      <c r="BC39" s="731"/>
      <c r="BD39" s="731"/>
      <c r="BE39" s="732"/>
      <c r="BF39" s="730"/>
      <c r="BG39" s="730"/>
      <c r="BH39" s="730"/>
      <c r="BI39" s="1"/>
      <c r="BJ39" s="1"/>
      <c r="BK39" s="1"/>
      <c r="BL39" s="1"/>
      <c r="BM39" s="1"/>
      <c r="BN39" s="1"/>
      <c r="BO39" s="1"/>
      <c r="BP39" s="1"/>
      <c r="BQ39" s="1"/>
      <c r="BR39" s="1"/>
      <c r="BS39" s="1"/>
      <c r="BT39" s="1"/>
      <c r="BU39" s="1"/>
    </row>
    <row r="40" spans="1:73" s="3" customFormat="1" ht="15" customHeight="1">
      <c r="A40" s="1"/>
      <c r="C40" s="31" t="s">
        <v>98</v>
      </c>
      <c r="D40" s="41">
        <v>35</v>
      </c>
      <c r="E40" s="31" t="s">
        <v>339</v>
      </c>
      <c r="F40" s="31" t="s">
        <v>335</v>
      </c>
      <c r="G40" s="31" t="s">
        <v>1596</v>
      </c>
      <c r="H40" s="41" t="s">
        <v>4</v>
      </c>
      <c r="I40" s="41" t="s">
        <v>4</v>
      </c>
      <c r="J40" s="41" t="s">
        <v>4</v>
      </c>
      <c r="K40" s="41" t="s">
        <v>4</v>
      </c>
      <c r="L40" s="41" t="s">
        <v>4</v>
      </c>
      <c r="M40" s="41" t="s">
        <v>4</v>
      </c>
      <c r="N40" s="41" t="s">
        <v>4</v>
      </c>
      <c r="O40" s="41" t="str">
        <f>'G-6'!I167</f>
        <v>I-63</v>
      </c>
      <c r="P40" s="41" t="str">
        <f>'G-6'!I168</f>
        <v>I-64</v>
      </c>
      <c r="Q40" s="41" t="str">
        <f>'G-6'!I265</f>
        <v>I-91 A</v>
      </c>
      <c r="R40" s="41" t="str">
        <f>'G-6'!I254</f>
        <v>I-84</v>
      </c>
      <c r="S40" s="41"/>
      <c r="T40" s="41"/>
      <c r="U40" s="41"/>
      <c r="V40" s="41"/>
      <c r="W40" s="41"/>
      <c r="X40" s="41"/>
      <c r="Y40" s="41"/>
      <c r="Z40" s="41"/>
      <c r="AA40" s="41"/>
      <c r="AB40" s="41"/>
      <c r="AC40" s="41"/>
      <c r="AD40" s="41"/>
      <c r="AE40" s="41"/>
      <c r="AF40" s="41"/>
      <c r="AG40" s="41"/>
      <c r="AH40" s="41"/>
      <c r="AI40" s="41"/>
      <c r="AJ40" s="41">
        <f t="shared" si="0"/>
        <v>4</v>
      </c>
      <c r="AK40" s="226"/>
      <c r="AL40" s="41"/>
      <c r="AM40" s="227"/>
      <c r="AP40" s="1"/>
      <c r="AQ40" s="1"/>
      <c r="AR40" s="1"/>
      <c r="AS40" s="730"/>
      <c r="AT40" s="730"/>
      <c r="AU40" s="730"/>
      <c r="AV40" s="730"/>
      <c r="AW40" s="730"/>
      <c r="AX40" s="730"/>
      <c r="AY40" s="730"/>
      <c r="AZ40" s="730"/>
      <c r="BA40" s="731"/>
      <c r="BB40" s="731"/>
      <c r="BC40" s="731"/>
      <c r="BD40" s="731"/>
      <c r="BE40" s="732"/>
      <c r="BF40" s="730"/>
      <c r="BG40" s="730"/>
      <c r="BH40" s="730"/>
      <c r="BI40" s="1"/>
      <c r="BJ40" s="1"/>
      <c r="BK40" s="1"/>
      <c r="BL40" s="1"/>
      <c r="BM40" s="1"/>
      <c r="BN40" s="1"/>
      <c r="BO40" s="1"/>
      <c r="BP40" s="1"/>
      <c r="BQ40" s="1"/>
      <c r="BR40" s="1"/>
      <c r="BS40" s="1"/>
      <c r="BT40" s="1"/>
      <c r="BU40" s="1"/>
    </row>
    <row r="41" spans="1:73" ht="15" customHeight="1">
      <c r="C41" s="31" t="s">
        <v>98</v>
      </c>
      <c r="D41" s="41">
        <v>36</v>
      </c>
      <c r="E41" s="31" t="s">
        <v>342</v>
      </c>
      <c r="F41" s="31" t="s">
        <v>69</v>
      </c>
      <c r="G41" s="31" t="s">
        <v>4</v>
      </c>
      <c r="H41" s="41" t="s">
        <v>3126</v>
      </c>
      <c r="I41" s="41" t="s">
        <v>4</v>
      </c>
      <c r="J41" s="41" t="s">
        <v>4</v>
      </c>
      <c r="K41" s="41" t="s">
        <v>4</v>
      </c>
      <c r="L41" s="41" t="s">
        <v>4</v>
      </c>
      <c r="M41" s="41" t="s">
        <v>4</v>
      </c>
      <c r="N41" s="41" t="s">
        <v>4</v>
      </c>
      <c r="O41" s="41" t="str">
        <f>'G-6'!I170</f>
        <v>I-66 F</v>
      </c>
      <c r="P41" s="41"/>
      <c r="Q41" s="41"/>
      <c r="R41" s="41"/>
      <c r="S41" s="41"/>
      <c r="T41" s="41"/>
      <c r="U41" s="41"/>
      <c r="V41" s="41"/>
      <c r="W41" s="41"/>
      <c r="X41" s="41"/>
      <c r="Y41" s="41"/>
      <c r="Z41" s="41"/>
      <c r="AA41" s="41"/>
      <c r="AB41" s="41"/>
      <c r="AC41" s="41"/>
      <c r="AD41" s="41"/>
      <c r="AE41" s="41"/>
      <c r="AF41" s="41"/>
      <c r="AG41" s="41"/>
      <c r="AH41" s="41"/>
      <c r="AI41" s="41"/>
      <c r="AJ41" s="41">
        <f t="shared" si="0"/>
        <v>1</v>
      </c>
      <c r="AK41" s="226"/>
      <c r="AL41" s="41"/>
      <c r="AM41" s="227"/>
      <c r="BA41" s="731"/>
      <c r="BB41" s="731"/>
      <c r="BC41" s="731"/>
      <c r="BD41" s="731"/>
      <c r="BE41" s="732"/>
    </row>
    <row r="42" spans="1:73" s="3" customFormat="1" ht="15" customHeight="1">
      <c r="A42" s="1"/>
      <c r="C42" s="31" t="s">
        <v>98</v>
      </c>
      <c r="D42" s="41">
        <v>37</v>
      </c>
      <c r="E42" s="31" t="s">
        <v>268</v>
      </c>
      <c r="F42" s="31" t="s">
        <v>482</v>
      </c>
      <c r="G42" s="31" t="s">
        <v>4</v>
      </c>
      <c r="H42" s="41" t="s">
        <v>1096</v>
      </c>
      <c r="I42" s="41" t="s">
        <v>4</v>
      </c>
      <c r="J42" s="41" t="s">
        <v>4</v>
      </c>
      <c r="K42" s="41" t="s">
        <v>4</v>
      </c>
      <c r="L42" s="41" t="s">
        <v>4</v>
      </c>
      <c r="M42" s="41" t="s">
        <v>4</v>
      </c>
      <c r="N42" s="41" t="s">
        <v>4</v>
      </c>
      <c r="O42" s="41" t="str">
        <f>'G-6'!I10</f>
        <v>I-4</v>
      </c>
      <c r="P42" s="41"/>
      <c r="Q42" s="41"/>
      <c r="R42" s="41"/>
      <c r="S42" s="41"/>
      <c r="T42" s="41"/>
      <c r="U42" s="41"/>
      <c r="V42" s="41"/>
      <c r="W42" s="41"/>
      <c r="X42" s="41"/>
      <c r="Y42" s="41"/>
      <c r="Z42" s="41"/>
      <c r="AA42" s="41"/>
      <c r="AB42" s="41"/>
      <c r="AC42" s="41"/>
      <c r="AD42" s="41"/>
      <c r="AE42" s="41"/>
      <c r="AF42" s="41"/>
      <c r="AG42" s="41"/>
      <c r="AH42" s="41"/>
      <c r="AI42" s="41"/>
      <c r="AJ42" s="41">
        <f t="shared" si="0"/>
        <v>1</v>
      </c>
      <c r="AK42" s="226"/>
      <c r="AL42" s="41"/>
      <c r="AM42" s="227"/>
      <c r="AP42" s="1"/>
      <c r="AQ42" s="1"/>
      <c r="AR42" s="1"/>
      <c r="AS42" s="730"/>
      <c r="AT42" s="730"/>
      <c r="AU42" s="730"/>
      <c r="AV42" s="730"/>
      <c r="AW42" s="730"/>
      <c r="AX42" s="730"/>
      <c r="AY42" s="730"/>
      <c r="AZ42" s="730"/>
      <c r="BA42" s="730"/>
      <c r="BB42" s="730"/>
      <c r="BC42" s="730"/>
      <c r="BD42" s="730"/>
      <c r="BE42" s="730"/>
      <c r="BF42" s="730"/>
      <c r="BG42" s="730"/>
      <c r="BH42" s="730"/>
      <c r="BI42" s="1"/>
      <c r="BJ42" s="1"/>
      <c r="BK42" s="1"/>
      <c r="BL42" s="1"/>
      <c r="BM42" s="1"/>
      <c r="BN42" s="1"/>
      <c r="BO42" s="1"/>
      <c r="BP42" s="1"/>
      <c r="BQ42" s="1"/>
      <c r="BR42" s="1"/>
      <c r="BS42" s="1"/>
      <c r="BT42" s="1"/>
      <c r="BU42" s="1"/>
    </row>
    <row r="43" spans="1:73" s="3" customFormat="1" ht="15" customHeight="1">
      <c r="A43" s="1"/>
      <c r="C43" s="31" t="s">
        <v>98</v>
      </c>
      <c r="D43" s="41">
        <v>38</v>
      </c>
      <c r="E43" s="31" t="s">
        <v>2937</v>
      </c>
      <c r="F43" s="31" t="s">
        <v>520</v>
      </c>
      <c r="G43" s="31" t="s">
        <v>4</v>
      </c>
      <c r="H43" s="41" t="s">
        <v>4</v>
      </c>
      <c r="I43" s="41" t="s">
        <v>4</v>
      </c>
      <c r="J43" s="41" t="s">
        <v>4</v>
      </c>
      <c r="K43" s="41" t="s">
        <v>4</v>
      </c>
      <c r="L43" s="41" t="s">
        <v>4</v>
      </c>
      <c r="M43" s="41" t="s">
        <v>4</v>
      </c>
      <c r="N43" s="41" t="s">
        <v>4</v>
      </c>
      <c r="O43" s="41" t="str">
        <f>'G-6'!I52</f>
        <v>I-32</v>
      </c>
      <c r="P43" s="41" t="str">
        <f>'G-6'!I118</f>
        <v>I-42 A</v>
      </c>
      <c r="Q43" s="41" t="str">
        <f>'G-6'!I159</f>
        <v>I-55</v>
      </c>
      <c r="R43" s="41"/>
      <c r="S43" s="41"/>
      <c r="T43" s="41"/>
      <c r="U43" s="41"/>
      <c r="V43" s="41"/>
      <c r="W43" s="41"/>
      <c r="X43" s="41"/>
      <c r="Y43" s="41"/>
      <c r="Z43" s="41"/>
      <c r="AA43" s="41"/>
      <c r="AB43" s="41"/>
      <c r="AC43" s="41"/>
      <c r="AD43" s="41"/>
      <c r="AE43" s="41"/>
      <c r="AF43" s="41"/>
      <c r="AG43" s="41"/>
      <c r="AH43" s="41"/>
      <c r="AI43" s="41"/>
      <c r="AJ43" s="41">
        <f t="shared" si="0"/>
        <v>3</v>
      </c>
      <c r="AK43" s="226"/>
      <c r="AL43" s="41"/>
      <c r="AM43" s="227"/>
      <c r="AP43" s="1"/>
      <c r="AQ43" s="1"/>
      <c r="AR43" s="1"/>
      <c r="AS43" s="730"/>
      <c r="AT43" s="730"/>
      <c r="AU43" s="730"/>
      <c r="AV43" s="730"/>
      <c r="AW43" s="730"/>
      <c r="AX43" s="730"/>
      <c r="AY43" s="730"/>
      <c r="AZ43" s="730"/>
      <c r="BA43" s="730"/>
      <c r="BB43" s="730"/>
      <c r="BC43" s="730"/>
      <c r="BD43" s="730"/>
      <c r="BE43" s="730"/>
      <c r="BF43" s="730"/>
      <c r="BG43" s="730"/>
      <c r="BH43" s="730"/>
      <c r="BI43" s="1"/>
      <c r="BJ43" s="1"/>
      <c r="BK43" s="1"/>
      <c r="BL43" s="1"/>
      <c r="BM43" s="1"/>
      <c r="BN43" s="1"/>
      <c r="BO43" s="1"/>
      <c r="BP43" s="1"/>
      <c r="BQ43" s="1"/>
      <c r="BR43" s="1"/>
      <c r="BS43" s="1"/>
      <c r="BT43" s="1"/>
      <c r="BU43" s="1"/>
    </row>
    <row r="44" spans="1:73" s="3" customFormat="1" ht="15" customHeight="1">
      <c r="A44" s="1"/>
      <c r="C44" s="31" t="s">
        <v>98</v>
      </c>
      <c r="D44" s="41">
        <v>39</v>
      </c>
      <c r="E44" s="31" t="s">
        <v>1428</v>
      </c>
      <c r="F44" s="31" t="s">
        <v>1429</v>
      </c>
      <c r="G44" s="31" t="s">
        <v>4</v>
      </c>
      <c r="H44" s="41" t="s">
        <v>4</v>
      </c>
      <c r="I44" s="41" t="s">
        <v>4</v>
      </c>
      <c r="J44" s="41" t="s">
        <v>4</v>
      </c>
      <c r="K44" s="41" t="s">
        <v>4</v>
      </c>
      <c r="L44" s="41" t="s">
        <v>4</v>
      </c>
      <c r="M44" s="41" t="s">
        <v>4</v>
      </c>
      <c r="N44" s="41" t="s">
        <v>4</v>
      </c>
      <c r="O44" s="41" t="str">
        <f>'G-6'!I52</f>
        <v>I-32</v>
      </c>
      <c r="P44" s="41"/>
      <c r="Q44" s="41"/>
      <c r="R44" s="41"/>
      <c r="S44" s="41"/>
      <c r="T44" s="41"/>
      <c r="U44" s="41"/>
      <c r="V44" s="41"/>
      <c r="W44" s="41"/>
      <c r="X44" s="41"/>
      <c r="Y44" s="41"/>
      <c r="Z44" s="41"/>
      <c r="AA44" s="41"/>
      <c r="AB44" s="41"/>
      <c r="AC44" s="41"/>
      <c r="AD44" s="41"/>
      <c r="AE44" s="41"/>
      <c r="AF44" s="41"/>
      <c r="AG44" s="41"/>
      <c r="AH44" s="41"/>
      <c r="AI44" s="41"/>
      <c r="AJ44" s="41">
        <f t="shared" si="0"/>
        <v>1</v>
      </c>
      <c r="AK44" s="226"/>
      <c r="AL44" s="41"/>
      <c r="AM44" s="227"/>
      <c r="AP44" s="1"/>
      <c r="AQ44" s="1"/>
      <c r="AR44" s="1"/>
      <c r="AS44" s="730"/>
      <c r="AT44" s="730"/>
      <c r="AU44" s="730"/>
      <c r="AV44" s="730"/>
      <c r="AW44" s="730"/>
      <c r="AX44" s="730"/>
      <c r="AY44" s="730"/>
      <c r="AZ44" s="730"/>
      <c r="BA44" s="730"/>
      <c r="BB44" s="730"/>
      <c r="BC44" s="730"/>
      <c r="BD44" s="730"/>
      <c r="BE44" s="730"/>
      <c r="BF44" s="730"/>
      <c r="BG44" s="730"/>
      <c r="BH44" s="730"/>
      <c r="BI44" s="1"/>
      <c r="BJ44" s="1"/>
      <c r="BK44" s="1"/>
      <c r="BL44" s="1"/>
      <c r="BM44" s="1"/>
      <c r="BN44" s="1"/>
      <c r="BO44" s="1"/>
      <c r="BP44" s="1"/>
      <c r="BQ44" s="1"/>
      <c r="BR44" s="1"/>
      <c r="BS44" s="1"/>
      <c r="BT44" s="1"/>
      <c r="BU44" s="1"/>
    </row>
    <row r="45" spans="1:73" s="3" customFormat="1" ht="15" customHeight="1">
      <c r="A45" s="1"/>
      <c r="C45" s="31" t="s">
        <v>98</v>
      </c>
      <c r="D45" s="41">
        <v>40</v>
      </c>
      <c r="E45" s="31" t="s">
        <v>1430</v>
      </c>
      <c r="F45" s="31" t="s">
        <v>1431</v>
      </c>
      <c r="G45" s="31" t="s">
        <v>4</v>
      </c>
      <c r="H45" s="31" t="s">
        <v>1029</v>
      </c>
      <c r="I45" s="41" t="s">
        <v>4</v>
      </c>
      <c r="J45" s="41" t="s">
        <v>4</v>
      </c>
      <c r="K45" s="41" t="s">
        <v>4</v>
      </c>
      <c r="L45" s="41" t="s">
        <v>4</v>
      </c>
      <c r="M45" s="41" t="s">
        <v>4</v>
      </c>
      <c r="N45" s="41" t="s">
        <v>4</v>
      </c>
      <c r="O45" s="41" t="str">
        <f>'G-6'!I52</f>
        <v>I-32</v>
      </c>
      <c r="P45" s="41"/>
      <c r="Q45" s="41"/>
      <c r="R45" s="41"/>
      <c r="S45" s="41"/>
      <c r="T45" s="41"/>
      <c r="U45" s="41"/>
      <c r="V45" s="41"/>
      <c r="W45" s="41"/>
      <c r="X45" s="41"/>
      <c r="Y45" s="41"/>
      <c r="Z45" s="41"/>
      <c r="AA45" s="41"/>
      <c r="AB45" s="41"/>
      <c r="AC45" s="41"/>
      <c r="AD45" s="41"/>
      <c r="AE45" s="41"/>
      <c r="AF45" s="41"/>
      <c r="AG45" s="41"/>
      <c r="AH45" s="41"/>
      <c r="AI45" s="41"/>
      <c r="AJ45" s="41">
        <f t="shared" si="0"/>
        <v>1</v>
      </c>
      <c r="AK45" s="226"/>
      <c r="AL45" s="41"/>
      <c r="AM45" s="227"/>
      <c r="AP45" s="1"/>
      <c r="AQ45" s="1"/>
      <c r="AR45" s="1"/>
      <c r="AS45" s="730"/>
      <c r="AT45" s="730"/>
      <c r="AU45" s="730"/>
      <c r="AV45" s="730"/>
      <c r="AW45" s="730"/>
      <c r="AX45" s="730"/>
      <c r="AY45" s="730"/>
      <c r="AZ45" s="730"/>
      <c r="BA45" s="730"/>
      <c r="BB45" s="730"/>
      <c r="BC45" s="730"/>
      <c r="BD45" s="730"/>
      <c r="BE45" s="730"/>
      <c r="BF45" s="730"/>
      <c r="BG45" s="730"/>
      <c r="BH45" s="730"/>
      <c r="BI45" s="1"/>
      <c r="BJ45" s="1"/>
      <c r="BK45" s="1"/>
      <c r="BL45" s="1"/>
      <c r="BM45" s="1"/>
      <c r="BN45" s="1"/>
      <c r="BO45" s="1"/>
      <c r="BP45" s="1"/>
      <c r="BQ45" s="1"/>
      <c r="BR45" s="1"/>
      <c r="BS45" s="1"/>
      <c r="BT45" s="1"/>
      <c r="BU45" s="1"/>
    </row>
    <row r="46" spans="1:73" s="3" customFormat="1" ht="15" customHeight="1">
      <c r="A46" s="1"/>
      <c r="C46" s="31" t="s">
        <v>98</v>
      </c>
      <c r="D46" s="41">
        <v>41</v>
      </c>
      <c r="E46" s="31" t="s">
        <v>3124</v>
      </c>
      <c r="F46" s="31" t="s">
        <v>399</v>
      </c>
      <c r="G46" s="31" t="s">
        <v>4</v>
      </c>
      <c r="H46" s="31" t="s">
        <v>280</v>
      </c>
      <c r="I46" s="41" t="s">
        <v>4</v>
      </c>
      <c r="J46" s="41" t="s">
        <v>4</v>
      </c>
      <c r="K46" s="41" t="s">
        <v>4</v>
      </c>
      <c r="L46" s="41" t="s">
        <v>4</v>
      </c>
      <c r="M46" s="41" t="s">
        <v>4</v>
      </c>
      <c r="N46" s="41" t="s">
        <v>4</v>
      </c>
      <c r="O46" s="41" t="str">
        <f>'G-6'!I53</f>
        <v>I-33</v>
      </c>
      <c r="P46" s="41"/>
      <c r="Q46" s="41"/>
      <c r="R46" s="41"/>
      <c r="S46" s="41"/>
      <c r="T46" s="41"/>
      <c r="U46" s="41"/>
      <c r="V46" s="41"/>
      <c r="W46" s="41"/>
      <c r="X46" s="41"/>
      <c r="Y46" s="41"/>
      <c r="Z46" s="41"/>
      <c r="AA46" s="41"/>
      <c r="AB46" s="41"/>
      <c r="AC46" s="41"/>
      <c r="AD46" s="41"/>
      <c r="AE46" s="41"/>
      <c r="AF46" s="41"/>
      <c r="AG46" s="41"/>
      <c r="AH46" s="41"/>
      <c r="AI46" s="41"/>
      <c r="AJ46" s="41">
        <f t="shared" si="0"/>
        <v>1</v>
      </c>
      <c r="AK46" s="226"/>
      <c r="AL46" s="41"/>
      <c r="AM46" s="227"/>
      <c r="AP46" s="1"/>
      <c r="AQ46" s="1"/>
      <c r="AR46" s="1"/>
      <c r="AS46" s="730"/>
      <c r="AT46" s="730"/>
      <c r="AU46" s="730"/>
      <c r="AV46" s="730"/>
      <c r="AW46" s="730"/>
      <c r="AX46" s="730"/>
      <c r="AY46" s="730"/>
      <c r="AZ46" s="730"/>
      <c r="BA46" s="730"/>
      <c r="BB46" s="730"/>
      <c r="BC46" s="730"/>
      <c r="BD46" s="730"/>
      <c r="BE46" s="730"/>
      <c r="BF46" s="730"/>
      <c r="BG46" s="730"/>
      <c r="BH46" s="730"/>
      <c r="BI46" s="1"/>
      <c r="BJ46" s="1"/>
      <c r="BK46" s="1"/>
      <c r="BL46" s="1"/>
      <c r="BM46" s="1"/>
      <c r="BN46" s="1"/>
      <c r="BO46" s="1"/>
      <c r="BP46" s="1"/>
      <c r="BQ46" s="1"/>
      <c r="BR46" s="1"/>
      <c r="BS46" s="1"/>
      <c r="BT46" s="1"/>
      <c r="BU46" s="1"/>
    </row>
    <row r="47" spans="1:73" s="3" customFormat="1" ht="15" customHeight="1">
      <c r="A47" s="1"/>
      <c r="C47" s="31" t="s">
        <v>98</v>
      </c>
      <c r="D47" s="41">
        <v>42</v>
      </c>
      <c r="E47" s="31" t="s">
        <v>3125</v>
      </c>
      <c r="F47" s="31" t="s">
        <v>399</v>
      </c>
      <c r="G47" s="31" t="s">
        <v>4</v>
      </c>
      <c r="H47" s="31" t="s">
        <v>3129</v>
      </c>
      <c r="I47" s="41" t="s">
        <v>4</v>
      </c>
      <c r="J47" s="41" t="s">
        <v>4</v>
      </c>
      <c r="K47" s="41" t="s">
        <v>4</v>
      </c>
      <c r="L47" s="41" t="s">
        <v>4</v>
      </c>
      <c r="M47" s="41" t="s">
        <v>4</v>
      </c>
      <c r="N47" s="41" t="s">
        <v>4</v>
      </c>
      <c r="O47" s="41" t="str">
        <f>'G-6'!I53</f>
        <v>I-33</v>
      </c>
      <c r="P47" s="41" t="str">
        <f>'G-6'!I174</f>
        <v>I-69</v>
      </c>
      <c r="Q47" s="41"/>
      <c r="R47" s="41"/>
      <c r="S47" s="41"/>
      <c r="T47" s="41"/>
      <c r="U47" s="41"/>
      <c r="V47" s="41"/>
      <c r="W47" s="41"/>
      <c r="X47" s="41"/>
      <c r="Y47" s="41"/>
      <c r="Z47" s="41"/>
      <c r="AA47" s="41"/>
      <c r="AB47" s="41"/>
      <c r="AC47" s="41"/>
      <c r="AD47" s="41"/>
      <c r="AE47" s="41"/>
      <c r="AF47" s="41"/>
      <c r="AG47" s="41"/>
      <c r="AH47" s="41"/>
      <c r="AI47" s="41"/>
      <c r="AJ47" s="41">
        <f t="shared" si="0"/>
        <v>2</v>
      </c>
      <c r="AK47" s="226"/>
      <c r="AL47" s="41"/>
      <c r="AM47" s="227"/>
      <c r="AP47" s="1"/>
      <c r="AQ47" s="1"/>
      <c r="AR47" s="1"/>
      <c r="AS47" s="730"/>
      <c r="AT47" s="730"/>
      <c r="AU47" s="730"/>
      <c r="AV47" s="730"/>
      <c r="AW47" s="730"/>
      <c r="AX47" s="730"/>
      <c r="AY47" s="730"/>
      <c r="AZ47" s="730"/>
      <c r="BA47" s="730"/>
      <c r="BB47" s="730"/>
      <c r="BC47" s="730"/>
      <c r="BD47" s="730"/>
      <c r="BE47" s="730"/>
      <c r="BF47" s="730"/>
      <c r="BG47" s="730"/>
      <c r="BH47" s="730"/>
      <c r="BI47" s="1"/>
      <c r="BJ47" s="1"/>
      <c r="BK47" s="1"/>
      <c r="BL47" s="1"/>
      <c r="BM47" s="1"/>
      <c r="BN47" s="1"/>
      <c r="BO47" s="1"/>
      <c r="BP47" s="1"/>
      <c r="BQ47" s="1"/>
      <c r="BR47" s="1"/>
      <c r="BS47" s="1"/>
      <c r="BT47" s="1"/>
      <c r="BU47" s="1"/>
    </row>
    <row r="48" spans="1:73" s="3" customFormat="1" ht="15" customHeight="1">
      <c r="A48" s="1"/>
      <c r="C48" s="31" t="s">
        <v>98</v>
      </c>
      <c r="D48" s="41">
        <v>43</v>
      </c>
      <c r="E48" s="31" t="s">
        <v>2977</v>
      </c>
      <c r="F48" s="31" t="s">
        <v>399</v>
      </c>
      <c r="G48" s="31" t="s">
        <v>4</v>
      </c>
      <c r="H48" s="41" t="s">
        <v>594</v>
      </c>
      <c r="I48" s="41" t="s">
        <v>4</v>
      </c>
      <c r="J48" s="41" t="s">
        <v>4</v>
      </c>
      <c r="K48" s="41" t="s">
        <v>4</v>
      </c>
      <c r="L48" s="41" t="s">
        <v>4</v>
      </c>
      <c r="M48" s="41" t="s">
        <v>4</v>
      </c>
      <c r="N48" s="41" t="s">
        <v>4</v>
      </c>
      <c r="O48" s="41" t="str">
        <f>'G-6'!I70</f>
        <v>I-35 B</v>
      </c>
      <c r="P48" s="41"/>
      <c r="Q48" s="41"/>
      <c r="R48" s="41"/>
      <c r="S48" s="41"/>
      <c r="T48" s="41"/>
      <c r="U48" s="41"/>
      <c r="V48" s="41"/>
      <c r="W48" s="41"/>
      <c r="X48" s="41"/>
      <c r="Y48" s="41"/>
      <c r="Z48" s="41"/>
      <c r="AA48" s="41"/>
      <c r="AB48" s="41"/>
      <c r="AC48" s="41"/>
      <c r="AD48" s="41"/>
      <c r="AE48" s="41"/>
      <c r="AF48" s="41"/>
      <c r="AG48" s="41"/>
      <c r="AH48" s="41"/>
      <c r="AI48" s="41"/>
      <c r="AJ48" s="41">
        <f t="shared" si="0"/>
        <v>1</v>
      </c>
      <c r="AK48" s="226"/>
      <c r="AL48" s="41"/>
      <c r="AM48" s="227"/>
      <c r="AP48" s="1"/>
      <c r="AQ48" s="1"/>
      <c r="AR48" s="1"/>
      <c r="AS48" s="730"/>
      <c r="AT48" s="730"/>
      <c r="AU48" s="730"/>
      <c r="AV48" s="730"/>
      <c r="AW48" s="730"/>
      <c r="AX48" s="730"/>
      <c r="AY48" s="730"/>
      <c r="AZ48" s="730"/>
      <c r="BA48" s="730"/>
      <c r="BB48" s="730"/>
      <c r="BC48" s="730"/>
      <c r="BD48" s="730"/>
      <c r="BE48" s="730"/>
      <c r="BF48" s="730"/>
      <c r="BG48" s="730"/>
      <c r="BH48" s="730"/>
      <c r="BI48" s="1"/>
      <c r="BJ48" s="1"/>
      <c r="BK48" s="1"/>
      <c r="BL48" s="1"/>
      <c r="BM48" s="1"/>
      <c r="BN48" s="1"/>
      <c r="BO48" s="1"/>
      <c r="BP48" s="1"/>
      <c r="BQ48" s="1"/>
      <c r="BR48" s="1"/>
      <c r="BS48" s="1"/>
      <c r="BT48" s="1"/>
      <c r="BU48" s="1"/>
    </row>
    <row r="49" spans="1:73" s="3" customFormat="1" ht="15" customHeight="1">
      <c r="A49" s="1"/>
      <c r="C49" s="31" t="s">
        <v>98</v>
      </c>
      <c r="D49" s="41">
        <v>44</v>
      </c>
      <c r="E49" s="31" t="s">
        <v>2939</v>
      </c>
      <c r="F49" s="31" t="s">
        <v>1484</v>
      </c>
      <c r="G49" s="31" t="s">
        <v>4</v>
      </c>
      <c r="H49" s="41" t="s">
        <v>4</v>
      </c>
      <c r="I49" s="41" t="s">
        <v>4</v>
      </c>
      <c r="J49" s="41" t="s">
        <v>4</v>
      </c>
      <c r="K49" s="41" t="s">
        <v>4</v>
      </c>
      <c r="L49" s="41" t="s">
        <v>4</v>
      </c>
      <c r="M49" s="41" t="s">
        <v>4</v>
      </c>
      <c r="N49" s="41" t="s">
        <v>4</v>
      </c>
      <c r="O49" s="41" t="str">
        <f>'G-6'!I69</f>
        <v>I-35 A</v>
      </c>
      <c r="P49" s="41"/>
      <c r="Q49" s="41"/>
      <c r="R49" s="41"/>
      <c r="S49" s="41"/>
      <c r="T49" s="41"/>
      <c r="U49" s="41"/>
      <c r="V49" s="41"/>
      <c r="W49" s="41"/>
      <c r="X49" s="41"/>
      <c r="Y49" s="41"/>
      <c r="Z49" s="41"/>
      <c r="AA49" s="41"/>
      <c r="AB49" s="41"/>
      <c r="AC49" s="41"/>
      <c r="AD49" s="41"/>
      <c r="AE49" s="41"/>
      <c r="AF49" s="41"/>
      <c r="AG49" s="41"/>
      <c r="AH49" s="41"/>
      <c r="AI49" s="41"/>
      <c r="AJ49" s="41">
        <f t="shared" si="0"/>
        <v>1</v>
      </c>
      <c r="AK49" s="226"/>
      <c r="AL49" s="41"/>
      <c r="AM49" s="227"/>
      <c r="AP49" s="1"/>
      <c r="AQ49" s="1"/>
      <c r="AR49" s="1"/>
      <c r="AS49" s="730"/>
      <c r="AT49" s="730"/>
      <c r="AU49" s="730"/>
      <c r="AV49" s="730"/>
      <c r="AW49" s="730"/>
      <c r="AX49" s="730"/>
      <c r="AY49" s="730"/>
      <c r="AZ49" s="730"/>
      <c r="BA49" s="730"/>
      <c r="BB49" s="730"/>
      <c r="BC49" s="730"/>
      <c r="BD49" s="730"/>
      <c r="BE49" s="730"/>
      <c r="BF49" s="730"/>
      <c r="BG49" s="730"/>
      <c r="BH49" s="730"/>
      <c r="BI49" s="1"/>
      <c r="BJ49" s="1"/>
      <c r="BK49" s="1"/>
      <c r="BL49" s="1"/>
      <c r="BM49" s="1"/>
      <c r="BN49" s="1"/>
      <c r="BO49" s="1"/>
      <c r="BP49" s="1"/>
      <c r="BQ49" s="1"/>
      <c r="BR49" s="1"/>
      <c r="BS49" s="1"/>
      <c r="BT49" s="1"/>
      <c r="BU49" s="1"/>
    </row>
    <row r="50" spans="1:73" s="3" customFormat="1" ht="15" customHeight="1">
      <c r="A50" s="1"/>
      <c r="C50" s="31" t="s">
        <v>98</v>
      </c>
      <c r="D50" s="41">
        <v>45</v>
      </c>
      <c r="E50" s="31" t="s">
        <v>3086</v>
      </c>
      <c r="F50" s="31" t="s">
        <v>483</v>
      </c>
      <c r="G50" s="31" t="s">
        <v>1485</v>
      </c>
      <c r="H50" s="31" t="s">
        <v>1499</v>
      </c>
      <c r="I50" s="41" t="s">
        <v>4</v>
      </c>
      <c r="J50" s="41" t="s">
        <v>4</v>
      </c>
      <c r="K50" s="41" t="s">
        <v>4</v>
      </c>
      <c r="L50" s="41" t="s">
        <v>4</v>
      </c>
      <c r="M50" s="41" t="s">
        <v>4</v>
      </c>
      <c r="N50" s="41" t="s">
        <v>4</v>
      </c>
      <c r="O50" s="41" t="str">
        <f>'G-6'!I61</f>
        <v>I-34 A</v>
      </c>
      <c r="P50" s="41" t="str">
        <f>'G-6'!I62</f>
        <v>I-34 B</v>
      </c>
      <c r="Q50" s="41" t="str">
        <f>'G-6'!I69</f>
        <v>I-35 A</v>
      </c>
      <c r="R50" s="41" t="str">
        <f>'G-6'!I101</f>
        <v>I-39</v>
      </c>
      <c r="S50" s="41"/>
      <c r="T50" s="41"/>
      <c r="U50" s="41"/>
      <c r="V50" s="41"/>
      <c r="W50" s="41"/>
      <c r="X50" s="41"/>
      <c r="Y50" s="41"/>
      <c r="Z50" s="41"/>
      <c r="AA50" s="41"/>
      <c r="AB50" s="41"/>
      <c r="AC50" s="41"/>
      <c r="AD50" s="41"/>
      <c r="AE50" s="41"/>
      <c r="AF50" s="41"/>
      <c r="AG50" s="41"/>
      <c r="AH50" s="41"/>
      <c r="AI50" s="41"/>
      <c r="AJ50" s="41">
        <f t="shared" si="0"/>
        <v>4</v>
      </c>
      <c r="AK50" s="226"/>
      <c r="AL50" s="41"/>
      <c r="AM50" s="227"/>
      <c r="AP50" s="1"/>
      <c r="AQ50" s="1"/>
      <c r="AR50" s="1"/>
      <c r="AS50" s="730"/>
      <c r="AT50" s="730"/>
      <c r="AU50" s="730"/>
      <c r="AV50" s="730"/>
      <c r="AW50" s="730"/>
      <c r="AX50" s="730"/>
      <c r="AY50" s="730"/>
      <c r="AZ50" s="730"/>
      <c r="BA50" s="730"/>
      <c r="BB50" s="730"/>
      <c r="BC50" s="730"/>
      <c r="BD50" s="730"/>
      <c r="BE50" s="730"/>
      <c r="BF50" s="730"/>
      <c r="BG50" s="730"/>
      <c r="BH50" s="730"/>
      <c r="BI50" s="1"/>
      <c r="BJ50" s="1"/>
      <c r="BK50" s="1"/>
      <c r="BL50" s="1"/>
      <c r="BM50" s="1"/>
      <c r="BN50" s="1"/>
      <c r="BO50" s="1"/>
      <c r="BP50" s="1"/>
      <c r="BQ50" s="1"/>
      <c r="BR50" s="1"/>
      <c r="BS50" s="1"/>
      <c r="BT50" s="1"/>
      <c r="BU50" s="1"/>
    </row>
    <row r="51" spans="1:73" s="3" customFormat="1" ht="15" customHeight="1">
      <c r="A51" s="1"/>
      <c r="C51" s="31" t="s">
        <v>98</v>
      </c>
      <c r="D51" s="41">
        <v>46</v>
      </c>
      <c r="E51" s="31" t="s">
        <v>3099</v>
      </c>
      <c r="F51" s="31" t="s">
        <v>490</v>
      </c>
      <c r="G51" s="31" t="s">
        <v>4</v>
      </c>
      <c r="H51" s="31" t="s">
        <v>1491</v>
      </c>
      <c r="I51" s="41" t="s">
        <v>4</v>
      </c>
      <c r="J51" s="41" t="s">
        <v>4</v>
      </c>
      <c r="K51" s="41" t="s">
        <v>4</v>
      </c>
      <c r="L51" s="41" t="s">
        <v>4</v>
      </c>
      <c r="M51" s="41" t="s">
        <v>4</v>
      </c>
      <c r="N51" s="41" t="s">
        <v>4</v>
      </c>
      <c r="O51" s="41" t="str">
        <f>'G-6'!I85</f>
        <v>I-37</v>
      </c>
      <c r="P51" s="41"/>
      <c r="Q51" s="41"/>
      <c r="R51" s="41"/>
      <c r="S51" s="41"/>
      <c r="T51" s="41"/>
      <c r="U51" s="41"/>
      <c r="V51" s="41"/>
      <c r="W51" s="41"/>
      <c r="X51" s="41"/>
      <c r="Y51" s="41"/>
      <c r="Z51" s="41"/>
      <c r="AA51" s="41"/>
      <c r="AB51" s="41"/>
      <c r="AC51" s="41"/>
      <c r="AD51" s="41"/>
      <c r="AE51" s="41"/>
      <c r="AF51" s="41"/>
      <c r="AG51" s="41"/>
      <c r="AH51" s="41"/>
      <c r="AI51" s="41"/>
      <c r="AJ51" s="41">
        <f t="shared" si="0"/>
        <v>1</v>
      </c>
      <c r="AK51" s="226"/>
      <c r="AL51" s="41"/>
      <c r="AM51" s="227"/>
      <c r="AP51" s="1"/>
      <c r="AQ51" s="1"/>
      <c r="AR51" s="1"/>
      <c r="AS51" s="730"/>
      <c r="AT51" s="730"/>
      <c r="AU51" s="730"/>
      <c r="AV51" s="730"/>
      <c r="AW51" s="730"/>
      <c r="AX51" s="730"/>
      <c r="AY51" s="730"/>
      <c r="AZ51" s="730"/>
      <c r="BA51" s="730"/>
      <c r="BB51" s="730"/>
      <c r="BC51" s="730"/>
      <c r="BD51" s="730"/>
      <c r="BE51" s="730"/>
      <c r="BF51" s="730"/>
      <c r="BG51" s="730"/>
      <c r="BH51" s="730"/>
      <c r="BI51" s="1"/>
      <c r="BJ51" s="1"/>
      <c r="BK51" s="1"/>
      <c r="BL51" s="1"/>
      <c r="BM51" s="1"/>
      <c r="BN51" s="1"/>
      <c r="BO51" s="1"/>
      <c r="BP51" s="1"/>
      <c r="BQ51" s="1"/>
      <c r="BR51" s="1"/>
      <c r="BS51" s="1"/>
      <c r="BT51" s="1"/>
      <c r="BU51" s="1"/>
    </row>
    <row r="52" spans="1:73" s="3" customFormat="1" ht="15" customHeight="1">
      <c r="A52" s="1"/>
      <c r="C52" s="31" t="s">
        <v>98</v>
      </c>
      <c r="D52" s="41">
        <v>47</v>
      </c>
      <c r="E52" s="31" t="s">
        <v>3100</v>
      </c>
      <c r="F52" s="31" t="s">
        <v>491</v>
      </c>
      <c r="G52" s="31" t="s">
        <v>4</v>
      </c>
      <c r="H52" s="31" t="s">
        <v>1491</v>
      </c>
      <c r="I52" s="41" t="s">
        <v>4</v>
      </c>
      <c r="J52" s="41" t="s">
        <v>4</v>
      </c>
      <c r="K52" s="41" t="s">
        <v>4</v>
      </c>
      <c r="L52" s="41" t="s">
        <v>4</v>
      </c>
      <c r="M52" s="41" t="s">
        <v>4</v>
      </c>
      <c r="N52" s="41" t="s">
        <v>4</v>
      </c>
      <c r="O52" s="41" t="str">
        <f>'G-6'!I85</f>
        <v>I-37</v>
      </c>
      <c r="P52" s="41"/>
      <c r="Q52" s="41"/>
      <c r="R52" s="41"/>
      <c r="S52" s="41"/>
      <c r="T52" s="41"/>
      <c r="U52" s="41"/>
      <c r="V52" s="41"/>
      <c r="W52" s="41"/>
      <c r="X52" s="41"/>
      <c r="Y52" s="41"/>
      <c r="Z52" s="41"/>
      <c r="AA52" s="41"/>
      <c r="AB52" s="41"/>
      <c r="AC52" s="41"/>
      <c r="AD52" s="41"/>
      <c r="AE52" s="41"/>
      <c r="AF52" s="41"/>
      <c r="AG52" s="41"/>
      <c r="AH52" s="41"/>
      <c r="AI52" s="41"/>
      <c r="AJ52" s="41">
        <f t="shared" si="0"/>
        <v>1</v>
      </c>
      <c r="AK52" s="226"/>
      <c r="AL52" s="41"/>
      <c r="AM52" s="227"/>
      <c r="AP52" s="1"/>
      <c r="AQ52" s="1"/>
      <c r="AR52" s="1"/>
      <c r="AS52" s="730"/>
      <c r="AT52" s="730"/>
      <c r="AU52" s="730"/>
      <c r="AV52" s="730"/>
      <c r="AW52" s="730"/>
      <c r="AX52" s="730"/>
      <c r="AY52" s="730"/>
      <c r="AZ52" s="730"/>
      <c r="BA52" s="730"/>
      <c r="BB52" s="730"/>
      <c r="BC52" s="730"/>
      <c r="BD52" s="730"/>
      <c r="BE52" s="730"/>
      <c r="BF52" s="730"/>
      <c r="BG52" s="730"/>
      <c r="BH52" s="730"/>
      <c r="BI52" s="1"/>
      <c r="BJ52" s="1"/>
      <c r="BK52" s="1"/>
      <c r="BL52" s="1"/>
      <c r="BM52" s="1"/>
      <c r="BN52" s="1"/>
      <c r="BO52" s="1"/>
      <c r="BP52" s="1"/>
      <c r="BQ52" s="1"/>
      <c r="BR52" s="1"/>
      <c r="BS52" s="1"/>
      <c r="BT52" s="1"/>
      <c r="BU52" s="1"/>
    </row>
    <row r="53" spans="1:73" s="3" customFormat="1" ht="15" customHeight="1">
      <c r="A53" s="1"/>
      <c r="C53" s="31" t="s">
        <v>98</v>
      </c>
      <c r="D53" s="41">
        <v>48</v>
      </c>
      <c r="E53" s="31" t="s">
        <v>3098</v>
      </c>
      <c r="F53" s="31" t="s">
        <v>492</v>
      </c>
      <c r="G53" s="31" t="s">
        <v>4</v>
      </c>
      <c r="H53" s="31" t="s">
        <v>1498</v>
      </c>
      <c r="I53" s="41" t="s">
        <v>4</v>
      </c>
      <c r="J53" s="41" t="s">
        <v>4</v>
      </c>
      <c r="K53" s="41" t="s">
        <v>4</v>
      </c>
      <c r="L53" s="41" t="s">
        <v>4</v>
      </c>
      <c r="M53" s="41" t="s">
        <v>4</v>
      </c>
      <c r="N53" s="41" t="s">
        <v>4</v>
      </c>
      <c r="O53" s="41" t="str">
        <f>'G-6'!I101</f>
        <v>I-39</v>
      </c>
      <c r="P53" s="41"/>
      <c r="Q53" s="41"/>
      <c r="R53" s="41"/>
      <c r="S53" s="41"/>
      <c r="T53" s="41"/>
      <c r="U53" s="41"/>
      <c r="V53" s="41"/>
      <c r="W53" s="41"/>
      <c r="X53" s="41"/>
      <c r="Y53" s="41"/>
      <c r="Z53" s="41"/>
      <c r="AA53" s="41"/>
      <c r="AB53" s="41"/>
      <c r="AC53" s="41"/>
      <c r="AD53" s="41"/>
      <c r="AE53" s="41"/>
      <c r="AF53" s="41"/>
      <c r="AG53" s="41"/>
      <c r="AH53" s="41"/>
      <c r="AI53" s="41"/>
      <c r="AJ53" s="41">
        <f t="shared" si="0"/>
        <v>1</v>
      </c>
      <c r="AK53" s="226"/>
      <c r="AL53" s="41"/>
      <c r="AM53" s="227"/>
      <c r="AP53" s="1"/>
      <c r="AQ53" s="1"/>
      <c r="AR53" s="1"/>
      <c r="AS53" s="730"/>
      <c r="AT53" s="730"/>
      <c r="AU53" s="730"/>
      <c r="AV53" s="730"/>
      <c r="AW53" s="730"/>
      <c r="AX53" s="730"/>
      <c r="AY53" s="730"/>
      <c r="AZ53" s="730"/>
      <c r="BA53" s="730"/>
      <c r="BB53" s="730"/>
      <c r="BC53" s="730"/>
      <c r="BD53" s="730"/>
      <c r="BE53" s="730"/>
      <c r="BF53" s="730"/>
      <c r="BG53" s="730"/>
      <c r="BH53" s="730"/>
      <c r="BI53" s="1"/>
      <c r="BJ53" s="1"/>
      <c r="BK53" s="1"/>
      <c r="BL53" s="1"/>
      <c r="BM53" s="1"/>
      <c r="BN53" s="1"/>
      <c r="BO53" s="1"/>
      <c r="BP53" s="1"/>
      <c r="BQ53" s="1"/>
      <c r="BR53" s="1"/>
      <c r="BS53" s="1"/>
      <c r="BT53" s="1"/>
      <c r="BU53" s="1"/>
    </row>
    <row r="54" spans="1:73" s="3" customFormat="1" ht="15" customHeight="1">
      <c r="A54" s="1"/>
      <c r="C54" s="31" t="s">
        <v>98</v>
      </c>
      <c r="D54" s="41">
        <v>49</v>
      </c>
      <c r="E54" s="31" t="s">
        <v>3101</v>
      </c>
      <c r="F54" s="22" t="s">
        <v>3127</v>
      </c>
      <c r="G54" s="22" t="s">
        <v>4</v>
      </c>
      <c r="H54" s="41" t="s">
        <v>3130</v>
      </c>
      <c r="I54" s="41" t="s">
        <v>4</v>
      </c>
      <c r="J54" s="41" t="s">
        <v>4</v>
      </c>
      <c r="K54" s="41" t="s">
        <v>4</v>
      </c>
      <c r="L54" s="41" t="s">
        <v>4</v>
      </c>
      <c r="M54" s="41" t="s">
        <v>4</v>
      </c>
      <c r="N54" s="41" t="s">
        <v>4</v>
      </c>
      <c r="O54" s="41" t="str">
        <f>'G-6'!I126</f>
        <v>I-43</v>
      </c>
      <c r="P54" s="41"/>
      <c r="Q54" s="41"/>
      <c r="R54" s="41"/>
      <c r="S54" s="41"/>
      <c r="T54" s="41"/>
      <c r="U54" s="41"/>
      <c r="V54" s="41"/>
      <c r="W54" s="41"/>
      <c r="X54" s="41"/>
      <c r="Y54" s="41"/>
      <c r="Z54" s="41"/>
      <c r="AA54" s="41"/>
      <c r="AB54" s="41"/>
      <c r="AC54" s="41"/>
      <c r="AD54" s="41"/>
      <c r="AE54" s="41"/>
      <c r="AF54" s="41"/>
      <c r="AG54" s="41"/>
      <c r="AH54" s="41"/>
      <c r="AI54" s="41"/>
      <c r="AJ54" s="41">
        <f t="shared" si="0"/>
        <v>1</v>
      </c>
      <c r="AK54" s="226"/>
      <c r="AL54" s="41"/>
      <c r="AM54" s="227"/>
      <c r="AP54" s="1"/>
      <c r="AQ54" s="1"/>
      <c r="AR54" s="1"/>
      <c r="AS54" s="730"/>
      <c r="AT54" s="730"/>
      <c r="AU54" s="730"/>
      <c r="AV54" s="730"/>
      <c r="AW54" s="730"/>
      <c r="AX54" s="730"/>
      <c r="AY54" s="730"/>
      <c r="AZ54" s="730"/>
      <c r="BA54" s="730"/>
      <c r="BB54" s="730"/>
      <c r="BC54" s="730"/>
      <c r="BD54" s="730"/>
      <c r="BE54" s="730"/>
      <c r="BF54" s="730"/>
      <c r="BG54" s="730"/>
      <c r="BH54" s="730"/>
      <c r="BI54" s="1"/>
      <c r="BJ54" s="1"/>
      <c r="BK54" s="1"/>
      <c r="BL54" s="1"/>
      <c r="BM54" s="1"/>
      <c r="BN54" s="1"/>
      <c r="BO54" s="1"/>
      <c r="BP54" s="1"/>
      <c r="BQ54" s="1"/>
      <c r="BR54" s="1"/>
      <c r="BS54" s="1"/>
      <c r="BT54" s="1"/>
      <c r="BU54" s="1"/>
    </row>
    <row r="55" spans="1:73" s="3" customFormat="1" ht="15" customHeight="1">
      <c r="A55" s="1"/>
      <c r="C55" s="31" t="s">
        <v>98</v>
      </c>
      <c r="D55" s="41">
        <v>50</v>
      </c>
      <c r="E55" s="31" t="s">
        <v>3102</v>
      </c>
      <c r="F55" s="31" t="s">
        <v>281</v>
      </c>
      <c r="G55" s="41" t="s">
        <v>4</v>
      </c>
      <c r="H55" s="31" t="s">
        <v>1487</v>
      </c>
      <c r="I55" s="41" t="s">
        <v>4</v>
      </c>
      <c r="J55" s="41" t="s">
        <v>4</v>
      </c>
      <c r="K55" s="41" t="s">
        <v>4</v>
      </c>
      <c r="L55" s="41" t="s">
        <v>4</v>
      </c>
      <c r="M55" s="41" t="s">
        <v>4</v>
      </c>
      <c r="N55" s="41" t="s">
        <v>4</v>
      </c>
      <c r="O55" s="41" t="str">
        <f>'G-6'!I77</f>
        <v>I-36</v>
      </c>
      <c r="P55" s="41"/>
      <c r="Q55" s="41"/>
      <c r="R55" s="41"/>
      <c r="S55" s="41"/>
      <c r="T55" s="41"/>
      <c r="U55" s="41"/>
      <c r="V55" s="41"/>
      <c r="W55" s="41"/>
      <c r="X55" s="41"/>
      <c r="Y55" s="41"/>
      <c r="Z55" s="41"/>
      <c r="AA55" s="41"/>
      <c r="AB55" s="41"/>
      <c r="AC55" s="41"/>
      <c r="AD55" s="41"/>
      <c r="AE55" s="41"/>
      <c r="AF55" s="41"/>
      <c r="AG55" s="41"/>
      <c r="AH55" s="41"/>
      <c r="AI55" s="41"/>
      <c r="AJ55" s="41">
        <f t="shared" si="0"/>
        <v>1</v>
      </c>
      <c r="AK55" s="226"/>
      <c r="AL55" s="41"/>
      <c r="AM55" s="227"/>
      <c r="AP55" s="1"/>
      <c r="AQ55" s="1"/>
      <c r="AR55" s="1"/>
      <c r="AS55" s="730"/>
      <c r="AT55" s="730"/>
      <c r="AU55" s="730"/>
      <c r="AV55" s="730"/>
      <c r="AW55" s="730"/>
      <c r="AX55" s="730"/>
      <c r="AY55" s="730"/>
      <c r="AZ55" s="730"/>
      <c r="BA55" s="730"/>
      <c r="BB55" s="730"/>
      <c r="BC55" s="730"/>
      <c r="BD55" s="730"/>
      <c r="BE55" s="730"/>
      <c r="BF55" s="730"/>
      <c r="BG55" s="730"/>
      <c r="BH55" s="730"/>
      <c r="BI55" s="1"/>
      <c r="BJ55" s="1"/>
      <c r="BK55" s="1"/>
      <c r="BL55" s="1"/>
      <c r="BM55" s="1"/>
      <c r="BN55" s="1"/>
      <c r="BO55" s="1"/>
      <c r="BP55" s="1"/>
      <c r="BQ55" s="1"/>
      <c r="BR55" s="1"/>
      <c r="BS55" s="1"/>
      <c r="BT55" s="1"/>
      <c r="BU55" s="1"/>
    </row>
    <row r="56" spans="1:73" s="3" customFormat="1" ht="15" customHeight="1">
      <c r="A56" s="1"/>
      <c r="C56" s="31" t="s">
        <v>98</v>
      </c>
      <c r="D56" s="41">
        <v>51</v>
      </c>
      <c r="E56" s="31" t="s">
        <v>283</v>
      </c>
      <c r="F56" s="31" t="s">
        <v>69</v>
      </c>
      <c r="G56" s="31" t="s">
        <v>4</v>
      </c>
      <c r="H56" s="31" t="s">
        <v>1624</v>
      </c>
      <c r="I56" s="41" t="str">
        <f>'G-6'!O142</f>
        <v>Tabla I-15. Listado de combustibles.</v>
      </c>
      <c r="J56" s="41" t="str">
        <f>'G-6'!P142</f>
        <v>Tabla I-16. Instrucciones para el uso de factores de conversión</v>
      </c>
      <c r="K56" s="41" t="str">
        <f>'G-6'!Q142</f>
        <v>Tabla I-17. Instrucciones para el cálculo de Gases de Efecto Invernadero (GEI)</v>
      </c>
      <c r="L56" s="41" t="str">
        <f>'G-6'!R142</f>
        <v>Tabla I-18 Calculo de GEI para incineración</v>
      </c>
      <c r="M56" s="41" t="s">
        <v>4</v>
      </c>
      <c r="N56" s="41" t="s">
        <v>4</v>
      </c>
      <c r="O56" s="41" t="str">
        <f>'G-6'!I265</f>
        <v>I-91 A</v>
      </c>
      <c r="P56" s="41" t="str">
        <f>'G-6'!I134</f>
        <v>I-44</v>
      </c>
      <c r="Q56" s="41" t="str">
        <f>'G-6'!I142</f>
        <v>I-45</v>
      </c>
      <c r="R56" s="41" t="str">
        <f>'G-6'!I159</f>
        <v>I-55</v>
      </c>
      <c r="S56" s="41" t="str">
        <f>'G-6'!I168</f>
        <v>I-64</v>
      </c>
      <c r="T56" s="41" t="str">
        <f>'G-6'!I191</f>
        <v>I-75</v>
      </c>
      <c r="U56" s="41" t="str">
        <f>'G-6'!I254</f>
        <v>I-84</v>
      </c>
      <c r="V56" s="41"/>
      <c r="W56" s="41"/>
      <c r="X56" s="41"/>
      <c r="Y56" s="41"/>
      <c r="Z56" s="41"/>
      <c r="AA56" s="41"/>
      <c r="AB56" s="41"/>
      <c r="AC56" s="41"/>
      <c r="AD56" s="41"/>
      <c r="AE56" s="41"/>
      <c r="AF56" s="698"/>
      <c r="AG56" s="41"/>
      <c r="AH56" s="41"/>
      <c r="AI56" s="41"/>
      <c r="AJ56" s="41">
        <f t="shared" si="0"/>
        <v>7</v>
      </c>
      <c r="AK56" s="226"/>
      <c r="AL56" s="41"/>
      <c r="AM56" s="227"/>
      <c r="AP56" s="1"/>
      <c r="AQ56" s="1"/>
      <c r="AR56" s="1"/>
      <c r="AS56" s="730"/>
      <c r="AT56" s="730"/>
      <c r="AU56" s="730"/>
      <c r="AV56" s="730"/>
      <c r="AW56" s="730"/>
      <c r="AX56" s="730"/>
      <c r="AY56" s="730"/>
      <c r="AZ56" s="730"/>
      <c r="BA56" s="730"/>
      <c r="BB56" s="730"/>
      <c r="BC56" s="730"/>
      <c r="BD56" s="730"/>
      <c r="BE56" s="730"/>
      <c r="BF56" s="730"/>
      <c r="BG56" s="730"/>
      <c r="BH56" s="730"/>
      <c r="BI56" s="1"/>
      <c r="BJ56" s="1"/>
      <c r="BK56" s="1"/>
      <c r="BL56" s="1"/>
      <c r="BM56" s="1"/>
      <c r="BN56" s="1"/>
      <c r="BO56" s="1"/>
      <c r="BP56" s="1"/>
      <c r="BQ56" s="1"/>
      <c r="BR56" s="1"/>
      <c r="BS56" s="1"/>
      <c r="BT56" s="1"/>
      <c r="BU56" s="1"/>
    </row>
    <row r="57" spans="1:73" s="3" customFormat="1" ht="15" customHeight="1">
      <c r="A57" s="1"/>
      <c r="C57" s="31" t="s">
        <v>98</v>
      </c>
      <c r="D57" s="41">
        <v>52</v>
      </c>
      <c r="E57" s="31" t="s">
        <v>3103</v>
      </c>
      <c r="F57" s="31" t="s">
        <v>509</v>
      </c>
      <c r="G57" s="41" t="s">
        <v>3133</v>
      </c>
      <c r="H57" s="41" t="s">
        <v>4</v>
      </c>
      <c r="I57" s="41" t="str">
        <f>'G-6'!O134</f>
        <v>Tabla I-15. Listado de combustibles.</v>
      </c>
      <c r="J57" s="41" t="str">
        <f>'G-6'!P142</f>
        <v>Tabla I-16. Instrucciones para el uso de factores de conversión</v>
      </c>
      <c r="K57" s="41" t="str">
        <f>'G-6'!Q142</f>
        <v>Tabla I-17. Instrucciones para el cálculo de Gases de Efecto Invernadero (GEI)</v>
      </c>
      <c r="L57" s="41" t="str">
        <f>'G-6'!R142</f>
        <v>Tabla I-18 Calculo de GEI para incineración</v>
      </c>
      <c r="M57" s="41" t="s">
        <v>4</v>
      </c>
      <c r="N57" s="41" t="s">
        <v>4</v>
      </c>
      <c r="O57" s="41" t="str">
        <f>'G-6'!I134</f>
        <v>I-44</v>
      </c>
      <c r="P57" s="41"/>
      <c r="Q57" s="41"/>
      <c r="R57" s="41"/>
      <c r="S57" s="41"/>
      <c r="T57" s="41"/>
      <c r="U57" s="41"/>
      <c r="V57" s="41"/>
      <c r="W57" s="41"/>
      <c r="X57" s="41"/>
      <c r="Y57" s="41"/>
      <c r="Z57" s="41"/>
      <c r="AA57" s="41"/>
      <c r="AB57" s="41"/>
      <c r="AC57" s="41"/>
      <c r="AD57" s="41"/>
      <c r="AE57" s="41"/>
      <c r="AF57" s="41"/>
      <c r="AG57" s="41"/>
      <c r="AH57" s="41"/>
      <c r="AI57" s="41"/>
      <c r="AJ57" s="41">
        <f t="shared" si="0"/>
        <v>1</v>
      </c>
      <c r="AK57" s="226" t="str">
        <f>'G-6'!I142</f>
        <v>I-45</v>
      </c>
      <c r="AL57" s="41"/>
      <c r="AM57" s="227"/>
      <c r="AP57" s="1"/>
      <c r="AQ57" s="1"/>
      <c r="AR57" s="1"/>
      <c r="AS57" s="730"/>
      <c r="AT57" s="730"/>
      <c r="AU57" s="730"/>
      <c r="AV57" s="730"/>
      <c r="AW57" s="730"/>
      <c r="AX57" s="730"/>
      <c r="AY57" s="730"/>
      <c r="AZ57" s="730"/>
      <c r="BA57" s="730"/>
      <c r="BB57" s="730"/>
      <c r="BC57" s="730"/>
      <c r="BD57" s="730"/>
      <c r="BE57" s="730"/>
      <c r="BF57" s="730"/>
      <c r="BG57" s="730"/>
      <c r="BH57" s="730"/>
      <c r="BI57" s="1"/>
      <c r="BJ57" s="1"/>
      <c r="BK57" s="1"/>
      <c r="BL57" s="1"/>
      <c r="BM57" s="1"/>
      <c r="BN57" s="1"/>
      <c r="BO57" s="1"/>
      <c r="BP57" s="1"/>
      <c r="BQ57" s="1"/>
      <c r="BR57" s="1"/>
      <c r="BS57" s="1"/>
      <c r="BT57" s="1"/>
      <c r="BU57" s="1"/>
    </row>
    <row r="58" spans="1:73" s="3" customFormat="1" ht="15" customHeight="1">
      <c r="A58" s="1"/>
      <c r="C58" s="31" t="s">
        <v>98</v>
      </c>
      <c r="D58" s="41">
        <v>53</v>
      </c>
      <c r="E58" s="31" t="s">
        <v>3104</v>
      </c>
      <c r="F58" s="31" t="s">
        <v>68</v>
      </c>
      <c r="G58" s="31" t="s">
        <v>4</v>
      </c>
      <c r="H58" s="31" t="s">
        <v>1526</v>
      </c>
      <c r="I58" s="41" t="s">
        <v>4</v>
      </c>
      <c r="J58" s="41" t="s">
        <v>4</v>
      </c>
      <c r="K58" s="41" t="s">
        <v>4</v>
      </c>
      <c r="L58" s="41" t="s">
        <v>4</v>
      </c>
      <c r="M58" s="41" t="s">
        <v>4</v>
      </c>
      <c r="N58" s="41" t="s">
        <v>4</v>
      </c>
      <c r="O58" s="41" t="str">
        <f>'G-6'!I134</f>
        <v>I-44</v>
      </c>
      <c r="P58" s="41"/>
      <c r="Q58" s="41"/>
      <c r="R58" s="41"/>
      <c r="S58" s="41"/>
      <c r="T58" s="41"/>
      <c r="U58" s="41"/>
      <c r="V58" s="41"/>
      <c r="W58" s="41"/>
      <c r="X58" s="41"/>
      <c r="Y58" s="41"/>
      <c r="Z58" s="41"/>
      <c r="AA58" s="41"/>
      <c r="AB58" s="41"/>
      <c r="AC58" s="41"/>
      <c r="AD58" s="41"/>
      <c r="AE58" s="41"/>
      <c r="AF58" s="41"/>
      <c r="AG58" s="41"/>
      <c r="AH58" s="41"/>
      <c r="AI58" s="41"/>
      <c r="AJ58" s="41">
        <f t="shared" si="0"/>
        <v>1</v>
      </c>
      <c r="AK58" s="226"/>
      <c r="AL58" s="41"/>
      <c r="AM58" s="227"/>
      <c r="AP58" s="1"/>
      <c r="AQ58" s="1"/>
      <c r="AR58" s="1"/>
      <c r="AS58" s="730"/>
      <c r="AT58" s="730"/>
      <c r="AU58" s="730"/>
      <c r="AV58" s="730"/>
      <c r="AW58" s="730"/>
      <c r="AX58" s="730"/>
      <c r="AY58" s="730"/>
      <c r="AZ58" s="730"/>
      <c r="BA58" s="730"/>
      <c r="BB58" s="730"/>
      <c r="BC58" s="730"/>
      <c r="BD58" s="730"/>
      <c r="BE58" s="730"/>
      <c r="BF58" s="730"/>
      <c r="BG58" s="730"/>
      <c r="BH58" s="730"/>
      <c r="BI58" s="1"/>
      <c r="BJ58" s="1"/>
      <c r="BK58" s="1"/>
      <c r="BL58" s="1"/>
      <c r="BM58" s="1"/>
      <c r="BN58" s="1"/>
      <c r="BO58" s="1"/>
      <c r="BP58" s="1"/>
      <c r="BQ58" s="1"/>
      <c r="BR58" s="1"/>
      <c r="BS58" s="1"/>
      <c r="BT58" s="1"/>
      <c r="BU58" s="1"/>
    </row>
    <row r="59" spans="1:73" ht="15" customHeight="1">
      <c r="C59" s="31" t="s">
        <v>98</v>
      </c>
      <c r="D59" s="41">
        <v>54</v>
      </c>
      <c r="E59" s="31" t="s">
        <v>3016</v>
      </c>
      <c r="F59" s="31" t="s">
        <v>511</v>
      </c>
      <c r="G59" s="31" t="s">
        <v>4</v>
      </c>
      <c r="H59" s="31" t="s">
        <v>3134</v>
      </c>
      <c r="I59" s="41" t="str">
        <f>'G-6'!O142</f>
        <v>Tabla I-15. Listado de combustibles.</v>
      </c>
      <c r="J59" s="41" t="str">
        <f>'G-6'!P142</f>
        <v>Tabla I-16. Instrucciones para el uso de factores de conversión</v>
      </c>
      <c r="K59" s="41" t="str">
        <f>'G-6'!Q142</f>
        <v>Tabla I-17. Instrucciones para el cálculo de Gases de Efecto Invernadero (GEI)</v>
      </c>
      <c r="L59" s="41" t="str">
        <f>'G-6'!R142</f>
        <v>Tabla I-18 Calculo de GEI para incineración</v>
      </c>
      <c r="M59" s="41" t="s">
        <v>4</v>
      </c>
      <c r="N59" s="41" t="s">
        <v>4</v>
      </c>
      <c r="O59" s="41" t="str">
        <f>'G-6'!I142</f>
        <v>I-45</v>
      </c>
      <c r="P59" s="41"/>
      <c r="Q59" s="41"/>
      <c r="R59" s="41"/>
      <c r="S59" s="41"/>
      <c r="T59" s="41"/>
      <c r="U59" s="41"/>
      <c r="V59" s="41"/>
      <c r="W59" s="41"/>
      <c r="X59" s="41"/>
      <c r="Y59" s="41"/>
      <c r="Z59" s="41"/>
      <c r="AA59" s="41"/>
      <c r="AB59" s="41"/>
      <c r="AC59" s="41"/>
      <c r="AD59" s="41"/>
      <c r="AE59" s="41"/>
      <c r="AF59" s="41"/>
      <c r="AG59" s="41"/>
      <c r="AH59" s="41"/>
      <c r="AI59" s="41"/>
      <c r="AJ59" s="41">
        <f t="shared" si="0"/>
        <v>1</v>
      </c>
      <c r="AK59" s="226"/>
      <c r="AL59" s="41"/>
      <c r="AM59" s="227"/>
    </row>
    <row r="60" spans="1:73" s="3" customFormat="1" ht="15" customHeight="1">
      <c r="A60" s="1"/>
      <c r="C60" s="31" t="s">
        <v>98</v>
      </c>
      <c r="D60" s="41">
        <v>55</v>
      </c>
      <c r="E60" s="31" t="s">
        <v>299</v>
      </c>
      <c r="F60" s="31" t="s">
        <v>484</v>
      </c>
      <c r="G60" s="41" t="s">
        <v>4</v>
      </c>
      <c r="H60" s="31" t="s">
        <v>3132</v>
      </c>
      <c r="I60" s="41" t="s">
        <v>4</v>
      </c>
      <c r="J60" s="41" t="s">
        <v>4</v>
      </c>
      <c r="K60" s="41" t="s">
        <v>4</v>
      </c>
      <c r="L60" s="41" t="s">
        <v>4</v>
      </c>
      <c r="M60" s="41" t="s">
        <v>4</v>
      </c>
      <c r="N60" s="41" t="s">
        <v>4</v>
      </c>
      <c r="O60" s="41" t="str">
        <f>'G-6'!I181</f>
        <v>I-72</v>
      </c>
      <c r="P60" s="41"/>
      <c r="Q60" s="41"/>
      <c r="R60" s="698"/>
      <c r="S60" s="41"/>
      <c r="T60" s="41"/>
      <c r="U60" s="41"/>
      <c r="V60" s="41"/>
      <c r="W60" s="41"/>
      <c r="X60" s="41"/>
      <c r="Y60" s="41"/>
      <c r="Z60" s="41"/>
      <c r="AA60" s="41"/>
      <c r="AB60" s="41"/>
      <c r="AC60" s="41"/>
      <c r="AD60" s="41"/>
      <c r="AE60" s="41"/>
      <c r="AF60" s="41"/>
      <c r="AG60" s="41"/>
      <c r="AH60" s="41"/>
      <c r="AI60" s="41"/>
      <c r="AJ60" s="41">
        <f t="shared" si="0"/>
        <v>1</v>
      </c>
      <c r="AK60" s="226" t="str">
        <f>'G-6'!I119</f>
        <v>I-42 B</v>
      </c>
      <c r="AL60" s="41"/>
      <c r="AM60" s="227"/>
      <c r="AP60" s="1"/>
      <c r="AQ60" s="1"/>
      <c r="AR60" s="1"/>
      <c r="AS60" s="730"/>
      <c r="AT60" s="730"/>
      <c r="AU60" s="730"/>
      <c r="AV60" s="730"/>
      <c r="AW60" s="730"/>
      <c r="AX60" s="730"/>
      <c r="AY60" s="730"/>
      <c r="AZ60" s="730"/>
      <c r="BA60" s="730"/>
      <c r="BB60" s="730"/>
      <c r="BC60" s="730"/>
      <c r="BD60" s="730"/>
      <c r="BE60" s="730"/>
      <c r="BF60" s="730"/>
      <c r="BG60" s="730"/>
      <c r="BH60" s="730"/>
      <c r="BI60" s="1"/>
      <c r="BJ60" s="1"/>
      <c r="BK60" s="1"/>
      <c r="BL60" s="1"/>
      <c r="BM60" s="1"/>
      <c r="BN60" s="1"/>
      <c r="BO60" s="1"/>
      <c r="BP60" s="1"/>
      <c r="BQ60" s="1"/>
      <c r="BR60" s="1"/>
      <c r="BS60" s="1"/>
      <c r="BT60" s="1"/>
      <c r="BU60" s="1"/>
    </row>
    <row r="61" spans="1:73" s="3" customFormat="1" ht="15" customHeight="1">
      <c r="A61" s="1"/>
      <c r="C61" s="31" t="s">
        <v>98</v>
      </c>
      <c r="D61" s="41">
        <v>56</v>
      </c>
      <c r="E61" s="31" t="s">
        <v>341</v>
      </c>
      <c r="F61" s="31" t="s">
        <v>69</v>
      </c>
      <c r="G61" s="41" t="s">
        <v>1615</v>
      </c>
      <c r="H61" s="31" t="s">
        <v>1614</v>
      </c>
      <c r="I61" s="41" t="s">
        <v>4</v>
      </c>
      <c r="J61" s="41" t="s">
        <v>4</v>
      </c>
      <c r="K61" s="41" t="s">
        <v>4</v>
      </c>
      <c r="L61" s="41" t="s">
        <v>4</v>
      </c>
      <c r="M61" s="41" t="s">
        <v>4</v>
      </c>
      <c r="N61" s="41" t="s">
        <v>4</v>
      </c>
      <c r="O61" s="41" t="str">
        <f>'G-6'!I168</f>
        <v>I-64</v>
      </c>
      <c r="P61" s="41" t="str">
        <f>'G-6'!I169</f>
        <v>I-65 F</v>
      </c>
      <c r="Q61" s="41" t="str">
        <f>'G-6'!I172</f>
        <v>I-68</v>
      </c>
      <c r="R61" s="41" t="str">
        <f>'G-6'!I173</f>
        <v>I-69</v>
      </c>
      <c r="S61" s="41" t="str">
        <f>'G-6'!I177</f>
        <v>I-70</v>
      </c>
      <c r="T61" s="41" t="str">
        <f>'G-6'!I62</f>
        <v>I-34 B</v>
      </c>
      <c r="U61" s="41" t="str">
        <f>'G-6'!I70</f>
        <v>I-35 B</v>
      </c>
      <c r="V61" s="41" t="str">
        <f>'G-6'!I119</f>
        <v>I-42 B</v>
      </c>
      <c r="W61" s="41" t="str">
        <f>'G-6'!I191</f>
        <v>I-75</v>
      </c>
      <c r="X61" s="41" t="str">
        <f>'G-6'!I199</f>
        <v>I-76</v>
      </c>
      <c r="Y61" s="41" t="str">
        <f>'G-6'!I135</f>
        <v>I-44</v>
      </c>
      <c r="Z61" s="41" t="str">
        <f>'G-6'!I143</f>
        <v>I-45</v>
      </c>
      <c r="AA61" s="41" t="str">
        <f>'G-6'!I207</f>
        <v>I-77</v>
      </c>
      <c r="AB61" s="41" t="str">
        <f>'G-6'!I265</f>
        <v>I-91 A</v>
      </c>
      <c r="AC61" s="41" t="str">
        <f>'G-6'!I254</f>
        <v>I-84</v>
      </c>
      <c r="AD61" s="41"/>
      <c r="AE61" s="41"/>
      <c r="AF61" s="41"/>
      <c r="AG61" s="41"/>
      <c r="AH61" s="41"/>
      <c r="AI61" s="41"/>
      <c r="AJ61" s="41">
        <f t="shared" si="0"/>
        <v>15</v>
      </c>
      <c r="AK61" s="226" t="str">
        <f>'G-6'!I155</f>
        <v>I-51</v>
      </c>
      <c r="AL61" s="41" t="str">
        <f>'G-6'!I156</f>
        <v>I-52</v>
      </c>
      <c r="AM61" s="227" t="str">
        <f>'G-6'!I157</f>
        <v>I-53</v>
      </c>
      <c r="AP61" s="1"/>
      <c r="AQ61" s="1"/>
      <c r="AR61" s="1"/>
      <c r="AS61" s="730"/>
      <c r="AT61" s="730"/>
      <c r="AU61" s="730"/>
      <c r="AV61" s="730"/>
      <c r="AW61" s="730"/>
      <c r="AX61" s="730"/>
      <c r="AY61" s="730"/>
      <c r="AZ61" s="730"/>
      <c r="BA61" s="730"/>
      <c r="BB61" s="730"/>
      <c r="BC61" s="730"/>
      <c r="BD61" s="730"/>
      <c r="BE61" s="730"/>
      <c r="BF61" s="730"/>
      <c r="BG61" s="730"/>
      <c r="BH61" s="730"/>
      <c r="BI61" s="1"/>
      <c r="BJ61" s="1"/>
      <c r="BK61" s="1"/>
      <c r="BL61" s="1"/>
      <c r="BM61" s="1"/>
      <c r="BN61" s="1"/>
      <c r="BO61" s="1"/>
      <c r="BP61" s="1"/>
      <c r="BQ61" s="1"/>
      <c r="BR61" s="1"/>
      <c r="BS61" s="1"/>
      <c r="BT61" s="1"/>
      <c r="BU61" s="1"/>
    </row>
    <row r="62" spans="1:73" s="3" customFormat="1" ht="15" customHeight="1">
      <c r="A62" s="1"/>
      <c r="C62" s="31" t="s">
        <v>98</v>
      </c>
      <c r="D62" s="41">
        <v>57</v>
      </c>
      <c r="E62" s="31" t="s">
        <v>340</v>
      </c>
      <c r="F62" s="31" t="s">
        <v>69</v>
      </c>
      <c r="G62" s="41" t="s">
        <v>1613</v>
      </c>
      <c r="H62" s="31" t="s">
        <v>1619</v>
      </c>
      <c r="I62" s="41" t="s">
        <v>4</v>
      </c>
      <c r="J62" s="41" t="s">
        <v>4</v>
      </c>
      <c r="K62" s="41" t="s">
        <v>4</v>
      </c>
      <c r="L62" s="41" t="s">
        <v>4</v>
      </c>
      <c r="M62" s="41" t="s">
        <v>4</v>
      </c>
      <c r="N62" s="41" t="s">
        <v>4</v>
      </c>
      <c r="O62" s="41" t="str">
        <f>'G-6'!I169</f>
        <v>I-65 F</v>
      </c>
      <c r="P62" s="41" t="str">
        <f>'G-6'!I170</f>
        <v>I-66 F</v>
      </c>
      <c r="Q62" s="41" t="str">
        <f>'G-6'!I171</f>
        <v>I-67 F</v>
      </c>
      <c r="R62" s="41"/>
      <c r="S62" s="698"/>
      <c r="T62" s="698"/>
      <c r="U62" s="41"/>
      <c r="V62" s="698"/>
      <c r="W62" s="41"/>
      <c r="X62" s="41"/>
      <c r="Y62" s="41"/>
      <c r="Z62" s="41"/>
      <c r="AA62" s="41"/>
      <c r="AB62" s="41"/>
      <c r="AC62" s="41"/>
      <c r="AD62" s="41"/>
      <c r="AE62" s="41"/>
      <c r="AF62" s="41"/>
      <c r="AG62" s="641"/>
      <c r="AH62" s="41"/>
      <c r="AI62" s="41"/>
      <c r="AJ62" s="41">
        <f t="shared" si="0"/>
        <v>3</v>
      </c>
      <c r="AK62" s="226"/>
      <c r="AL62" s="512"/>
      <c r="AM62" s="227"/>
      <c r="AP62" s="1"/>
      <c r="AQ62" s="1"/>
      <c r="AR62" s="1"/>
      <c r="AS62" s="730"/>
      <c r="AT62" s="730"/>
      <c r="AU62" s="730"/>
      <c r="AV62" s="730"/>
      <c r="AW62" s="730"/>
      <c r="AX62" s="730"/>
      <c r="AY62" s="730"/>
      <c r="AZ62" s="730"/>
      <c r="BA62" s="730"/>
      <c r="BB62" s="730"/>
      <c r="BC62" s="730"/>
      <c r="BD62" s="730"/>
      <c r="BE62" s="730"/>
      <c r="BF62" s="730"/>
      <c r="BG62" s="730"/>
      <c r="BH62" s="730"/>
      <c r="BI62" s="1"/>
      <c r="BJ62" s="1"/>
      <c r="BK62" s="1"/>
      <c r="BL62" s="1"/>
      <c r="BM62" s="1"/>
      <c r="BN62" s="1"/>
      <c r="BO62" s="1"/>
      <c r="BP62" s="1"/>
      <c r="BQ62" s="1"/>
      <c r="BR62" s="1"/>
      <c r="BS62" s="1"/>
      <c r="BT62" s="1"/>
      <c r="BU62" s="1"/>
    </row>
    <row r="63" spans="1:73" s="3" customFormat="1" ht="15" customHeight="1">
      <c r="A63" s="1"/>
      <c r="C63" s="31" t="s">
        <v>98</v>
      </c>
      <c r="D63" s="41">
        <v>58</v>
      </c>
      <c r="E63" s="31" t="s">
        <v>615</v>
      </c>
      <c r="F63" s="31" t="s">
        <v>69</v>
      </c>
      <c r="G63" s="31" t="s">
        <v>4</v>
      </c>
      <c r="H63" s="41" t="s">
        <v>4</v>
      </c>
      <c r="I63" s="41" t="s">
        <v>4</v>
      </c>
      <c r="J63" s="41" t="s">
        <v>4</v>
      </c>
      <c r="K63" s="41" t="s">
        <v>4</v>
      </c>
      <c r="L63" s="41" t="s">
        <v>4</v>
      </c>
      <c r="M63" s="41" t="s">
        <v>4</v>
      </c>
      <c r="N63" s="41" t="s">
        <v>4</v>
      </c>
      <c r="O63" s="41" t="str">
        <f>'G-6'!I171</f>
        <v>I-67 F</v>
      </c>
      <c r="P63" s="41"/>
      <c r="Q63" s="41"/>
      <c r="R63" s="41"/>
      <c r="S63" s="41"/>
      <c r="T63" s="41"/>
      <c r="U63" s="41"/>
      <c r="V63" s="41"/>
      <c r="W63" s="41"/>
      <c r="X63" s="41"/>
      <c r="Y63" s="41"/>
      <c r="Z63" s="41"/>
      <c r="AA63" s="41"/>
      <c r="AB63" s="41"/>
      <c r="AC63" s="41"/>
      <c r="AD63" s="41"/>
      <c r="AE63" s="41"/>
      <c r="AF63" s="41"/>
      <c r="AG63" s="41"/>
      <c r="AH63" s="41"/>
      <c r="AI63" s="41"/>
      <c r="AJ63" s="41">
        <f t="shared" si="0"/>
        <v>1</v>
      </c>
      <c r="AK63" s="226"/>
      <c r="AL63" s="41"/>
      <c r="AM63" s="227"/>
      <c r="AP63" s="1"/>
      <c r="AQ63" s="1"/>
      <c r="AR63" s="1"/>
      <c r="AS63" s="730"/>
      <c r="AT63" s="730"/>
      <c r="AU63" s="730"/>
      <c r="AV63" s="730"/>
      <c r="AW63" s="730"/>
      <c r="AX63" s="730"/>
      <c r="AY63" s="730"/>
      <c r="AZ63" s="730"/>
      <c r="BA63" s="730"/>
      <c r="BB63" s="730"/>
      <c r="BC63" s="730"/>
      <c r="BD63" s="730"/>
      <c r="BE63" s="730"/>
      <c r="BF63" s="730"/>
      <c r="BG63" s="730"/>
      <c r="BH63" s="730"/>
      <c r="BI63" s="1"/>
      <c r="BJ63" s="1"/>
      <c r="BK63" s="1"/>
      <c r="BL63" s="1"/>
      <c r="BM63" s="1"/>
      <c r="BN63" s="1"/>
      <c r="BO63" s="1"/>
      <c r="BP63" s="1"/>
      <c r="BQ63" s="1"/>
      <c r="BR63" s="1"/>
      <c r="BS63" s="1"/>
      <c r="BT63" s="1"/>
      <c r="BU63" s="1"/>
    </row>
    <row r="64" spans="1:73" s="3" customFormat="1" ht="15" customHeight="1">
      <c r="A64" s="1"/>
      <c r="C64" s="31" t="s">
        <v>98</v>
      </c>
      <c r="D64" s="41">
        <v>59</v>
      </c>
      <c r="E64" s="31" t="s">
        <v>343</v>
      </c>
      <c r="F64" s="31" t="s">
        <v>70</v>
      </c>
      <c r="G64" s="31" t="s">
        <v>4</v>
      </c>
      <c r="H64" s="41" t="s">
        <v>1609</v>
      </c>
      <c r="I64" s="41" t="s">
        <v>4</v>
      </c>
      <c r="J64" s="41" t="s">
        <v>4</v>
      </c>
      <c r="K64" s="41" t="s">
        <v>4</v>
      </c>
      <c r="L64" s="41" t="s">
        <v>4</v>
      </c>
      <c r="M64" s="41" t="s">
        <v>4</v>
      </c>
      <c r="N64" s="41" t="s">
        <v>4</v>
      </c>
      <c r="O64" s="41" t="str">
        <f>'G-6'!I172</f>
        <v>I-68</v>
      </c>
      <c r="P64" s="41"/>
      <c r="Q64" s="41"/>
      <c r="R64" s="41"/>
      <c r="S64" s="41"/>
      <c r="T64" s="41"/>
      <c r="U64" s="41"/>
      <c r="V64" s="41"/>
      <c r="W64" s="41"/>
      <c r="X64" s="41"/>
      <c r="Y64" s="41"/>
      <c r="Z64" s="41"/>
      <c r="AA64" s="41"/>
      <c r="AB64" s="41"/>
      <c r="AC64" s="41"/>
      <c r="AD64" s="41"/>
      <c r="AE64" s="41"/>
      <c r="AF64" s="41"/>
      <c r="AG64" s="41"/>
      <c r="AH64" s="41"/>
      <c r="AI64" s="41"/>
      <c r="AJ64" s="41">
        <f t="shared" si="0"/>
        <v>1</v>
      </c>
      <c r="AK64" s="226"/>
      <c r="AL64" s="41"/>
      <c r="AM64" s="227"/>
      <c r="AP64" s="1"/>
      <c r="AQ64" s="1"/>
      <c r="AR64" s="1"/>
      <c r="AS64" s="730"/>
      <c r="AT64" s="730"/>
      <c r="AU64" s="730"/>
      <c r="AV64" s="730"/>
      <c r="AW64" s="730"/>
      <c r="AX64" s="730"/>
      <c r="AY64" s="730"/>
      <c r="AZ64" s="730"/>
      <c r="BA64" s="730"/>
      <c r="BB64" s="730"/>
      <c r="BC64" s="730"/>
      <c r="BD64" s="730"/>
      <c r="BE64" s="730"/>
      <c r="BF64" s="730"/>
      <c r="BG64" s="730"/>
      <c r="BH64" s="730"/>
      <c r="BI64" s="1"/>
      <c r="BJ64" s="1"/>
      <c r="BK64" s="1"/>
      <c r="BL64" s="1"/>
      <c r="BM64" s="1"/>
      <c r="BN64" s="1"/>
      <c r="BO64" s="1"/>
      <c r="BP64" s="1"/>
      <c r="BQ64" s="1"/>
      <c r="BR64" s="1"/>
      <c r="BS64" s="1"/>
      <c r="BT64" s="1"/>
      <c r="BU64" s="1"/>
    </row>
    <row r="65" spans="1:73" s="3" customFormat="1" ht="15" customHeight="1">
      <c r="A65" s="1"/>
      <c r="C65" s="31" t="s">
        <v>98</v>
      </c>
      <c r="D65" s="41">
        <v>60</v>
      </c>
      <c r="E65" s="31" t="s">
        <v>1610</v>
      </c>
      <c r="F65" s="31" t="s">
        <v>344</v>
      </c>
      <c r="G65" s="31" t="s">
        <v>4</v>
      </c>
      <c r="H65" s="41" t="s">
        <v>1611</v>
      </c>
      <c r="I65" s="41" t="s">
        <v>4</v>
      </c>
      <c r="J65" s="41" t="s">
        <v>4</v>
      </c>
      <c r="K65" s="41" t="s">
        <v>4</v>
      </c>
      <c r="L65" s="41" t="s">
        <v>4</v>
      </c>
      <c r="M65" s="41" t="s">
        <v>4</v>
      </c>
      <c r="N65" s="41" t="s">
        <v>4</v>
      </c>
      <c r="O65" s="41" t="str">
        <f>'G-6'!I172</f>
        <v>I-68</v>
      </c>
      <c r="P65" s="41"/>
      <c r="Q65" s="41"/>
      <c r="R65" s="41"/>
      <c r="S65" s="41"/>
      <c r="T65" s="41"/>
      <c r="U65" s="41"/>
      <c r="V65" s="41"/>
      <c r="W65" s="41"/>
      <c r="X65" s="41"/>
      <c r="Y65" s="41"/>
      <c r="Z65" s="41"/>
      <c r="AA65" s="41"/>
      <c r="AB65" s="41"/>
      <c r="AC65" s="41"/>
      <c r="AD65" s="41"/>
      <c r="AE65" s="41"/>
      <c r="AF65" s="41"/>
      <c r="AG65" s="41"/>
      <c r="AH65" s="41"/>
      <c r="AI65" s="41"/>
      <c r="AJ65" s="41">
        <f t="shared" si="0"/>
        <v>1</v>
      </c>
      <c r="AK65" s="226"/>
      <c r="AL65" s="41"/>
      <c r="AM65" s="227"/>
      <c r="AP65" s="1"/>
      <c r="AQ65" s="1"/>
      <c r="AR65" s="1"/>
      <c r="AS65" s="730"/>
      <c r="AT65" s="730"/>
      <c r="AU65" s="730"/>
      <c r="AV65" s="730"/>
      <c r="AW65" s="730"/>
      <c r="AX65" s="730"/>
      <c r="AY65" s="730"/>
      <c r="AZ65" s="730"/>
      <c r="BA65" s="730"/>
      <c r="BB65" s="730"/>
      <c r="BC65" s="730"/>
      <c r="BD65" s="730"/>
      <c r="BE65" s="730"/>
      <c r="BF65" s="730"/>
      <c r="BG65" s="730"/>
      <c r="BH65" s="730"/>
      <c r="BI65" s="1"/>
      <c r="BJ65" s="1"/>
      <c r="BK65" s="1"/>
      <c r="BL65" s="1"/>
      <c r="BM65" s="1"/>
      <c r="BN65" s="1"/>
      <c r="BO65" s="1"/>
      <c r="BP65" s="1"/>
      <c r="BQ65" s="1"/>
      <c r="BR65" s="1"/>
      <c r="BS65" s="1"/>
      <c r="BT65" s="1"/>
      <c r="BU65" s="1"/>
    </row>
    <row r="66" spans="1:73" s="3" customFormat="1" ht="15" customHeight="1">
      <c r="A66" s="1"/>
      <c r="C66" s="31" t="s">
        <v>98</v>
      </c>
      <c r="D66" s="41">
        <v>61</v>
      </c>
      <c r="E66" s="31" t="s">
        <v>345</v>
      </c>
      <c r="F66" s="31" t="s">
        <v>21</v>
      </c>
      <c r="G66" s="31" t="s">
        <v>4</v>
      </c>
      <c r="H66" s="41" t="s">
        <v>4</v>
      </c>
      <c r="I66" s="41" t="s">
        <v>4</v>
      </c>
      <c r="J66" s="41" t="s">
        <v>4</v>
      </c>
      <c r="K66" s="41" t="s">
        <v>4</v>
      </c>
      <c r="L66" s="41" t="s">
        <v>4</v>
      </c>
      <c r="M66" s="41" t="s">
        <v>4</v>
      </c>
      <c r="N66" s="41" t="s">
        <v>4</v>
      </c>
      <c r="O66" s="41" t="str">
        <f>'G-6'!I172</f>
        <v>I-68</v>
      </c>
      <c r="P66" s="41"/>
      <c r="Q66" s="41"/>
      <c r="R66" s="41"/>
      <c r="S66" s="41"/>
      <c r="T66" s="41"/>
      <c r="U66" s="41"/>
      <c r="V66" s="41"/>
      <c r="W66" s="41"/>
      <c r="X66" s="41"/>
      <c r="Y66" s="41"/>
      <c r="Z66" s="41"/>
      <c r="AA66" s="41"/>
      <c r="AB66" s="41"/>
      <c r="AC66" s="41"/>
      <c r="AD66" s="41"/>
      <c r="AE66" s="41"/>
      <c r="AF66" s="41"/>
      <c r="AG66" s="41"/>
      <c r="AH66" s="41"/>
      <c r="AI66" s="41"/>
      <c r="AJ66" s="41">
        <f t="shared" si="0"/>
        <v>1</v>
      </c>
      <c r="AK66" s="226"/>
      <c r="AL66" s="41"/>
      <c r="AM66" s="227"/>
      <c r="AP66" s="1"/>
      <c r="AQ66" s="1"/>
      <c r="AR66" s="1"/>
      <c r="AS66" s="730"/>
      <c r="AT66" s="730"/>
      <c r="AU66" s="730"/>
      <c r="AV66" s="730"/>
      <c r="AW66" s="730"/>
      <c r="AX66" s="730"/>
      <c r="AY66" s="730"/>
      <c r="AZ66" s="730"/>
      <c r="BA66" s="730"/>
      <c r="BB66" s="730"/>
      <c r="BC66" s="730"/>
      <c r="BD66" s="730"/>
      <c r="BE66" s="730"/>
      <c r="BF66" s="730"/>
      <c r="BG66" s="730"/>
      <c r="BH66" s="730"/>
      <c r="BI66" s="1"/>
      <c r="BJ66" s="1"/>
      <c r="BK66" s="1"/>
      <c r="BL66" s="1"/>
      <c r="BM66" s="1"/>
      <c r="BN66" s="1"/>
      <c r="BO66" s="1"/>
      <c r="BP66" s="1"/>
      <c r="BQ66" s="1"/>
      <c r="BR66" s="1"/>
      <c r="BS66" s="1"/>
      <c r="BT66" s="1"/>
      <c r="BU66" s="1"/>
    </row>
    <row r="67" spans="1:73" s="3" customFormat="1" ht="15" customHeight="1">
      <c r="A67" s="1"/>
      <c r="C67" s="31" t="s">
        <v>98</v>
      </c>
      <c r="D67" s="41">
        <v>62</v>
      </c>
      <c r="E67" s="31" t="s">
        <v>346</v>
      </c>
      <c r="F67" s="31" t="s">
        <v>1612</v>
      </c>
      <c r="G67" s="31" t="s">
        <v>4</v>
      </c>
      <c r="H67" s="41" t="s">
        <v>1617</v>
      </c>
      <c r="I67" s="41" t="s">
        <v>4</v>
      </c>
      <c r="J67" s="41" t="s">
        <v>4</v>
      </c>
      <c r="K67" s="41" t="s">
        <v>4</v>
      </c>
      <c r="L67" s="41" t="s">
        <v>4</v>
      </c>
      <c r="M67" s="41" t="s">
        <v>4</v>
      </c>
      <c r="N67" s="41" t="s">
        <v>4</v>
      </c>
      <c r="O67" s="41" t="str">
        <f>'G-6'!I172</f>
        <v>I-68</v>
      </c>
      <c r="P67" s="41"/>
      <c r="Q67" s="41"/>
      <c r="R67" s="41"/>
      <c r="S67" s="41"/>
      <c r="T67" s="41"/>
      <c r="U67" s="41"/>
      <c r="V67" s="41"/>
      <c r="W67" s="41"/>
      <c r="X67" s="41"/>
      <c r="Y67" s="41"/>
      <c r="Z67" s="41"/>
      <c r="AA67" s="41"/>
      <c r="AB67" s="41"/>
      <c r="AC67" s="41"/>
      <c r="AD67" s="41"/>
      <c r="AE67" s="41"/>
      <c r="AF67" s="41"/>
      <c r="AG67" s="41"/>
      <c r="AH67" s="41"/>
      <c r="AI67" s="41"/>
      <c r="AJ67" s="41">
        <f t="shared" si="0"/>
        <v>1</v>
      </c>
      <c r="AK67" s="226"/>
      <c r="AL67" s="41"/>
      <c r="AM67" s="227"/>
      <c r="AP67" s="1"/>
      <c r="AQ67" s="1"/>
      <c r="AR67" s="1"/>
      <c r="AS67" s="730"/>
      <c r="AT67" s="730"/>
      <c r="AU67" s="730"/>
      <c r="AV67" s="730"/>
      <c r="AW67" s="730"/>
      <c r="AX67" s="730"/>
      <c r="AY67" s="730"/>
      <c r="AZ67" s="730"/>
      <c r="BA67" s="730"/>
      <c r="BB67" s="730"/>
      <c r="BC67" s="730"/>
      <c r="BD67" s="730"/>
      <c r="BE67" s="730"/>
      <c r="BF67" s="730"/>
      <c r="BG67" s="730"/>
      <c r="BH67" s="730"/>
      <c r="BI67" s="1"/>
      <c r="BJ67" s="1"/>
      <c r="BK67" s="1"/>
      <c r="BL67" s="1"/>
      <c r="BM67" s="1"/>
      <c r="BN67" s="1"/>
      <c r="BO67" s="1"/>
      <c r="BP67" s="1"/>
      <c r="BQ67" s="1"/>
      <c r="BR67" s="1"/>
      <c r="BS67" s="1"/>
      <c r="BT67" s="1"/>
      <c r="BU67" s="1"/>
    </row>
    <row r="68" spans="1:73" s="3" customFormat="1" ht="15" customHeight="1">
      <c r="A68" s="1"/>
      <c r="C68" s="31" t="s">
        <v>98</v>
      </c>
      <c r="D68" s="41">
        <v>63</v>
      </c>
      <c r="E68" s="31" t="s">
        <v>3105</v>
      </c>
      <c r="F68" s="31" t="s">
        <v>70</v>
      </c>
      <c r="G68" s="31" t="s">
        <v>4</v>
      </c>
      <c r="H68" s="41" t="s">
        <v>1620</v>
      </c>
      <c r="I68" s="41" t="s">
        <v>4</v>
      </c>
      <c r="J68" s="41" t="s">
        <v>4</v>
      </c>
      <c r="K68" s="41" t="s">
        <v>4</v>
      </c>
      <c r="L68" s="41" t="s">
        <v>4</v>
      </c>
      <c r="M68" s="41" t="s">
        <v>4</v>
      </c>
      <c r="N68" s="41" t="s">
        <v>4</v>
      </c>
      <c r="O68" s="41" t="str">
        <f>'G-6'!I173</f>
        <v>I-69</v>
      </c>
      <c r="P68" s="41"/>
      <c r="Q68" s="41"/>
      <c r="R68" s="41"/>
      <c r="S68" s="41"/>
      <c r="T68" s="41"/>
      <c r="U68" s="41"/>
      <c r="V68" s="41"/>
      <c r="W68" s="41"/>
      <c r="X68" s="41"/>
      <c r="Y68" s="41"/>
      <c r="Z68" s="41"/>
      <c r="AA68" s="41"/>
      <c r="AB68" s="41"/>
      <c r="AC68" s="41"/>
      <c r="AD68" s="41"/>
      <c r="AE68" s="41"/>
      <c r="AF68" s="41"/>
      <c r="AG68" s="41"/>
      <c r="AH68" s="41"/>
      <c r="AI68" s="41"/>
      <c r="AJ68" s="41">
        <f t="shared" si="0"/>
        <v>1</v>
      </c>
      <c r="AK68" s="226"/>
      <c r="AL68" s="41"/>
      <c r="AM68" s="227"/>
      <c r="AP68" s="1"/>
      <c r="AQ68" s="1"/>
      <c r="AR68" s="1"/>
      <c r="AS68" s="730"/>
      <c r="AT68" s="730"/>
      <c r="AU68" s="730"/>
      <c r="AV68" s="730"/>
      <c r="AW68" s="730"/>
      <c r="AX68" s="730"/>
      <c r="AY68" s="730"/>
      <c r="AZ68" s="730"/>
      <c r="BA68" s="730"/>
      <c r="BB68" s="730"/>
      <c r="BC68" s="730"/>
      <c r="BD68" s="730"/>
      <c r="BE68" s="730"/>
      <c r="BF68" s="730"/>
      <c r="BG68" s="730"/>
      <c r="BH68" s="730"/>
      <c r="BI68" s="1"/>
      <c r="BJ68" s="1"/>
      <c r="BK68" s="1"/>
      <c r="BL68" s="1"/>
      <c r="BM68" s="1"/>
      <c r="BN68" s="1"/>
      <c r="BO68" s="1"/>
      <c r="BP68" s="1"/>
      <c r="BQ68" s="1"/>
      <c r="BR68" s="1"/>
      <c r="BS68" s="1"/>
      <c r="BT68" s="1"/>
      <c r="BU68" s="1"/>
    </row>
    <row r="69" spans="1:73" s="3" customFormat="1" ht="15" customHeight="1">
      <c r="A69" s="1"/>
      <c r="C69" s="31" t="s">
        <v>98</v>
      </c>
      <c r="D69" s="41">
        <v>64</v>
      </c>
      <c r="E69" s="31" t="s">
        <v>3106</v>
      </c>
      <c r="F69" s="31" t="s">
        <v>344</v>
      </c>
      <c r="G69" s="31" t="s">
        <v>4</v>
      </c>
      <c r="H69" s="41" t="s">
        <v>1611</v>
      </c>
      <c r="I69" s="41" t="s">
        <v>4</v>
      </c>
      <c r="J69" s="41" t="s">
        <v>4</v>
      </c>
      <c r="K69" s="41" t="s">
        <v>4</v>
      </c>
      <c r="L69" s="41" t="s">
        <v>4</v>
      </c>
      <c r="M69" s="41" t="s">
        <v>4</v>
      </c>
      <c r="N69" s="41" t="s">
        <v>4</v>
      </c>
      <c r="O69" s="41" t="str">
        <f>'G-6'!I173</f>
        <v>I-69</v>
      </c>
      <c r="P69" s="41"/>
      <c r="Q69" s="41"/>
      <c r="R69" s="41"/>
      <c r="S69" s="41"/>
      <c r="T69" s="41"/>
      <c r="U69" s="41"/>
      <c r="V69" s="41"/>
      <c r="W69" s="41"/>
      <c r="X69" s="41"/>
      <c r="Y69" s="41"/>
      <c r="Z69" s="41"/>
      <c r="AA69" s="41"/>
      <c r="AB69" s="41"/>
      <c r="AC69" s="41"/>
      <c r="AD69" s="41"/>
      <c r="AE69" s="41"/>
      <c r="AF69" s="41"/>
      <c r="AG69" s="41"/>
      <c r="AH69" s="41"/>
      <c r="AI69" s="41"/>
      <c r="AJ69" s="41">
        <f t="shared" si="0"/>
        <v>1</v>
      </c>
      <c r="AK69" s="226"/>
      <c r="AL69" s="41"/>
      <c r="AM69" s="227"/>
      <c r="AP69" s="1"/>
      <c r="AQ69" s="1"/>
      <c r="AR69" s="1"/>
      <c r="AS69" s="730"/>
      <c r="AT69" s="730"/>
      <c r="AU69" s="730"/>
      <c r="AV69" s="730"/>
      <c r="AW69" s="730"/>
      <c r="AX69" s="730"/>
      <c r="AY69" s="730"/>
      <c r="AZ69" s="730"/>
      <c r="BA69" s="730"/>
      <c r="BB69" s="730"/>
      <c r="BC69" s="730"/>
      <c r="BD69" s="730"/>
      <c r="BE69" s="730"/>
      <c r="BF69" s="730"/>
      <c r="BG69" s="730"/>
      <c r="BH69" s="730"/>
      <c r="BI69" s="1"/>
      <c r="BJ69" s="1"/>
      <c r="BK69" s="1"/>
      <c r="BL69" s="1"/>
      <c r="BM69" s="1"/>
      <c r="BN69" s="1"/>
      <c r="BO69" s="1"/>
      <c r="BP69" s="1"/>
      <c r="BQ69" s="1"/>
      <c r="BR69" s="1"/>
      <c r="BS69" s="1"/>
      <c r="BT69" s="1"/>
      <c r="BU69" s="1"/>
    </row>
    <row r="70" spans="1:73" s="3" customFormat="1" ht="15" customHeight="1">
      <c r="A70" s="1"/>
      <c r="C70" s="31" t="s">
        <v>98</v>
      </c>
      <c r="D70" s="41">
        <v>65</v>
      </c>
      <c r="E70" s="31" t="s">
        <v>3107</v>
      </c>
      <c r="F70" s="31" t="s">
        <v>21</v>
      </c>
      <c r="G70" s="31" t="s">
        <v>4</v>
      </c>
      <c r="H70" s="41" t="s">
        <v>4</v>
      </c>
      <c r="I70" s="41" t="s">
        <v>4</v>
      </c>
      <c r="J70" s="41" t="s">
        <v>4</v>
      </c>
      <c r="K70" s="41" t="s">
        <v>4</v>
      </c>
      <c r="L70" s="41" t="s">
        <v>4</v>
      </c>
      <c r="M70" s="41" t="s">
        <v>4</v>
      </c>
      <c r="N70" s="41" t="s">
        <v>4</v>
      </c>
      <c r="O70" s="41" t="str">
        <f>'G-6'!I173</f>
        <v>I-69</v>
      </c>
      <c r="P70" s="41"/>
      <c r="Q70" s="41"/>
      <c r="R70" s="41"/>
      <c r="S70" s="41"/>
      <c r="T70" s="41"/>
      <c r="U70" s="41"/>
      <c r="V70" s="41"/>
      <c r="W70" s="41"/>
      <c r="X70" s="41"/>
      <c r="Y70" s="41"/>
      <c r="Z70" s="41"/>
      <c r="AA70" s="41"/>
      <c r="AB70" s="41"/>
      <c r="AC70" s="41"/>
      <c r="AD70" s="41"/>
      <c r="AE70" s="41"/>
      <c r="AF70" s="41"/>
      <c r="AG70" s="41"/>
      <c r="AH70" s="41"/>
      <c r="AI70" s="41"/>
      <c r="AJ70" s="41">
        <f t="shared" si="0"/>
        <v>1</v>
      </c>
      <c r="AK70" s="226"/>
      <c r="AL70" s="41"/>
      <c r="AM70" s="227"/>
      <c r="AP70" s="1"/>
      <c r="AQ70" s="1"/>
      <c r="AR70" s="1"/>
      <c r="AS70" s="730"/>
      <c r="AT70" s="730"/>
      <c r="AU70" s="730"/>
      <c r="AV70" s="730"/>
      <c r="AW70" s="730"/>
      <c r="AX70" s="730"/>
      <c r="AY70" s="730"/>
      <c r="AZ70" s="730"/>
      <c r="BA70" s="730"/>
      <c r="BB70" s="730"/>
      <c r="BC70" s="730"/>
      <c r="BD70" s="730"/>
      <c r="BE70" s="730"/>
      <c r="BF70" s="730"/>
      <c r="BG70" s="730"/>
      <c r="BH70" s="730"/>
      <c r="BI70" s="1"/>
      <c r="BJ70" s="1"/>
      <c r="BK70" s="1"/>
      <c r="BL70" s="1"/>
      <c r="BM70" s="1"/>
      <c r="BN70" s="1"/>
      <c r="BO70" s="1"/>
      <c r="BP70" s="1"/>
      <c r="BQ70" s="1"/>
      <c r="BR70" s="1"/>
      <c r="BS70" s="1"/>
      <c r="BT70" s="1"/>
      <c r="BU70" s="1"/>
    </row>
    <row r="71" spans="1:73" s="3" customFormat="1" ht="15" customHeight="1">
      <c r="A71" s="1"/>
      <c r="C71" s="31" t="s">
        <v>98</v>
      </c>
      <c r="D71" s="41">
        <v>66</v>
      </c>
      <c r="E71" s="31" t="s">
        <v>3108</v>
      </c>
      <c r="F71" s="31" t="s">
        <v>21</v>
      </c>
      <c r="G71" s="31" t="s">
        <v>4</v>
      </c>
      <c r="H71" s="41" t="s">
        <v>1621</v>
      </c>
      <c r="I71" s="41" t="s">
        <v>4</v>
      </c>
      <c r="J71" s="41" t="s">
        <v>4</v>
      </c>
      <c r="K71" s="41" t="s">
        <v>4</v>
      </c>
      <c r="L71" s="41" t="s">
        <v>4</v>
      </c>
      <c r="M71" s="41" t="s">
        <v>4</v>
      </c>
      <c r="N71" s="41" t="s">
        <v>4</v>
      </c>
      <c r="O71" s="41" t="str">
        <f>'G-6'!I173</f>
        <v>I-69</v>
      </c>
      <c r="P71" s="41"/>
      <c r="Q71" s="41"/>
      <c r="R71" s="41"/>
      <c r="S71" s="41"/>
      <c r="T71" s="41"/>
      <c r="U71" s="41"/>
      <c r="V71" s="41"/>
      <c r="W71" s="41"/>
      <c r="X71" s="41"/>
      <c r="Y71" s="41"/>
      <c r="Z71" s="41"/>
      <c r="AA71" s="41"/>
      <c r="AB71" s="41"/>
      <c r="AC71" s="41"/>
      <c r="AD71" s="41"/>
      <c r="AE71" s="41"/>
      <c r="AF71" s="41"/>
      <c r="AG71" s="41"/>
      <c r="AH71" s="41"/>
      <c r="AI71" s="41"/>
      <c r="AJ71" s="41">
        <f t="shared" ref="AJ71:AJ133" si="1">COUNTA(O71:AI71)</f>
        <v>1</v>
      </c>
      <c r="AK71" s="226"/>
      <c r="AL71" s="41"/>
      <c r="AM71" s="227"/>
      <c r="AP71" s="1"/>
      <c r="AQ71" s="1"/>
      <c r="AR71" s="1"/>
      <c r="AS71" s="730"/>
      <c r="AT71" s="730"/>
      <c r="AU71" s="730"/>
      <c r="AV71" s="730"/>
      <c r="AW71" s="730"/>
      <c r="AX71" s="730"/>
      <c r="AY71" s="730"/>
      <c r="AZ71" s="730"/>
      <c r="BA71" s="730"/>
      <c r="BB71" s="730"/>
      <c r="BC71" s="730"/>
      <c r="BD71" s="730"/>
      <c r="BE71" s="730"/>
      <c r="BF71" s="730"/>
      <c r="BG71" s="730"/>
      <c r="BH71" s="730"/>
      <c r="BI71" s="1"/>
      <c r="BJ71" s="1"/>
      <c r="BK71" s="1"/>
      <c r="BL71" s="1"/>
      <c r="BM71" s="1"/>
      <c r="BN71" s="1"/>
      <c r="BO71" s="1"/>
      <c r="BP71" s="1"/>
      <c r="BQ71" s="1"/>
      <c r="BR71" s="1"/>
      <c r="BS71" s="1"/>
      <c r="BT71" s="1"/>
      <c r="BU71" s="1"/>
    </row>
    <row r="72" spans="1:73" s="3" customFormat="1" ht="15" customHeight="1">
      <c r="A72" s="1"/>
      <c r="C72" s="31" t="s">
        <v>98</v>
      </c>
      <c r="D72" s="41">
        <v>67</v>
      </c>
      <c r="E72" s="31" t="s">
        <v>3109</v>
      </c>
      <c r="F72" s="31" t="s">
        <v>1612</v>
      </c>
      <c r="G72" s="31" t="s">
        <v>4</v>
      </c>
      <c r="H72" s="41" t="s">
        <v>1617</v>
      </c>
      <c r="I72" s="41" t="s">
        <v>4</v>
      </c>
      <c r="J72" s="41" t="s">
        <v>4</v>
      </c>
      <c r="K72" s="41" t="s">
        <v>4</v>
      </c>
      <c r="L72" s="41" t="s">
        <v>4</v>
      </c>
      <c r="M72" s="41" t="s">
        <v>4</v>
      </c>
      <c r="N72" s="41" t="s">
        <v>4</v>
      </c>
      <c r="O72" s="41" t="str">
        <f>'G-6'!I173</f>
        <v>I-69</v>
      </c>
      <c r="P72" s="41"/>
      <c r="Q72" s="41"/>
      <c r="R72" s="41"/>
      <c r="S72" s="41"/>
      <c r="T72" s="41"/>
      <c r="U72" s="41"/>
      <c r="V72" s="41"/>
      <c r="W72" s="41"/>
      <c r="X72" s="41"/>
      <c r="Y72" s="41"/>
      <c r="Z72" s="41"/>
      <c r="AA72" s="41"/>
      <c r="AB72" s="41"/>
      <c r="AC72" s="41"/>
      <c r="AD72" s="41"/>
      <c r="AE72" s="41"/>
      <c r="AF72" s="41"/>
      <c r="AG72" s="41"/>
      <c r="AH72" s="41"/>
      <c r="AI72" s="41"/>
      <c r="AJ72" s="41">
        <f t="shared" si="1"/>
        <v>1</v>
      </c>
      <c r="AK72" s="226"/>
      <c r="AL72" s="41"/>
      <c r="AM72" s="227"/>
      <c r="AP72" s="1"/>
      <c r="AQ72" s="1"/>
      <c r="AR72" s="1"/>
      <c r="AS72" s="730"/>
      <c r="AT72" s="730"/>
      <c r="AU72" s="730"/>
      <c r="AV72" s="730"/>
      <c r="AW72" s="730"/>
      <c r="AX72" s="730"/>
      <c r="AY72" s="730"/>
      <c r="AZ72" s="730"/>
      <c r="BA72" s="730"/>
      <c r="BB72" s="730"/>
      <c r="BC72" s="730"/>
      <c r="BD72" s="730"/>
      <c r="BE72" s="730"/>
      <c r="BF72" s="730"/>
      <c r="BG72" s="730"/>
      <c r="BH72" s="730"/>
      <c r="BI72" s="1"/>
      <c r="BJ72" s="1"/>
      <c r="BK72" s="1"/>
      <c r="BL72" s="1"/>
      <c r="BM72" s="1"/>
      <c r="BN72" s="1"/>
      <c r="BO72" s="1"/>
      <c r="BP72" s="1"/>
      <c r="BQ72" s="1"/>
      <c r="BR72" s="1"/>
      <c r="BS72" s="1"/>
      <c r="BT72" s="1"/>
      <c r="BU72" s="1"/>
    </row>
    <row r="73" spans="1:73" s="3" customFormat="1" ht="15" customHeight="1">
      <c r="A73" s="1"/>
      <c r="C73" s="31" t="s">
        <v>98</v>
      </c>
      <c r="D73" s="41">
        <v>68</v>
      </c>
      <c r="E73" s="31" t="s">
        <v>352</v>
      </c>
      <c r="F73" s="31" t="s">
        <v>179</v>
      </c>
      <c r="G73" s="31" t="s">
        <v>4</v>
      </c>
      <c r="H73" s="41" t="s">
        <v>4</v>
      </c>
      <c r="I73" s="41" t="s">
        <v>4</v>
      </c>
      <c r="J73" s="41" t="s">
        <v>4</v>
      </c>
      <c r="K73" s="41" t="s">
        <v>4</v>
      </c>
      <c r="L73" s="41" t="s">
        <v>4</v>
      </c>
      <c r="M73" s="41" t="s">
        <v>4</v>
      </c>
      <c r="N73" s="41" t="s">
        <v>4</v>
      </c>
      <c r="O73" s="41"/>
      <c r="P73" s="41"/>
      <c r="Q73" s="41"/>
      <c r="R73" s="41"/>
      <c r="S73" s="41"/>
      <c r="T73" s="41"/>
      <c r="U73" s="41"/>
      <c r="V73" s="41"/>
      <c r="W73" s="41"/>
      <c r="X73" s="41"/>
      <c r="Y73" s="41"/>
      <c r="Z73" s="41"/>
      <c r="AA73" s="41"/>
      <c r="AB73" s="41"/>
      <c r="AC73" s="41"/>
      <c r="AD73" s="41"/>
      <c r="AE73" s="41"/>
      <c r="AF73" s="41"/>
      <c r="AG73" s="41"/>
      <c r="AH73" s="41"/>
      <c r="AI73" s="41"/>
      <c r="AJ73" s="41">
        <f t="shared" si="1"/>
        <v>0</v>
      </c>
      <c r="AK73" s="226" t="str">
        <f>'G-6'!I173</f>
        <v>I-69</v>
      </c>
      <c r="AL73" s="41"/>
      <c r="AM73" s="227"/>
      <c r="AP73" s="1"/>
      <c r="AQ73" s="1"/>
      <c r="AR73" s="1"/>
      <c r="AS73" s="730"/>
      <c r="AT73" s="730"/>
      <c r="AU73" s="730"/>
      <c r="AV73" s="730"/>
      <c r="AW73" s="730"/>
      <c r="AX73" s="730"/>
      <c r="AY73" s="730"/>
      <c r="AZ73" s="730"/>
      <c r="BA73" s="730"/>
      <c r="BB73" s="730"/>
      <c r="BC73" s="730"/>
      <c r="BD73" s="730"/>
      <c r="BE73" s="730"/>
      <c r="BF73" s="730"/>
      <c r="BG73" s="730"/>
      <c r="BH73" s="730"/>
      <c r="BI73" s="1"/>
      <c r="BJ73" s="1"/>
      <c r="BK73" s="1"/>
      <c r="BL73" s="1"/>
      <c r="BM73" s="1"/>
      <c r="BN73" s="1"/>
      <c r="BO73" s="1"/>
      <c r="BP73" s="1"/>
      <c r="BQ73" s="1"/>
      <c r="BR73" s="1"/>
      <c r="BS73" s="1"/>
      <c r="BT73" s="1"/>
      <c r="BU73" s="1"/>
    </row>
    <row r="74" spans="1:73" s="3" customFormat="1" ht="15" customHeight="1">
      <c r="A74" s="1"/>
      <c r="C74" s="31" t="s">
        <v>98</v>
      </c>
      <c r="D74" s="41">
        <v>69</v>
      </c>
      <c r="E74" s="31" t="s">
        <v>351</v>
      </c>
      <c r="F74" s="31" t="s">
        <v>399</v>
      </c>
      <c r="G74" s="31" t="s">
        <v>4</v>
      </c>
      <c r="H74" s="41" t="s">
        <v>4</v>
      </c>
      <c r="I74" s="41" t="s">
        <v>4</v>
      </c>
      <c r="J74" s="41" t="s">
        <v>4</v>
      </c>
      <c r="K74" s="41" t="s">
        <v>4</v>
      </c>
      <c r="L74" s="41" t="s">
        <v>4</v>
      </c>
      <c r="M74" s="41" t="s">
        <v>4</v>
      </c>
      <c r="N74" s="41" t="s">
        <v>4</v>
      </c>
      <c r="O74" s="41"/>
      <c r="P74" s="41"/>
      <c r="Q74" s="41"/>
      <c r="R74" s="41"/>
      <c r="S74" s="41"/>
      <c r="T74" s="41"/>
      <c r="U74" s="41"/>
      <c r="V74" s="41"/>
      <c r="W74" s="41"/>
      <c r="X74" s="41"/>
      <c r="Y74" s="41"/>
      <c r="Z74" s="41"/>
      <c r="AA74" s="41"/>
      <c r="AB74" s="41"/>
      <c r="AC74" s="41"/>
      <c r="AD74" s="41"/>
      <c r="AE74" s="41"/>
      <c r="AF74" s="41"/>
      <c r="AG74" s="41"/>
      <c r="AH74" s="41"/>
      <c r="AI74" s="41"/>
      <c r="AJ74" s="41">
        <f t="shared" si="1"/>
        <v>0</v>
      </c>
      <c r="AK74" s="226" t="str">
        <f>'G-6'!I173</f>
        <v>I-69</v>
      </c>
      <c r="AL74" s="41"/>
      <c r="AM74" s="227"/>
      <c r="AP74" s="1"/>
      <c r="AQ74" s="1"/>
      <c r="AR74" s="1"/>
      <c r="AS74" s="730"/>
      <c r="AT74" s="730"/>
      <c r="AU74" s="730"/>
      <c r="AV74" s="730"/>
      <c r="AW74" s="730"/>
      <c r="AX74" s="730"/>
      <c r="AY74" s="730"/>
      <c r="AZ74" s="730"/>
      <c r="BA74" s="730"/>
      <c r="BB74" s="730"/>
      <c r="BC74" s="730"/>
      <c r="BD74" s="730"/>
      <c r="BE74" s="730"/>
      <c r="BF74" s="730"/>
      <c r="BG74" s="730"/>
      <c r="BH74" s="730"/>
      <c r="BI74" s="1"/>
      <c r="BJ74" s="1"/>
      <c r="BK74" s="1"/>
      <c r="BL74" s="1"/>
      <c r="BM74" s="1"/>
      <c r="BN74" s="1"/>
      <c r="BO74" s="1"/>
      <c r="BP74" s="1"/>
      <c r="BQ74" s="1"/>
      <c r="BR74" s="1"/>
      <c r="BS74" s="1"/>
      <c r="BT74" s="1"/>
      <c r="BU74" s="1"/>
    </row>
    <row r="75" spans="1:73" s="3" customFormat="1" ht="15" customHeight="1">
      <c r="A75" s="1"/>
      <c r="C75" s="31" t="s">
        <v>98</v>
      </c>
      <c r="D75" s="41">
        <v>70</v>
      </c>
      <c r="E75" s="31" t="s">
        <v>3111</v>
      </c>
      <c r="F75" s="31" t="s">
        <v>520</v>
      </c>
      <c r="G75" s="31" t="s">
        <v>4</v>
      </c>
      <c r="H75" s="41" t="s">
        <v>4</v>
      </c>
      <c r="I75" s="41" t="s">
        <v>4</v>
      </c>
      <c r="J75" s="41" t="s">
        <v>4</v>
      </c>
      <c r="K75" s="41" t="s">
        <v>4</v>
      </c>
      <c r="L75" s="41" t="s">
        <v>4</v>
      </c>
      <c r="M75" s="41" t="s">
        <v>4</v>
      </c>
      <c r="N75" s="41" t="s">
        <v>4</v>
      </c>
      <c r="O75" s="41" t="str">
        <f>'G-6'!I177</f>
        <v>I-70</v>
      </c>
      <c r="P75" s="41"/>
      <c r="Q75" s="41"/>
      <c r="R75" s="41"/>
      <c r="S75" s="41"/>
      <c r="T75" s="41"/>
      <c r="U75" s="41"/>
      <c r="V75" s="41"/>
      <c r="W75" s="41"/>
      <c r="X75" s="41"/>
      <c r="Y75" s="41"/>
      <c r="Z75" s="41"/>
      <c r="AA75" s="41"/>
      <c r="AB75" s="41"/>
      <c r="AC75" s="41"/>
      <c r="AD75" s="41"/>
      <c r="AE75" s="41"/>
      <c r="AF75" s="41"/>
      <c r="AG75" s="41"/>
      <c r="AH75" s="41"/>
      <c r="AI75" s="41"/>
      <c r="AJ75" s="41">
        <f t="shared" si="1"/>
        <v>1</v>
      </c>
      <c r="AK75" s="226"/>
      <c r="AL75" s="41"/>
      <c r="AM75" s="227"/>
      <c r="AP75" s="1"/>
      <c r="AQ75" s="1"/>
      <c r="AR75" s="1"/>
      <c r="AS75" s="730"/>
      <c r="AT75" s="730"/>
      <c r="AU75" s="730"/>
      <c r="AV75" s="730"/>
      <c r="AW75" s="730"/>
      <c r="AX75" s="730"/>
      <c r="AY75" s="730"/>
      <c r="AZ75" s="730"/>
      <c r="BA75" s="730"/>
      <c r="BB75" s="730"/>
      <c r="BC75" s="730"/>
      <c r="BD75" s="730"/>
      <c r="BE75" s="730"/>
      <c r="BF75" s="730"/>
      <c r="BG75" s="730"/>
      <c r="BH75" s="730"/>
      <c r="BI75" s="1"/>
      <c r="BJ75" s="1"/>
      <c r="BK75" s="1"/>
      <c r="BL75" s="1"/>
      <c r="BM75" s="1"/>
      <c r="BN75" s="1"/>
      <c r="BO75" s="1"/>
      <c r="BP75" s="1"/>
      <c r="BQ75" s="1"/>
      <c r="BR75" s="1"/>
      <c r="BS75" s="1"/>
      <c r="BT75" s="1"/>
      <c r="BU75" s="1"/>
    </row>
    <row r="76" spans="1:73" s="3" customFormat="1" ht="15" customHeight="1">
      <c r="A76" s="1"/>
      <c r="C76" s="31" t="s">
        <v>98</v>
      </c>
      <c r="D76" s="41">
        <v>71</v>
      </c>
      <c r="E76" s="31" t="s">
        <v>348</v>
      </c>
      <c r="F76" s="31" t="s">
        <v>347</v>
      </c>
      <c r="G76" s="31" t="s">
        <v>4</v>
      </c>
      <c r="H76" s="41" t="s">
        <v>4</v>
      </c>
      <c r="I76" s="41" t="s">
        <v>4</v>
      </c>
      <c r="J76" s="41" t="s">
        <v>4</v>
      </c>
      <c r="K76" s="41" t="s">
        <v>4</v>
      </c>
      <c r="L76" s="41" t="s">
        <v>4</v>
      </c>
      <c r="M76" s="41" t="s">
        <v>4</v>
      </c>
      <c r="N76" s="41" t="s">
        <v>4</v>
      </c>
      <c r="O76" s="41" t="str">
        <f>'G-6'!I179</f>
        <v>I-71</v>
      </c>
      <c r="P76" s="41"/>
      <c r="Q76" s="41"/>
      <c r="R76" s="41"/>
      <c r="S76" s="41"/>
      <c r="T76" s="41"/>
      <c r="U76" s="41"/>
      <c r="V76" s="41"/>
      <c r="W76" s="41"/>
      <c r="X76" s="41"/>
      <c r="Y76" s="41"/>
      <c r="Z76" s="41"/>
      <c r="AA76" s="41"/>
      <c r="AB76" s="41"/>
      <c r="AC76" s="41"/>
      <c r="AD76" s="41"/>
      <c r="AE76" s="41"/>
      <c r="AF76" s="41"/>
      <c r="AG76" s="41"/>
      <c r="AH76" s="41"/>
      <c r="AI76" s="41"/>
      <c r="AJ76" s="41">
        <f t="shared" si="1"/>
        <v>1</v>
      </c>
      <c r="AK76" s="226"/>
      <c r="AL76" s="41"/>
      <c r="AM76" s="227"/>
      <c r="AP76" s="1"/>
      <c r="AQ76" s="1"/>
      <c r="AR76" s="1"/>
      <c r="AS76" s="730"/>
      <c r="AT76" s="730"/>
      <c r="AU76" s="730"/>
      <c r="AV76" s="730"/>
      <c r="AW76" s="730"/>
      <c r="AX76" s="730"/>
      <c r="AY76" s="730"/>
      <c r="AZ76" s="730"/>
      <c r="BA76" s="730"/>
      <c r="BB76" s="730"/>
      <c r="BC76" s="730"/>
      <c r="BD76" s="730"/>
      <c r="BE76" s="730"/>
      <c r="BF76" s="730"/>
      <c r="BG76" s="730"/>
      <c r="BH76" s="730"/>
      <c r="BI76" s="1"/>
      <c r="BJ76" s="1"/>
      <c r="BK76" s="1"/>
      <c r="BL76" s="1"/>
      <c r="BM76" s="1"/>
      <c r="BN76" s="1"/>
      <c r="BO76" s="1"/>
      <c r="BP76" s="1"/>
      <c r="BQ76" s="1"/>
      <c r="BR76" s="1"/>
      <c r="BS76" s="1"/>
      <c r="BT76" s="1"/>
      <c r="BU76" s="1"/>
    </row>
    <row r="77" spans="1:73" s="3" customFormat="1" ht="15" customHeight="1">
      <c r="A77" s="1"/>
      <c r="C77" s="31" t="s">
        <v>98</v>
      </c>
      <c r="D77" s="41">
        <v>72</v>
      </c>
      <c r="E77" s="31" t="s">
        <v>527</v>
      </c>
      <c r="F77" s="31" t="s">
        <v>347</v>
      </c>
      <c r="G77" s="31" t="s">
        <v>4</v>
      </c>
      <c r="H77" s="41" t="s">
        <v>4</v>
      </c>
      <c r="I77" s="41" t="s">
        <v>4</v>
      </c>
      <c r="J77" s="41" t="s">
        <v>4</v>
      </c>
      <c r="K77" s="41" t="s">
        <v>4</v>
      </c>
      <c r="L77" s="41" t="s">
        <v>4</v>
      </c>
      <c r="M77" s="41" t="s">
        <v>4</v>
      </c>
      <c r="N77" s="41" t="s">
        <v>4</v>
      </c>
      <c r="O77" s="41" t="str">
        <f>'G-6'!I180</f>
        <v>I-71</v>
      </c>
      <c r="P77" s="41"/>
      <c r="Q77" s="41"/>
      <c r="R77" s="41"/>
      <c r="S77" s="41"/>
      <c r="T77" s="41"/>
      <c r="U77" s="41"/>
      <c r="V77" s="41"/>
      <c r="W77" s="41"/>
      <c r="X77" s="41"/>
      <c r="Y77" s="41"/>
      <c r="Z77" s="41"/>
      <c r="AA77" s="41"/>
      <c r="AB77" s="41"/>
      <c r="AC77" s="41"/>
      <c r="AD77" s="41"/>
      <c r="AE77" s="41"/>
      <c r="AF77" s="41"/>
      <c r="AG77" s="41"/>
      <c r="AH77" s="41"/>
      <c r="AI77" s="41"/>
      <c r="AJ77" s="41">
        <f t="shared" si="1"/>
        <v>1</v>
      </c>
      <c r="AK77" s="226"/>
      <c r="AL77" s="41"/>
      <c r="AM77" s="227"/>
      <c r="AP77" s="1"/>
      <c r="AQ77" s="1"/>
      <c r="AR77" s="1"/>
      <c r="AS77" s="730"/>
      <c r="AT77" s="730"/>
      <c r="AU77" s="730"/>
      <c r="AV77" s="730"/>
      <c r="AW77" s="730"/>
      <c r="AX77" s="730"/>
      <c r="AY77" s="730"/>
      <c r="AZ77" s="730"/>
      <c r="BA77" s="730"/>
      <c r="BB77" s="730"/>
      <c r="BC77" s="730"/>
      <c r="BD77" s="730"/>
      <c r="BE77" s="730"/>
      <c r="BF77" s="730"/>
      <c r="BG77" s="730"/>
      <c r="BH77" s="730"/>
      <c r="BI77" s="1"/>
      <c r="BJ77" s="1"/>
      <c r="BK77" s="1"/>
      <c r="BL77" s="1"/>
      <c r="BM77" s="1"/>
      <c r="BN77" s="1"/>
      <c r="BO77" s="1"/>
      <c r="BP77" s="1"/>
      <c r="BQ77" s="1"/>
      <c r="BR77" s="1"/>
      <c r="BS77" s="1"/>
      <c r="BT77" s="1"/>
      <c r="BU77" s="1"/>
    </row>
    <row r="78" spans="1:73" s="3" customFormat="1" ht="15" customHeight="1">
      <c r="A78" s="1"/>
      <c r="C78" s="31" t="s">
        <v>98</v>
      </c>
      <c r="D78" s="41">
        <v>73</v>
      </c>
      <c r="E78" s="31" t="s">
        <v>349</v>
      </c>
      <c r="F78" s="31" t="s">
        <v>15</v>
      </c>
      <c r="G78" s="31" t="s">
        <v>4</v>
      </c>
      <c r="H78" s="41" t="s">
        <v>4</v>
      </c>
      <c r="I78" s="41" t="s">
        <v>4</v>
      </c>
      <c r="J78" s="41" t="s">
        <v>4</v>
      </c>
      <c r="K78" s="41" t="s">
        <v>4</v>
      </c>
      <c r="L78" s="41" t="s">
        <v>4</v>
      </c>
      <c r="M78" s="41" t="s">
        <v>4</v>
      </c>
      <c r="N78" s="41" t="s">
        <v>4</v>
      </c>
      <c r="O78" s="41" t="str">
        <f>'G-6'!I182</f>
        <v>I-73</v>
      </c>
      <c r="P78" s="41"/>
      <c r="Q78" s="41"/>
      <c r="R78" s="41"/>
      <c r="S78" s="41"/>
      <c r="T78" s="41"/>
      <c r="U78" s="41"/>
      <c r="V78" s="41"/>
      <c r="W78" s="41"/>
      <c r="X78" s="41"/>
      <c r="Y78" s="41"/>
      <c r="Z78" s="41"/>
      <c r="AA78" s="41"/>
      <c r="AB78" s="41"/>
      <c r="AC78" s="41"/>
      <c r="AD78" s="41"/>
      <c r="AE78" s="41"/>
      <c r="AF78" s="41"/>
      <c r="AG78" s="41"/>
      <c r="AH78" s="41"/>
      <c r="AI78" s="41"/>
      <c r="AJ78" s="41">
        <f t="shared" si="1"/>
        <v>1</v>
      </c>
      <c r="AK78" s="226"/>
      <c r="AL78" s="41"/>
      <c r="AM78" s="227"/>
      <c r="AP78" s="1"/>
      <c r="AQ78" s="1"/>
      <c r="AR78" s="1"/>
      <c r="AS78" s="730"/>
      <c r="AT78" s="730"/>
      <c r="AU78" s="730"/>
      <c r="AV78" s="730"/>
      <c r="AW78" s="730"/>
      <c r="AX78" s="730"/>
      <c r="AY78" s="730"/>
      <c r="AZ78" s="730"/>
      <c r="BA78" s="730"/>
      <c r="BB78" s="730"/>
      <c r="BC78" s="730"/>
      <c r="BD78" s="730"/>
      <c r="BE78" s="730"/>
      <c r="BF78" s="730"/>
      <c r="BG78" s="730"/>
      <c r="BH78" s="730"/>
      <c r="BI78" s="1"/>
      <c r="BJ78" s="1"/>
      <c r="BK78" s="1"/>
      <c r="BL78" s="1"/>
      <c r="BM78" s="1"/>
      <c r="BN78" s="1"/>
      <c r="BO78" s="1"/>
      <c r="BP78" s="1"/>
      <c r="BQ78" s="1"/>
      <c r="BR78" s="1"/>
      <c r="BS78" s="1"/>
      <c r="BT78" s="1"/>
      <c r="BU78" s="1"/>
    </row>
    <row r="79" spans="1:73" s="3" customFormat="1" ht="15" customHeight="1">
      <c r="A79" s="1"/>
      <c r="C79" s="31" t="s">
        <v>98</v>
      </c>
      <c r="D79" s="41">
        <v>74</v>
      </c>
      <c r="E79" s="31" t="s">
        <v>3062</v>
      </c>
      <c r="F79" s="31" t="s">
        <v>93</v>
      </c>
      <c r="G79" s="31" t="s">
        <v>4</v>
      </c>
      <c r="H79" s="31" t="s">
        <v>618</v>
      </c>
      <c r="I79" s="41" t="str">
        <f>'G-6'!O119</f>
        <v>Tabla I-12. Ejemplos de gastos</v>
      </c>
      <c r="J79" s="41" t="s">
        <v>4</v>
      </c>
      <c r="K79" s="41" t="s">
        <v>4</v>
      </c>
      <c r="L79" s="41" t="s">
        <v>4</v>
      </c>
      <c r="M79" s="41" t="s">
        <v>4</v>
      </c>
      <c r="N79" s="41" t="s">
        <v>4</v>
      </c>
      <c r="O79" s="41" t="str">
        <f>'G-6'!I118</f>
        <v>I-42 A</v>
      </c>
      <c r="P79" s="41" t="str">
        <f>'G-6'!I119</f>
        <v>I-42 B</v>
      </c>
      <c r="Q79" s="41"/>
      <c r="R79" s="41"/>
      <c r="S79" s="41"/>
      <c r="T79" s="41"/>
      <c r="U79" s="41"/>
      <c r="V79" s="41"/>
      <c r="W79" s="41"/>
      <c r="X79" s="41"/>
      <c r="Y79" s="41"/>
      <c r="Z79" s="41"/>
      <c r="AA79" s="41"/>
      <c r="AB79" s="41"/>
      <c r="AC79" s="41"/>
      <c r="AD79" s="41"/>
      <c r="AE79" s="41"/>
      <c r="AF79" s="41"/>
      <c r="AG79" s="41"/>
      <c r="AH79" s="41"/>
      <c r="AI79" s="41"/>
      <c r="AJ79" s="41">
        <f t="shared" si="1"/>
        <v>2</v>
      </c>
      <c r="AK79" s="226"/>
      <c r="AL79" s="41"/>
      <c r="AM79" s="227"/>
      <c r="AP79" s="1"/>
      <c r="AQ79" s="1"/>
      <c r="AR79" s="1"/>
      <c r="AS79" s="730"/>
      <c r="AT79" s="730"/>
      <c r="AU79" s="730"/>
      <c r="AV79" s="730"/>
      <c r="AW79" s="730"/>
      <c r="AX79" s="730"/>
      <c r="AY79" s="730"/>
      <c r="AZ79" s="730"/>
      <c r="BA79" s="730"/>
      <c r="BB79" s="730"/>
      <c r="BC79" s="730"/>
      <c r="BD79" s="730"/>
      <c r="BE79" s="730"/>
      <c r="BF79" s="730"/>
      <c r="BG79" s="730"/>
      <c r="BH79" s="730"/>
      <c r="BI79" s="1"/>
      <c r="BJ79" s="1"/>
      <c r="BK79" s="1"/>
      <c r="BL79" s="1"/>
      <c r="BM79" s="1"/>
      <c r="BN79" s="1"/>
      <c r="BO79" s="1"/>
      <c r="BP79" s="1"/>
      <c r="BQ79" s="1"/>
      <c r="BR79" s="1"/>
      <c r="BS79" s="1"/>
      <c r="BT79" s="1"/>
      <c r="BU79" s="1"/>
    </row>
    <row r="80" spans="1:73" ht="15" customHeight="1">
      <c r="C80" s="31" t="s">
        <v>98</v>
      </c>
      <c r="D80" s="41">
        <v>75</v>
      </c>
      <c r="E80" s="31" t="s">
        <v>3008</v>
      </c>
      <c r="F80" s="31" t="s">
        <v>350</v>
      </c>
      <c r="G80" s="31" t="s">
        <v>4</v>
      </c>
      <c r="H80" s="41" t="s">
        <v>4</v>
      </c>
      <c r="I80" s="41" t="s">
        <v>4</v>
      </c>
      <c r="J80" s="41" t="s">
        <v>4</v>
      </c>
      <c r="K80" s="41" t="s">
        <v>4</v>
      </c>
      <c r="L80" s="41" t="s">
        <v>4</v>
      </c>
      <c r="M80" s="41" t="s">
        <v>4</v>
      </c>
      <c r="N80" s="41" t="s">
        <v>4</v>
      </c>
      <c r="O80" s="41" t="str">
        <f>'G-6'!I191</f>
        <v>I-75</v>
      </c>
      <c r="P80" s="41"/>
      <c r="Q80" s="41"/>
      <c r="R80" s="41"/>
      <c r="S80" s="41"/>
      <c r="T80" s="41"/>
      <c r="U80" s="41"/>
      <c r="V80" s="41"/>
      <c r="W80" s="41"/>
      <c r="X80" s="41"/>
      <c r="Y80" s="41"/>
      <c r="Z80" s="41"/>
      <c r="AA80" s="41"/>
      <c r="AB80" s="41"/>
      <c r="AC80" s="41"/>
      <c r="AD80" s="41"/>
      <c r="AE80" s="41"/>
      <c r="AF80" s="41"/>
      <c r="AG80" s="41"/>
      <c r="AH80" s="41"/>
      <c r="AI80" s="41"/>
      <c r="AJ80" s="41">
        <f t="shared" si="1"/>
        <v>1</v>
      </c>
      <c r="AK80" s="226"/>
      <c r="AL80" s="41"/>
      <c r="AM80" s="227"/>
    </row>
    <row r="81" spans="1:73" ht="15" customHeight="1">
      <c r="C81" s="31" t="s">
        <v>98</v>
      </c>
      <c r="D81" s="41">
        <v>76</v>
      </c>
      <c r="E81" s="31" t="s">
        <v>3097</v>
      </c>
      <c r="F81" s="31" t="s">
        <v>284</v>
      </c>
      <c r="G81" s="31" t="s">
        <v>4</v>
      </c>
      <c r="H81" s="41" t="s">
        <v>4</v>
      </c>
      <c r="I81" s="41" t="s">
        <v>4</v>
      </c>
      <c r="J81" s="41" t="s">
        <v>4</v>
      </c>
      <c r="K81" s="41" t="s">
        <v>4</v>
      </c>
      <c r="L81" s="41" t="s">
        <v>4</v>
      </c>
      <c r="M81" s="41" t="s">
        <v>4</v>
      </c>
      <c r="N81" s="41" t="s">
        <v>4</v>
      </c>
      <c r="O81" s="41" t="str">
        <f>'G-6'!I199</f>
        <v>I-76</v>
      </c>
      <c r="P81" s="41"/>
      <c r="Q81" s="41"/>
      <c r="R81" s="41"/>
      <c r="S81" s="41"/>
      <c r="T81" s="41"/>
      <c r="U81" s="41"/>
      <c r="V81" s="41"/>
      <c r="W81" s="41"/>
      <c r="X81" s="41"/>
      <c r="Y81" s="41"/>
      <c r="Z81" s="41"/>
      <c r="AA81" s="41"/>
      <c r="AB81" s="41"/>
      <c r="AC81" s="41"/>
      <c r="AD81" s="41"/>
      <c r="AE81" s="41"/>
      <c r="AF81" s="41"/>
      <c r="AG81" s="41"/>
      <c r="AH81" s="41"/>
      <c r="AI81" s="41"/>
      <c r="AJ81" s="41">
        <f t="shared" si="1"/>
        <v>1</v>
      </c>
      <c r="AK81" s="226"/>
      <c r="AL81" s="41"/>
      <c r="AM81" s="227"/>
    </row>
    <row r="82" spans="1:73" ht="15" customHeight="1">
      <c r="C82" s="31" t="s">
        <v>98</v>
      </c>
      <c r="D82" s="41">
        <v>77</v>
      </c>
      <c r="E82" s="31" t="s">
        <v>3013</v>
      </c>
      <c r="F82" s="31" t="s">
        <v>284</v>
      </c>
      <c r="G82" s="31" t="s">
        <v>4</v>
      </c>
      <c r="H82" s="41" t="s">
        <v>4</v>
      </c>
      <c r="I82" s="41" t="s">
        <v>4</v>
      </c>
      <c r="J82" s="41" t="s">
        <v>4</v>
      </c>
      <c r="K82" s="41" t="s">
        <v>4</v>
      </c>
      <c r="L82" s="41" t="s">
        <v>4</v>
      </c>
      <c r="M82" s="41" t="s">
        <v>4</v>
      </c>
      <c r="N82" s="41" t="s">
        <v>4</v>
      </c>
      <c r="O82" s="41" t="str">
        <f>'G-6'!I207</f>
        <v>I-77</v>
      </c>
      <c r="P82" s="41"/>
      <c r="Q82" s="41"/>
      <c r="R82" s="41"/>
      <c r="S82" s="41"/>
      <c r="T82" s="41"/>
      <c r="U82" s="41"/>
      <c r="V82" s="41"/>
      <c r="W82" s="41"/>
      <c r="X82" s="41"/>
      <c r="Y82" s="41"/>
      <c r="Z82" s="41"/>
      <c r="AA82" s="41"/>
      <c r="AB82" s="41"/>
      <c r="AC82" s="41"/>
      <c r="AD82" s="41"/>
      <c r="AE82" s="41"/>
      <c r="AF82" s="41"/>
      <c r="AG82" s="41"/>
      <c r="AH82" s="41"/>
      <c r="AI82" s="41"/>
      <c r="AJ82" s="41">
        <f t="shared" si="1"/>
        <v>1</v>
      </c>
      <c r="AK82" s="226"/>
      <c r="AL82" s="41"/>
      <c r="AM82" s="227"/>
    </row>
    <row r="83" spans="1:73" s="3" customFormat="1" ht="15" customHeight="1">
      <c r="A83" s="1"/>
      <c r="C83" s="31" t="s">
        <v>98</v>
      </c>
      <c r="D83" s="41">
        <v>78</v>
      </c>
      <c r="E83" s="31" t="s">
        <v>354</v>
      </c>
      <c r="F83" s="31" t="s">
        <v>69</v>
      </c>
      <c r="G83" s="31" t="s">
        <v>4</v>
      </c>
      <c r="H83" s="41" t="s">
        <v>566</v>
      </c>
      <c r="I83" s="41" t="s">
        <v>4</v>
      </c>
      <c r="J83" s="41" t="s">
        <v>4</v>
      </c>
      <c r="K83" s="41" t="s">
        <v>4</v>
      </c>
      <c r="L83" s="41" t="s">
        <v>4</v>
      </c>
      <c r="M83" s="41" t="s">
        <v>4</v>
      </c>
      <c r="N83" s="41" t="s">
        <v>4</v>
      </c>
      <c r="O83" s="41" t="str">
        <f>'G-6'!I174</f>
        <v>I-69</v>
      </c>
      <c r="P83" s="41" t="str">
        <f>'G-6'!I178</f>
        <v>I-70</v>
      </c>
      <c r="Q83" s="41" t="str">
        <f>'G-6'!I63</f>
        <v>I-34 B</v>
      </c>
      <c r="R83" s="41" t="str">
        <f>'G-6'!I71</f>
        <v>I-35 B</v>
      </c>
      <c r="S83" s="41" t="str">
        <f>'G-6'!I120</f>
        <v>I-42 B</v>
      </c>
      <c r="T83" s="41" t="str">
        <f>'G-6'!I193</f>
        <v>I-75</v>
      </c>
      <c r="U83" s="41" t="str">
        <f>'G-6'!I201</f>
        <v>I-76</v>
      </c>
      <c r="V83" s="41" t="str">
        <f>'G-6'!I136</f>
        <v>I-44</v>
      </c>
      <c r="W83" s="41" t="str">
        <f>'G-6'!I144</f>
        <v>I-45</v>
      </c>
      <c r="X83" s="41" t="str">
        <f>'G-6'!I209</f>
        <v>I-77</v>
      </c>
      <c r="Y83" s="41"/>
      <c r="Z83" s="41"/>
      <c r="AA83" s="41"/>
      <c r="AB83" s="41"/>
      <c r="AC83" s="41"/>
      <c r="AD83" s="41"/>
      <c r="AE83" s="41"/>
      <c r="AF83" s="41"/>
      <c r="AG83" s="41"/>
      <c r="AH83" s="41"/>
      <c r="AI83" s="41"/>
      <c r="AJ83" s="41">
        <f t="shared" si="1"/>
        <v>10</v>
      </c>
      <c r="AK83" s="226"/>
      <c r="AL83" s="41"/>
      <c r="AM83" s="227"/>
      <c r="AP83" s="1"/>
      <c r="AQ83" s="1"/>
      <c r="AR83" s="1"/>
      <c r="AS83" s="730"/>
      <c r="AT83" s="730"/>
      <c r="AU83" s="730"/>
      <c r="AV83" s="730"/>
      <c r="AW83" s="730"/>
      <c r="AX83" s="730"/>
      <c r="AY83" s="730"/>
      <c r="AZ83" s="730"/>
      <c r="BA83" s="730"/>
      <c r="BB83" s="730"/>
      <c r="BC83" s="730"/>
      <c r="BD83" s="730"/>
      <c r="BE83" s="730"/>
      <c r="BF83" s="730"/>
      <c r="BG83" s="730"/>
      <c r="BH83" s="730"/>
      <c r="BI83" s="1"/>
      <c r="BJ83" s="1"/>
      <c r="BK83" s="1"/>
      <c r="BL83" s="1"/>
      <c r="BM83" s="1"/>
      <c r="BN83" s="1"/>
      <c r="BO83" s="1"/>
      <c r="BP83" s="1"/>
      <c r="BQ83" s="1"/>
      <c r="BR83" s="1"/>
      <c r="BS83" s="1"/>
      <c r="BT83" s="1"/>
      <c r="BU83" s="1"/>
    </row>
    <row r="84" spans="1:73" s="3" customFormat="1" ht="15" customHeight="1">
      <c r="A84" s="1"/>
      <c r="C84" s="31" t="s">
        <v>98</v>
      </c>
      <c r="D84" s="41">
        <v>79</v>
      </c>
      <c r="E84" s="31" t="s">
        <v>3110</v>
      </c>
      <c r="F84" s="31" t="s">
        <v>179</v>
      </c>
      <c r="G84" s="31" t="s">
        <v>4</v>
      </c>
      <c r="H84" s="41" t="s">
        <v>4</v>
      </c>
      <c r="I84" s="41" t="s">
        <v>4</v>
      </c>
      <c r="J84" s="41" t="s">
        <v>4</v>
      </c>
      <c r="K84" s="41" t="s">
        <v>4</v>
      </c>
      <c r="L84" s="41" t="s">
        <v>4</v>
      </c>
      <c r="M84" s="41" t="s">
        <v>4</v>
      </c>
      <c r="N84" s="41" t="s">
        <v>4</v>
      </c>
      <c r="O84" s="41" t="str">
        <f>'G-6'!I174</f>
        <v>I-69</v>
      </c>
      <c r="P84" s="41"/>
      <c r="Q84" s="41"/>
      <c r="R84" s="41"/>
      <c r="S84" s="41"/>
      <c r="T84" s="41"/>
      <c r="U84" s="41"/>
      <c r="V84" s="41"/>
      <c r="W84" s="41"/>
      <c r="X84" s="41"/>
      <c r="Y84" s="41"/>
      <c r="Z84" s="41"/>
      <c r="AA84" s="41"/>
      <c r="AB84" s="41"/>
      <c r="AC84" s="41"/>
      <c r="AD84" s="41"/>
      <c r="AE84" s="41"/>
      <c r="AF84" s="41"/>
      <c r="AG84" s="41"/>
      <c r="AH84" s="41"/>
      <c r="AI84" s="41"/>
      <c r="AJ84" s="41">
        <f t="shared" si="1"/>
        <v>1</v>
      </c>
      <c r="AK84" s="226"/>
      <c r="AL84" s="41"/>
      <c r="AM84" s="227"/>
      <c r="AP84" s="1"/>
      <c r="AQ84" s="1"/>
      <c r="AR84" s="1"/>
      <c r="AS84" s="730"/>
      <c r="AT84" s="730"/>
      <c r="AU84" s="730"/>
      <c r="AV84" s="730"/>
      <c r="AW84" s="730"/>
      <c r="AX84" s="730"/>
      <c r="AY84" s="730"/>
      <c r="AZ84" s="730"/>
      <c r="BA84" s="730"/>
      <c r="BB84" s="730"/>
      <c r="BC84" s="730"/>
      <c r="BD84" s="730"/>
      <c r="BE84" s="730"/>
      <c r="BF84" s="730"/>
      <c r="BG84" s="730"/>
      <c r="BH84" s="730"/>
      <c r="BI84" s="1"/>
      <c r="BJ84" s="1"/>
      <c r="BK84" s="1"/>
      <c r="BL84" s="1"/>
      <c r="BM84" s="1"/>
      <c r="BN84" s="1"/>
      <c r="BO84" s="1"/>
      <c r="BP84" s="1"/>
      <c r="BQ84" s="1"/>
      <c r="BR84" s="1"/>
      <c r="BS84" s="1"/>
      <c r="BT84" s="1"/>
      <c r="BU84" s="1"/>
    </row>
    <row r="85" spans="1:73" s="3" customFormat="1" ht="15" customHeight="1">
      <c r="A85" s="1"/>
      <c r="C85" s="31" t="s">
        <v>98</v>
      </c>
      <c r="D85" s="41">
        <v>81</v>
      </c>
      <c r="E85" s="31" t="s">
        <v>358</v>
      </c>
      <c r="F85" s="31" t="s">
        <v>69</v>
      </c>
      <c r="G85" s="31" t="s">
        <v>4</v>
      </c>
      <c r="H85" s="41" t="s">
        <v>566</v>
      </c>
      <c r="I85" s="41" t="s">
        <v>4</v>
      </c>
      <c r="J85" s="41" t="s">
        <v>4</v>
      </c>
      <c r="K85" s="41" t="s">
        <v>4</v>
      </c>
      <c r="L85" s="41" t="s">
        <v>4</v>
      </c>
      <c r="M85" s="41" t="s">
        <v>4</v>
      </c>
      <c r="N85" s="41" t="s">
        <v>4</v>
      </c>
      <c r="O85" s="41" t="str">
        <f>'G-6'!I255</f>
        <v>I-85</v>
      </c>
      <c r="P85" s="41" t="str">
        <f>'G-6'!I256</f>
        <v>I-86</v>
      </c>
      <c r="Q85" s="41" t="str">
        <f>'G-6'!I175</f>
        <v>I-69</v>
      </c>
      <c r="R85" s="41" t="str">
        <f>'G-6'!I64</f>
        <v>I-34 B</v>
      </c>
      <c r="S85" s="41" t="str">
        <f>'G-6'!I72</f>
        <v>I-35 B</v>
      </c>
      <c r="T85" s="41" t="str">
        <f>'G-6'!I121</f>
        <v>I-42 B</v>
      </c>
      <c r="U85" s="41" t="str">
        <f>'G-6'!I194</f>
        <v>I-75</v>
      </c>
      <c r="V85" s="41" t="str">
        <f>'G-6'!I202</f>
        <v>I-76</v>
      </c>
      <c r="W85" s="41" t="str">
        <f>'G-6'!I137</f>
        <v>I-44</v>
      </c>
      <c r="X85" s="41" t="str">
        <f>'G-6'!I257</f>
        <v>I-87</v>
      </c>
      <c r="Y85" s="41" t="str">
        <f>'G-6'!I145</f>
        <v>I-45</v>
      </c>
      <c r="Z85" s="41" t="str">
        <f>'G-6'!I210</f>
        <v>I-77</v>
      </c>
      <c r="AA85" s="41" t="str">
        <f>'G-6'!I260</f>
        <v>I-88</v>
      </c>
      <c r="AB85" s="41" t="str">
        <f>'G-6'!I262</f>
        <v>I-89</v>
      </c>
      <c r="AC85" s="41"/>
      <c r="AD85" s="41"/>
      <c r="AE85" s="41"/>
      <c r="AF85" s="41"/>
      <c r="AG85" s="41"/>
      <c r="AH85" s="41"/>
      <c r="AI85" s="41"/>
      <c r="AJ85" s="41">
        <f t="shared" si="1"/>
        <v>14</v>
      </c>
      <c r="AK85" s="226"/>
      <c r="AL85" s="41"/>
      <c r="AM85" s="227"/>
      <c r="AP85" s="1"/>
      <c r="AQ85" s="1"/>
      <c r="AR85" s="1"/>
      <c r="AS85" s="730"/>
      <c r="AT85" s="730"/>
      <c r="AU85" s="730"/>
      <c r="AV85" s="730"/>
      <c r="AW85" s="730"/>
      <c r="AX85" s="730"/>
      <c r="AY85" s="730"/>
      <c r="AZ85" s="730"/>
      <c r="BA85" s="730"/>
      <c r="BB85" s="730"/>
      <c r="BC85" s="730"/>
      <c r="BD85" s="730"/>
      <c r="BE85" s="730"/>
      <c r="BF85" s="730"/>
      <c r="BG85" s="730"/>
      <c r="BH85" s="730"/>
      <c r="BI85" s="1"/>
      <c r="BJ85" s="1"/>
      <c r="BK85" s="1"/>
      <c r="BL85" s="1"/>
      <c r="BM85" s="1"/>
      <c r="BN85" s="1"/>
      <c r="BO85" s="1"/>
      <c r="BP85" s="1"/>
      <c r="BQ85" s="1"/>
      <c r="BR85" s="1"/>
      <c r="BS85" s="1"/>
      <c r="BT85" s="1"/>
      <c r="BU85" s="1"/>
    </row>
    <row r="86" spans="1:73" s="3" customFormat="1" ht="15" customHeight="1">
      <c r="A86" s="1"/>
      <c r="C86" s="31" t="s">
        <v>98</v>
      </c>
      <c r="D86" s="41">
        <v>82</v>
      </c>
      <c r="E86" s="31" t="s">
        <v>357</v>
      </c>
      <c r="F86" s="31" t="s">
        <v>69</v>
      </c>
      <c r="G86" s="31" t="s">
        <v>4</v>
      </c>
      <c r="H86" s="41" t="s">
        <v>4</v>
      </c>
      <c r="I86" s="41" t="s">
        <v>4</v>
      </c>
      <c r="J86" s="41" t="s">
        <v>4</v>
      </c>
      <c r="K86" s="41" t="s">
        <v>4</v>
      </c>
      <c r="L86" s="41" t="s">
        <v>4</v>
      </c>
      <c r="M86" s="41" t="s">
        <v>4</v>
      </c>
      <c r="N86" s="41" t="s">
        <v>4</v>
      </c>
      <c r="O86" s="41" t="str">
        <f>'G-6'!I255</f>
        <v>I-85</v>
      </c>
      <c r="P86" s="41" t="str">
        <f>'G-6'!I254</f>
        <v>I-84</v>
      </c>
      <c r="Q86" s="41"/>
      <c r="R86" s="41"/>
      <c r="S86" s="41"/>
      <c r="T86" s="41"/>
      <c r="U86" s="41"/>
      <c r="V86" s="41"/>
      <c r="W86" s="41"/>
      <c r="X86" s="41"/>
      <c r="Y86" s="41"/>
      <c r="Z86" s="41"/>
      <c r="AA86" s="41"/>
      <c r="AB86" s="41"/>
      <c r="AC86" s="41"/>
      <c r="AD86" s="41"/>
      <c r="AE86" s="41"/>
      <c r="AF86" s="41"/>
      <c r="AG86" s="41"/>
      <c r="AH86" s="41"/>
      <c r="AI86" s="41"/>
      <c r="AJ86" s="41">
        <f t="shared" si="1"/>
        <v>2</v>
      </c>
      <c r="AK86" s="226"/>
      <c r="AL86" s="41"/>
      <c r="AM86" s="227"/>
      <c r="AP86" s="1"/>
      <c r="AQ86" s="1"/>
      <c r="AR86" s="1"/>
      <c r="AS86" s="730"/>
      <c r="AT86" s="730"/>
      <c r="AU86" s="730"/>
      <c r="AV86" s="730"/>
      <c r="AW86" s="730"/>
      <c r="AX86" s="730"/>
      <c r="AY86" s="730"/>
      <c r="AZ86" s="730"/>
      <c r="BA86" s="730"/>
      <c r="BB86" s="730"/>
      <c r="BC86" s="730"/>
      <c r="BD86" s="730"/>
      <c r="BE86" s="730"/>
      <c r="BF86" s="730"/>
      <c r="BG86" s="730"/>
      <c r="BH86" s="730"/>
      <c r="BI86" s="1"/>
      <c r="BJ86" s="1"/>
      <c r="BK86" s="1"/>
      <c r="BL86" s="1"/>
      <c r="BM86" s="1"/>
      <c r="BN86" s="1"/>
      <c r="BO86" s="1"/>
      <c r="BP86" s="1"/>
      <c r="BQ86" s="1"/>
      <c r="BR86" s="1"/>
      <c r="BS86" s="1"/>
      <c r="BT86" s="1"/>
      <c r="BU86" s="1"/>
    </row>
    <row r="87" spans="1:73" s="3" customFormat="1" ht="15" customHeight="1">
      <c r="A87" s="1"/>
      <c r="C87" s="31" t="s">
        <v>98</v>
      </c>
      <c r="D87" s="41">
        <v>83</v>
      </c>
      <c r="E87" s="31" t="s">
        <v>394</v>
      </c>
      <c r="F87" s="31" t="s">
        <v>69</v>
      </c>
      <c r="G87" s="31" t="s">
        <v>4</v>
      </c>
      <c r="H87" s="41" t="s">
        <v>4</v>
      </c>
      <c r="I87" s="41" t="s">
        <v>4</v>
      </c>
      <c r="J87" s="41" t="s">
        <v>4</v>
      </c>
      <c r="K87" s="41" t="s">
        <v>4</v>
      </c>
      <c r="L87" s="41" t="s">
        <v>4</v>
      </c>
      <c r="M87" s="41" t="s">
        <v>4</v>
      </c>
      <c r="N87" s="41" t="s">
        <v>4</v>
      </c>
      <c r="O87" s="41" t="str">
        <f>'G-6'!I256</f>
        <v>I-86</v>
      </c>
      <c r="P87" s="41"/>
      <c r="Q87" s="41"/>
      <c r="R87" s="41"/>
      <c r="S87" s="41"/>
      <c r="T87" s="41"/>
      <c r="U87" s="41"/>
      <c r="V87" s="41"/>
      <c r="W87" s="41"/>
      <c r="X87" s="41"/>
      <c r="Y87" s="41"/>
      <c r="Z87" s="41"/>
      <c r="AA87" s="41"/>
      <c r="AB87" s="41"/>
      <c r="AC87" s="41"/>
      <c r="AD87" s="41"/>
      <c r="AE87" s="41"/>
      <c r="AF87" s="41"/>
      <c r="AG87" s="41"/>
      <c r="AH87" s="41"/>
      <c r="AI87" s="41"/>
      <c r="AJ87" s="41">
        <f t="shared" si="1"/>
        <v>1</v>
      </c>
      <c r="AK87" s="226"/>
      <c r="AL87" s="41"/>
      <c r="AM87" s="227"/>
      <c r="AP87" s="1"/>
      <c r="AQ87" s="1"/>
      <c r="AR87" s="1"/>
      <c r="AS87" s="730"/>
      <c r="AT87" s="730"/>
      <c r="AU87" s="730"/>
      <c r="AV87" s="730"/>
      <c r="AW87" s="730"/>
      <c r="AX87" s="730"/>
      <c r="AY87" s="730"/>
      <c r="AZ87" s="730"/>
      <c r="BA87" s="730"/>
      <c r="BB87" s="730"/>
      <c r="BC87" s="730"/>
      <c r="BD87" s="730"/>
      <c r="BE87" s="730"/>
      <c r="BF87" s="730"/>
      <c r="BG87" s="730"/>
      <c r="BH87" s="730"/>
      <c r="BI87" s="1"/>
      <c r="BJ87" s="1"/>
      <c r="BK87" s="1"/>
      <c r="BL87" s="1"/>
      <c r="BM87" s="1"/>
      <c r="BN87" s="1"/>
      <c r="BO87" s="1"/>
      <c r="BP87" s="1"/>
      <c r="BQ87" s="1"/>
      <c r="BR87" s="1"/>
      <c r="BS87" s="1"/>
      <c r="BT87" s="1"/>
      <c r="BU87" s="1"/>
    </row>
    <row r="88" spans="1:73" s="3" customFormat="1" ht="15" customHeight="1">
      <c r="A88" s="1"/>
      <c r="C88" s="31" t="s">
        <v>98</v>
      </c>
      <c r="D88" s="41">
        <v>84</v>
      </c>
      <c r="E88" s="31" t="s">
        <v>3017</v>
      </c>
      <c r="F88" s="31" t="s">
        <v>6</v>
      </c>
      <c r="G88" s="31" t="s">
        <v>4</v>
      </c>
      <c r="H88" s="41" t="s">
        <v>512</v>
      </c>
      <c r="I88" s="41" t="s">
        <v>4</v>
      </c>
      <c r="J88" s="41" t="s">
        <v>4</v>
      </c>
      <c r="K88" s="41" t="s">
        <v>4</v>
      </c>
      <c r="L88" s="41" t="s">
        <v>4</v>
      </c>
      <c r="M88" s="41" t="s">
        <v>4</v>
      </c>
      <c r="N88" s="41" t="s">
        <v>4</v>
      </c>
      <c r="O88" s="41" t="str">
        <f>'G-6'!I145</f>
        <v>I-45</v>
      </c>
      <c r="P88" s="41"/>
      <c r="Q88" s="41"/>
      <c r="R88" s="41"/>
      <c r="S88" s="41"/>
      <c r="T88" s="41"/>
      <c r="U88" s="41"/>
      <c r="V88" s="41"/>
      <c r="W88" s="41"/>
      <c r="X88" s="41"/>
      <c r="Y88" s="41"/>
      <c r="Z88" s="41"/>
      <c r="AA88" s="41"/>
      <c r="AB88" s="41"/>
      <c r="AC88" s="41"/>
      <c r="AD88" s="41"/>
      <c r="AE88" s="41"/>
      <c r="AF88" s="41"/>
      <c r="AG88" s="41"/>
      <c r="AH88" s="41"/>
      <c r="AI88" s="41"/>
      <c r="AJ88" s="41">
        <f t="shared" si="1"/>
        <v>1</v>
      </c>
      <c r="AK88" s="226"/>
      <c r="AL88" s="41"/>
      <c r="AM88" s="227"/>
      <c r="AP88" s="1"/>
      <c r="AQ88" s="1"/>
      <c r="AR88" s="1"/>
      <c r="AS88" s="730"/>
      <c r="AT88" s="730"/>
      <c r="AU88" s="730"/>
      <c r="AV88" s="730"/>
      <c r="AW88" s="730"/>
      <c r="AX88" s="730"/>
      <c r="AY88" s="730"/>
      <c r="AZ88" s="730"/>
      <c r="BA88" s="730"/>
      <c r="BB88" s="730"/>
      <c r="BC88" s="730"/>
      <c r="BD88" s="730"/>
      <c r="BE88" s="730"/>
      <c r="BF88" s="730"/>
      <c r="BG88" s="730"/>
      <c r="BH88" s="730"/>
      <c r="BI88" s="1"/>
      <c r="BJ88" s="1"/>
      <c r="BK88" s="1"/>
      <c r="BL88" s="1"/>
      <c r="BM88" s="1"/>
      <c r="BN88" s="1"/>
      <c r="BO88" s="1"/>
      <c r="BP88" s="1"/>
      <c r="BQ88" s="1"/>
      <c r="BR88" s="1"/>
      <c r="BS88" s="1"/>
      <c r="BT88" s="1"/>
      <c r="BU88" s="1"/>
    </row>
    <row r="89" spans="1:73" s="3" customFormat="1" ht="15" customHeight="1">
      <c r="A89" s="1"/>
      <c r="C89" s="31" t="s">
        <v>98</v>
      </c>
      <c r="D89" s="41">
        <v>85</v>
      </c>
      <c r="E89" s="31" t="s">
        <v>3018</v>
      </c>
      <c r="F89" s="31" t="s">
        <v>6</v>
      </c>
      <c r="G89" s="31" t="s">
        <v>4</v>
      </c>
      <c r="H89" s="41" t="s">
        <v>513</v>
      </c>
      <c r="I89" s="41" t="s">
        <v>4</v>
      </c>
      <c r="J89" s="41" t="s">
        <v>4</v>
      </c>
      <c r="K89" s="41" t="s">
        <v>4</v>
      </c>
      <c r="L89" s="41" t="s">
        <v>4</v>
      </c>
      <c r="M89" s="41" t="s">
        <v>4</v>
      </c>
      <c r="N89" s="41" t="s">
        <v>4</v>
      </c>
      <c r="O89" s="41" t="str">
        <f>'G-6'!I145</f>
        <v>I-45</v>
      </c>
      <c r="P89" s="41"/>
      <c r="Q89" s="41"/>
      <c r="R89" s="41"/>
      <c r="S89" s="41"/>
      <c r="T89" s="41"/>
      <c r="U89" s="41"/>
      <c r="V89" s="41"/>
      <c r="W89" s="41"/>
      <c r="X89" s="41"/>
      <c r="Y89" s="41"/>
      <c r="Z89" s="41"/>
      <c r="AA89" s="41"/>
      <c r="AB89" s="41"/>
      <c r="AC89" s="41"/>
      <c r="AD89" s="41"/>
      <c r="AE89" s="41"/>
      <c r="AF89" s="41"/>
      <c r="AG89" s="41"/>
      <c r="AH89" s="41"/>
      <c r="AI89" s="41"/>
      <c r="AJ89" s="41">
        <f t="shared" si="1"/>
        <v>1</v>
      </c>
      <c r="AK89" s="226"/>
      <c r="AL89" s="41"/>
      <c r="AM89" s="227"/>
      <c r="AP89" s="1"/>
      <c r="AQ89" s="1"/>
      <c r="AR89" s="1"/>
      <c r="AS89" s="730"/>
      <c r="AT89" s="730"/>
      <c r="AU89" s="730"/>
      <c r="AV89" s="730"/>
      <c r="AW89" s="730"/>
      <c r="AX89" s="730"/>
      <c r="AY89" s="730"/>
      <c r="AZ89" s="730"/>
      <c r="BA89" s="730"/>
      <c r="BB89" s="730"/>
      <c r="BC89" s="730"/>
      <c r="BD89" s="730"/>
      <c r="BE89" s="730"/>
      <c r="BF89" s="730"/>
      <c r="BG89" s="730"/>
      <c r="BH89" s="730"/>
      <c r="BI89" s="1"/>
      <c r="BJ89" s="1"/>
      <c r="BK89" s="1"/>
      <c r="BL89" s="1"/>
      <c r="BM89" s="1"/>
      <c r="BN89" s="1"/>
      <c r="BO89" s="1"/>
      <c r="BP89" s="1"/>
      <c r="BQ89" s="1"/>
      <c r="BR89" s="1"/>
      <c r="BS89" s="1"/>
      <c r="BT89" s="1"/>
      <c r="BU89" s="1"/>
    </row>
    <row r="90" spans="1:73" ht="15" customHeight="1">
      <c r="C90" s="31" t="s">
        <v>98</v>
      </c>
      <c r="D90" s="41">
        <v>86</v>
      </c>
      <c r="E90" s="31" t="s">
        <v>3032</v>
      </c>
      <c r="F90" s="31" t="s">
        <v>285</v>
      </c>
      <c r="G90" s="31" t="s">
        <v>4</v>
      </c>
      <c r="H90" s="41" t="s">
        <v>4</v>
      </c>
      <c r="I90" s="41" t="s">
        <v>4</v>
      </c>
      <c r="J90" s="41" t="s">
        <v>4</v>
      </c>
      <c r="K90" s="41" t="s">
        <v>4</v>
      </c>
      <c r="L90" s="41" t="s">
        <v>4</v>
      </c>
      <c r="M90" s="41" t="s">
        <v>4</v>
      </c>
      <c r="N90" s="41" t="s">
        <v>4</v>
      </c>
      <c r="O90" s="41" t="str">
        <f>'G-6'!I257</f>
        <v>I-87</v>
      </c>
      <c r="P90" s="41"/>
      <c r="Q90" s="41"/>
      <c r="R90" s="41"/>
      <c r="S90" s="41"/>
      <c r="T90" s="41"/>
      <c r="U90" s="41"/>
      <c r="V90" s="41"/>
      <c r="W90" s="41"/>
      <c r="X90" s="41"/>
      <c r="Y90" s="41"/>
      <c r="Z90" s="41"/>
      <c r="AA90" s="41"/>
      <c r="AB90" s="41"/>
      <c r="AC90" s="41"/>
      <c r="AD90" s="41"/>
      <c r="AE90" s="41"/>
      <c r="AF90" s="41"/>
      <c r="AG90" s="41"/>
      <c r="AH90" s="41"/>
      <c r="AI90" s="41"/>
      <c r="AJ90" s="41">
        <f t="shared" si="1"/>
        <v>1</v>
      </c>
      <c r="AK90" s="226"/>
      <c r="AL90" s="41"/>
      <c r="AM90" s="227"/>
    </row>
    <row r="91" spans="1:73" ht="15" customHeight="1">
      <c r="C91" s="31" t="s">
        <v>98</v>
      </c>
      <c r="D91" s="41">
        <v>87</v>
      </c>
      <c r="E91" s="31" t="s">
        <v>3033</v>
      </c>
      <c r="F91" s="31" t="s">
        <v>285</v>
      </c>
      <c r="G91" s="31" t="s">
        <v>4</v>
      </c>
      <c r="H91" s="41" t="s">
        <v>4</v>
      </c>
      <c r="I91" s="41" t="s">
        <v>4</v>
      </c>
      <c r="J91" s="41" t="s">
        <v>4</v>
      </c>
      <c r="K91" s="41" t="s">
        <v>4</v>
      </c>
      <c r="L91" s="41" t="s">
        <v>4</v>
      </c>
      <c r="M91" s="41" t="s">
        <v>4</v>
      </c>
      <c r="N91" s="41" t="s">
        <v>4</v>
      </c>
      <c r="O91" s="41" t="str">
        <f>'G-6'!I257</f>
        <v>I-87</v>
      </c>
      <c r="P91" s="41"/>
      <c r="Q91" s="41"/>
      <c r="R91" s="41"/>
      <c r="S91" s="41"/>
      <c r="T91" s="41"/>
      <c r="U91" s="41"/>
      <c r="V91" s="41"/>
      <c r="W91" s="41"/>
      <c r="X91" s="41"/>
      <c r="Y91" s="41"/>
      <c r="Z91" s="41"/>
      <c r="AA91" s="41"/>
      <c r="AB91" s="41"/>
      <c r="AC91" s="41"/>
      <c r="AD91" s="41"/>
      <c r="AE91" s="41"/>
      <c r="AF91" s="41"/>
      <c r="AG91" s="41"/>
      <c r="AH91" s="41"/>
      <c r="AI91" s="41"/>
      <c r="AJ91" s="41">
        <f t="shared" si="1"/>
        <v>1</v>
      </c>
      <c r="AK91" s="226"/>
      <c r="AL91" s="41"/>
      <c r="AM91" s="227"/>
    </row>
    <row r="92" spans="1:73" s="3" customFormat="1" ht="15" customHeight="1">
      <c r="A92" s="1"/>
      <c r="C92" s="31" t="s">
        <v>98</v>
      </c>
      <c r="D92" s="41">
        <v>88</v>
      </c>
      <c r="E92" s="31" t="s">
        <v>3112</v>
      </c>
      <c r="F92" s="31" t="s">
        <v>1033</v>
      </c>
      <c r="G92" s="31" t="s">
        <v>4</v>
      </c>
      <c r="H92" s="41" t="s">
        <v>4</v>
      </c>
      <c r="I92" s="41" t="s">
        <v>4</v>
      </c>
      <c r="J92" s="41" t="s">
        <v>4</v>
      </c>
      <c r="K92" s="41" t="s">
        <v>4</v>
      </c>
      <c r="L92" s="41" t="s">
        <v>4</v>
      </c>
      <c r="M92" s="41" t="s">
        <v>4</v>
      </c>
      <c r="N92" s="41" t="s">
        <v>4</v>
      </c>
      <c r="O92" s="41" t="str">
        <f>'G-6'!I260</f>
        <v>I-88</v>
      </c>
      <c r="P92" s="41"/>
      <c r="Q92" s="41"/>
      <c r="R92" s="41"/>
      <c r="S92" s="41"/>
      <c r="T92" s="41"/>
      <c r="U92" s="41"/>
      <c r="V92" s="41"/>
      <c r="W92" s="41"/>
      <c r="X92" s="41"/>
      <c r="Y92" s="41"/>
      <c r="Z92" s="41"/>
      <c r="AA92" s="41"/>
      <c r="AB92" s="41"/>
      <c r="AC92" s="41"/>
      <c r="AD92" s="41"/>
      <c r="AE92" s="41"/>
      <c r="AF92" s="41"/>
      <c r="AG92" s="41"/>
      <c r="AH92" s="41"/>
      <c r="AI92" s="41"/>
      <c r="AJ92" s="41">
        <f t="shared" si="1"/>
        <v>1</v>
      </c>
      <c r="AK92" s="226"/>
      <c r="AL92" s="41"/>
      <c r="AM92" s="227"/>
      <c r="AP92" s="1"/>
      <c r="AQ92" s="1"/>
      <c r="AR92" s="1"/>
      <c r="AS92" s="730"/>
      <c r="AT92" s="730"/>
      <c r="AU92" s="730"/>
      <c r="AV92" s="730"/>
      <c r="AW92" s="730"/>
      <c r="AX92" s="730"/>
      <c r="AY92" s="730"/>
      <c r="AZ92" s="730"/>
      <c r="BA92" s="730"/>
      <c r="BB92" s="730"/>
      <c r="BC92" s="730"/>
      <c r="BD92" s="730"/>
      <c r="BE92" s="730"/>
      <c r="BF92" s="730"/>
      <c r="BG92" s="730"/>
      <c r="BH92" s="730"/>
      <c r="BI92" s="1"/>
      <c r="BJ92" s="1"/>
      <c r="BK92" s="1"/>
      <c r="BL92" s="1"/>
      <c r="BM92" s="1"/>
      <c r="BN92" s="1"/>
      <c r="BO92" s="1"/>
      <c r="BP92" s="1"/>
      <c r="BQ92" s="1"/>
      <c r="BR92" s="1"/>
      <c r="BS92" s="1"/>
      <c r="BT92" s="1"/>
      <c r="BU92" s="1"/>
    </row>
    <row r="93" spans="1:73" s="3" customFormat="1" ht="15" customHeight="1">
      <c r="A93" s="1"/>
      <c r="C93" s="31" t="s">
        <v>98</v>
      </c>
      <c r="D93" s="41">
        <v>89</v>
      </c>
      <c r="E93" s="31" t="s">
        <v>3113</v>
      </c>
      <c r="F93" s="31" t="s">
        <v>1033</v>
      </c>
      <c r="G93" s="31" t="s">
        <v>4</v>
      </c>
      <c r="H93" s="41" t="s">
        <v>4</v>
      </c>
      <c r="I93" s="41" t="s">
        <v>4</v>
      </c>
      <c r="J93" s="41" t="s">
        <v>4</v>
      </c>
      <c r="K93" s="41" t="s">
        <v>4</v>
      </c>
      <c r="L93" s="41" t="s">
        <v>4</v>
      </c>
      <c r="M93" s="41" t="s">
        <v>4</v>
      </c>
      <c r="N93" s="41" t="s">
        <v>4</v>
      </c>
      <c r="O93" s="41" t="str">
        <f>'G-6'!I262</f>
        <v>I-89</v>
      </c>
      <c r="P93" s="41"/>
      <c r="Q93" s="41"/>
      <c r="R93" s="41"/>
      <c r="S93" s="41"/>
      <c r="T93" s="41"/>
      <c r="U93" s="41"/>
      <c r="V93" s="41"/>
      <c r="W93" s="41"/>
      <c r="X93" s="41"/>
      <c r="Y93" s="41"/>
      <c r="Z93" s="41"/>
      <c r="AA93" s="41"/>
      <c r="AB93" s="41"/>
      <c r="AC93" s="41"/>
      <c r="AD93" s="41"/>
      <c r="AE93" s="41"/>
      <c r="AF93" s="41"/>
      <c r="AG93" s="41"/>
      <c r="AH93" s="41"/>
      <c r="AI93" s="41"/>
      <c r="AJ93" s="41">
        <f t="shared" si="1"/>
        <v>1</v>
      </c>
      <c r="AK93" s="226"/>
      <c r="AL93" s="41"/>
      <c r="AM93" s="227"/>
      <c r="AP93" s="1"/>
      <c r="AQ93" s="1"/>
      <c r="AR93" s="1"/>
      <c r="AS93" s="730"/>
      <c r="AT93" s="730"/>
      <c r="AU93" s="730"/>
      <c r="AV93" s="730"/>
      <c r="AW93" s="730"/>
      <c r="AX93" s="730"/>
      <c r="AY93" s="730"/>
      <c r="AZ93" s="730"/>
      <c r="BA93" s="730"/>
      <c r="BB93" s="730"/>
      <c r="BC93" s="730"/>
      <c r="BD93" s="730"/>
      <c r="BE93" s="730"/>
      <c r="BF93" s="730"/>
      <c r="BG93" s="730"/>
      <c r="BH93" s="730"/>
      <c r="BI93" s="1"/>
      <c r="BJ93" s="1"/>
      <c r="BK93" s="1"/>
      <c r="BL93" s="1"/>
      <c r="BM93" s="1"/>
      <c r="BN93" s="1"/>
      <c r="BO93" s="1"/>
      <c r="BP93" s="1"/>
      <c r="BQ93" s="1"/>
      <c r="BR93" s="1"/>
      <c r="BS93" s="1"/>
      <c r="BT93" s="1"/>
      <c r="BU93" s="1"/>
    </row>
    <row r="94" spans="1:73" s="3" customFormat="1" ht="15" customHeight="1">
      <c r="A94" s="1"/>
      <c r="C94" s="31" t="s">
        <v>98</v>
      </c>
      <c r="D94" s="41">
        <v>90</v>
      </c>
      <c r="E94" s="31" t="s">
        <v>3115</v>
      </c>
      <c r="F94" s="31" t="s">
        <v>69</v>
      </c>
      <c r="G94" s="31" t="s">
        <v>4</v>
      </c>
      <c r="H94" s="41" t="s">
        <v>4</v>
      </c>
      <c r="I94" s="41" t="s">
        <v>4</v>
      </c>
      <c r="J94" s="41" t="s">
        <v>4</v>
      </c>
      <c r="K94" s="41" t="s">
        <v>4</v>
      </c>
      <c r="L94" s="41" t="s">
        <v>4</v>
      </c>
      <c r="M94" s="41" t="s">
        <v>4</v>
      </c>
      <c r="N94" s="41" t="s">
        <v>4</v>
      </c>
      <c r="O94" s="41" t="str">
        <f>'G-6'!I266</f>
        <v>I-91 B</v>
      </c>
      <c r="P94" s="41" t="str">
        <f>'G-6'!I264</f>
        <v>I-90 D</v>
      </c>
      <c r="Q94" s="41" t="str">
        <f>'G-6'!I270</f>
        <v>I-92</v>
      </c>
      <c r="R94" s="41" t="str">
        <f>'G-6'!I65</f>
        <v>I-34 B</v>
      </c>
      <c r="S94" s="41" t="str">
        <f>'G-6'!I73</f>
        <v>I-35 B</v>
      </c>
      <c r="T94" s="41" t="str">
        <f>'G-6'!I122</f>
        <v>I-42 B</v>
      </c>
      <c r="U94" s="41" t="str">
        <f>'G-6'!I195</f>
        <v>I-75</v>
      </c>
      <c r="V94" s="41" t="str">
        <f>'G-6'!I203</f>
        <v>I-76</v>
      </c>
      <c r="W94" s="41" t="str">
        <f>'G-6'!I138</f>
        <v>I-44</v>
      </c>
      <c r="X94" s="41" t="str">
        <f>'G-6'!I258</f>
        <v>I-87</v>
      </c>
      <c r="Y94" s="41" t="str">
        <f>'G-6'!I146</f>
        <v>I-45</v>
      </c>
      <c r="Z94" s="41" t="str">
        <f>'G-6'!I211</f>
        <v>I-77</v>
      </c>
      <c r="AA94" s="41" t="str">
        <f>'G-6'!I265</f>
        <v>I-91 A</v>
      </c>
      <c r="AB94" s="41"/>
      <c r="AC94" s="41"/>
      <c r="AD94" s="41"/>
      <c r="AE94" s="41"/>
      <c r="AF94" s="41"/>
      <c r="AG94" s="41"/>
      <c r="AH94" s="41"/>
      <c r="AI94" s="41"/>
      <c r="AJ94" s="41">
        <f t="shared" si="1"/>
        <v>13</v>
      </c>
      <c r="AK94" s="226"/>
      <c r="AL94" s="41"/>
      <c r="AM94" s="227"/>
      <c r="AP94" s="1"/>
      <c r="AQ94" s="1"/>
      <c r="AR94" s="1"/>
      <c r="AS94" s="730"/>
      <c r="AT94" s="730"/>
      <c r="AU94" s="730"/>
      <c r="AV94" s="730"/>
      <c r="AW94" s="730"/>
      <c r="AX94" s="730"/>
      <c r="AY94" s="730"/>
      <c r="AZ94" s="730"/>
      <c r="BA94" s="730"/>
      <c r="BB94" s="730"/>
      <c r="BC94" s="730"/>
      <c r="BD94" s="730"/>
      <c r="BE94" s="730"/>
      <c r="BF94" s="730"/>
      <c r="BG94" s="730"/>
      <c r="BH94" s="730"/>
      <c r="BI94" s="1"/>
      <c r="BJ94" s="1"/>
      <c r="BK94" s="1"/>
      <c r="BL94" s="1"/>
      <c r="BM94" s="1"/>
      <c r="BN94" s="1"/>
      <c r="BO94" s="1"/>
      <c r="BP94" s="1"/>
      <c r="BQ94" s="1"/>
      <c r="BR94" s="1"/>
      <c r="BS94" s="1"/>
      <c r="BT94" s="1"/>
      <c r="BU94" s="1"/>
    </row>
    <row r="95" spans="1:73" s="3" customFormat="1" ht="15" customHeight="1">
      <c r="A95" s="1"/>
      <c r="C95" s="31" t="s">
        <v>98</v>
      </c>
      <c r="D95" s="41">
        <v>91</v>
      </c>
      <c r="E95" s="31" t="s">
        <v>560</v>
      </c>
      <c r="F95" s="31" t="s">
        <v>69</v>
      </c>
      <c r="G95" s="31" t="s">
        <v>4</v>
      </c>
      <c r="H95" s="41" t="s">
        <v>599</v>
      </c>
      <c r="I95" s="41" t="s">
        <v>4</v>
      </c>
      <c r="J95" s="41" t="s">
        <v>4</v>
      </c>
      <c r="K95" s="41" t="s">
        <v>4</v>
      </c>
      <c r="L95" s="41" t="s">
        <v>4</v>
      </c>
      <c r="M95" s="41" t="s">
        <v>4</v>
      </c>
      <c r="N95" s="41" t="s">
        <v>4</v>
      </c>
      <c r="O95" s="41" t="str">
        <f>'G-6'!I264</f>
        <v>I-90 D</v>
      </c>
      <c r="P95" s="41"/>
      <c r="Q95" s="41"/>
      <c r="R95" s="41"/>
      <c r="S95" s="41"/>
      <c r="T95" s="41"/>
      <c r="U95" s="41"/>
      <c r="V95" s="41"/>
      <c r="W95" s="41"/>
      <c r="X95" s="41"/>
      <c r="Y95" s="41"/>
      <c r="Z95" s="41"/>
      <c r="AA95" s="41"/>
      <c r="AB95" s="41"/>
      <c r="AC95" s="41"/>
      <c r="AD95" s="41"/>
      <c r="AE95" s="41"/>
      <c r="AF95" s="41"/>
      <c r="AG95" s="41"/>
      <c r="AH95" s="41"/>
      <c r="AI95" s="41"/>
      <c r="AJ95" s="41">
        <f t="shared" si="1"/>
        <v>1</v>
      </c>
      <c r="AK95" s="226"/>
      <c r="AL95" s="41"/>
      <c r="AM95" s="227"/>
      <c r="AP95" s="1"/>
      <c r="AQ95" s="1"/>
      <c r="AR95" s="1"/>
      <c r="AS95" s="730"/>
      <c r="AT95" s="730"/>
      <c r="AU95" s="730"/>
      <c r="AV95" s="730"/>
      <c r="AW95" s="730"/>
      <c r="AX95" s="730"/>
      <c r="AY95" s="730"/>
      <c r="AZ95" s="730"/>
      <c r="BA95" s="730"/>
      <c r="BB95" s="730"/>
      <c r="BC95" s="730"/>
      <c r="BD95" s="730"/>
      <c r="BE95" s="730"/>
      <c r="BF95" s="730"/>
      <c r="BG95" s="730"/>
      <c r="BH95" s="730"/>
      <c r="BI95" s="1"/>
      <c r="BJ95" s="1"/>
      <c r="BK95" s="1"/>
      <c r="BL95" s="1"/>
      <c r="BM95" s="1"/>
      <c r="BN95" s="1"/>
      <c r="BO95" s="1"/>
      <c r="BP95" s="1"/>
      <c r="BQ95" s="1"/>
      <c r="BR95" s="1"/>
      <c r="BS95" s="1"/>
      <c r="BT95" s="1"/>
      <c r="BU95" s="1"/>
    </row>
    <row r="96" spans="1:73" s="3" customFormat="1" ht="15" customHeight="1">
      <c r="A96" s="1"/>
      <c r="C96" s="31" t="s">
        <v>98</v>
      </c>
      <c r="D96" s="41">
        <v>92</v>
      </c>
      <c r="E96" s="31" t="s">
        <v>2993</v>
      </c>
      <c r="F96" s="31" t="s">
        <v>70</v>
      </c>
      <c r="G96" s="31" t="s">
        <v>4</v>
      </c>
      <c r="H96" s="41" t="s">
        <v>4</v>
      </c>
      <c r="I96" s="41" t="s">
        <v>4</v>
      </c>
      <c r="J96" s="41" t="s">
        <v>4</v>
      </c>
      <c r="K96" s="41" t="s">
        <v>4</v>
      </c>
      <c r="L96" s="41" t="s">
        <v>4</v>
      </c>
      <c r="M96" s="41" t="s">
        <v>4</v>
      </c>
      <c r="N96" s="41" t="s">
        <v>4</v>
      </c>
      <c r="O96" s="41" t="str">
        <f>'G-6'!I270</f>
        <v>I-92</v>
      </c>
      <c r="P96" s="41"/>
      <c r="Q96" s="41"/>
      <c r="R96" s="41"/>
      <c r="S96" s="41"/>
      <c r="T96" s="41"/>
      <c r="U96" s="41"/>
      <c r="V96" s="41"/>
      <c r="W96" s="41"/>
      <c r="X96" s="41"/>
      <c r="Y96" s="41"/>
      <c r="Z96" s="41"/>
      <c r="AA96" s="41"/>
      <c r="AB96" s="41"/>
      <c r="AC96" s="41"/>
      <c r="AD96" s="41"/>
      <c r="AE96" s="41"/>
      <c r="AF96" s="41"/>
      <c r="AG96" s="41"/>
      <c r="AH96" s="41"/>
      <c r="AI96" s="41"/>
      <c r="AJ96" s="41">
        <f t="shared" si="1"/>
        <v>1</v>
      </c>
      <c r="AK96" s="226"/>
      <c r="AL96" s="41"/>
      <c r="AM96" s="227"/>
      <c r="AP96" s="1"/>
      <c r="AQ96" s="1"/>
      <c r="AR96" s="1"/>
      <c r="AS96" s="730"/>
      <c r="AT96" s="730"/>
      <c r="AU96" s="730"/>
      <c r="AV96" s="730"/>
      <c r="AW96" s="730"/>
      <c r="AX96" s="730"/>
      <c r="AY96" s="730"/>
      <c r="AZ96" s="730"/>
      <c r="BA96" s="730"/>
      <c r="BB96" s="730"/>
      <c r="BC96" s="730"/>
      <c r="BD96" s="730"/>
      <c r="BE96" s="730"/>
      <c r="BF96" s="730"/>
      <c r="BG96" s="730"/>
      <c r="BH96" s="730"/>
      <c r="BI96" s="1"/>
      <c r="BJ96" s="1"/>
      <c r="BK96" s="1"/>
      <c r="BL96" s="1"/>
      <c r="BM96" s="1"/>
      <c r="BN96" s="1"/>
      <c r="BO96" s="1"/>
      <c r="BP96" s="1"/>
      <c r="BQ96" s="1"/>
      <c r="BR96" s="1"/>
      <c r="BS96" s="1"/>
      <c r="BT96" s="1"/>
      <c r="BU96" s="1"/>
    </row>
    <row r="97" spans="1:73" s="3" customFormat="1" ht="15" customHeight="1">
      <c r="A97" s="1"/>
      <c r="C97" s="31" t="s">
        <v>98</v>
      </c>
      <c r="D97" s="41">
        <v>93</v>
      </c>
      <c r="E97" s="31" t="s">
        <v>2994</v>
      </c>
      <c r="F97" s="31" t="s">
        <v>344</v>
      </c>
      <c r="G97" s="31" t="s">
        <v>4</v>
      </c>
      <c r="H97" s="41" t="s">
        <v>4</v>
      </c>
      <c r="I97" s="41" t="s">
        <v>4</v>
      </c>
      <c r="J97" s="41" t="s">
        <v>4</v>
      </c>
      <c r="K97" s="41" t="s">
        <v>4</v>
      </c>
      <c r="L97" s="41" t="s">
        <v>4</v>
      </c>
      <c r="M97" s="41" t="s">
        <v>4</v>
      </c>
      <c r="N97" s="41" t="s">
        <v>4</v>
      </c>
      <c r="O97" s="41" t="str">
        <f>'G-6'!I270</f>
        <v>I-92</v>
      </c>
      <c r="P97" s="41"/>
      <c r="Q97" s="41"/>
      <c r="R97" s="41"/>
      <c r="S97" s="41"/>
      <c r="T97" s="41"/>
      <c r="U97" s="41"/>
      <c r="V97" s="41"/>
      <c r="W97" s="41"/>
      <c r="X97" s="41"/>
      <c r="Y97" s="41"/>
      <c r="Z97" s="41"/>
      <c r="AA97" s="41"/>
      <c r="AB97" s="41"/>
      <c r="AC97" s="41"/>
      <c r="AD97" s="41"/>
      <c r="AE97" s="41"/>
      <c r="AF97" s="41"/>
      <c r="AG97" s="41"/>
      <c r="AH97" s="41"/>
      <c r="AI97" s="41"/>
      <c r="AJ97" s="41">
        <f t="shared" si="1"/>
        <v>1</v>
      </c>
      <c r="AK97" s="226"/>
      <c r="AL97" s="41"/>
      <c r="AM97" s="227"/>
      <c r="AP97" s="1"/>
      <c r="AQ97" s="1"/>
      <c r="AR97" s="1"/>
      <c r="AS97" s="730"/>
      <c r="AT97" s="730"/>
      <c r="AU97" s="730"/>
      <c r="AV97" s="730"/>
      <c r="AW97" s="730"/>
      <c r="AX97" s="730"/>
      <c r="AY97" s="730"/>
      <c r="AZ97" s="730"/>
      <c r="BA97" s="730"/>
      <c r="BB97" s="730"/>
      <c r="BC97" s="730"/>
      <c r="BD97" s="730"/>
      <c r="BE97" s="730"/>
      <c r="BF97" s="730"/>
      <c r="BG97" s="730"/>
      <c r="BH97" s="730"/>
      <c r="BI97" s="1"/>
      <c r="BJ97" s="1"/>
      <c r="BK97" s="1"/>
      <c r="BL97" s="1"/>
      <c r="BM97" s="1"/>
      <c r="BN97" s="1"/>
      <c r="BO97" s="1"/>
      <c r="BP97" s="1"/>
      <c r="BQ97" s="1"/>
      <c r="BR97" s="1"/>
      <c r="BS97" s="1"/>
      <c r="BT97" s="1"/>
      <c r="BU97" s="1"/>
    </row>
    <row r="98" spans="1:73" s="3" customFormat="1" ht="15" customHeight="1">
      <c r="A98" s="1"/>
      <c r="C98" s="31" t="s">
        <v>98</v>
      </c>
      <c r="D98" s="41">
        <v>94</v>
      </c>
      <c r="E98" s="31" t="s">
        <v>384</v>
      </c>
      <c r="F98" s="31" t="s">
        <v>69</v>
      </c>
      <c r="G98" s="31" t="s">
        <v>4</v>
      </c>
      <c r="H98" s="41" t="s">
        <v>566</v>
      </c>
      <c r="I98" s="41" t="s">
        <v>4</v>
      </c>
      <c r="J98" s="41" t="s">
        <v>4</v>
      </c>
      <c r="K98" s="41" t="s">
        <v>4</v>
      </c>
      <c r="L98" s="41" t="s">
        <v>4</v>
      </c>
      <c r="M98" s="41" t="s">
        <v>4</v>
      </c>
      <c r="N98" s="41" t="s">
        <v>4</v>
      </c>
      <c r="O98" s="41" t="str">
        <f>'G-6'!I76</f>
        <v>I-35 B</v>
      </c>
      <c r="P98" s="41" t="str">
        <f>'G-6'!I125</f>
        <v>I-42 B</v>
      </c>
      <c r="Q98" s="41" t="str">
        <f>'G-6'!I198</f>
        <v>I-75</v>
      </c>
      <c r="R98" s="41" t="str">
        <f>'G-6'!I206</f>
        <v>I-76</v>
      </c>
      <c r="S98" s="41" t="str">
        <f>'G-6'!I141</f>
        <v>I-44</v>
      </c>
      <c r="T98" s="41" t="str">
        <f>'G-6'!I149</f>
        <v>I-45</v>
      </c>
      <c r="U98" s="41" t="str">
        <f>'G-6'!I214</f>
        <v>I-77</v>
      </c>
      <c r="V98" s="41" t="str">
        <f>'G-6'!I266</f>
        <v>I-91 B</v>
      </c>
      <c r="W98" s="41" t="str">
        <f>'G-6'!I261</f>
        <v>I-88</v>
      </c>
      <c r="X98" s="41" t="str">
        <f>'G-6'!I263</f>
        <v>I-89</v>
      </c>
      <c r="Y98" s="41" t="str">
        <f>'G-6'!I176</f>
        <v>I-69</v>
      </c>
      <c r="Z98" s="41" t="str">
        <f>'G-6'!I68</f>
        <v>I-34 B</v>
      </c>
      <c r="AA98" s="41" t="str">
        <f>'G-6'!I265</f>
        <v>I-91 A</v>
      </c>
      <c r="AB98" s="41"/>
      <c r="AC98" s="41"/>
      <c r="AD98" s="41"/>
      <c r="AE98" s="41"/>
      <c r="AF98" s="41"/>
      <c r="AG98" s="41"/>
      <c r="AH98" s="41"/>
      <c r="AI98" s="41"/>
      <c r="AJ98" s="41">
        <f t="shared" si="1"/>
        <v>13</v>
      </c>
      <c r="AK98" s="226"/>
      <c r="AL98" s="41"/>
      <c r="AM98" s="227"/>
      <c r="AP98" s="1"/>
      <c r="AQ98" s="1"/>
      <c r="AR98" s="1"/>
      <c r="AS98" s="730"/>
      <c r="AT98" s="730"/>
      <c r="AU98" s="730"/>
      <c r="AV98" s="730"/>
      <c r="AW98" s="730"/>
      <c r="AX98" s="730"/>
      <c r="AY98" s="730"/>
      <c r="AZ98" s="730"/>
      <c r="BA98" s="730"/>
      <c r="BB98" s="730"/>
      <c r="BC98" s="730"/>
      <c r="BD98" s="730"/>
      <c r="BE98" s="730"/>
      <c r="BF98" s="730"/>
      <c r="BG98" s="730"/>
      <c r="BH98" s="730"/>
      <c r="BI98" s="1"/>
      <c r="BJ98" s="1"/>
      <c r="BK98" s="1"/>
      <c r="BL98" s="1"/>
      <c r="BM98" s="1"/>
      <c r="BN98" s="1"/>
      <c r="BO98" s="1"/>
      <c r="BP98" s="1"/>
      <c r="BQ98" s="1"/>
      <c r="BR98" s="1"/>
      <c r="BS98" s="1"/>
      <c r="BT98" s="1"/>
      <c r="BU98" s="1"/>
    </row>
    <row r="99" spans="1:73" s="3" customFormat="1" ht="15" customHeight="1">
      <c r="A99" s="1"/>
      <c r="C99" s="42" t="s">
        <v>97</v>
      </c>
      <c r="D99" s="41">
        <v>95</v>
      </c>
      <c r="E99" s="31" t="s">
        <v>1060</v>
      </c>
      <c r="F99" s="41" t="s">
        <v>8</v>
      </c>
      <c r="G99" s="31" t="s">
        <v>3135</v>
      </c>
      <c r="H99" s="31" t="s">
        <v>1064</v>
      </c>
      <c r="I99" s="31" t="str">
        <f>'G-6'!O7</f>
        <v>Tabla I-1. Existencia de legislación</v>
      </c>
      <c r="J99" s="31" t="str">
        <f>'G-6'!O8</f>
        <v>Tabla I-2. Cumplimiento de la legislación</v>
      </c>
      <c r="K99" s="31" t="str">
        <f>'G-6'!O11</f>
        <v>Tabla I-4. Existencia de instrumentos económicos</v>
      </c>
      <c r="L99" s="41" t="s">
        <v>4</v>
      </c>
      <c r="M99" s="41" t="s">
        <v>4</v>
      </c>
      <c r="N99" s="41" t="s">
        <v>4</v>
      </c>
      <c r="O99" s="41" t="str">
        <f>'G-6'!I7</f>
        <v>I-1</v>
      </c>
      <c r="P99" s="41" t="str">
        <f>'G-6'!I8</f>
        <v>I-2</v>
      </c>
      <c r="Q99" s="41" t="str">
        <f>'G-6'!I11</f>
        <v>I-5</v>
      </c>
      <c r="R99" s="41" t="str">
        <f>'G-6'!I33</f>
        <v>I-27</v>
      </c>
      <c r="S99" s="41" t="str">
        <f>'G-6'!I150</f>
        <v>I-46</v>
      </c>
      <c r="T99" s="41" t="str">
        <f>'G-6'!I151</f>
        <v>I-47</v>
      </c>
      <c r="U99" s="41"/>
      <c r="V99" s="41"/>
      <c r="W99" s="41"/>
      <c r="X99" s="41"/>
      <c r="Y99" s="41"/>
      <c r="Z99" s="41"/>
      <c r="AA99" s="41"/>
      <c r="AB99" s="41"/>
      <c r="AC99" s="41"/>
      <c r="AD99" s="41"/>
      <c r="AE99" s="41"/>
      <c r="AF99" s="41"/>
      <c r="AG99" s="41"/>
      <c r="AH99" s="41"/>
      <c r="AI99" s="41"/>
      <c r="AJ99" s="41">
        <f t="shared" si="1"/>
        <v>6</v>
      </c>
      <c r="AK99" s="226"/>
      <c r="AL99" s="41"/>
      <c r="AM99" s="227"/>
      <c r="AP99" s="1"/>
      <c r="AQ99" s="1"/>
      <c r="AR99" s="1"/>
      <c r="AS99" s="730"/>
      <c r="AT99" s="730"/>
      <c r="AU99" s="730"/>
      <c r="AV99" s="730"/>
      <c r="AW99" s="730"/>
      <c r="AX99" s="730"/>
      <c r="AY99" s="730"/>
      <c r="AZ99" s="730"/>
      <c r="BA99" s="730"/>
      <c r="BB99" s="730"/>
      <c r="BC99" s="730"/>
      <c r="BD99" s="730"/>
      <c r="BE99" s="730"/>
      <c r="BF99" s="730"/>
      <c r="BG99" s="730"/>
      <c r="BH99" s="730"/>
      <c r="BI99" s="1"/>
      <c r="BJ99" s="1"/>
      <c r="BK99" s="1"/>
      <c r="BL99" s="1"/>
      <c r="BM99" s="1"/>
      <c r="BN99" s="1"/>
      <c r="BO99" s="1"/>
      <c r="BP99" s="1"/>
      <c r="BQ99" s="1"/>
      <c r="BR99" s="1"/>
      <c r="BS99" s="1"/>
      <c r="BT99" s="1"/>
      <c r="BU99" s="1"/>
    </row>
    <row r="100" spans="1:73" s="3" customFormat="1" ht="15" customHeight="1">
      <c r="A100" s="1"/>
      <c r="C100" s="42" t="s">
        <v>97</v>
      </c>
      <c r="D100" s="41">
        <v>96</v>
      </c>
      <c r="E100" s="31" t="s">
        <v>1061</v>
      </c>
      <c r="F100" s="41" t="s">
        <v>8</v>
      </c>
      <c r="G100" s="31" t="s">
        <v>3135</v>
      </c>
      <c r="H100" s="31" t="s">
        <v>1064</v>
      </c>
      <c r="I100" s="31" t="str">
        <f>'G-6'!O7</f>
        <v>Tabla I-1. Existencia de legislación</v>
      </c>
      <c r="J100" s="31" t="str">
        <f>'G-6'!O8</f>
        <v>Tabla I-2. Cumplimiento de la legislación</v>
      </c>
      <c r="K100" s="31" t="str">
        <f>'G-6'!O11</f>
        <v>Tabla I-4. Existencia de instrumentos económicos</v>
      </c>
      <c r="L100" s="41" t="s">
        <v>4</v>
      </c>
      <c r="M100" s="41" t="s">
        <v>4</v>
      </c>
      <c r="N100" s="41" t="s">
        <v>4</v>
      </c>
      <c r="O100" s="41" t="str">
        <f>'G-6'!I7</f>
        <v>I-1</v>
      </c>
      <c r="P100" s="41" t="str">
        <f>'G-6'!I8</f>
        <v>I-2</v>
      </c>
      <c r="Q100" s="41" t="str">
        <f>'G-6'!I11</f>
        <v>I-5</v>
      </c>
      <c r="R100" s="41" t="str">
        <f>'G-6'!I33</f>
        <v>I-27</v>
      </c>
      <c r="S100" s="41" t="str">
        <f>'G-6'!I150</f>
        <v>I-46</v>
      </c>
      <c r="T100" s="41" t="str">
        <f>'G-6'!I151</f>
        <v>I-47</v>
      </c>
      <c r="U100" s="41"/>
      <c r="V100" s="41"/>
      <c r="W100" s="41"/>
      <c r="X100" s="41"/>
      <c r="Y100" s="41"/>
      <c r="Z100" s="41"/>
      <c r="AA100" s="41"/>
      <c r="AB100" s="41"/>
      <c r="AC100" s="41"/>
      <c r="AD100" s="41"/>
      <c r="AE100" s="41"/>
      <c r="AF100" s="41"/>
      <c r="AG100" s="41"/>
      <c r="AH100" s="41"/>
      <c r="AI100" s="41"/>
      <c r="AJ100" s="41">
        <f t="shared" si="1"/>
        <v>6</v>
      </c>
      <c r="AK100" s="226"/>
      <c r="AL100" s="41"/>
      <c r="AM100" s="227"/>
      <c r="AP100" s="1"/>
      <c r="AQ100" s="1"/>
      <c r="AR100" s="1"/>
      <c r="AS100" s="730"/>
      <c r="AT100" s="730"/>
      <c r="AU100" s="730"/>
      <c r="AV100" s="730"/>
      <c r="AW100" s="730"/>
      <c r="AX100" s="730"/>
      <c r="AY100" s="730"/>
      <c r="AZ100" s="730"/>
      <c r="BA100" s="730"/>
      <c r="BB100" s="730"/>
      <c r="BC100" s="730"/>
      <c r="BD100" s="730"/>
      <c r="BE100" s="730"/>
      <c r="BF100" s="730"/>
      <c r="BG100" s="730"/>
      <c r="BH100" s="730"/>
      <c r="BI100" s="1"/>
      <c r="BJ100" s="1"/>
      <c r="BK100" s="1"/>
      <c r="BL100" s="1"/>
      <c r="BM100" s="1"/>
      <c r="BN100" s="1"/>
      <c r="BO100" s="1"/>
      <c r="BP100" s="1"/>
      <c r="BQ100" s="1"/>
      <c r="BR100" s="1"/>
      <c r="BS100" s="1"/>
      <c r="BT100" s="1"/>
      <c r="BU100" s="1"/>
    </row>
    <row r="101" spans="1:73" s="3" customFormat="1" ht="15" customHeight="1">
      <c r="A101" s="1"/>
      <c r="C101" s="42" t="s">
        <v>97</v>
      </c>
      <c r="D101" s="41">
        <v>97</v>
      </c>
      <c r="E101" s="31" t="s">
        <v>1062</v>
      </c>
      <c r="F101" s="41" t="s">
        <v>8</v>
      </c>
      <c r="G101" s="41" t="s">
        <v>3136</v>
      </c>
      <c r="H101" s="31" t="s">
        <v>1230</v>
      </c>
      <c r="I101" s="31" t="str">
        <f>'G-6'!O8</f>
        <v>Tabla I-2. Cumplimiento de la legislación</v>
      </c>
      <c r="J101" s="31" t="str">
        <f>'G-6'!O11</f>
        <v>Tabla I-4. Existencia de instrumentos económicos</v>
      </c>
      <c r="K101" s="31" t="str">
        <f>'G-6'!O12</f>
        <v>Tabla I-5. Planeamiento para la gestión de residuos</v>
      </c>
      <c r="L101" s="31" t="str">
        <f>'G-6'!O14</f>
        <v>Tabla I-7. Cumplimiento de planes y políticas</v>
      </c>
      <c r="M101" s="41" t="str">
        <f>'G-6'!O20</f>
        <v>Tabla I-11. Cooperación institucional</v>
      </c>
      <c r="N101" s="41" t="str">
        <f>'G-6'!O32</f>
        <v>Tabla I-13. Grupos de interés en gestión de residuos</v>
      </c>
      <c r="O101" s="41" t="str">
        <f>'G-6'!I8</f>
        <v>I-2</v>
      </c>
      <c r="P101" s="41" t="str">
        <f>'G-6'!I11</f>
        <v>I-5</v>
      </c>
      <c r="Q101" s="41" t="str">
        <f>'G-6'!I12</f>
        <v>I-6</v>
      </c>
      <c r="R101" s="41" t="str">
        <f>'G-6'!I14</f>
        <v>I-8</v>
      </c>
      <c r="S101" s="41" t="str">
        <f>'G-6'!I20</f>
        <v>I-14</v>
      </c>
      <c r="T101" s="41" t="str">
        <f>'G-6'!I30</f>
        <v>I-24</v>
      </c>
      <c r="U101" s="41" t="str">
        <f>'G-6'!I32</f>
        <v>I-26</v>
      </c>
      <c r="V101" s="41" t="str">
        <f>'G-6'!I33</f>
        <v>I-27</v>
      </c>
      <c r="W101" s="41" t="str">
        <f>'G-6'!I150</f>
        <v>I-46</v>
      </c>
      <c r="X101" s="41" t="str">
        <f>'G-6'!I151</f>
        <v>I-47</v>
      </c>
      <c r="Y101" s="41" t="str">
        <f>'G-6'!I152</f>
        <v>I-48</v>
      </c>
      <c r="Z101" s="41"/>
      <c r="AA101" s="41"/>
      <c r="AB101" s="41"/>
      <c r="AC101" s="41"/>
      <c r="AD101" s="41"/>
      <c r="AE101" s="41"/>
      <c r="AF101" s="41"/>
      <c r="AG101" s="41"/>
      <c r="AH101" s="41"/>
      <c r="AI101" s="41"/>
      <c r="AJ101" s="41">
        <f t="shared" si="1"/>
        <v>11</v>
      </c>
      <c r="AK101" s="226"/>
      <c r="AL101" s="41"/>
      <c r="AM101" s="227"/>
      <c r="AP101" s="1"/>
      <c r="AQ101" s="1"/>
      <c r="AR101" s="1"/>
      <c r="AS101" s="730"/>
      <c r="AT101" s="730"/>
      <c r="AU101" s="730"/>
      <c r="AV101" s="730"/>
      <c r="AW101" s="730"/>
      <c r="AX101" s="730"/>
      <c r="AY101" s="730"/>
      <c r="AZ101" s="730"/>
      <c r="BA101" s="730"/>
      <c r="BB101" s="730"/>
      <c r="BC101" s="730"/>
      <c r="BD101" s="730"/>
      <c r="BE101" s="730"/>
      <c r="BF101" s="730"/>
      <c r="BG101" s="730"/>
      <c r="BH101" s="730"/>
      <c r="BI101" s="1"/>
      <c r="BJ101" s="1"/>
      <c r="BK101" s="1"/>
      <c r="BL101" s="1"/>
      <c r="BM101" s="1"/>
      <c r="BN101" s="1"/>
      <c r="BO101" s="1"/>
      <c r="BP101" s="1"/>
      <c r="BQ101" s="1"/>
      <c r="BR101" s="1"/>
      <c r="BS101" s="1"/>
      <c r="BT101" s="1"/>
      <c r="BU101" s="1"/>
    </row>
    <row r="102" spans="1:73" s="3" customFormat="1" ht="15" customHeight="1">
      <c r="A102" s="1"/>
      <c r="C102" s="42" t="s">
        <v>97</v>
      </c>
      <c r="D102" s="41">
        <v>98</v>
      </c>
      <c r="E102" s="31" t="s">
        <v>1063</v>
      </c>
      <c r="F102" s="41" t="s">
        <v>8</v>
      </c>
      <c r="G102" s="41" t="s">
        <v>3136</v>
      </c>
      <c r="H102" s="31" t="s">
        <v>1059</v>
      </c>
      <c r="I102" s="31" t="str">
        <f>'G-6'!O8</f>
        <v>Tabla I-2. Cumplimiento de la legislación</v>
      </c>
      <c r="J102" s="31" t="str">
        <f>'G-6'!O11</f>
        <v>Tabla I-4. Existencia de instrumentos económicos</v>
      </c>
      <c r="K102" s="31" t="str">
        <f>'G-6'!O12</f>
        <v>Tabla I-5. Planeamiento para la gestión de residuos</v>
      </c>
      <c r="L102" s="31" t="str">
        <f>'G-6'!O14</f>
        <v>Tabla I-7. Cumplimiento de planes y políticas</v>
      </c>
      <c r="M102" s="41" t="str">
        <f>'G-6'!O20</f>
        <v>Tabla I-11. Cooperación institucional</v>
      </c>
      <c r="N102" s="41" t="str">
        <f>'G-6'!O32</f>
        <v>Tabla I-13. Grupos de interés en gestión de residuos</v>
      </c>
      <c r="O102" s="41" t="str">
        <f>'G-6'!I8</f>
        <v>I-2</v>
      </c>
      <c r="P102" s="41" t="str">
        <f>'G-6'!I11</f>
        <v>I-5</v>
      </c>
      <c r="Q102" s="41" t="str">
        <f>'G-6'!I12</f>
        <v>I-6</v>
      </c>
      <c r="R102" s="41" t="str">
        <f>'G-6'!I14</f>
        <v>I-8</v>
      </c>
      <c r="S102" s="41" t="str">
        <f>'G-6'!I20</f>
        <v>I-14</v>
      </c>
      <c r="T102" s="41" t="str">
        <f>'G-6'!I30</f>
        <v>I-24</v>
      </c>
      <c r="U102" s="41" t="str">
        <f>'G-6'!I32</f>
        <v>I-26</v>
      </c>
      <c r="V102" s="41" t="str">
        <f>'G-6'!I33</f>
        <v>I-27</v>
      </c>
      <c r="W102" s="41" t="str">
        <f>'G-6'!I150</f>
        <v>I-46</v>
      </c>
      <c r="X102" s="41" t="str">
        <f>'G-6'!I151</f>
        <v>I-47</v>
      </c>
      <c r="Y102" s="41" t="str">
        <f>'G-6'!I152</f>
        <v>I-48</v>
      </c>
      <c r="Z102" s="41"/>
      <c r="AA102" s="41"/>
      <c r="AB102" s="41"/>
      <c r="AC102" s="41"/>
      <c r="AD102" s="41"/>
      <c r="AE102" s="41"/>
      <c r="AF102" s="41"/>
      <c r="AG102" s="41"/>
      <c r="AH102" s="41"/>
      <c r="AI102" s="41"/>
      <c r="AJ102" s="41">
        <f t="shared" si="1"/>
        <v>11</v>
      </c>
      <c r="AK102" s="226"/>
      <c r="AL102" s="41"/>
      <c r="AM102" s="227"/>
      <c r="AP102" s="1"/>
      <c r="AQ102" s="1"/>
      <c r="AR102" s="1"/>
      <c r="AS102" s="730"/>
      <c r="AT102" s="730"/>
      <c r="AU102" s="730"/>
      <c r="AV102" s="730"/>
      <c r="AW102" s="730"/>
      <c r="AX102" s="730"/>
      <c r="AY102" s="730"/>
      <c r="AZ102" s="730"/>
      <c r="BA102" s="730"/>
      <c r="BB102" s="730"/>
      <c r="BC102" s="730"/>
      <c r="BD102" s="730"/>
      <c r="BE102" s="730"/>
      <c r="BF102" s="730"/>
      <c r="BG102" s="730"/>
      <c r="BH102" s="730"/>
      <c r="BI102" s="1"/>
      <c r="BJ102" s="1"/>
      <c r="BK102" s="1"/>
      <c r="BL102" s="1"/>
      <c r="BM102" s="1"/>
      <c r="BN102" s="1"/>
      <c r="BO102" s="1"/>
      <c r="BP102" s="1"/>
      <c r="BQ102" s="1"/>
      <c r="BR102" s="1"/>
      <c r="BS102" s="1"/>
      <c r="BT102" s="1"/>
      <c r="BU102" s="1"/>
    </row>
    <row r="103" spans="1:73" s="3" customFormat="1" ht="15" customHeight="1">
      <c r="A103" s="1"/>
      <c r="C103" s="42" t="s">
        <v>97</v>
      </c>
      <c r="D103" s="41">
        <v>99</v>
      </c>
      <c r="E103" s="31" t="s">
        <v>1249</v>
      </c>
      <c r="F103" s="41" t="s">
        <v>8</v>
      </c>
      <c r="G103" s="41" t="s">
        <v>3137</v>
      </c>
      <c r="H103" s="31" t="s">
        <v>1059</v>
      </c>
      <c r="I103" s="31" t="str">
        <f>'G-6'!O13</f>
        <v>Tabla I-6. Planes y políticas para flujos de residuos específicos</v>
      </c>
      <c r="J103" s="41" t="s">
        <v>4</v>
      </c>
      <c r="K103" s="41" t="s">
        <v>4</v>
      </c>
      <c r="L103" s="41" t="s">
        <v>4</v>
      </c>
      <c r="M103" s="41" t="s">
        <v>4</v>
      </c>
      <c r="N103" s="41" t="s">
        <v>4</v>
      </c>
      <c r="O103" s="41" t="str">
        <f>'G-6'!I13</f>
        <v>I-7</v>
      </c>
      <c r="P103" s="41" t="str">
        <f>'G-6'!I152</f>
        <v>I-48</v>
      </c>
      <c r="Q103" s="41"/>
      <c r="R103" s="41"/>
      <c r="S103" s="41"/>
      <c r="T103" s="41"/>
      <c r="U103" s="41"/>
      <c r="V103" s="41"/>
      <c r="W103" s="41"/>
      <c r="X103" s="41"/>
      <c r="Y103" s="41"/>
      <c r="Z103" s="41"/>
      <c r="AA103" s="41"/>
      <c r="AB103" s="41"/>
      <c r="AC103" s="41"/>
      <c r="AD103" s="41"/>
      <c r="AE103" s="41"/>
      <c r="AF103" s="41"/>
      <c r="AG103" s="41"/>
      <c r="AH103" s="41"/>
      <c r="AI103" s="41"/>
      <c r="AJ103" s="41">
        <f t="shared" si="1"/>
        <v>2</v>
      </c>
      <c r="AK103" s="226"/>
      <c r="AL103" s="41"/>
      <c r="AM103" s="227"/>
      <c r="AP103" s="1"/>
      <c r="AQ103" s="1"/>
      <c r="AR103" s="1"/>
      <c r="AS103" s="730"/>
      <c r="AT103" s="730"/>
      <c r="AU103" s="730"/>
      <c r="AV103" s="730"/>
      <c r="AW103" s="730"/>
      <c r="AX103" s="730"/>
      <c r="AY103" s="730"/>
      <c r="AZ103" s="730"/>
      <c r="BA103" s="730"/>
      <c r="BB103" s="730"/>
      <c r="BC103" s="730"/>
      <c r="BD103" s="730"/>
      <c r="BE103" s="730"/>
      <c r="BF103" s="730"/>
      <c r="BG103" s="730"/>
      <c r="BH103" s="730"/>
      <c r="BI103" s="1"/>
      <c r="BJ103" s="1"/>
      <c r="BK103" s="1"/>
      <c r="BL103" s="1"/>
      <c r="BM103" s="1"/>
      <c r="BN103" s="1"/>
      <c r="BO103" s="1"/>
      <c r="BP103" s="1"/>
      <c r="BQ103" s="1"/>
      <c r="BR103" s="1"/>
      <c r="BS103" s="1"/>
      <c r="BT103" s="1"/>
      <c r="BU103" s="1"/>
    </row>
    <row r="104" spans="1:73" s="3" customFormat="1" ht="15" customHeight="1">
      <c r="A104" s="1"/>
      <c r="C104" s="42" t="s">
        <v>97</v>
      </c>
      <c r="D104" s="41">
        <v>100</v>
      </c>
      <c r="E104" s="31" t="s">
        <v>1250</v>
      </c>
      <c r="F104" s="41" t="s">
        <v>8</v>
      </c>
      <c r="G104" s="41" t="s">
        <v>3137</v>
      </c>
      <c r="H104" s="31" t="s">
        <v>1059</v>
      </c>
      <c r="I104" s="31" t="str">
        <f>'G-6'!O13</f>
        <v>Tabla I-6. Planes y políticas para flujos de residuos específicos</v>
      </c>
      <c r="J104" s="41" t="s">
        <v>4</v>
      </c>
      <c r="K104" s="41" t="s">
        <v>4</v>
      </c>
      <c r="L104" s="41" t="s">
        <v>4</v>
      </c>
      <c r="M104" s="41" t="s">
        <v>4</v>
      </c>
      <c r="N104" s="41" t="s">
        <v>4</v>
      </c>
      <c r="O104" s="41" t="str">
        <f>'G-6'!I13</f>
        <v>I-7</v>
      </c>
      <c r="P104" s="41" t="str">
        <f>'G-6'!I152</f>
        <v>I-48</v>
      </c>
      <c r="Q104" s="41"/>
      <c r="R104" s="41"/>
      <c r="S104" s="41"/>
      <c r="T104" s="41"/>
      <c r="U104" s="41"/>
      <c r="V104" s="41"/>
      <c r="W104" s="41"/>
      <c r="X104" s="41"/>
      <c r="Y104" s="41"/>
      <c r="Z104" s="41"/>
      <c r="AA104" s="41"/>
      <c r="AB104" s="41"/>
      <c r="AC104" s="41"/>
      <c r="AD104" s="41"/>
      <c r="AE104" s="41"/>
      <c r="AF104" s="41"/>
      <c r="AG104" s="41"/>
      <c r="AH104" s="41"/>
      <c r="AI104" s="41"/>
      <c r="AJ104" s="41">
        <f t="shared" si="1"/>
        <v>2</v>
      </c>
      <c r="AK104" s="226"/>
      <c r="AL104" s="41"/>
      <c r="AM104" s="227"/>
      <c r="AP104" s="1"/>
      <c r="AQ104" s="1"/>
      <c r="AR104" s="1"/>
      <c r="AS104" s="730"/>
      <c r="AT104" s="730"/>
      <c r="AU104" s="730"/>
      <c r="AV104" s="730"/>
      <c r="AW104" s="730"/>
      <c r="AX104" s="730"/>
      <c r="AY104" s="730"/>
      <c r="AZ104" s="730"/>
      <c r="BA104" s="730"/>
      <c r="BB104" s="730"/>
      <c r="BC104" s="730"/>
      <c r="BD104" s="730"/>
      <c r="BE104" s="730"/>
      <c r="BF104" s="730"/>
      <c r="BG104" s="730"/>
      <c r="BH104" s="730"/>
      <c r="BI104" s="1"/>
      <c r="BJ104" s="1"/>
      <c r="BK104" s="1"/>
      <c r="BL104" s="1"/>
      <c r="BM104" s="1"/>
      <c r="BN104" s="1"/>
      <c r="BO104" s="1"/>
      <c r="BP104" s="1"/>
      <c r="BQ104" s="1"/>
      <c r="BR104" s="1"/>
      <c r="BS104" s="1"/>
      <c r="BT104" s="1"/>
      <c r="BU104" s="1"/>
    </row>
    <row r="105" spans="1:73" s="3" customFormat="1" ht="15" customHeight="1">
      <c r="A105" s="1"/>
      <c r="C105" s="42" t="s">
        <v>97</v>
      </c>
      <c r="D105" s="41">
        <v>101</v>
      </c>
      <c r="E105" s="31" t="s">
        <v>1120</v>
      </c>
      <c r="F105" s="41" t="s">
        <v>8</v>
      </c>
      <c r="G105" s="41" t="s">
        <v>1234</v>
      </c>
      <c r="H105" s="31" t="s">
        <v>1235</v>
      </c>
      <c r="I105" s="31" t="str">
        <f>'G-6'!O9</f>
        <v>Tabla I-3. Registro de sanciones/avisos</v>
      </c>
      <c r="J105" s="41" t="s">
        <v>4</v>
      </c>
      <c r="K105" s="41" t="s">
        <v>4</v>
      </c>
      <c r="L105" s="41" t="s">
        <v>4</v>
      </c>
      <c r="M105" s="41" t="s">
        <v>4</v>
      </c>
      <c r="N105" s="41" t="s">
        <v>4</v>
      </c>
      <c r="O105" s="41" t="str">
        <f>'G-6'!I9</f>
        <v>I-3</v>
      </c>
      <c r="P105" s="41"/>
      <c r="Q105" s="41"/>
      <c r="R105" s="41"/>
      <c r="S105" s="41"/>
      <c r="T105" s="41"/>
      <c r="U105" s="41"/>
      <c r="V105" s="41"/>
      <c r="W105" s="41"/>
      <c r="X105" s="41"/>
      <c r="Y105" s="41"/>
      <c r="Z105" s="41"/>
      <c r="AA105" s="41"/>
      <c r="AB105" s="41"/>
      <c r="AC105" s="41"/>
      <c r="AD105" s="41"/>
      <c r="AE105" s="41"/>
      <c r="AF105" s="41"/>
      <c r="AG105" s="41"/>
      <c r="AH105" s="41"/>
      <c r="AI105" s="41"/>
      <c r="AJ105" s="41">
        <f t="shared" si="1"/>
        <v>1</v>
      </c>
      <c r="AK105" s="226"/>
      <c r="AL105" s="41"/>
      <c r="AM105" s="227"/>
      <c r="AP105" s="1"/>
      <c r="AQ105" s="1"/>
      <c r="AR105" s="1"/>
      <c r="AS105" s="730"/>
      <c r="AT105" s="730"/>
      <c r="AU105" s="730"/>
      <c r="AV105" s="730"/>
      <c r="AW105" s="730"/>
      <c r="AX105" s="730"/>
      <c r="AY105" s="730"/>
      <c r="AZ105" s="730"/>
      <c r="BA105" s="730"/>
      <c r="BB105" s="730"/>
      <c r="BC105" s="730"/>
      <c r="BD105" s="730"/>
      <c r="BE105" s="730"/>
      <c r="BF105" s="730"/>
      <c r="BG105" s="730"/>
      <c r="BH105" s="730"/>
      <c r="BI105" s="1"/>
      <c r="BJ105" s="1"/>
      <c r="BK105" s="1"/>
      <c r="BL105" s="1"/>
      <c r="BM105" s="1"/>
      <c r="BN105" s="1"/>
      <c r="BO105" s="1"/>
      <c r="BP105" s="1"/>
      <c r="BQ105" s="1"/>
      <c r="BR105" s="1"/>
      <c r="BS105" s="1"/>
      <c r="BT105" s="1"/>
      <c r="BU105" s="1"/>
    </row>
    <row r="106" spans="1:73" s="3" customFormat="1" ht="15" customHeight="1">
      <c r="A106" s="1"/>
      <c r="C106" s="42" t="s">
        <v>97</v>
      </c>
      <c r="D106" s="41">
        <v>102</v>
      </c>
      <c r="E106" s="31" t="s">
        <v>1121</v>
      </c>
      <c r="F106" s="41" t="s">
        <v>8</v>
      </c>
      <c r="G106" s="41" t="s">
        <v>3138</v>
      </c>
      <c r="H106" s="31" t="s">
        <v>1065</v>
      </c>
      <c r="I106" s="31" t="str">
        <f>'G-6'!O11</f>
        <v>Tabla I-4. Existencia de instrumentos económicos</v>
      </c>
      <c r="J106" s="41" t="s">
        <v>4</v>
      </c>
      <c r="K106" s="41" t="s">
        <v>4</v>
      </c>
      <c r="L106" s="41" t="s">
        <v>4</v>
      </c>
      <c r="M106" s="41" t="s">
        <v>4</v>
      </c>
      <c r="N106" s="41" t="s">
        <v>4</v>
      </c>
      <c r="O106" s="41" t="str">
        <f>'G-6'!I11</f>
        <v>I-5</v>
      </c>
      <c r="P106" s="41" t="str">
        <f>'G-6'!I151</f>
        <v>I-47</v>
      </c>
      <c r="Q106" s="41"/>
      <c r="R106" s="41"/>
      <c r="S106" s="41"/>
      <c r="T106" s="41"/>
      <c r="U106" s="41"/>
      <c r="V106" s="41"/>
      <c r="W106" s="41"/>
      <c r="X106" s="41"/>
      <c r="Y106" s="41"/>
      <c r="Z106" s="41"/>
      <c r="AA106" s="41"/>
      <c r="AB106" s="41"/>
      <c r="AC106" s="41"/>
      <c r="AD106" s="41"/>
      <c r="AE106" s="41"/>
      <c r="AF106" s="41"/>
      <c r="AG106" s="41"/>
      <c r="AH106" s="41"/>
      <c r="AI106" s="41"/>
      <c r="AJ106" s="41">
        <f t="shared" si="1"/>
        <v>2</v>
      </c>
      <c r="AK106" s="226"/>
      <c r="AL106" s="41"/>
      <c r="AM106" s="227"/>
      <c r="AP106" s="1"/>
      <c r="AQ106" s="1"/>
      <c r="AR106" s="1"/>
      <c r="AS106" s="730"/>
      <c r="AT106" s="730"/>
      <c r="AU106" s="730"/>
      <c r="AV106" s="730"/>
      <c r="AW106" s="730"/>
      <c r="AX106" s="730"/>
      <c r="AY106" s="730"/>
      <c r="AZ106" s="730"/>
      <c r="BA106" s="730"/>
      <c r="BB106" s="730"/>
      <c r="BC106" s="730"/>
      <c r="BD106" s="730"/>
      <c r="BE106" s="730"/>
      <c r="BF106" s="730"/>
      <c r="BG106" s="730"/>
      <c r="BH106" s="730"/>
      <c r="BI106" s="1"/>
      <c r="BJ106" s="1"/>
      <c r="BK106" s="1"/>
      <c r="BL106" s="1"/>
      <c r="BM106" s="1"/>
      <c r="BN106" s="1"/>
      <c r="BO106" s="1"/>
      <c r="BP106" s="1"/>
      <c r="BQ106" s="1"/>
      <c r="BR106" s="1"/>
      <c r="BS106" s="1"/>
      <c r="BT106" s="1"/>
      <c r="BU106" s="1"/>
    </row>
    <row r="107" spans="1:73" s="3" customFormat="1" ht="15" customHeight="1">
      <c r="A107" s="1"/>
      <c r="C107" s="42" t="s">
        <v>97</v>
      </c>
      <c r="D107" s="41">
        <v>103</v>
      </c>
      <c r="E107" s="31" t="s">
        <v>1068</v>
      </c>
      <c r="F107" s="41" t="s">
        <v>8</v>
      </c>
      <c r="G107" s="41" t="s">
        <v>3139</v>
      </c>
      <c r="H107" s="31" t="s">
        <v>1070</v>
      </c>
      <c r="I107" s="31" t="str">
        <f>'G-6'!O15</f>
        <v xml:space="preserve">Tabla I-8. Diagnóstico sobre la gestión de residuos </v>
      </c>
      <c r="J107" s="41" t="s">
        <v>4</v>
      </c>
      <c r="K107" s="41" t="s">
        <v>4</v>
      </c>
      <c r="L107" s="41" t="s">
        <v>4</v>
      </c>
      <c r="M107" s="41" t="s">
        <v>4</v>
      </c>
      <c r="N107" s="41" t="s">
        <v>4</v>
      </c>
      <c r="O107" s="41" t="str">
        <f>'G-6'!I15</f>
        <v>I-9</v>
      </c>
      <c r="P107" s="41" t="str">
        <f>'G-6'!I30</f>
        <v>I-24</v>
      </c>
      <c r="Q107" s="41"/>
      <c r="R107" s="41"/>
      <c r="S107" s="41"/>
      <c r="T107" s="41"/>
      <c r="U107" s="41"/>
      <c r="V107" s="41"/>
      <c r="W107" s="41"/>
      <c r="X107" s="41"/>
      <c r="Y107" s="41"/>
      <c r="Z107" s="41"/>
      <c r="AA107" s="41"/>
      <c r="AB107" s="41"/>
      <c r="AC107" s="41"/>
      <c r="AD107" s="41"/>
      <c r="AE107" s="41"/>
      <c r="AF107" s="41"/>
      <c r="AG107" s="41"/>
      <c r="AH107" s="41"/>
      <c r="AI107" s="41"/>
      <c r="AJ107" s="41">
        <f t="shared" si="1"/>
        <v>2</v>
      </c>
      <c r="AK107" s="226"/>
      <c r="AL107" s="41"/>
      <c r="AM107" s="227"/>
      <c r="AP107" s="1"/>
      <c r="AQ107" s="1"/>
      <c r="AR107" s="1"/>
      <c r="AS107" s="730"/>
      <c r="AT107" s="730"/>
      <c r="AU107" s="730"/>
      <c r="AV107" s="730"/>
      <c r="AW107" s="730"/>
      <c r="AX107" s="730"/>
      <c r="AY107" s="730"/>
      <c r="AZ107" s="730"/>
      <c r="BA107" s="730"/>
      <c r="BB107" s="730"/>
      <c r="BC107" s="730"/>
      <c r="BD107" s="730"/>
      <c r="BE107" s="730"/>
      <c r="BF107" s="730"/>
      <c r="BG107" s="730"/>
      <c r="BH107" s="730"/>
      <c r="BI107" s="1"/>
      <c r="BJ107" s="1"/>
      <c r="BK107" s="1"/>
      <c r="BL107" s="1"/>
      <c r="BM107" s="1"/>
      <c r="BN107" s="1"/>
      <c r="BO107" s="1"/>
      <c r="BP107" s="1"/>
      <c r="BQ107" s="1"/>
      <c r="BR107" s="1"/>
      <c r="BS107" s="1"/>
      <c r="BT107" s="1"/>
      <c r="BU107" s="1"/>
    </row>
    <row r="108" spans="1:73" s="3" customFormat="1" ht="15" customHeight="1">
      <c r="A108" s="1"/>
      <c r="C108" s="42" t="s">
        <v>97</v>
      </c>
      <c r="D108" s="41">
        <v>104</v>
      </c>
      <c r="E108" s="31" t="s">
        <v>1069</v>
      </c>
      <c r="F108" s="41" t="s">
        <v>8</v>
      </c>
      <c r="G108" s="41" t="s">
        <v>3139</v>
      </c>
      <c r="H108" s="31" t="s">
        <v>1071</v>
      </c>
      <c r="I108" s="31" t="str">
        <f>'G-6'!O15</f>
        <v xml:space="preserve">Tabla I-8. Diagnóstico sobre la gestión de residuos </v>
      </c>
      <c r="J108" s="41" t="s">
        <v>4</v>
      </c>
      <c r="K108" s="41" t="s">
        <v>4</v>
      </c>
      <c r="L108" s="41" t="s">
        <v>4</v>
      </c>
      <c r="M108" s="41" t="s">
        <v>4</v>
      </c>
      <c r="N108" s="41" t="s">
        <v>4</v>
      </c>
      <c r="O108" s="41" t="str">
        <f>'G-6'!I15</f>
        <v>I-9</v>
      </c>
      <c r="P108" s="41" t="str">
        <f>'G-6'!I30</f>
        <v>I-24</v>
      </c>
      <c r="Q108" s="41"/>
      <c r="R108" s="41"/>
      <c r="S108" s="41"/>
      <c r="T108" s="41"/>
      <c r="U108" s="41"/>
      <c r="V108" s="41"/>
      <c r="W108" s="41"/>
      <c r="X108" s="41"/>
      <c r="Y108" s="41"/>
      <c r="Z108" s="41"/>
      <c r="AA108" s="41"/>
      <c r="AB108" s="41"/>
      <c r="AC108" s="41"/>
      <c r="AD108" s="41"/>
      <c r="AE108" s="41"/>
      <c r="AF108" s="41"/>
      <c r="AG108" s="41"/>
      <c r="AH108" s="41"/>
      <c r="AI108" s="41"/>
      <c r="AJ108" s="41">
        <f t="shared" si="1"/>
        <v>2</v>
      </c>
      <c r="AK108" s="226"/>
      <c r="AL108" s="41"/>
      <c r="AM108" s="227"/>
      <c r="AP108" s="1"/>
      <c r="AQ108" s="1"/>
      <c r="AR108" s="1"/>
      <c r="AS108" s="730"/>
      <c r="AT108" s="730"/>
      <c r="AU108" s="730"/>
      <c r="AV108" s="730"/>
      <c r="AW108" s="730"/>
      <c r="AX108" s="730"/>
      <c r="AY108" s="730"/>
      <c r="AZ108" s="730"/>
      <c r="BA108" s="730"/>
      <c r="BB108" s="730"/>
      <c r="BC108" s="730"/>
      <c r="BD108" s="730"/>
      <c r="BE108" s="730"/>
      <c r="BF108" s="730"/>
      <c r="BG108" s="730"/>
      <c r="BH108" s="730"/>
      <c r="BI108" s="1"/>
      <c r="BJ108" s="1"/>
      <c r="BK108" s="1"/>
      <c r="BL108" s="1"/>
      <c r="BM108" s="1"/>
      <c r="BN108" s="1"/>
      <c r="BO108" s="1"/>
      <c r="BP108" s="1"/>
      <c r="BQ108" s="1"/>
      <c r="BR108" s="1"/>
      <c r="BS108" s="1"/>
      <c r="BT108" s="1"/>
      <c r="BU108" s="1"/>
    </row>
    <row r="109" spans="1:73" s="3" customFormat="1" ht="15" customHeight="1">
      <c r="A109" s="1"/>
      <c r="C109" s="42" t="s">
        <v>98</v>
      </c>
      <c r="D109" s="41">
        <v>105</v>
      </c>
      <c r="E109" s="214" t="s">
        <v>1299</v>
      </c>
      <c r="F109" s="31" t="s">
        <v>243</v>
      </c>
      <c r="G109" s="41" t="s">
        <v>1300</v>
      </c>
      <c r="H109" s="31" t="s">
        <v>1301</v>
      </c>
      <c r="I109" s="41" t="s">
        <v>4</v>
      </c>
      <c r="J109" s="41" t="s">
        <v>4</v>
      </c>
      <c r="K109" s="41" t="s">
        <v>4</v>
      </c>
      <c r="L109" s="41" t="s">
        <v>4</v>
      </c>
      <c r="M109" s="41" t="s">
        <v>4</v>
      </c>
      <c r="N109" s="41" t="s">
        <v>4</v>
      </c>
      <c r="O109" s="41" t="str">
        <f>'G-6'!I17</f>
        <v>I-11</v>
      </c>
      <c r="P109" s="41" t="str">
        <f>'G-6'!I215</f>
        <v>I-78</v>
      </c>
      <c r="Q109" s="41" t="str">
        <f>'G-6'!I230</f>
        <v>I-80</v>
      </c>
      <c r="R109" s="41" t="str">
        <f>'G-6'!I236</f>
        <v>I-81</v>
      </c>
      <c r="S109" s="41" t="str">
        <f>'G-6'!I242</f>
        <v>I-82</v>
      </c>
      <c r="T109" s="41"/>
      <c r="U109" s="41"/>
      <c r="V109" s="41"/>
      <c r="W109" s="41"/>
      <c r="X109" s="41"/>
      <c r="Y109" s="698"/>
      <c r="Z109" s="41"/>
      <c r="AA109" s="41"/>
      <c r="AB109" s="41"/>
      <c r="AC109" s="41"/>
      <c r="AD109" s="41"/>
      <c r="AE109" s="41"/>
      <c r="AF109" s="698"/>
      <c r="AG109" s="41"/>
      <c r="AH109" s="41"/>
      <c r="AI109" s="41"/>
      <c r="AJ109" s="41">
        <f t="shared" si="1"/>
        <v>5</v>
      </c>
      <c r="AK109" s="226"/>
      <c r="AL109" s="41"/>
      <c r="AM109" s="227"/>
      <c r="AP109" s="1"/>
      <c r="AQ109" s="1"/>
      <c r="AR109" s="1"/>
      <c r="AS109" s="730"/>
      <c r="AT109" s="730"/>
      <c r="AU109" s="730"/>
      <c r="AV109" s="730"/>
      <c r="AW109" s="730"/>
      <c r="AX109" s="730"/>
      <c r="AY109" s="730"/>
      <c r="AZ109" s="730"/>
      <c r="BA109" s="730"/>
      <c r="BB109" s="730"/>
      <c r="BC109" s="730"/>
      <c r="BD109" s="730"/>
      <c r="BE109" s="730"/>
      <c r="BF109" s="730"/>
      <c r="BG109" s="730"/>
      <c r="BH109" s="730"/>
      <c r="BI109" s="1"/>
      <c r="BJ109" s="1"/>
      <c r="BK109" s="1"/>
      <c r="BL109" s="1"/>
      <c r="BM109" s="1"/>
      <c r="BN109" s="1"/>
      <c r="BO109" s="1"/>
      <c r="BP109" s="1"/>
      <c r="BQ109" s="1"/>
      <c r="BR109" s="1"/>
      <c r="BS109" s="1"/>
      <c r="BT109" s="1"/>
      <c r="BU109" s="1"/>
    </row>
    <row r="110" spans="1:73" s="3" customFormat="1" ht="15" customHeight="1">
      <c r="A110" s="1"/>
      <c r="C110" s="42" t="s">
        <v>97</v>
      </c>
      <c r="D110" s="41">
        <v>106</v>
      </c>
      <c r="E110" s="31" t="s">
        <v>1122</v>
      </c>
      <c r="F110" s="41" t="s">
        <v>8</v>
      </c>
      <c r="G110" s="41" t="s">
        <v>3140</v>
      </c>
      <c r="H110" s="31" t="s">
        <v>1304</v>
      </c>
      <c r="I110" s="31" t="str">
        <f>'G-6'!O18</f>
        <v>Tabla I-10. Funciones presentes en la gestión de residuos</v>
      </c>
      <c r="J110" s="41" t="str">
        <f>'G-6'!O20</f>
        <v>Tabla I-11. Cooperación institucional</v>
      </c>
      <c r="K110" s="41" t="s">
        <v>4</v>
      </c>
      <c r="L110" s="41" t="s">
        <v>4</v>
      </c>
      <c r="M110" s="41" t="s">
        <v>4</v>
      </c>
      <c r="N110" s="41" t="s">
        <v>4</v>
      </c>
      <c r="O110" s="41" t="str">
        <f>'G-6'!I18</f>
        <v>I-12</v>
      </c>
      <c r="P110" s="41" t="str">
        <f>'G-6'!I19</f>
        <v>I-13</v>
      </c>
      <c r="Q110" s="41" t="str">
        <f>'G-6'!I20</f>
        <v>I-14</v>
      </c>
      <c r="R110" s="41" t="str">
        <f>'G-6'!I36</f>
        <v>I-30</v>
      </c>
      <c r="S110" s="41" t="str">
        <f>'G-6'!I44</f>
        <v>I-31</v>
      </c>
      <c r="T110" s="41"/>
      <c r="U110" s="698"/>
      <c r="V110" s="698"/>
      <c r="W110" s="698"/>
      <c r="X110" s="698"/>
      <c r="Y110" s="698"/>
      <c r="Z110" s="698"/>
      <c r="AA110" s="698"/>
      <c r="AB110" s="41"/>
      <c r="AC110" s="41"/>
      <c r="AD110" s="41"/>
      <c r="AE110" s="41"/>
      <c r="AF110" s="41"/>
      <c r="AG110" s="41"/>
      <c r="AH110" s="41"/>
      <c r="AI110" s="41"/>
      <c r="AJ110" s="41">
        <f t="shared" si="1"/>
        <v>5</v>
      </c>
      <c r="AK110" s="226"/>
      <c r="AL110" s="41"/>
      <c r="AM110" s="227"/>
      <c r="AP110" s="1"/>
      <c r="AQ110" s="1"/>
      <c r="AR110" s="1"/>
      <c r="AS110" s="730"/>
      <c r="AT110" s="730"/>
      <c r="AU110" s="730"/>
      <c r="AV110" s="730"/>
      <c r="AW110" s="730"/>
      <c r="AX110" s="730"/>
      <c r="AY110" s="730"/>
      <c r="AZ110" s="730"/>
      <c r="BA110" s="730"/>
      <c r="BB110" s="730"/>
      <c r="BC110" s="730"/>
      <c r="BD110" s="730"/>
      <c r="BE110" s="730"/>
      <c r="BF110" s="730"/>
      <c r="BG110" s="730"/>
      <c r="BH110" s="730"/>
      <c r="BI110" s="1"/>
      <c r="BJ110" s="1"/>
      <c r="BK110" s="1"/>
      <c r="BL110" s="1"/>
      <c r="BM110" s="1"/>
      <c r="BN110" s="1"/>
      <c r="BO110" s="1"/>
      <c r="BP110" s="1"/>
      <c r="BQ110" s="1"/>
      <c r="BR110" s="1"/>
      <c r="BS110" s="1"/>
      <c r="BT110" s="1"/>
      <c r="BU110" s="1"/>
    </row>
    <row r="111" spans="1:73" s="3" customFormat="1" ht="15" customHeight="1">
      <c r="A111" s="1"/>
      <c r="C111" s="42" t="s">
        <v>97</v>
      </c>
      <c r="D111" s="41">
        <v>107</v>
      </c>
      <c r="E111" s="31" t="s">
        <v>1123</v>
      </c>
      <c r="F111" s="41" t="s">
        <v>8</v>
      </c>
      <c r="G111" s="41" t="s">
        <v>3140</v>
      </c>
      <c r="H111" s="31" t="s">
        <v>1304</v>
      </c>
      <c r="I111" s="31" t="str">
        <f>'G-6'!O18</f>
        <v>Tabla I-10. Funciones presentes en la gestión de residuos</v>
      </c>
      <c r="J111" s="41" t="str">
        <f>'G-6'!O20</f>
        <v>Tabla I-11. Cooperación institucional</v>
      </c>
      <c r="K111" s="41" t="s">
        <v>4</v>
      </c>
      <c r="L111" s="41" t="s">
        <v>4</v>
      </c>
      <c r="M111" s="41" t="s">
        <v>4</v>
      </c>
      <c r="N111" s="41" t="s">
        <v>4</v>
      </c>
      <c r="O111" s="41" t="str">
        <f>'G-6'!I18</f>
        <v>I-12</v>
      </c>
      <c r="P111" s="41" t="str">
        <f>'G-6'!I19</f>
        <v>I-13</v>
      </c>
      <c r="Q111" s="41" t="str">
        <f>'G-6'!I20</f>
        <v>I-14</v>
      </c>
      <c r="R111" s="41" t="str">
        <f>'G-6'!I36</f>
        <v>I-30</v>
      </c>
      <c r="S111" s="41" t="str">
        <f>'G-6'!I44</f>
        <v>I-31</v>
      </c>
      <c r="T111" s="41"/>
      <c r="U111" s="698"/>
      <c r="V111" s="698"/>
      <c r="W111" s="698"/>
      <c r="X111" s="698"/>
      <c r="Y111" s="698"/>
      <c r="Z111" s="698"/>
      <c r="AA111" s="698"/>
      <c r="AB111" s="41"/>
      <c r="AC111" s="41"/>
      <c r="AD111" s="41"/>
      <c r="AE111" s="41"/>
      <c r="AF111" s="41"/>
      <c r="AG111" s="41"/>
      <c r="AH111" s="41"/>
      <c r="AI111" s="41"/>
      <c r="AJ111" s="41">
        <f t="shared" si="1"/>
        <v>5</v>
      </c>
      <c r="AK111" s="226"/>
      <c r="AL111" s="41"/>
      <c r="AM111" s="227"/>
      <c r="AP111" s="1"/>
      <c r="AQ111" s="1"/>
      <c r="AR111" s="1"/>
      <c r="AS111" s="730"/>
      <c r="AT111" s="730"/>
      <c r="AU111" s="730"/>
      <c r="AV111" s="730"/>
      <c r="AW111" s="730"/>
      <c r="AX111" s="730"/>
      <c r="AY111" s="730"/>
      <c r="AZ111" s="730"/>
      <c r="BA111" s="730"/>
      <c r="BB111" s="730"/>
      <c r="BC111" s="730"/>
      <c r="BD111" s="730"/>
      <c r="BE111" s="730"/>
      <c r="BF111" s="730"/>
      <c r="BG111" s="730"/>
      <c r="BH111" s="730"/>
      <c r="BI111" s="1"/>
      <c r="BJ111" s="1"/>
      <c r="BK111" s="1"/>
      <c r="BL111" s="1"/>
      <c r="BM111" s="1"/>
      <c r="BN111" s="1"/>
      <c r="BO111" s="1"/>
      <c r="BP111" s="1"/>
      <c r="BQ111" s="1"/>
      <c r="BR111" s="1"/>
      <c r="BS111" s="1"/>
      <c r="BT111" s="1"/>
      <c r="BU111" s="1"/>
    </row>
    <row r="112" spans="1:73" s="3" customFormat="1" ht="15" customHeight="1">
      <c r="A112" s="1"/>
      <c r="C112" s="42" t="s">
        <v>97</v>
      </c>
      <c r="D112" s="41">
        <v>108</v>
      </c>
      <c r="E112" s="214" t="s">
        <v>1305</v>
      </c>
      <c r="F112" s="41" t="s">
        <v>8</v>
      </c>
      <c r="G112" s="41" t="s">
        <v>3140</v>
      </c>
      <c r="H112" s="31" t="s">
        <v>1059</v>
      </c>
      <c r="I112" s="31" t="str">
        <f>'G-6'!O18</f>
        <v>Tabla I-10. Funciones presentes en la gestión de residuos</v>
      </c>
      <c r="J112" s="41" t="str">
        <f>'G-6'!O20</f>
        <v>Tabla I-11. Cooperación institucional</v>
      </c>
      <c r="K112" s="41" t="s">
        <v>4</v>
      </c>
      <c r="L112" s="41" t="s">
        <v>4</v>
      </c>
      <c r="M112" s="41" t="s">
        <v>4</v>
      </c>
      <c r="N112" s="41" t="s">
        <v>4</v>
      </c>
      <c r="O112" s="41" t="str">
        <f>'G-6'!I18</f>
        <v>I-12</v>
      </c>
      <c r="P112" s="41" t="str">
        <f>'G-6'!I19</f>
        <v>I-13</v>
      </c>
      <c r="Q112" s="41" t="str">
        <f>'G-6'!I20</f>
        <v>I-14</v>
      </c>
      <c r="R112" s="41" t="str">
        <f>'G-6'!I36</f>
        <v>I-30</v>
      </c>
      <c r="S112" s="41" t="str">
        <f>'G-6'!I44</f>
        <v>I-31</v>
      </c>
      <c r="T112" s="41"/>
      <c r="U112" s="698"/>
      <c r="V112" s="698"/>
      <c r="W112" s="698"/>
      <c r="X112" s="698"/>
      <c r="Y112" s="698"/>
      <c r="Z112" s="698"/>
      <c r="AA112" s="698"/>
      <c r="AB112" s="41"/>
      <c r="AC112" s="41"/>
      <c r="AD112" s="41"/>
      <c r="AE112" s="41"/>
      <c r="AF112" s="41"/>
      <c r="AG112" s="41"/>
      <c r="AH112" s="41"/>
      <c r="AI112" s="41"/>
      <c r="AJ112" s="41">
        <f t="shared" si="1"/>
        <v>5</v>
      </c>
      <c r="AK112" s="226"/>
      <c r="AL112" s="41"/>
      <c r="AM112" s="227"/>
      <c r="AP112" s="1"/>
      <c r="AQ112" s="1"/>
      <c r="AR112" s="1"/>
      <c r="AS112" s="730"/>
      <c r="AT112" s="730"/>
      <c r="AU112" s="730"/>
      <c r="AV112" s="730"/>
      <c r="AW112" s="730"/>
      <c r="AX112" s="730"/>
      <c r="AY112" s="730"/>
      <c r="AZ112" s="730"/>
      <c r="BA112" s="730"/>
      <c r="BB112" s="730"/>
      <c r="BC112" s="730"/>
      <c r="BD112" s="730"/>
      <c r="BE112" s="730"/>
      <c r="BF112" s="730"/>
      <c r="BG112" s="730"/>
      <c r="BH112" s="730"/>
      <c r="BI112" s="1"/>
      <c r="BJ112" s="1"/>
      <c r="BK112" s="1"/>
      <c r="BL112" s="1"/>
      <c r="BM112" s="1"/>
      <c r="BN112" s="1"/>
      <c r="BO112" s="1"/>
      <c r="BP112" s="1"/>
      <c r="BQ112" s="1"/>
      <c r="BR112" s="1"/>
      <c r="BS112" s="1"/>
      <c r="BT112" s="1"/>
      <c r="BU112" s="1"/>
    </row>
    <row r="113" spans="1:73" s="3" customFormat="1" ht="15" customHeight="1">
      <c r="A113" s="1"/>
      <c r="C113" s="42" t="s">
        <v>97</v>
      </c>
      <c r="D113" s="41">
        <v>109</v>
      </c>
      <c r="E113" s="31" t="s">
        <v>1124</v>
      </c>
      <c r="F113" s="41" t="s">
        <v>8</v>
      </c>
      <c r="G113" s="41" t="s">
        <v>4</v>
      </c>
      <c r="H113" s="31" t="s">
        <v>1125</v>
      </c>
      <c r="I113" s="31" t="str">
        <f>'G-6'!O18</f>
        <v>Tabla I-10. Funciones presentes en la gestión de residuos</v>
      </c>
      <c r="J113" s="41" t="s">
        <v>4</v>
      </c>
      <c r="K113" s="41" t="s">
        <v>4</v>
      </c>
      <c r="L113" s="41" t="s">
        <v>4</v>
      </c>
      <c r="M113" s="41" t="s">
        <v>4</v>
      </c>
      <c r="N113" s="41" t="s">
        <v>4</v>
      </c>
      <c r="O113" s="41" t="str">
        <f>'G-6'!I18</f>
        <v>I-12</v>
      </c>
      <c r="P113" s="41"/>
      <c r="Q113" s="41"/>
      <c r="R113" s="41"/>
      <c r="S113" s="41"/>
      <c r="T113" s="41"/>
      <c r="U113" s="41"/>
      <c r="V113" s="41"/>
      <c r="W113" s="41"/>
      <c r="X113" s="41"/>
      <c r="Y113" s="41"/>
      <c r="Z113" s="41"/>
      <c r="AA113" s="41"/>
      <c r="AB113" s="41"/>
      <c r="AC113" s="41"/>
      <c r="AD113" s="41"/>
      <c r="AE113" s="41"/>
      <c r="AF113" s="41"/>
      <c r="AG113" s="41"/>
      <c r="AH113" s="41"/>
      <c r="AI113" s="41"/>
      <c r="AJ113" s="41">
        <f t="shared" si="1"/>
        <v>1</v>
      </c>
      <c r="AK113" s="226"/>
      <c r="AL113" s="41"/>
      <c r="AM113" s="227"/>
      <c r="AP113" s="1"/>
      <c r="AQ113" s="1"/>
      <c r="AR113" s="1"/>
      <c r="AS113" s="730"/>
      <c r="AT113" s="730"/>
      <c r="AU113" s="730"/>
      <c r="AV113" s="730"/>
      <c r="AW113" s="730"/>
      <c r="AX113" s="730"/>
      <c r="AY113" s="730"/>
      <c r="AZ113" s="730"/>
      <c r="BA113" s="730"/>
      <c r="BB113" s="730"/>
      <c r="BC113" s="730"/>
      <c r="BD113" s="730"/>
      <c r="BE113" s="730"/>
      <c r="BF113" s="730"/>
      <c r="BG113" s="730"/>
      <c r="BH113" s="730"/>
      <c r="BI113" s="1"/>
      <c r="BJ113" s="1"/>
      <c r="BK113" s="1"/>
      <c r="BL113" s="1"/>
      <c r="BM113" s="1"/>
      <c r="BN113" s="1"/>
      <c r="BO113" s="1"/>
      <c r="BP113" s="1"/>
      <c r="BQ113" s="1"/>
      <c r="BR113" s="1"/>
      <c r="BS113" s="1"/>
      <c r="BT113" s="1"/>
      <c r="BU113" s="1"/>
    </row>
    <row r="114" spans="1:73" s="3" customFormat="1" ht="15" customHeight="1">
      <c r="A114" s="1"/>
      <c r="C114" s="42" t="s">
        <v>97</v>
      </c>
      <c r="D114" s="41">
        <v>110</v>
      </c>
      <c r="E114" s="214" t="s">
        <v>1126</v>
      </c>
      <c r="F114" s="41" t="s">
        <v>8</v>
      </c>
      <c r="G114" s="41" t="s">
        <v>1424</v>
      </c>
      <c r="H114" s="31" t="s">
        <v>1125</v>
      </c>
      <c r="I114" s="41" t="s">
        <v>4</v>
      </c>
      <c r="J114" s="41" t="s">
        <v>4</v>
      </c>
      <c r="K114" s="41" t="s">
        <v>4</v>
      </c>
      <c r="L114" s="41" t="s">
        <v>4</v>
      </c>
      <c r="M114" s="41" t="s">
        <v>4</v>
      </c>
      <c r="N114" s="41" t="s">
        <v>4</v>
      </c>
      <c r="O114" s="41" t="str">
        <f>'G-6'!I44</f>
        <v>I-31</v>
      </c>
      <c r="P114" s="41"/>
      <c r="Q114" s="41"/>
      <c r="R114" s="41"/>
      <c r="S114" s="41"/>
      <c r="T114" s="41"/>
      <c r="U114" s="41"/>
      <c r="V114" s="41"/>
      <c r="W114" s="41"/>
      <c r="X114" s="41"/>
      <c r="Y114" s="41"/>
      <c r="Z114" s="41"/>
      <c r="AA114" s="41"/>
      <c r="AB114" s="41"/>
      <c r="AC114" s="41"/>
      <c r="AD114" s="41"/>
      <c r="AE114" s="41"/>
      <c r="AF114" s="41"/>
      <c r="AG114" s="41"/>
      <c r="AH114" s="41"/>
      <c r="AI114" s="41"/>
      <c r="AJ114" s="41">
        <f t="shared" si="1"/>
        <v>1</v>
      </c>
      <c r="AK114" s="226"/>
      <c r="AL114" s="41"/>
      <c r="AM114" s="227"/>
      <c r="AP114" s="1"/>
      <c r="AQ114" s="1"/>
      <c r="AR114" s="1"/>
      <c r="AS114" s="730"/>
      <c r="AT114" s="730"/>
      <c r="AU114" s="730"/>
      <c r="AV114" s="730"/>
      <c r="AW114" s="730"/>
      <c r="AX114" s="730"/>
      <c r="AY114" s="730"/>
      <c r="AZ114" s="730"/>
      <c r="BA114" s="730"/>
      <c r="BB114" s="730"/>
      <c r="BC114" s="730"/>
      <c r="BD114" s="730"/>
      <c r="BE114" s="730"/>
      <c r="BF114" s="730"/>
      <c r="BG114" s="730"/>
      <c r="BH114" s="730"/>
      <c r="BI114" s="1"/>
      <c r="BJ114" s="1"/>
      <c r="BK114" s="1"/>
      <c r="BL114" s="1"/>
      <c r="BM114" s="1"/>
      <c r="BN114" s="1"/>
      <c r="BO114" s="1"/>
      <c r="BP114" s="1"/>
      <c r="BQ114" s="1"/>
      <c r="BR114" s="1"/>
      <c r="BS114" s="1"/>
      <c r="BT114" s="1"/>
      <c r="BU114" s="1"/>
    </row>
    <row r="115" spans="1:73" s="3" customFormat="1" ht="15" customHeight="1">
      <c r="A115" s="1"/>
      <c r="C115" s="42" t="s">
        <v>97</v>
      </c>
      <c r="D115" s="41">
        <v>111</v>
      </c>
      <c r="E115" s="214" t="s">
        <v>1127</v>
      </c>
      <c r="F115" s="41" t="s">
        <v>8</v>
      </c>
      <c r="G115" s="41" t="s">
        <v>4</v>
      </c>
      <c r="H115" s="31" t="s">
        <v>1125</v>
      </c>
      <c r="I115" s="41" t="s">
        <v>4</v>
      </c>
      <c r="J115" s="41" t="s">
        <v>4</v>
      </c>
      <c r="K115" s="41" t="s">
        <v>4</v>
      </c>
      <c r="L115" s="41" t="s">
        <v>4</v>
      </c>
      <c r="M115" s="41" t="s">
        <v>4</v>
      </c>
      <c r="N115" s="41" t="s">
        <v>4</v>
      </c>
      <c r="O115" s="41" t="str">
        <f>'G-6'!I36</f>
        <v>I-30</v>
      </c>
      <c r="P115" s="41" t="str">
        <f>'G-6'!I93</f>
        <v>I-38</v>
      </c>
      <c r="Q115" s="41" t="str">
        <f>'G-6'!I19</f>
        <v>I-13</v>
      </c>
      <c r="R115" s="41"/>
      <c r="S115" s="41"/>
      <c r="T115" s="41"/>
      <c r="U115" s="41"/>
      <c r="V115" s="41"/>
      <c r="W115" s="41"/>
      <c r="X115" s="41"/>
      <c r="Y115" s="41"/>
      <c r="Z115" s="41"/>
      <c r="AA115" s="41"/>
      <c r="AB115" s="41"/>
      <c r="AC115" s="41"/>
      <c r="AD115" s="41"/>
      <c r="AE115" s="41"/>
      <c r="AF115" s="41"/>
      <c r="AG115" s="41"/>
      <c r="AH115" s="41"/>
      <c r="AI115" s="41"/>
      <c r="AJ115" s="41">
        <f t="shared" si="1"/>
        <v>3</v>
      </c>
      <c r="AK115" s="226"/>
      <c r="AL115" s="41"/>
      <c r="AM115" s="227"/>
      <c r="AP115" s="1"/>
      <c r="AQ115" s="1"/>
      <c r="AR115" s="1"/>
      <c r="AS115" s="730"/>
      <c r="AT115" s="730"/>
      <c r="AU115" s="730"/>
      <c r="AV115" s="730"/>
      <c r="AW115" s="730"/>
      <c r="AX115" s="730"/>
      <c r="AY115" s="730"/>
      <c r="AZ115" s="730"/>
      <c r="BA115" s="730"/>
      <c r="BB115" s="730"/>
      <c r="BC115" s="730"/>
      <c r="BD115" s="730"/>
      <c r="BE115" s="730"/>
      <c r="BF115" s="730"/>
      <c r="BG115" s="730"/>
      <c r="BH115" s="730"/>
      <c r="BI115" s="1"/>
      <c r="BJ115" s="1"/>
      <c r="BK115" s="1"/>
      <c r="BL115" s="1"/>
      <c r="BM115" s="1"/>
      <c r="BN115" s="1"/>
      <c r="BO115" s="1"/>
      <c r="BP115" s="1"/>
      <c r="BQ115" s="1"/>
      <c r="BR115" s="1"/>
      <c r="BS115" s="1"/>
      <c r="BT115" s="1"/>
      <c r="BU115" s="1"/>
    </row>
    <row r="116" spans="1:73" s="3" customFormat="1" ht="15" customHeight="1">
      <c r="A116" s="1"/>
      <c r="C116" s="42" t="s">
        <v>97</v>
      </c>
      <c r="D116" s="41">
        <v>112</v>
      </c>
      <c r="E116" s="31" t="s">
        <v>1128</v>
      </c>
      <c r="F116" s="41" t="s">
        <v>8</v>
      </c>
      <c r="G116" s="41" t="s">
        <v>1424</v>
      </c>
      <c r="H116" s="31" t="s">
        <v>1073</v>
      </c>
      <c r="I116" s="41" t="s">
        <v>4</v>
      </c>
      <c r="J116" s="41" t="s">
        <v>4</v>
      </c>
      <c r="K116" s="41" t="s">
        <v>4</v>
      </c>
      <c r="L116" s="41" t="s">
        <v>4</v>
      </c>
      <c r="M116" s="41" t="s">
        <v>4</v>
      </c>
      <c r="N116" s="41" t="s">
        <v>4</v>
      </c>
      <c r="O116" s="41" t="str">
        <f>'G-6'!I44</f>
        <v>I-31</v>
      </c>
      <c r="P116" s="41"/>
      <c r="Q116" s="41"/>
      <c r="R116" s="41"/>
      <c r="S116" s="41"/>
      <c r="T116" s="41"/>
      <c r="U116" s="41"/>
      <c r="V116" s="41"/>
      <c r="W116" s="41"/>
      <c r="X116" s="41"/>
      <c r="Y116" s="41"/>
      <c r="Z116" s="41"/>
      <c r="AA116" s="41"/>
      <c r="AB116" s="41"/>
      <c r="AC116" s="41"/>
      <c r="AD116" s="41"/>
      <c r="AE116" s="41"/>
      <c r="AF116" s="41"/>
      <c r="AG116" s="41"/>
      <c r="AH116" s="41"/>
      <c r="AI116" s="41"/>
      <c r="AJ116" s="41">
        <f t="shared" si="1"/>
        <v>1</v>
      </c>
      <c r="AK116" s="226"/>
      <c r="AL116" s="41"/>
      <c r="AM116" s="227"/>
      <c r="AP116" s="1"/>
      <c r="AQ116" s="1"/>
      <c r="AR116" s="1"/>
      <c r="AS116" s="730"/>
      <c r="AT116" s="730"/>
      <c r="AU116" s="730"/>
      <c r="AV116" s="730"/>
      <c r="AW116" s="730"/>
      <c r="AX116" s="730"/>
      <c r="AY116" s="730"/>
      <c r="AZ116" s="730"/>
      <c r="BA116" s="730"/>
      <c r="BB116" s="730"/>
      <c r="BC116" s="730"/>
      <c r="BD116" s="730"/>
      <c r="BE116" s="730"/>
      <c r="BF116" s="730"/>
      <c r="BG116" s="730"/>
      <c r="BH116" s="730"/>
      <c r="BI116" s="1"/>
      <c r="BJ116" s="1"/>
      <c r="BK116" s="1"/>
      <c r="BL116" s="1"/>
      <c r="BM116" s="1"/>
      <c r="BN116" s="1"/>
      <c r="BO116" s="1"/>
      <c r="BP116" s="1"/>
      <c r="BQ116" s="1"/>
      <c r="BR116" s="1"/>
      <c r="BS116" s="1"/>
      <c r="BT116" s="1"/>
      <c r="BU116" s="1"/>
    </row>
    <row r="117" spans="1:73" s="3" customFormat="1" ht="15" customHeight="1">
      <c r="A117" s="1"/>
      <c r="C117" s="42" t="s">
        <v>97</v>
      </c>
      <c r="D117" s="41">
        <v>113</v>
      </c>
      <c r="E117" s="31" t="s">
        <v>1129</v>
      </c>
      <c r="F117" s="41" t="s">
        <v>8</v>
      </c>
      <c r="G117" s="41" t="s">
        <v>1420</v>
      </c>
      <c r="H117" s="31" t="s">
        <v>4</v>
      </c>
      <c r="I117" s="41" t="s">
        <v>4</v>
      </c>
      <c r="J117" s="41" t="s">
        <v>4</v>
      </c>
      <c r="K117" s="41" t="s">
        <v>4</v>
      </c>
      <c r="L117" s="41" t="s">
        <v>4</v>
      </c>
      <c r="M117" s="41" t="s">
        <v>4</v>
      </c>
      <c r="N117" s="41" t="s">
        <v>4</v>
      </c>
      <c r="O117" s="41" t="str">
        <f>'G-6'!I36</f>
        <v>I-30</v>
      </c>
      <c r="P117" s="41"/>
      <c r="Q117" s="41"/>
      <c r="R117" s="41"/>
      <c r="S117" s="41"/>
      <c r="T117" s="41"/>
      <c r="U117" s="41"/>
      <c r="V117" s="41"/>
      <c r="W117" s="41"/>
      <c r="X117" s="41"/>
      <c r="Y117" s="41"/>
      <c r="Z117" s="41"/>
      <c r="AA117" s="41"/>
      <c r="AB117" s="41"/>
      <c r="AC117" s="41"/>
      <c r="AD117" s="41"/>
      <c r="AE117" s="41"/>
      <c r="AF117" s="41"/>
      <c r="AG117" s="41"/>
      <c r="AH117" s="41"/>
      <c r="AI117" s="41"/>
      <c r="AJ117" s="41">
        <f t="shared" si="1"/>
        <v>1</v>
      </c>
      <c r="AK117" s="226"/>
      <c r="AL117" s="41"/>
      <c r="AM117" s="227"/>
      <c r="AP117" s="1"/>
      <c r="AQ117" s="1"/>
      <c r="AR117" s="1"/>
      <c r="AS117" s="730"/>
      <c r="AT117" s="730"/>
      <c r="AU117" s="730"/>
      <c r="AV117" s="730"/>
      <c r="AW117" s="730"/>
      <c r="AX117" s="730"/>
      <c r="AY117" s="730"/>
      <c r="AZ117" s="730"/>
      <c r="BA117" s="730"/>
      <c r="BB117" s="730"/>
      <c r="BC117" s="730"/>
      <c r="BD117" s="730"/>
      <c r="BE117" s="730"/>
      <c r="BF117" s="730"/>
      <c r="BG117" s="730"/>
      <c r="BH117" s="730"/>
      <c r="BI117" s="1"/>
      <c r="BJ117" s="1"/>
      <c r="BK117" s="1"/>
      <c r="BL117" s="1"/>
      <c r="BM117" s="1"/>
      <c r="BN117" s="1"/>
      <c r="BO117" s="1"/>
      <c r="BP117" s="1"/>
      <c r="BQ117" s="1"/>
      <c r="BR117" s="1"/>
      <c r="BS117" s="1"/>
      <c r="BT117" s="1"/>
      <c r="BU117" s="1"/>
    </row>
    <row r="118" spans="1:73" s="3" customFormat="1" ht="15" customHeight="1">
      <c r="A118" s="1"/>
      <c r="C118" s="42" t="s">
        <v>97</v>
      </c>
      <c r="D118" s="41">
        <v>114</v>
      </c>
      <c r="E118" s="31" t="s">
        <v>2898</v>
      </c>
      <c r="F118" s="41" t="s">
        <v>8</v>
      </c>
      <c r="G118" s="41" t="s">
        <v>4</v>
      </c>
      <c r="H118" s="31" t="s">
        <v>1075</v>
      </c>
      <c r="I118" s="41" t="s">
        <v>4</v>
      </c>
      <c r="J118" s="41" t="s">
        <v>4</v>
      </c>
      <c r="K118" s="41" t="s">
        <v>4</v>
      </c>
      <c r="L118" s="41" t="s">
        <v>4</v>
      </c>
      <c r="M118" s="41" t="s">
        <v>4</v>
      </c>
      <c r="N118" s="41" t="s">
        <v>4</v>
      </c>
      <c r="O118" s="41" t="str">
        <f>'G-6'!I36</f>
        <v>I-30</v>
      </c>
      <c r="P118" s="41"/>
      <c r="Q118" s="41"/>
      <c r="R118" s="41"/>
      <c r="S118" s="41"/>
      <c r="T118" s="41"/>
      <c r="U118" s="41"/>
      <c r="V118" s="41"/>
      <c r="W118" s="41"/>
      <c r="X118" s="41"/>
      <c r="Y118" s="41"/>
      <c r="Z118" s="41"/>
      <c r="AA118" s="41"/>
      <c r="AB118" s="41"/>
      <c r="AC118" s="41"/>
      <c r="AD118" s="41"/>
      <c r="AE118" s="41"/>
      <c r="AF118" s="41"/>
      <c r="AG118" s="41"/>
      <c r="AH118" s="41"/>
      <c r="AI118" s="41"/>
      <c r="AJ118" s="41">
        <f t="shared" si="1"/>
        <v>1</v>
      </c>
      <c r="AK118" s="226"/>
      <c r="AL118" s="41"/>
      <c r="AM118" s="227"/>
      <c r="AP118" s="1"/>
      <c r="AQ118" s="1"/>
      <c r="AR118" s="1"/>
      <c r="AS118" s="730"/>
      <c r="AT118" s="730"/>
      <c r="AU118" s="730"/>
      <c r="AV118" s="730"/>
      <c r="AW118" s="730"/>
      <c r="AX118" s="730"/>
      <c r="AY118" s="730"/>
      <c r="AZ118" s="730"/>
      <c r="BA118" s="730"/>
      <c r="BB118" s="730"/>
      <c r="BC118" s="730"/>
      <c r="BD118" s="730"/>
      <c r="BE118" s="730"/>
      <c r="BF118" s="730"/>
      <c r="BG118" s="730"/>
      <c r="BH118" s="730"/>
      <c r="BI118" s="1"/>
      <c r="BJ118" s="1"/>
      <c r="BK118" s="1"/>
      <c r="BL118" s="1"/>
      <c r="BM118" s="1"/>
      <c r="BN118" s="1"/>
      <c r="BO118" s="1"/>
      <c r="BP118" s="1"/>
      <c r="BQ118" s="1"/>
      <c r="BR118" s="1"/>
      <c r="BS118" s="1"/>
      <c r="BT118" s="1"/>
      <c r="BU118" s="1"/>
    </row>
    <row r="119" spans="1:73" s="3" customFormat="1" ht="15" customHeight="1">
      <c r="A119" s="1"/>
      <c r="C119" s="42" t="s">
        <v>97</v>
      </c>
      <c r="D119" s="41">
        <v>115</v>
      </c>
      <c r="E119" s="31" t="s">
        <v>2899</v>
      </c>
      <c r="F119" s="41" t="s">
        <v>8</v>
      </c>
      <c r="G119" s="41" t="s">
        <v>4</v>
      </c>
      <c r="H119" s="31" t="s">
        <v>1421</v>
      </c>
      <c r="I119" s="41" t="s">
        <v>4</v>
      </c>
      <c r="J119" s="41" t="s">
        <v>4</v>
      </c>
      <c r="K119" s="41" t="s">
        <v>4</v>
      </c>
      <c r="L119" s="41" t="s">
        <v>4</v>
      </c>
      <c r="M119" s="41" t="s">
        <v>4</v>
      </c>
      <c r="N119" s="41" t="s">
        <v>4</v>
      </c>
      <c r="O119" s="41" t="str">
        <f>'G-6'!I36</f>
        <v>I-30</v>
      </c>
      <c r="P119" s="41"/>
      <c r="Q119" s="41"/>
      <c r="R119" s="41"/>
      <c r="S119" s="41"/>
      <c r="T119" s="41"/>
      <c r="U119" s="41"/>
      <c r="V119" s="41"/>
      <c r="W119" s="41"/>
      <c r="X119" s="41"/>
      <c r="Y119" s="41"/>
      <c r="Z119" s="41"/>
      <c r="AA119" s="41"/>
      <c r="AB119" s="41"/>
      <c r="AC119" s="41"/>
      <c r="AD119" s="41"/>
      <c r="AE119" s="41"/>
      <c r="AF119" s="41"/>
      <c r="AG119" s="41"/>
      <c r="AH119" s="41"/>
      <c r="AI119" s="41"/>
      <c r="AJ119" s="41">
        <f t="shared" si="1"/>
        <v>1</v>
      </c>
      <c r="AK119" s="226"/>
      <c r="AL119" s="41"/>
      <c r="AM119" s="227"/>
      <c r="AP119" s="1"/>
      <c r="AQ119" s="1"/>
      <c r="AR119" s="1"/>
      <c r="AS119" s="730"/>
      <c r="AT119" s="730"/>
      <c r="AU119" s="730"/>
      <c r="AV119" s="730"/>
      <c r="AW119" s="730"/>
      <c r="AX119" s="730"/>
      <c r="AY119" s="730"/>
      <c r="AZ119" s="730"/>
      <c r="BA119" s="730"/>
      <c r="BB119" s="730"/>
      <c r="BC119" s="730"/>
      <c r="BD119" s="730"/>
      <c r="BE119" s="730"/>
      <c r="BF119" s="730"/>
      <c r="BG119" s="730"/>
      <c r="BH119" s="730"/>
      <c r="BI119" s="1"/>
      <c r="BJ119" s="1"/>
      <c r="BK119" s="1"/>
      <c r="BL119" s="1"/>
      <c r="BM119" s="1"/>
      <c r="BN119" s="1"/>
      <c r="BO119" s="1"/>
      <c r="BP119" s="1"/>
      <c r="BQ119" s="1"/>
      <c r="BR119" s="1"/>
      <c r="BS119" s="1"/>
      <c r="BT119" s="1"/>
      <c r="BU119" s="1"/>
    </row>
    <row r="120" spans="1:73" s="3" customFormat="1" ht="15" customHeight="1">
      <c r="A120" s="1"/>
      <c r="C120" s="42" t="s">
        <v>97</v>
      </c>
      <c r="D120" s="41">
        <v>116</v>
      </c>
      <c r="E120" s="31" t="s">
        <v>2989</v>
      </c>
      <c r="F120" s="41" t="s">
        <v>8</v>
      </c>
      <c r="G120" s="41" t="s">
        <v>4</v>
      </c>
      <c r="H120" s="31" t="s">
        <v>4</v>
      </c>
      <c r="I120" s="41" t="s">
        <v>4</v>
      </c>
      <c r="J120" s="41" t="s">
        <v>4</v>
      </c>
      <c r="K120" s="41" t="s">
        <v>4</v>
      </c>
      <c r="L120" s="41" t="s">
        <v>4</v>
      </c>
      <c r="M120" s="41" t="s">
        <v>4</v>
      </c>
      <c r="N120" s="41" t="s">
        <v>4</v>
      </c>
      <c r="O120" s="41" t="str">
        <f>'G-6'!I248</f>
        <v>I-83</v>
      </c>
      <c r="P120" s="698"/>
      <c r="Q120" s="41"/>
      <c r="R120" s="41"/>
      <c r="S120" s="41"/>
      <c r="T120" s="41"/>
      <c r="U120" s="41"/>
      <c r="V120" s="41"/>
      <c r="W120" s="41"/>
      <c r="X120" s="41"/>
      <c r="Y120" s="41"/>
      <c r="Z120" s="41"/>
      <c r="AA120" s="41"/>
      <c r="AB120" s="41"/>
      <c r="AC120" s="41"/>
      <c r="AD120" s="41"/>
      <c r="AE120" s="41"/>
      <c r="AF120" s="41"/>
      <c r="AG120" s="41"/>
      <c r="AH120" s="41"/>
      <c r="AI120" s="41"/>
      <c r="AJ120" s="41">
        <f t="shared" si="1"/>
        <v>1</v>
      </c>
      <c r="AK120" s="226"/>
      <c r="AL120" s="41"/>
      <c r="AM120" s="227"/>
      <c r="AP120" s="1"/>
      <c r="AQ120" s="1"/>
      <c r="AR120" s="1"/>
      <c r="AS120" s="730"/>
      <c r="AT120" s="730"/>
      <c r="AU120" s="730"/>
      <c r="AV120" s="730"/>
      <c r="AW120" s="730"/>
      <c r="AX120" s="730"/>
      <c r="AY120" s="730"/>
      <c r="AZ120" s="730"/>
      <c r="BA120" s="730"/>
      <c r="BB120" s="730"/>
      <c r="BC120" s="730"/>
      <c r="BD120" s="730"/>
      <c r="BE120" s="730"/>
      <c r="BF120" s="730"/>
      <c r="BG120" s="730"/>
      <c r="BH120" s="730"/>
      <c r="BI120" s="1"/>
      <c r="BJ120" s="1"/>
      <c r="BK120" s="1"/>
      <c r="BL120" s="1"/>
      <c r="BM120" s="1"/>
      <c r="BN120" s="1"/>
      <c r="BO120" s="1"/>
      <c r="BP120" s="1"/>
      <c r="BQ120" s="1"/>
      <c r="BR120" s="1"/>
      <c r="BS120" s="1"/>
      <c r="BT120" s="1"/>
      <c r="BU120" s="1"/>
    </row>
    <row r="121" spans="1:73" s="3" customFormat="1" ht="15" customHeight="1">
      <c r="A121" s="1"/>
      <c r="C121" s="42" t="s">
        <v>97</v>
      </c>
      <c r="D121" s="41">
        <v>117</v>
      </c>
      <c r="E121" s="31" t="s">
        <v>2990</v>
      </c>
      <c r="F121" s="41" t="s">
        <v>8</v>
      </c>
      <c r="G121" s="41" t="s">
        <v>4</v>
      </c>
      <c r="H121" s="31" t="s">
        <v>3141</v>
      </c>
      <c r="I121" s="41" t="s">
        <v>4</v>
      </c>
      <c r="J121" s="41" t="s">
        <v>4</v>
      </c>
      <c r="K121" s="41" t="s">
        <v>4</v>
      </c>
      <c r="L121" s="41" t="s">
        <v>4</v>
      </c>
      <c r="M121" s="41" t="s">
        <v>4</v>
      </c>
      <c r="N121" s="41" t="s">
        <v>4</v>
      </c>
      <c r="O121" s="41" t="str">
        <f>'G-6'!I248</f>
        <v>I-83</v>
      </c>
      <c r="P121" s="698"/>
      <c r="Q121" s="41"/>
      <c r="R121" s="41"/>
      <c r="S121" s="41"/>
      <c r="T121" s="41"/>
      <c r="U121" s="41"/>
      <c r="V121" s="41"/>
      <c r="W121" s="41"/>
      <c r="X121" s="41"/>
      <c r="Y121" s="41"/>
      <c r="Z121" s="41"/>
      <c r="AA121" s="41"/>
      <c r="AB121" s="41"/>
      <c r="AC121" s="41"/>
      <c r="AD121" s="41"/>
      <c r="AE121" s="41"/>
      <c r="AF121" s="41"/>
      <c r="AG121" s="41"/>
      <c r="AH121" s="41"/>
      <c r="AI121" s="41"/>
      <c r="AJ121" s="41">
        <f t="shared" si="1"/>
        <v>1</v>
      </c>
      <c r="AK121" s="226"/>
      <c r="AL121" s="41"/>
      <c r="AM121" s="227"/>
      <c r="AP121" s="1"/>
      <c r="AQ121" s="1"/>
      <c r="AR121" s="1"/>
      <c r="AS121" s="730"/>
      <c r="AT121" s="730"/>
      <c r="AU121" s="730"/>
      <c r="AV121" s="730"/>
      <c r="AW121" s="730"/>
      <c r="AX121" s="730"/>
      <c r="AY121" s="730"/>
      <c r="AZ121" s="730"/>
      <c r="BA121" s="730"/>
      <c r="BB121" s="730"/>
      <c r="BC121" s="730"/>
      <c r="BD121" s="730"/>
      <c r="BE121" s="730"/>
      <c r="BF121" s="730"/>
      <c r="BG121" s="730"/>
      <c r="BH121" s="730"/>
      <c r="BI121" s="1"/>
      <c r="BJ121" s="1"/>
      <c r="BK121" s="1"/>
      <c r="BL121" s="1"/>
      <c r="BM121" s="1"/>
      <c r="BN121" s="1"/>
      <c r="BO121" s="1"/>
      <c r="BP121" s="1"/>
      <c r="BQ121" s="1"/>
      <c r="BR121" s="1"/>
      <c r="BS121" s="1"/>
      <c r="BT121" s="1"/>
      <c r="BU121" s="1"/>
    </row>
    <row r="122" spans="1:73" s="3" customFormat="1" ht="15" customHeight="1">
      <c r="A122" s="1"/>
      <c r="C122" s="42" t="s">
        <v>97</v>
      </c>
      <c r="D122" s="41">
        <v>118</v>
      </c>
      <c r="E122" s="31" t="s">
        <v>1076</v>
      </c>
      <c r="F122" s="41" t="s">
        <v>8</v>
      </c>
      <c r="G122" s="41" t="s">
        <v>3142</v>
      </c>
      <c r="H122" s="31" t="s">
        <v>1338</v>
      </c>
      <c r="I122" s="41" t="str">
        <f>'G-6'!O20</f>
        <v>Tabla I-11. Cooperación institucional</v>
      </c>
      <c r="J122" s="41" t="s">
        <v>4</v>
      </c>
      <c r="K122" s="41" t="s">
        <v>4</v>
      </c>
      <c r="L122" s="41" t="s">
        <v>4</v>
      </c>
      <c r="M122" s="41" t="s">
        <v>4</v>
      </c>
      <c r="N122" s="41" t="s">
        <v>4</v>
      </c>
      <c r="O122" s="41" t="str">
        <f>'G-6'!I20</f>
        <v>I-14</v>
      </c>
      <c r="P122" s="41" t="str">
        <f>'G-6'!I152</f>
        <v>I-48</v>
      </c>
      <c r="Q122" s="41"/>
      <c r="R122" s="41"/>
      <c r="S122" s="41"/>
      <c r="T122" s="41"/>
      <c r="U122" s="41"/>
      <c r="V122" s="41"/>
      <c r="W122" s="41"/>
      <c r="X122" s="41"/>
      <c r="Y122" s="41"/>
      <c r="Z122" s="41"/>
      <c r="AA122" s="41"/>
      <c r="AB122" s="41"/>
      <c r="AC122" s="41"/>
      <c r="AD122" s="41"/>
      <c r="AE122" s="41"/>
      <c r="AF122" s="41"/>
      <c r="AG122" s="41"/>
      <c r="AH122" s="41"/>
      <c r="AI122" s="41"/>
      <c r="AJ122" s="41">
        <f t="shared" si="1"/>
        <v>2</v>
      </c>
      <c r="AK122" s="226"/>
      <c r="AL122" s="41"/>
      <c r="AM122" s="227"/>
      <c r="AP122" s="1"/>
      <c r="AQ122" s="1"/>
      <c r="AR122" s="1"/>
      <c r="AS122" s="730"/>
      <c r="AT122" s="730"/>
      <c r="AU122" s="730"/>
      <c r="AV122" s="730"/>
      <c r="AW122" s="730"/>
      <c r="AX122" s="730"/>
      <c r="AY122" s="730"/>
      <c r="AZ122" s="730"/>
      <c r="BA122" s="730"/>
      <c r="BB122" s="730"/>
      <c r="BC122" s="730"/>
      <c r="BD122" s="730"/>
      <c r="BE122" s="730"/>
      <c r="BF122" s="730"/>
      <c r="BG122" s="730"/>
      <c r="BH122" s="730"/>
      <c r="BI122" s="1"/>
      <c r="BJ122" s="1"/>
      <c r="BK122" s="1"/>
      <c r="BL122" s="1"/>
      <c r="BM122" s="1"/>
      <c r="BN122" s="1"/>
      <c r="BO122" s="1"/>
      <c r="BP122" s="1"/>
      <c r="BQ122" s="1"/>
      <c r="BR122" s="1"/>
      <c r="BS122" s="1"/>
      <c r="BT122" s="1"/>
      <c r="BU122" s="1"/>
    </row>
    <row r="123" spans="1:73" s="3" customFormat="1" ht="15" customHeight="1">
      <c r="A123" s="1"/>
      <c r="C123" s="42" t="s">
        <v>97</v>
      </c>
      <c r="D123" s="41">
        <v>119</v>
      </c>
      <c r="E123" s="31" t="s">
        <v>1077</v>
      </c>
      <c r="F123" s="41" t="s">
        <v>8</v>
      </c>
      <c r="G123" s="41" t="s">
        <v>3143</v>
      </c>
      <c r="H123" s="31" t="s">
        <v>1338</v>
      </c>
      <c r="I123" s="41" t="str">
        <f>'G-6'!O20</f>
        <v>Tabla I-11. Cooperación institucional</v>
      </c>
      <c r="J123" s="41" t="s">
        <v>4</v>
      </c>
      <c r="K123" s="41" t="s">
        <v>4</v>
      </c>
      <c r="L123" s="41" t="s">
        <v>4</v>
      </c>
      <c r="M123" s="41" t="s">
        <v>4</v>
      </c>
      <c r="N123" s="41" t="s">
        <v>4</v>
      </c>
      <c r="O123" s="41" t="str">
        <f>'G-6'!I20</f>
        <v>I-14</v>
      </c>
      <c r="P123" s="41" t="str">
        <f>'G-6'!I33</f>
        <v>I-27</v>
      </c>
      <c r="Q123" s="41" t="str">
        <f>'G-6'!I152</f>
        <v>I-48</v>
      </c>
      <c r="R123" s="41"/>
      <c r="S123" s="41"/>
      <c r="T123" s="41"/>
      <c r="U123" s="41"/>
      <c r="V123" s="41"/>
      <c r="W123" s="41"/>
      <c r="X123" s="41"/>
      <c r="Y123" s="41"/>
      <c r="Z123" s="41"/>
      <c r="AA123" s="41"/>
      <c r="AB123" s="41"/>
      <c r="AC123" s="41"/>
      <c r="AD123" s="41"/>
      <c r="AE123" s="41"/>
      <c r="AF123" s="41"/>
      <c r="AG123" s="41"/>
      <c r="AH123" s="41"/>
      <c r="AI123" s="41"/>
      <c r="AJ123" s="41">
        <f t="shared" si="1"/>
        <v>3</v>
      </c>
      <c r="AK123" s="226"/>
      <c r="AL123" s="41"/>
      <c r="AM123" s="227"/>
      <c r="AP123" s="1"/>
      <c r="AQ123" s="1"/>
      <c r="AR123" s="1"/>
      <c r="AS123" s="730"/>
      <c r="AT123" s="730"/>
      <c r="AU123" s="730"/>
      <c r="AV123" s="730"/>
      <c r="AW123" s="730"/>
      <c r="AX123" s="730"/>
      <c r="AY123" s="730"/>
      <c r="AZ123" s="730"/>
      <c r="BA123" s="730"/>
      <c r="BB123" s="730"/>
      <c r="BC123" s="730"/>
      <c r="BD123" s="730"/>
      <c r="BE123" s="730"/>
      <c r="BF123" s="730"/>
      <c r="BG123" s="730"/>
      <c r="BH123" s="730"/>
      <c r="BI123" s="1"/>
      <c r="BJ123" s="1"/>
      <c r="BK123" s="1"/>
      <c r="BL123" s="1"/>
      <c r="BM123" s="1"/>
      <c r="BN123" s="1"/>
      <c r="BO123" s="1"/>
      <c r="BP123" s="1"/>
      <c r="BQ123" s="1"/>
      <c r="BR123" s="1"/>
      <c r="BS123" s="1"/>
      <c r="BT123" s="1"/>
      <c r="BU123" s="1"/>
    </row>
    <row r="124" spans="1:73" s="3" customFormat="1" ht="15" customHeight="1">
      <c r="A124" s="1"/>
      <c r="C124" s="42" t="s">
        <v>97</v>
      </c>
      <c r="D124" s="41">
        <v>120</v>
      </c>
      <c r="E124" s="31" t="s">
        <v>1353</v>
      </c>
      <c r="F124" s="41" t="s">
        <v>8</v>
      </c>
      <c r="G124" s="41" t="s">
        <v>1354</v>
      </c>
      <c r="H124" s="31" t="s">
        <v>1352</v>
      </c>
      <c r="I124" s="41" t="str">
        <f>'G-6'!O21</f>
        <v>Tabla I-12. Ejemplos de gastos</v>
      </c>
      <c r="J124" s="41" t="s">
        <v>4</v>
      </c>
      <c r="K124" s="41" t="s">
        <v>4</v>
      </c>
      <c r="L124" s="41" t="s">
        <v>4</v>
      </c>
      <c r="M124" s="41" t="s">
        <v>4</v>
      </c>
      <c r="N124" s="41" t="s">
        <v>4</v>
      </c>
      <c r="O124" s="41" t="str">
        <f>'G-6'!I21</f>
        <v>I-15</v>
      </c>
      <c r="P124" s="41"/>
      <c r="Q124" s="41"/>
      <c r="R124" s="41"/>
      <c r="S124" s="41"/>
      <c r="T124" s="41"/>
      <c r="U124" s="41"/>
      <c r="V124" s="41"/>
      <c r="W124" s="41"/>
      <c r="X124" s="41"/>
      <c r="Y124" s="41"/>
      <c r="Z124" s="41"/>
      <c r="AA124" s="41"/>
      <c r="AB124" s="41"/>
      <c r="AC124" s="41"/>
      <c r="AD124" s="41"/>
      <c r="AE124" s="41"/>
      <c r="AF124" s="41"/>
      <c r="AG124" s="41"/>
      <c r="AH124" s="41"/>
      <c r="AI124" s="41"/>
      <c r="AJ124" s="41">
        <f t="shared" si="1"/>
        <v>1</v>
      </c>
      <c r="AK124" s="226"/>
      <c r="AL124" s="41"/>
      <c r="AM124" s="227"/>
      <c r="AP124" s="1"/>
      <c r="AQ124" s="1"/>
      <c r="AR124" s="1"/>
      <c r="AS124" s="730"/>
      <c r="AT124" s="730"/>
      <c r="AU124" s="730"/>
      <c r="AV124" s="730"/>
      <c r="AW124" s="730"/>
      <c r="AX124" s="730"/>
      <c r="AY124" s="730"/>
      <c r="AZ124" s="730"/>
      <c r="BA124" s="730"/>
      <c r="BB124" s="730"/>
      <c r="BC124" s="730"/>
      <c r="BD124" s="730"/>
      <c r="BE124" s="730"/>
      <c r="BF124" s="730"/>
      <c r="BG124" s="730"/>
      <c r="BH124" s="730"/>
      <c r="BI124" s="1"/>
      <c r="BJ124" s="1"/>
      <c r="BK124" s="1"/>
      <c r="BL124" s="1"/>
      <c r="BM124" s="1"/>
      <c r="BN124" s="1"/>
      <c r="BO124" s="1"/>
      <c r="BP124" s="1"/>
      <c r="BQ124" s="1"/>
      <c r="BR124" s="1"/>
      <c r="BS124" s="1"/>
      <c r="BT124" s="1"/>
      <c r="BU124" s="1"/>
    </row>
    <row r="125" spans="1:73" s="3" customFormat="1" ht="15" customHeight="1">
      <c r="A125" s="1"/>
      <c r="C125" s="42" t="s">
        <v>97</v>
      </c>
      <c r="D125" s="41">
        <v>121</v>
      </c>
      <c r="E125" s="31" t="s">
        <v>1368</v>
      </c>
      <c r="F125" s="41" t="s">
        <v>8</v>
      </c>
      <c r="G125" s="41" t="s">
        <v>4</v>
      </c>
      <c r="H125" s="31" t="s">
        <v>1379</v>
      </c>
      <c r="I125" s="41" t="s">
        <v>4</v>
      </c>
      <c r="J125" s="41" t="s">
        <v>4</v>
      </c>
      <c r="K125" s="41" t="s">
        <v>4</v>
      </c>
      <c r="L125" s="41" t="s">
        <v>4</v>
      </c>
      <c r="M125" s="41" t="s">
        <v>4</v>
      </c>
      <c r="N125" s="41" t="s">
        <v>4</v>
      </c>
      <c r="O125" s="41" t="str">
        <f>'G-6'!I23</f>
        <v>I-17</v>
      </c>
      <c r="P125" s="41"/>
      <c r="Q125" s="41"/>
      <c r="R125" s="41"/>
      <c r="S125" s="41"/>
      <c r="T125" s="41"/>
      <c r="U125" s="41"/>
      <c r="V125" s="41"/>
      <c r="W125" s="41"/>
      <c r="X125" s="41"/>
      <c r="Y125" s="41"/>
      <c r="Z125" s="41"/>
      <c r="AA125" s="41"/>
      <c r="AB125" s="41"/>
      <c r="AC125" s="41"/>
      <c r="AD125" s="41"/>
      <c r="AE125" s="41"/>
      <c r="AF125" s="41"/>
      <c r="AG125" s="41"/>
      <c r="AH125" s="41"/>
      <c r="AI125" s="41"/>
      <c r="AJ125" s="41">
        <f t="shared" si="1"/>
        <v>1</v>
      </c>
      <c r="AK125" s="226"/>
      <c r="AL125" s="41"/>
      <c r="AM125" s="227"/>
      <c r="AP125" s="1"/>
      <c r="AQ125" s="1"/>
      <c r="AR125" s="1"/>
      <c r="AS125" s="730"/>
      <c r="AT125" s="730"/>
      <c r="AU125" s="730"/>
      <c r="AV125" s="730"/>
      <c r="AW125" s="730"/>
      <c r="AX125" s="730"/>
      <c r="AY125" s="730"/>
      <c r="AZ125" s="730"/>
      <c r="BA125" s="730"/>
      <c r="BB125" s="730"/>
      <c r="BC125" s="730"/>
      <c r="BD125" s="730"/>
      <c r="BE125" s="730"/>
      <c r="BF125" s="730"/>
      <c r="BG125" s="730"/>
      <c r="BH125" s="730"/>
      <c r="BI125" s="1"/>
      <c r="BJ125" s="1"/>
      <c r="BK125" s="1"/>
      <c r="BL125" s="1"/>
      <c r="BM125" s="1"/>
      <c r="BN125" s="1"/>
      <c r="BO125" s="1"/>
      <c r="BP125" s="1"/>
      <c r="BQ125" s="1"/>
      <c r="BR125" s="1"/>
      <c r="BS125" s="1"/>
      <c r="BT125" s="1"/>
      <c r="BU125" s="1"/>
    </row>
    <row r="126" spans="1:73" s="3" customFormat="1" ht="15" customHeight="1">
      <c r="A126" s="1"/>
      <c r="C126" s="42" t="s">
        <v>97</v>
      </c>
      <c r="D126" s="41">
        <v>122</v>
      </c>
      <c r="E126" s="31" t="s">
        <v>1382</v>
      </c>
      <c r="F126" s="41" t="s">
        <v>8</v>
      </c>
      <c r="G126" s="41" t="s">
        <v>1383</v>
      </c>
      <c r="H126" s="31" t="s">
        <v>1384</v>
      </c>
      <c r="I126" s="41" t="s">
        <v>4</v>
      </c>
      <c r="J126" s="41" t="s">
        <v>4</v>
      </c>
      <c r="K126" s="41" t="s">
        <v>4</v>
      </c>
      <c r="L126" s="41" t="s">
        <v>4</v>
      </c>
      <c r="M126" s="41" t="s">
        <v>4</v>
      </c>
      <c r="N126" s="41" t="s">
        <v>4</v>
      </c>
      <c r="O126" s="41" t="str">
        <f>'G-6'!I27</f>
        <v>I-21</v>
      </c>
      <c r="P126" s="41"/>
      <c r="Q126" s="41"/>
      <c r="R126" s="41"/>
      <c r="S126" s="41"/>
      <c r="T126" s="41"/>
      <c r="U126" s="41"/>
      <c r="V126" s="41"/>
      <c r="W126" s="41"/>
      <c r="X126" s="41"/>
      <c r="Y126" s="41"/>
      <c r="Z126" s="41"/>
      <c r="AA126" s="41"/>
      <c r="AB126" s="41"/>
      <c r="AC126" s="41"/>
      <c r="AD126" s="41"/>
      <c r="AE126" s="41"/>
      <c r="AF126" s="41"/>
      <c r="AG126" s="41"/>
      <c r="AH126" s="41"/>
      <c r="AI126" s="41"/>
      <c r="AJ126" s="41">
        <f t="shared" si="1"/>
        <v>1</v>
      </c>
      <c r="AK126" s="226"/>
      <c r="AL126" s="41"/>
      <c r="AM126" s="227"/>
      <c r="AP126" s="1"/>
      <c r="AQ126" s="1"/>
      <c r="AR126" s="1"/>
      <c r="AS126" s="730"/>
      <c r="AT126" s="730"/>
      <c r="AU126" s="730"/>
      <c r="AV126" s="730"/>
      <c r="AW126" s="730"/>
      <c r="AX126" s="730"/>
      <c r="AY126" s="730"/>
      <c r="AZ126" s="730"/>
      <c r="BA126" s="730"/>
      <c r="BB126" s="730"/>
      <c r="BC126" s="730"/>
      <c r="BD126" s="730"/>
      <c r="BE126" s="730"/>
      <c r="BF126" s="730"/>
      <c r="BG126" s="730"/>
      <c r="BH126" s="730"/>
      <c r="BI126" s="1"/>
      <c r="BJ126" s="1"/>
      <c r="BK126" s="1"/>
      <c r="BL126" s="1"/>
      <c r="BM126" s="1"/>
      <c r="BN126" s="1"/>
      <c r="BO126" s="1"/>
      <c r="BP126" s="1"/>
      <c r="BQ126" s="1"/>
      <c r="BR126" s="1"/>
      <c r="BS126" s="1"/>
      <c r="BT126" s="1"/>
      <c r="BU126" s="1"/>
    </row>
    <row r="127" spans="1:73" s="3" customFormat="1" ht="15" customHeight="1">
      <c r="A127" s="1"/>
      <c r="C127" s="42" t="s">
        <v>97</v>
      </c>
      <c r="D127" s="41">
        <v>123</v>
      </c>
      <c r="E127" s="31" t="s">
        <v>1078</v>
      </c>
      <c r="F127" s="41" t="s">
        <v>8</v>
      </c>
      <c r="G127" s="41" t="s">
        <v>1383</v>
      </c>
      <c r="H127" s="31" t="s">
        <v>1385</v>
      </c>
      <c r="I127" s="41" t="s">
        <v>4</v>
      </c>
      <c r="J127" s="41" t="s">
        <v>4</v>
      </c>
      <c r="K127" s="41" t="s">
        <v>4</v>
      </c>
      <c r="L127" s="41" t="s">
        <v>4</v>
      </c>
      <c r="M127" s="41" t="s">
        <v>4</v>
      </c>
      <c r="N127" s="41" t="s">
        <v>4</v>
      </c>
      <c r="O127" s="41" t="str">
        <f>'G-6'!I27</f>
        <v>I-21</v>
      </c>
      <c r="P127" s="41"/>
      <c r="Q127" s="41"/>
      <c r="R127" s="41"/>
      <c r="S127" s="41"/>
      <c r="T127" s="41"/>
      <c r="U127" s="41"/>
      <c r="V127" s="41"/>
      <c r="W127" s="41"/>
      <c r="X127" s="41"/>
      <c r="Y127" s="41"/>
      <c r="Z127" s="41"/>
      <c r="AA127" s="41"/>
      <c r="AB127" s="41"/>
      <c r="AC127" s="41"/>
      <c r="AD127" s="41"/>
      <c r="AE127" s="41"/>
      <c r="AF127" s="41"/>
      <c r="AG127" s="41"/>
      <c r="AH127" s="41"/>
      <c r="AI127" s="41"/>
      <c r="AJ127" s="41">
        <f t="shared" si="1"/>
        <v>1</v>
      </c>
      <c r="AK127" s="226"/>
      <c r="AL127" s="41"/>
      <c r="AM127" s="227"/>
      <c r="AP127" s="1"/>
      <c r="AQ127" s="1"/>
      <c r="AR127" s="1"/>
      <c r="AS127" s="730"/>
      <c r="AT127" s="730"/>
      <c r="AU127" s="730"/>
      <c r="AV127" s="730"/>
      <c r="AW127" s="730"/>
      <c r="AX127" s="730"/>
      <c r="AY127" s="730"/>
      <c r="AZ127" s="730"/>
      <c r="BA127" s="730"/>
      <c r="BB127" s="730"/>
      <c r="BC127" s="730"/>
      <c r="BD127" s="730"/>
      <c r="BE127" s="730"/>
      <c r="BF127" s="730"/>
      <c r="BG127" s="730"/>
      <c r="BH127" s="730"/>
      <c r="BI127" s="1"/>
      <c r="BJ127" s="1"/>
      <c r="BK127" s="1"/>
      <c r="BL127" s="1"/>
      <c r="BM127" s="1"/>
      <c r="BN127" s="1"/>
      <c r="BO127" s="1"/>
      <c r="BP127" s="1"/>
      <c r="BQ127" s="1"/>
      <c r="BR127" s="1"/>
      <c r="BS127" s="1"/>
      <c r="BT127" s="1"/>
      <c r="BU127" s="1"/>
    </row>
    <row r="128" spans="1:73" s="3" customFormat="1" ht="15" customHeight="1">
      <c r="A128" s="1"/>
      <c r="C128" s="42" t="s">
        <v>97</v>
      </c>
      <c r="D128" s="41">
        <v>124</v>
      </c>
      <c r="E128" s="31" t="s">
        <v>1079</v>
      </c>
      <c r="F128" s="41" t="s">
        <v>8</v>
      </c>
      <c r="G128" s="41" t="s">
        <v>1354</v>
      </c>
      <c r="H128" s="31" t="s">
        <v>1393</v>
      </c>
      <c r="I128" s="41" t="str">
        <f>'G-6'!O32</f>
        <v>Tabla I-13. Grupos de interés en gestión de residuos</v>
      </c>
      <c r="J128" s="41" t="s">
        <v>4</v>
      </c>
      <c r="K128" s="41" t="s">
        <v>4</v>
      </c>
      <c r="L128" s="41" t="s">
        <v>4</v>
      </c>
      <c r="M128" s="41" t="s">
        <v>4</v>
      </c>
      <c r="N128" s="41" t="s">
        <v>4</v>
      </c>
      <c r="O128" s="41" t="str">
        <f>'G-6'!I30</f>
        <v>I-24</v>
      </c>
      <c r="P128" s="41" t="str">
        <f>'G-6'!I32</f>
        <v>I-26</v>
      </c>
      <c r="Q128" s="41"/>
      <c r="R128" s="41"/>
      <c r="S128" s="41"/>
      <c r="T128" s="41"/>
      <c r="U128" s="41"/>
      <c r="V128" s="41"/>
      <c r="W128" s="41"/>
      <c r="X128" s="41"/>
      <c r="Y128" s="41"/>
      <c r="Z128" s="41"/>
      <c r="AA128" s="41"/>
      <c r="AB128" s="41"/>
      <c r="AC128" s="41"/>
      <c r="AD128" s="41"/>
      <c r="AE128" s="41"/>
      <c r="AF128" s="41"/>
      <c r="AG128" s="41"/>
      <c r="AH128" s="41"/>
      <c r="AI128" s="41"/>
      <c r="AJ128" s="41">
        <f t="shared" si="1"/>
        <v>2</v>
      </c>
      <c r="AK128" s="226"/>
      <c r="AL128" s="41"/>
      <c r="AM128" s="227"/>
      <c r="AP128" s="1"/>
      <c r="AQ128" s="1"/>
      <c r="AR128" s="1"/>
      <c r="AS128" s="730"/>
      <c r="AT128" s="730"/>
      <c r="AU128" s="730"/>
      <c r="AV128" s="730"/>
      <c r="AW128" s="730"/>
      <c r="AX128" s="730"/>
      <c r="AY128" s="730"/>
      <c r="AZ128" s="730"/>
      <c r="BA128" s="730"/>
      <c r="BB128" s="730"/>
      <c r="BC128" s="730"/>
      <c r="BD128" s="730"/>
      <c r="BE128" s="730"/>
      <c r="BF128" s="730"/>
      <c r="BG128" s="730"/>
      <c r="BH128" s="730"/>
      <c r="BI128" s="1"/>
      <c r="BJ128" s="1"/>
      <c r="BK128" s="1"/>
      <c r="BL128" s="1"/>
      <c r="BM128" s="1"/>
      <c r="BN128" s="1"/>
      <c r="BO128" s="1"/>
      <c r="BP128" s="1"/>
      <c r="BQ128" s="1"/>
      <c r="BR128" s="1"/>
      <c r="BS128" s="1"/>
      <c r="BT128" s="1"/>
      <c r="BU128" s="1"/>
    </row>
    <row r="129" spans="1:73" s="3" customFormat="1" ht="15" customHeight="1">
      <c r="A129" s="1"/>
      <c r="C129" s="42" t="s">
        <v>97</v>
      </c>
      <c r="D129" s="41">
        <v>125</v>
      </c>
      <c r="E129" s="31" t="s">
        <v>1081</v>
      </c>
      <c r="F129" s="41" t="s">
        <v>8</v>
      </c>
      <c r="G129" s="41" t="s">
        <v>4</v>
      </c>
      <c r="H129" s="31" t="s">
        <v>1394</v>
      </c>
      <c r="I129" s="41" t="s">
        <v>4</v>
      </c>
      <c r="J129" s="41" t="s">
        <v>4</v>
      </c>
      <c r="K129" s="41" t="s">
        <v>4</v>
      </c>
      <c r="L129" s="41" t="s">
        <v>4</v>
      </c>
      <c r="M129" s="41" t="s">
        <v>4</v>
      </c>
      <c r="N129" s="41" t="s">
        <v>4</v>
      </c>
      <c r="O129" s="41" t="str">
        <f>'G-6'!I30</f>
        <v>I-24</v>
      </c>
      <c r="P129" s="41"/>
      <c r="Q129" s="41"/>
      <c r="R129" s="41"/>
      <c r="S129" s="41"/>
      <c r="T129" s="41"/>
      <c r="U129" s="41"/>
      <c r="V129" s="41"/>
      <c r="W129" s="41"/>
      <c r="X129" s="41"/>
      <c r="Y129" s="41"/>
      <c r="Z129" s="41"/>
      <c r="AA129" s="41"/>
      <c r="AB129" s="41"/>
      <c r="AC129" s="41"/>
      <c r="AD129" s="41"/>
      <c r="AE129" s="41"/>
      <c r="AF129" s="41"/>
      <c r="AG129" s="41"/>
      <c r="AH129" s="41"/>
      <c r="AI129" s="41"/>
      <c r="AJ129" s="41">
        <f t="shared" si="1"/>
        <v>1</v>
      </c>
      <c r="AK129" s="226"/>
      <c r="AL129" s="41"/>
      <c r="AM129" s="227"/>
      <c r="AP129" s="1"/>
      <c r="AQ129" s="1"/>
      <c r="AR129" s="1"/>
      <c r="AS129" s="730"/>
      <c r="AT129" s="730"/>
      <c r="AU129" s="730"/>
      <c r="AV129" s="730"/>
      <c r="AW129" s="730"/>
      <c r="AX129" s="730"/>
      <c r="AY129" s="730"/>
      <c r="AZ129" s="730"/>
      <c r="BA129" s="730"/>
      <c r="BB129" s="730"/>
      <c r="BC129" s="730"/>
      <c r="BD129" s="730"/>
      <c r="BE129" s="730"/>
      <c r="BF129" s="730"/>
      <c r="BG129" s="730"/>
      <c r="BH129" s="730"/>
      <c r="BI129" s="1"/>
      <c r="BJ129" s="1"/>
      <c r="BK129" s="1"/>
      <c r="BL129" s="1"/>
      <c r="BM129" s="1"/>
      <c r="BN129" s="1"/>
      <c r="BO129" s="1"/>
      <c r="BP129" s="1"/>
      <c r="BQ129" s="1"/>
      <c r="BR129" s="1"/>
      <c r="BS129" s="1"/>
      <c r="BT129" s="1"/>
      <c r="BU129" s="1"/>
    </row>
    <row r="130" spans="1:73" s="3" customFormat="1" ht="15" customHeight="1">
      <c r="A130" s="1"/>
      <c r="C130" s="42" t="s">
        <v>97</v>
      </c>
      <c r="D130" s="41">
        <v>126</v>
      </c>
      <c r="E130" s="31" t="s">
        <v>1080</v>
      </c>
      <c r="F130" s="41" t="s">
        <v>8</v>
      </c>
      <c r="G130" s="41" t="s">
        <v>4</v>
      </c>
      <c r="H130" s="31" t="s">
        <v>4</v>
      </c>
      <c r="I130" s="41" t="s">
        <v>4</v>
      </c>
      <c r="J130" s="41" t="s">
        <v>4</v>
      </c>
      <c r="K130" s="41" t="s">
        <v>4</v>
      </c>
      <c r="L130" s="41" t="s">
        <v>4</v>
      </c>
      <c r="M130" s="41" t="s">
        <v>4</v>
      </c>
      <c r="N130" s="41" t="s">
        <v>4</v>
      </c>
      <c r="O130" s="41" t="str">
        <f>'G-6'!I30</f>
        <v>I-24</v>
      </c>
      <c r="P130" s="41"/>
      <c r="Q130" s="41"/>
      <c r="R130" s="41"/>
      <c r="S130" s="41"/>
      <c r="T130" s="41"/>
      <c r="U130" s="41"/>
      <c r="V130" s="41"/>
      <c r="W130" s="41"/>
      <c r="X130" s="41"/>
      <c r="Y130" s="41"/>
      <c r="Z130" s="41"/>
      <c r="AA130" s="41"/>
      <c r="AB130" s="41"/>
      <c r="AC130" s="41"/>
      <c r="AD130" s="41"/>
      <c r="AE130" s="41"/>
      <c r="AF130" s="41"/>
      <c r="AG130" s="41"/>
      <c r="AH130" s="41"/>
      <c r="AI130" s="41"/>
      <c r="AJ130" s="41">
        <f t="shared" si="1"/>
        <v>1</v>
      </c>
      <c r="AK130" s="226"/>
      <c r="AL130" s="41"/>
      <c r="AM130" s="227"/>
      <c r="AP130" s="1"/>
      <c r="AQ130" s="1"/>
      <c r="AR130" s="1"/>
      <c r="AS130" s="730"/>
      <c r="AT130" s="730"/>
      <c r="AU130" s="730"/>
      <c r="AV130" s="730"/>
      <c r="AW130" s="730"/>
      <c r="AX130" s="730"/>
      <c r="AY130" s="730"/>
      <c r="AZ130" s="730"/>
      <c r="BA130" s="730"/>
      <c r="BB130" s="730"/>
      <c r="BC130" s="730"/>
      <c r="BD130" s="730"/>
      <c r="BE130" s="730"/>
      <c r="BF130" s="730"/>
      <c r="BG130" s="730"/>
      <c r="BH130" s="730"/>
      <c r="BI130" s="1"/>
      <c r="BJ130" s="1"/>
      <c r="BK130" s="1"/>
      <c r="BL130" s="1"/>
      <c r="BM130" s="1"/>
      <c r="BN130" s="1"/>
      <c r="BO130" s="1"/>
      <c r="BP130" s="1"/>
      <c r="BQ130" s="1"/>
      <c r="BR130" s="1"/>
      <c r="BS130" s="1"/>
      <c r="BT130" s="1"/>
      <c r="BU130" s="1"/>
    </row>
    <row r="131" spans="1:73" s="3" customFormat="1" ht="15" customHeight="1">
      <c r="A131" s="1"/>
      <c r="C131" s="42" t="s">
        <v>97</v>
      </c>
      <c r="D131" s="41">
        <v>127</v>
      </c>
      <c r="E131" s="31" t="s">
        <v>1082</v>
      </c>
      <c r="F131" s="41" t="s">
        <v>2325</v>
      </c>
      <c r="G131" s="41" t="s">
        <v>1354</v>
      </c>
      <c r="H131" s="31" t="s">
        <v>4</v>
      </c>
      <c r="I131" s="41" t="s">
        <v>4</v>
      </c>
      <c r="J131" s="41" t="s">
        <v>4</v>
      </c>
      <c r="K131" s="41" t="s">
        <v>4</v>
      </c>
      <c r="L131" s="41" t="s">
        <v>4</v>
      </c>
      <c r="M131" s="41" t="s">
        <v>4</v>
      </c>
      <c r="N131" s="41" t="s">
        <v>4</v>
      </c>
      <c r="O131" s="41" t="str">
        <f>'G-6'!I31</f>
        <v>I-25</v>
      </c>
      <c r="P131" s="41"/>
      <c r="Q131" s="41"/>
      <c r="R131" s="41"/>
      <c r="S131" s="41"/>
      <c r="T131" s="41"/>
      <c r="U131" s="41"/>
      <c r="V131" s="41"/>
      <c r="W131" s="41"/>
      <c r="X131" s="41"/>
      <c r="Y131" s="41"/>
      <c r="Z131" s="41"/>
      <c r="AA131" s="41"/>
      <c r="AB131" s="41"/>
      <c r="AC131" s="41"/>
      <c r="AD131" s="41"/>
      <c r="AE131" s="41"/>
      <c r="AF131" s="41"/>
      <c r="AG131" s="41"/>
      <c r="AH131" s="41"/>
      <c r="AI131" s="41"/>
      <c r="AJ131" s="41">
        <f t="shared" si="1"/>
        <v>1</v>
      </c>
      <c r="AK131" s="226"/>
      <c r="AL131" s="41"/>
      <c r="AM131" s="227"/>
      <c r="AP131" s="1"/>
      <c r="AQ131" s="1"/>
      <c r="AR131" s="1"/>
      <c r="AS131" s="730"/>
      <c r="AT131" s="730"/>
      <c r="AU131" s="730"/>
      <c r="AV131" s="730"/>
      <c r="AW131" s="730"/>
      <c r="AX131" s="730"/>
      <c r="AY131" s="730"/>
      <c r="AZ131" s="730"/>
      <c r="BA131" s="730"/>
      <c r="BB131" s="730"/>
      <c r="BC131" s="730"/>
      <c r="BD131" s="730"/>
      <c r="BE131" s="730"/>
      <c r="BF131" s="730"/>
      <c r="BG131" s="730"/>
      <c r="BH131" s="730"/>
      <c r="BI131" s="1"/>
      <c r="BJ131" s="1"/>
      <c r="BK131" s="1"/>
      <c r="BL131" s="1"/>
      <c r="BM131" s="1"/>
      <c r="BN131" s="1"/>
      <c r="BO131" s="1"/>
      <c r="BP131" s="1"/>
      <c r="BQ131" s="1"/>
      <c r="BR131" s="1"/>
      <c r="BS131" s="1"/>
      <c r="BT131" s="1"/>
      <c r="BU131" s="1"/>
    </row>
    <row r="132" spans="1:73" s="3" customFormat="1" ht="15" customHeight="1">
      <c r="A132" s="1"/>
      <c r="C132" s="42" t="s">
        <v>97</v>
      </c>
      <c r="D132" s="41">
        <v>128</v>
      </c>
      <c r="E132" s="31" t="s">
        <v>1083</v>
      </c>
      <c r="F132" s="41" t="s">
        <v>8</v>
      </c>
      <c r="G132" s="41" t="s">
        <v>1354</v>
      </c>
      <c r="H132" s="31" t="s">
        <v>4</v>
      </c>
      <c r="I132" s="41" t="str">
        <f>'G-6'!O32</f>
        <v>Tabla I-13. Grupos de interés en gestión de residuos</v>
      </c>
      <c r="J132" s="41" t="s">
        <v>4</v>
      </c>
      <c r="K132" s="41" t="s">
        <v>4</v>
      </c>
      <c r="L132" s="41" t="s">
        <v>4</v>
      </c>
      <c r="M132" s="41" t="s">
        <v>4</v>
      </c>
      <c r="N132" s="41" t="s">
        <v>4</v>
      </c>
      <c r="O132" s="41" t="str">
        <f>'G-6'!I32</f>
        <v>I-26</v>
      </c>
      <c r="P132" s="41" t="str">
        <f>'G-6'!I33</f>
        <v>I-27</v>
      </c>
      <c r="Q132" s="41"/>
      <c r="R132" s="41"/>
      <c r="S132" s="41"/>
      <c r="T132" s="41"/>
      <c r="U132" s="41"/>
      <c r="V132" s="41"/>
      <c r="W132" s="41"/>
      <c r="X132" s="41"/>
      <c r="Y132" s="41"/>
      <c r="Z132" s="41"/>
      <c r="AA132" s="41"/>
      <c r="AB132" s="41"/>
      <c r="AC132" s="41"/>
      <c r="AD132" s="41"/>
      <c r="AE132" s="41"/>
      <c r="AF132" s="41"/>
      <c r="AG132" s="41"/>
      <c r="AH132" s="41"/>
      <c r="AI132" s="41"/>
      <c r="AJ132" s="41">
        <f t="shared" si="1"/>
        <v>2</v>
      </c>
      <c r="AK132" s="226"/>
      <c r="AL132" s="41"/>
      <c r="AM132" s="227"/>
      <c r="AP132" s="1"/>
      <c r="AQ132" s="1"/>
      <c r="AR132" s="1"/>
      <c r="AS132" s="730"/>
      <c r="AT132" s="730"/>
      <c r="AU132" s="730"/>
      <c r="AV132" s="730"/>
      <c r="AW132" s="730"/>
      <c r="AX132" s="730"/>
      <c r="AY132" s="730"/>
      <c r="AZ132" s="730"/>
      <c r="BA132" s="730"/>
      <c r="BB132" s="730"/>
      <c r="BC132" s="730"/>
      <c r="BD132" s="730"/>
      <c r="BE132" s="730"/>
      <c r="BF132" s="730"/>
      <c r="BG132" s="730"/>
      <c r="BH132" s="730"/>
      <c r="BI132" s="1"/>
      <c r="BJ132" s="1"/>
      <c r="BK132" s="1"/>
      <c r="BL132" s="1"/>
      <c r="BM132" s="1"/>
      <c r="BN132" s="1"/>
      <c r="BO132" s="1"/>
      <c r="BP132" s="1"/>
      <c r="BQ132" s="1"/>
      <c r="BR132" s="1"/>
      <c r="BS132" s="1"/>
      <c r="BT132" s="1"/>
      <c r="BU132" s="1"/>
    </row>
    <row r="133" spans="1:73" s="3" customFormat="1" ht="15" customHeight="1">
      <c r="A133" s="1"/>
      <c r="C133" s="42" t="s">
        <v>97</v>
      </c>
      <c r="D133" s="41">
        <v>129</v>
      </c>
      <c r="E133" s="31" t="s">
        <v>1401</v>
      </c>
      <c r="F133" s="41" t="s">
        <v>8</v>
      </c>
      <c r="G133" s="41" t="s">
        <v>1354</v>
      </c>
      <c r="H133" s="31" t="s">
        <v>4</v>
      </c>
      <c r="I133" s="41" t="str">
        <f>'G-6'!O32</f>
        <v>Tabla I-13. Grupos de interés en gestión de residuos</v>
      </c>
      <c r="J133" s="41" t="s">
        <v>4</v>
      </c>
      <c r="K133" s="41" t="s">
        <v>4</v>
      </c>
      <c r="L133" s="41" t="s">
        <v>4</v>
      </c>
      <c r="M133" s="41" t="s">
        <v>4</v>
      </c>
      <c r="N133" s="41" t="s">
        <v>4</v>
      </c>
      <c r="O133" s="41" t="str">
        <f>'G-6'!I32</f>
        <v>I-26</v>
      </c>
      <c r="P133" s="41" t="str">
        <f>'G-6'!I33</f>
        <v>I-27</v>
      </c>
      <c r="Q133" s="41"/>
      <c r="R133" s="41"/>
      <c r="S133" s="41"/>
      <c r="T133" s="41"/>
      <c r="U133" s="41"/>
      <c r="V133" s="41"/>
      <c r="W133" s="41"/>
      <c r="X133" s="41"/>
      <c r="Y133" s="41"/>
      <c r="Z133" s="41"/>
      <c r="AA133" s="41"/>
      <c r="AB133" s="41"/>
      <c r="AC133" s="41"/>
      <c r="AD133" s="41"/>
      <c r="AE133" s="41"/>
      <c r="AF133" s="41"/>
      <c r="AG133" s="41"/>
      <c r="AH133" s="41"/>
      <c r="AI133" s="41"/>
      <c r="AJ133" s="41">
        <f t="shared" si="1"/>
        <v>2</v>
      </c>
      <c r="AK133" s="226"/>
      <c r="AL133" s="41"/>
      <c r="AM133" s="227"/>
      <c r="AP133" s="1"/>
      <c r="AQ133" s="1"/>
      <c r="AR133" s="1"/>
      <c r="AS133" s="730"/>
      <c r="AT133" s="730"/>
      <c r="AU133" s="730"/>
      <c r="AV133" s="730"/>
      <c r="AW133" s="730"/>
      <c r="AX133" s="730"/>
      <c r="AY133" s="730"/>
      <c r="AZ133" s="730"/>
      <c r="BA133" s="730"/>
      <c r="BB133" s="730"/>
      <c r="BC133" s="730"/>
      <c r="BD133" s="730"/>
      <c r="BE133" s="730"/>
      <c r="BF133" s="730"/>
      <c r="BG133" s="730"/>
      <c r="BH133" s="730"/>
      <c r="BI133" s="1"/>
      <c r="BJ133" s="1"/>
      <c r="BK133" s="1"/>
      <c r="BL133" s="1"/>
      <c r="BM133" s="1"/>
      <c r="BN133" s="1"/>
      <c r="BO133" s="1"/>
      <c r="BP133" s="1"/>
      <c r="BQ133" s="1"/>
      <c r="BR133" s="1"/>
      <c r="BS133" s="1"/>
      <c r="BT133" s="1"/>
      <c r="BU133" s="1"/>
    </row>
    <row r="134" spans="1:73" s="3" customFormat="1" ht="15" customHeight="1">
      <c r="A134" s="1"/>
      <c r="C134" s="42" t="s">
        <v>97</v>
      </c>
      <c r="D134" s="41">
        <v>130</v>
      </c>
      <c r="E134" s="31" t="s">
        <v>1084</v>
      </c>
      <c r="F134" s="41" t="s">
        <v>8</v>
      </c>
      <c r="G134" s="41" t="s">
        <v>1354</v>
      </c>
      <c r="H134" s="31" t="s">
        <v>4</v>
      </c>
      <c r="I134" s="41" t="s">
        <v>4</v>
      </c>
      <c r="J134" s="41" t="s">
        <v>4</v>
      </c>
      <c r="K134" s="41" t="s">
        <v>4</v>
      </c>
      <c r="L134" s="41" t="s">
        <v>4</v>
      </c>
      <c r="M134" s="41" t="s">
        <v>4</v>
      </c>
      <c r="N134" s="41" t="s">
        <v>4</v>
      </c>
      <c r="O134" s="41" t="str">
        <f>'G-6'!I33</f>
        <v>I-27</v>
      </c>
      <c r="P134" s="41"/>
      <c r="Q134" s="41"/>
      <c r="R134" s="41"/>
      <c r="S134" s="41"/>
      <c r="T134" s="41"/>
      <c r="U134" s="41"/>
      <c r="V134" s="41"/>
      <c r="W134" s="41"/>
      <c r="X134" s="41"/>
      <c r="Y134" s="41"/>
      <c r="Z134" s="41"/>
      <c r="AA134" s="41"/>
      <c r="AB134" s="41"/>
      <c r="AC134" s="41"/>
      <c r="AD134" s="41"/>
      <c r="AE134" s="41"/>
      <c r="AF134" s="41"/>
      <c r="AG134" s="41"/>
      <c r="AH134" s="41"/>
      <c r="AI134" s="41"/>
      <c r="AJ134" s="41">
        <f t="shared" ref="AJ134:AJ152" si="2">COUNTA(O134:AI134)</f>
        <v>1</v>
      </c>
      <c r="AK134" s="226"/>
      <c r="AL134" s="41"/>
      <c r="AM134" s="227"/>
      <c r="AP134" s="1"/>
      <c r="AQ134" s="1"/>
      <c r="AR134" s="1"/>
      <c r="AS134" s="730"/>
      <c r="AT134" s="730"/>
      <c r="AU134" s="730"/>
      <c r="AV134" s="730"/>
      <c r="AW134" s="730"/>
      <c r="AX134" s="730"/>
      <c r="AY134" s="730"/>
      <c r="AZ134" s="730"/>
      <c r="BA134" s="730"/>
      <c r="BB134" s="730"/>
      <c r="BC134" s="730"/>
      <c r="BD134" s="730"/>
      <c r="BE134" s="730"/>
      <c r="BF134" s="730"/>
      <c r="BG134" s="730"/>
      <c r="BH134" s="730"/>
      <c r="BI134" s="1"/>
      <c r="BJ134" s="1"/>
      <c r="BK134" s="1"/>
      <c r="BL134" s="1"/>
      <c r="BM134" s="1"/>
      <c r="BN134" s="1"/>
      <c r="BO134" s="1"/>
      <c r="BP134" s="1"/>
      <c r="BQ134" s="1"/>
      <c r="BR134" s="1"/>
      <c r="BS134" s="1"/>
      <c r="BT134" s="1"/>
      <c r="BU134" s="1"/>
    </row>
    <row r="135" spans="1:73" s="3" customFormat="1" ht="15" customHeight="1">
      <c r="A135" s="1"/>
      <c r="C135" s="42" t="s">
        <v>97</v>
      </c>
      <c r="D135" s="41">
        <v>131</v>
      </c>
      <c r="E135" s="31" t="s">
        <v>1090</v>
      </c>
      <c r="F135" s="41" t="s">
        <v>8</v>
      </c>
      <c r="G135" s="41" t="s">
        <v>1354</v>
      </c>
      <c r="H135" s="31" t="s">
        <v>4</v>
      </c>
      <c r="I135" s="41" t="s">
        <v>4</v>
      </c>
      <c r="J135" s="41" t="s">
        <v>4</v>
      </c>
      <c r="K135" s="41" t="s">
        <v>4</v>
      </c>
      <c r="L135" s="41" t="s">
        <v>4</v>
      </c>
      <c r="M135" s="41" t="s">
        <v>4</v>
      </c>
      <c r="N135" s="41" t="s">
        <v>4</v>
      </c>
      <c r="O135" s="41" t="str">
        <f>'G-6'!I33</f>
        <v>I-27</v>
      </c>
      <c r="P135" s="41"/>
      <c r="Q135" s="41"/>
      <c r="R135" s="41"/>
      <c r="S135" s="41"/>
      <c r="T135" s="41"/>
      <c r="U135" s="41"/>
      <c r="V135" s="41"/>
      <c r="W135" s="41"/>
      <c r="X135" s="41"/>
      <c r="Y135" s="41"/>
      <c r="Z135" s="41"/>
      <c r="AA135" s="41"/>
      <c r="AB135" s="41"/>
      <c r="AC135" s="41"/>
      <c r="AD135" s="41"/>
      <c r="AE135" s="41"/>
      <c r="AF135" s="41"/>
      <c r="AG135" s="41"/>
      <c r="AH135" s="41"/>
      <c r="AI135" s="41"/>
      <c r="AJ135" s="41">
        <f t="shared" si="2"/>
        <v>1</v>
      </c>
      <c r="AK135" s="226"/>
      <c r="AL135" s="41"/>
      <c r="AM135" s="227"/>
      <c r="AP135" s="1"/>
      <c r="AQ135" s="1"/>
      <c r="AR135" s="1"/>
      <c r="AS135" s="730"/>
      <c r="AT135" s="730"/>
      <c r="AU135" s="730"/>
      <c r="AV135" s="730"/>
      <c r="AW135" s="730"/>
      <c r="AX135" s="730"/>
      <c r="AY135" s="730"/>
      <c r="AZ135" s="730"/>
      <c r="BA135" s="730"/>
      <c r="BB135" s="730"/>
      <c r="BC135" s="730"/>
      <c r="BD135" s="730"/>
      <c r="BE135" s="730"/>
      <c r="BF135" s="730"/>
      <c r="BG135" s="730"/>
      <c r="BH135" s="730"/>
      <c r="BI135" s="1"/>
      <c r="BJ135" s="1"/>
      <c r="BK135" s="1"/>
      <c r="BL135" s="1"/>
      <c r="BM135" s="1"/>
      <c r="BN135" s="1"/>
      <c r="BO135" s="1"/>
      <c r="BP135" s="1"/>
      <c r="BQ135" s="1"/>
      <c r="BR135" s="1"/>
      <c r="BS135" s="1"/>
      <c r="BT135" s="1"/>
      <c r="BU135" s="1"/>
    </row>
    <row r="136" spans="1:73" s="3" customFormat="1" ht="15" customHeight="1">
      <c r="A136" s="1"/>
      <c r="C136" s="42" t="s">
        <v>97</v>
      </c>
      <c r="D136" s="41">
        <v>132</v>
      </c>
      <c r="E136" s="31" t="s">
        <v>3117</v>
      </c>
      <c r="F136" s="41" t="s">
        <v>8</v>
      </c>
      <c r="G136" s="41" t="s">
        <v>4</v>
      </c>
      <c r="H136" s="31" t="s">
        <v>1496</v>
      </c>
      <c r="I136" s="41" t="str">
        <f>'G-6'!O109</f>
        <v>Tabla I-14. Aspectos relacionados con seguridad e higiene</v>
      </c>
      <c r="J136" s="41" t="s">
        <v>4</v>
      </c>
      <c r="K136" s="41" t="s">
        <v>4</v>
      </c>
      <c r="L136" s="41" t="s">
        <v>4</v>
      </c>
      <c r="M136" s="41" t="s">
        <v>4</v>
      </c>
      <c r="N136" s="41" t="s">
        <v>4</v>
      </c>
      <c r="O136" s="41" t="str">
        <f>'G-6'!I93</f>
        <v>I-38</v>
      </c>
      <c r="P136" s="41" t="str">
        <f>'G-6'!I109</f>
        <v>I-40</v>
      </c>
      <c r="Q136" s="41"/>
      <c r="R136" s="41"/>
      <c r="S136" s="41"/>
      <c r="T136" s="41"/>
      <c r="U136" s="41"/>
      <c r="V136" s="41"/>
      <c r="W136" s="41"/>
      <c r="X136" s="41"/>
      <c r="Y136" s="41"/>
      <c r="Z136" s="41"/>
      <c r="AA136" s="41"/>
      <c r="AB136" s="41"/>
      <c r="AC136" s="41"/>
      <c r="AD136" s="41"/>
      <c r="AE136" s="41"/>
      <c r="AF136" s="41"/>
      <c r="AG136" s="41"/>
      <c r="AH136" s="41"/>
      <c r="AI136" s="41"/>
      <c r="AJ136" s="41">
        <f t="shared" si="2"/>
        <v>2</v>
      </c>
      <c r="AK136" s="226"/>
      <c r="AL136" s="41"/>
      <c r="AM136" s="227"/>
      <c r="AP136" s="1"/>
      <c r="AQ136" s="1"/>
      <c r="AR136" s="1"/>
      <c r="AS136" s="730"/>
      <c r="AT136" s="730"/>
      <c r="AU136" s="730"/>
      <c r="AV136" s="730"/>
      <c r="AW136" s="730"/>
      <c r="AX136" s="730"/>
      <c r="AY136" s="730"/>
      <c r="AZ136" s="730"/>
      <c r="BA136" s="730"/>
      <c r="BB136" s="730"/>
      <c r="BC136" s="730"/>
      <c r="BD136" s="730"/>
      <c r="BE136" s="730"/>
      <c r="BF136" s="730"/>
      <c r="BG136" s="730"/>
      <c r="BH136" s="730"/>
      <c r="BI136" s="1"/>
      <c r="BJ136" s="1"/>
      <c r="BK136" s="1"/>
      <c r="BL136" s="1"/>
      <c r="BM136" s="1"/>
      <c r="BN136" s="1"/>
      <c r="BO136" s="1"/>
      <c r="BP136" s="1"/>
      <c r="BQ136" s="1"/>
      <c r="BR136" s="1"/>
      <c r="BS136" s="1"/>
      <c r="BT136" s="1"/>
      <c r="BU136" s="1"/>
    </row>
    <row r="137" spans="1:73" s="3" customFormat="1" ht="15" customHeight="1">
      <c r="A137" s="1"/>
      <c r="C137" s="42" t="s">
        <v>97</v>
      </c>
      <c r="D137" s="41">
        <v>133</v>
      </c>
      <c r="E137" s="31" t="s">
        <v>3118</v>
      </c>
      <c r="F137" s="41" t="s">
        <v>8</v>
      </c>
      <c r="G137" s="41" t="s">
        <v>4</v>
      </c>
      <c r="H137" s="31" t="s">
        <v>1497</v>
      </c>
      <c r="I137" s="41" t="s">
        <v>4</v>
      </c>
      <c r="J137" s="41" t="s">
        <v>4</v>
      </c>
      <c r="K137" s="41" t="s">
        <v>4</v>
      </c>
      <c r="L137" s="41" t="s">
        <v>4</v>
      </c>
      <c r="M137" s="41" t="s">
        <v>4</v>
      </c>
      <c r="N137" s="41" t="s">
        <v>4</v>
      </c>
      <c r="O137" s="41" t="str">
        <f>'G-6'!I93</f>
        <v>I-38</v>
      </c>
      <c r="P137" s="41"/>
      <c r="Q137" s="41"/>
      <c r="R137" s="41"/>
      <c r="S137" s="41"/>
      <c r="T137" s="41"/>
      <c r="U137" s="41"/>
      <c r="V137" s="41"/>
      <c r="W137" s="41"/>
      <c r="X137" s="41"/>
      <c r="Y137" s="41"/>
      <c r="Z137" s="41"/>
      <c r="AA137" s="41"/>
      <c r="AB137" s="41"/>
      <c r="AC137" s="41"/>
      <c r="AD137" s="41"/>
      <c r="AE137" s="41"/>
      <c r="AF137" s="41"/>
      <c r="AG137" s="41"/>
      <c r="AH137" s="41"/>
      <c r="AI137" s="41"/>
      <c r="AJ137" s="41">
        <f t="shared" si="2"/>
        <v>1</v>
      </c>
      <c r="AK137" s="226"/>
      <c r="AL137" s="41"/>
      <c r="AM137" s="227"/>
      <c r="AP137" s="1"/>
      <c r="AQ137" s="1"/>
      <c r="AR137" s="1"/>
      <c r="AS137" s="730"/>
      <c r="AT137" s="730"/>
      <c r="AU137" s="730"/>
      <c r="AV137" s="730"/>
      <c r="AW137" s="730"/>
      <c r="AX137" s="730"/>
      <c r="AY137" s="730"/>
      <c r="AZ137" s="730"/>
      <c r="BA137" s="730"/>
      <c r="BB137" s="730"/>
      <c r="BC137" s="730"/>
      <c r="BD137" s="730"/>
      <c r="BE137" s="730"/>
      <c r="BF137" s="730"/>
      <c r="BG137" s="730"/>
      <c r="BH137" s="730"/>
      <c r="BI137" s="1"/>
      <c r="BJ137" s="1"/>
      <c r="BK137" s="1"/>
      <c r="BL137" s="1"/>
      <c r="BM137" s="1"/>
      <c r="BN137" s="1"/>
      <c r="BO137" s="1"/>
      <c r="BP137" s="1"/>
      <c r="BQ137" s="1"/>
      <c r="BR137" s="1"/>
      <c r="BS137" s="1"/>
      <c r="BT137" s="1"/>
      <c r="BU137" s="1"/>
    </row>
    <row r="138" spans="1:73" s="3" customFormat="1" ht="15" customHeight="1">
      <c r="A138" s="1"/>
      <c r="C138" s="42" t="s">
        <v>97</v>
      </c>
      <c r="D138" s="41">
        <v>134</v>
      </c>
      <c r="E138" s="31" t="s">
        <v>3119</v>
      </c>
      <c r="F138" s="41" t="s">
        <v>8</v>
      </c>
      <c r="G138" s="41" t="s">
        <v>4</v>
      </c>
      <c r="H138" s="31" t="s">
        <v>4</v>
      </c>
      <c r="I138" s="41" t="s">
        <v>4</v>
      </c>
      <c r="J138" s="41" t="s">
        <v>4</v>
      </c>
      <c r="K138" s="41" t="s">
        <v>4</v>
      </c>
      <c r="L138" s="41" t="s">
        <v>4</v>
      </c>
      <c r="M138" s="41" t="s">
        <v>4</v>
      </c>
      <c r="N138" s="41" t="s">
        <v>4</v>
      </c>
      <c r="O138" s="41" t="str">
        <f>'G-6'!I93</f>
        <v>I-38</v>
      </c>
      <c r="P138" s="41"/>
      <c r="Q138" s="41"/>
      <c r="R138" s="41"/>
      <c r="S138" s="41"/>
      <c r="T138" s="41"/>
      <c r="U138" s="41"/>
      <c r="V138" s="41"/>
      <c r="W138" s="41"/>
      <c r="X138" s="41"/>
      <c r="Y138" s="41"/>
      <c r="Z138" s="41"/>
      <c r="AA138" s="41"/>
      <c r="AB138" s="41"/>
      <c r="AC138" s="41"/>
      <c r="AD138" s="41"/>
      <c r="AE138" s="41"/>
      <c r="AF138" s="41"/>
      <c r="AG138" s="41"/>
      <c r="AH138" s="41"/>
      <c r="AI138" s="41"/>
      <c r="AJ138" s="41">
        <f t="shared" si="2"/>
        <v>1</v>
      </c>
      <c r="AK138" s="226"/>
      <c r="AL138" s="41"/>
      <c r="AM138" s="227"/>
      <c r="AP138" s="1"/>
      <c r="AQ138" s="1"/>
      <c r="AR138" s="1"/>
      <c r="AS138" s="730"/>
      <c r="AT138" s="730"/>
      <c r="AU138" s="730"/>
      <c r="AV138" s="730"/>
      <c r="AW138" s="730"/>
      <c r="AX138" s="730"/>
      <c r="AY138" s="730"/>
      <c r="AZ138" s="730"/>
      <c r="BA138" s="730"/>
      <c r="BB138" s="730"/>
      <c r="BC138" s="730"/>
      <c r="BD138" s="730"/>
      <c r="BE138" s="730"/>
      <c r="BF138" s="730"/>
      <c r="BG138" s="730"/>
      <c r="BH138" s="730"/>
      <c r="BI138" s="1"/>
      <c r="BJ138" s="1"/>
      <c r="BK138" s="1"/>
      <c r="BL138" s="1"/>
      <c r="BM138" s="1"/>
      <c r="BN138" s="1"/>
      <c r="BO138" s="1"/>
      <c r="BP138" s="1"/>
      <c r="BQ138" s="1"/>
      <c r="BR138" s="1"/>
      <c r="BS138" s="1"/>
      <c r="BT138" s="1"/>
      <c r="BU138" s="1"/>
    </row>
    <row r="139" spans="1:73" s="3" customFormat="1" ht="15" customHeight="1">
      <c r="A139" s="1"/>
      <c r="C139" s="42" t="s">
        <v>97</v>
      </c>
      <c r="D139" s="41">
        <v>135</v>
      </c>
      <c r="E139" s="31" t="s">
        <v>3120</v>
      </c>
      <c r="F139" s="41" t="s">
        <v>8</v>
      </c>
      <c r="G139" s="41" t="s">
        <v>4</v>
      </c>
      <c r="H139" s="31" t="s">
        <v>4</v>
      </c>
      <c r="I139" s="41" t="str">
        <f>'G-6'!O109</f>
        <v>Tabla I-14. Aspectos relacionados con seguridad e higiene</v>
      </c>
      <c r="J139" s="41" t="s">
        <v>4</v>
      </c>
      <c r="K139" s="41" t="s">
        <v>4</v>
      </c>
      <c r="L139" s="41" t="s">
        <v>4</v>
      </c>
      <c r="M139" s="41" t="s">
        <v>4</v>
      </c>
      <c r="N139" s="41" t="s">
        <v>4</v>
      </c>
      <c r="O139" s="41" t="str">
        <f>'G-6'!I109</f>
        <v>I-40</v>
      </c>
      <c r="P139" s="41"/>
      <c r="Q139" s="41"/>
      <c r="R139" s="41"/>
      <c r="S139" s="41"/>
      <c r="T139" s="41"/>
      <c r="U139" s="41"/>
      <c r="V139" s="41"/>
      <c r="W139" s="41"/>
      <c r="X139" s="41"/>
      <c r="Y139" s="41"/>
      <c r="Z139" s="41"/>
      <c r="AA139" s="41"/>
      <c r="AB139" s="41"/>
      <c r="AC139" s="41"/>
      <c r="AD139" s="41"/>
      <c r="AE139" s="41"/>
      <c r="AF139" s="41"/>
      <c r="AG139" s="41"/>
      <c r="AH139" s="41"/>
      <c r="AI139" s="41"/>
      <c r="AJ139" s="41">
        <f t="shared" si="2"/>
        <v>1</v>
      </c>
      <c r="AK139" s="226"/>
      <c r="AL139" s="41"/>
      <c r="AM139" s="227"/>
      <c r="AP139" s="1"/>
      <c r="AQ139" s="1"/>
      <c r="AR139" s="1"/>
      <c r="AS139" s="730"/>
      <c r="AT139" s="730"/>
      <c r="AU139" s="730"/>
      <c r="AV139" s="730"/>
      <c r="AW139" s="730"/>
      <c r="AX139" s="730"/>
      <c r="AY139" s="730"/>
      <c r="AZ139" s="730"/>
      <c r="BA139" s="730"/>
      <c r="BB139" s="730"/>
      <c r="BC139" s="730"/>
      <c r="BD139" s="730"/>
      <c r="BE139" s="730"/>
      <c r="BF139" s="730"/>
      <c r="BG139" s="730"/>
      <c r="BH139" s="730"/>
      <c r="BI139" s="1"/>
      <c r="BJ139" s="1"/>
      <c r="BK139" s="1"/>
      <c r="BL139" s="1"/>
      <c r="BM139" s="1"/>
      <c r="BN139" s="1"/>
      <c r="BO139" s="1"/>
      <c r="BP139" s="1"/>
      <c r="BQ139" s="1"/>
      <c r="BR139" s="1"/>
      <c r="BS139" s="1"/>
      <c r="BT139" s="1"/>
      <c r="BU139" s="1"/>
    </row>
    <row r="140" spans="1:73" s="3" customFormat="1" ht="15" customHeight="1">
      <c r="A140" s="1"/>
      <c r="C140" s="42" t="s">
        <v>97</v>
      </c>
      <c r="D140" s="41">
        <v>136</v>
      </c>
      <c r="E140" s="31" t="s">
        <v>3121</v>
      </c>
      <c r="F140" s="41" t="s">
        <v>8</v>
      </c>
      <c r="G140" s="41" t="s">
        <v>4</v>
      </c>
      <c r="H140" s="31" t="s">
        <v>4</v>
      </c>
      <c r="I140" s="41" t="str">
        <f>'G-6'!O109</f>
        <v>Tabla I-14. Aspectos relacionados con seguridad e higiene</v>
      </c>
      <c r="J140" s="41" t="s">
        <v>4</v>
      </c>
      <c r="K140" s="41" t="s">
        <v>4</v>
      </c>
      <c r="L140" s="41" t="s">
        <v>4</v>
      </c>
      <c r="M140" s="41" t="s">
        <v>4</v>
      </c>
      <c r="N140" s="41" t="s">
        <v>4</v>
      </c>
      <c r="O140" s="41" t="str">
        <f>'G-6'!I109</f>
        <v>I-40</v>
      </c>
      <c r="P140" s="41"/>
      <c r="Q140" s="41"/>
      <c r="R140" s="41"/>
      <c r="S140" s="41"/>
      <c r="T140" s="41"/>
      <c r="U140" s="41"/>
      <c r="V140" s="41"/>
      <c r="W140" s="41"/>
      <c r="X140" s="41"/>
      <c r="Y140" s="41"/>
      <c r="Z140" s="41"/>
      <c r="AA140" s="41"/>
      <c r="AB140" s="41"/>
      <c r="AC140" s="41"/>
      <c r="AD140" s="41"/>
      <c r="AE140" s="41"/>
      <c r="AF140" s="41"/>
      <c r="AG140" s="41"/>
      <c r="AH140" s="41"/>
      <c r="AI140" s="41"/>
      <c r="AJ140" s="41">
        <f t="shared" si="2"/>
        <v>1</v>
      </c>
      <c r="AK140" s="226"/>
      <c r="AL140" s="41"/>
      <c r="AM140" s="227"/>
      <c r="AP140" s="1"/>
      <c r="AQ140" s="1"/>
      <c r="AR140" s="1"/>
      <c r="AS140" s="730"/>
      <c r="AT140" s="730"/>
      <c r="AU140" s="730"/>
      <c r="AV140" s="730"/>
      <c r="AW140" s="730"/>
      <c r="AX140" s="730"/>
      <c r="AY140" s="730"/>
      <c r="AZ140" s="730"/>
      <c r="BA140" s="730"/>
      <c r="BB140" s="730"/>
      <c r="BC140" s="730"/>
      <c r="BD140" s="730"/>
      <c r="BE140" s="730"/>
      <c r="BF140" s="730"/>
      <c r="BG140" s="730"/>
      <c r="BH140" s="730"/>
      <c r="BI140" s="1"/>
      <c r="BJ140" s="1"/>
      <c r="BK140" s="1"/>
      <c r="BL140" s="1"/>
      <c r="BM140" s="1"/>
      <c r="BN140" s="1"/>
      <c r="BO140" s="1"/>
      <c r="BP140" s="1"/>
      <c r="BQ140" s="1"/>
      <c r="BR140" s="1"/>
      <c r="BS140" s="1"/>
      <c r="BT140" s="1"/>
      <c r="BU140" s="1"/>
    </row>
    <row r="141" spans="1:73" s="3" customFormat="1" ht="15" customHeight="1">
      <c r="A141" s="1"/>
      <c r="C141" s="42" t="s">
        <v>97</v>
      </c>
      <c r="D141" s="41">
        <v>137</v>
      </c>
      <c r="E141" s="31" t="s">
        <v>3114</v>
      </c>
      <c r="F141" s="41" t="s">
        <v>8</v>
      </c>
      <c r="G141" s="41" t="s">
        <v>4</v>
      </c>
      <c r="H141" s="31" t="s">
        <v>4</v>
      </c>
      <c r="I141" s="41" t="str">
        <f>'G-6'!O109</f>
        <v>Tabla I-14. Aspectos relacionados con seguridad e higiene</v>
      </c>
      <c r="J141" s="41" t="s">
        <v>4</v>
      </c>
      <c r="K141" s="41" t="s">
        <v>4</v>
      </c>
      <c r="L141" s="41" t="s">
        <v>4</v>
      </c>
      <c r="M141" s="41" t="s">
        <v>4</v>
      </c>
      <c r="N141" s="41" t="s">
        <v>4</v>
      </c>
      <c r="O141" s="41" t="str">
        <f>'G-6'!I109</f>
        <v>I-40</v>
      </c>
      <c r="P141" s="41"/>
      <c r="Q141" s="41"/>
      <c r="R141" s="41"/>
      <c r="S141" s="41"/>
      <c r="T141" s="41"/>
      <c r="U141" s="41"/>
      <c r="V141" s="41"/>
      <c r="W141" s="41"/>
      <c r="X141" s="41"/>
      <c r="Y141" s="41"/>
      <c r="Z141" s="41"/>
      <c r="AA141" s="41"/>
      <c r="AB141" s="41"/>
      <c r="AC141" s="41"/>
      <c r="AD141" s="41"/>
      <c r="AE141" s="41"/>
      <c r="AF141" s="41"/>
      <c r="AG141" s="41"/>
      <c r="AH141" s="41"/>
      <c r="AI141" s="41"/>
      <c r="AJ141" s="41">
        <f t="shared" si="2"/>
        <v>1</v>
      </c>
      <c r="AK141" s="226"/>
      <c r="AL141" s="41"/>
      <c r="AM141" s="227"/>
      <c r="AP141" s="1"/>
      <c r="AQ141" s="1"/>
      <c r="AR141" s="1"/>
      <c r="AS141" s="730"/>
      <c r="AT141" s="730"/>
      <c r="AU141" s="730"/>
      <c r="AV141" s="730"/>
      <c r="AW141" s="730"/>
      <c r="AX141" s="730"/>
      <c r="AY141" s="730"/>
      <c r="AZ141" s="730"/>
      <c r="BA141" s="730"/>
      <c r="BB141" s="730"/>
      <c r="BC141" s="730"/>
      <c r="BD141" s="730"/>
      <c r="BE141" s="730"/>
      <c r="BF141" s="730"/>
      <c r="BG141" s="730"/>
      <c r="BH141" s="730"/>
      <c r="BI141" s="1"/>
      <c r="BJ141" s="1"/>
      <c r="BK141" s="1"/>
      <c r="BL141" s="1"/>
      <c r="BM141" s="1"/>
      <c r="BN141" s="1"/>
      <c r="BO141" s="1"/>
      <c r="BP141" s="1"/>
      <c r="BQ141" s="1"/>
      <c r="BR141" s="1"/>
      <c r="BS141" s="1"/>
      <c r="BT141" s="1"/>
      <c r="BU141" s="1"/>
    </row>
    <row r="142" spans="1:73" s="3" customFormat="1" ht="15" customHeight="1">
      <c r="A142" s="1"/>
      <c r="C142" s="42" t="s">
        <v>97</v>
      </c>
      <c r="D142" s="41">
        <v>138</v>
      </c>
      <c r="E142" s="31" t="s">
        <v>3116</v>
      </c>
      <c r="F142" s="41" t="s">
        <v>8</v>
      </c>
      <c r="G142" s="41" t="s">
        <v>4</v>
      </c>
      <c r="H142" s="31" t="s">
        <v>4</v>
      </c>
      <c r="I142" s="41" t="str">
        <f>'G-6'!O109</f>
        <v>Tabla I-14. Aspectos relacionados con seguridad e higiene</v>
      </c>
      <c r="J142" s="41" t="s">
        <v>4</v>
      </c>
      <c r="K142" s="41" t="s">
        <v>4</v>
      </c>
      <c r="L142" s="41" t="s">
        <v>4</v>
      </c>
      <c r="M142" s="41" t="s">
        <v>4</v>
      </c>
      <c r="N142" s="41" t="s">
        <v>4</v>
      </c>
      <c r="O142" s="41" t="str">
        <f>'G-6'!I109</f>
        <v>I-40</v>
      </c>
      <c r="P142" s="41"/>
      <c r="Q142" s="41"/>
      <c r="R142" s="41"/>
      <c r="S142" s="41"/>
      <c r="T142" s="41"/>
      <c r="U142" s="41"/>
      <c r="V142" s="41"/>
      <c r="W142" s="41"/>
      <c r="X142" s="41"/>
      <c r="Y142" s="41"/>
      <c r="Z142" s="41"/>
      <c r="AA142" s="41"/>
      <c r="AB142" s="41"/>
      <c r="AC142" s="41"/>
      <c r="AD142" s="41"/>
      <c r="AE142" s="41"/>
      <c r="AF142" s="41"/>
      <c r="AG142" s="41"/>
      <c r="AH142" s="41"/>
      <c r="AI142" s="41"/>
      <c r="AJ142" s="41">
        <f t="shared" si="2"/>
        <v>1</v>
      </c>
      <c r="AK142" s="226"/>
      <c r="AL142" s="41"/>
      <c r="AM142" s="227"/>
      <c r="AP142" s="1"/>
      <c r="AQ142" s="1"/>
      <c r="AR142" s="1"/>
      <c r="AS142" s="730"/>
      <c r="AT142" s="730"/>
      <c r="AU142" s="730"/>
      <c r="AV142" s="730"/>
      <c r="AW142" s="730"/>
      <c r="AX142" s="730"/>
      <c r="AY142" s="730"/>
      <c r="AZ142" s="730"/>
      <c r="BA142" s="730"/>
      <c r="BB142" s="730"/>
      <c r="BC142" s="730"/>
      <c r="BD142" s="730"/>
      <c r="BE142" s="730"/>
      <c r="BF142" s="730"/>
      <c r="BG142" s="730"/>
      <c r="BH142" s="730"/>
      <c r="BI142" s="1"/>
      <c r="BJ142" s="1"/>
      <c r="BK142" s="1"/>
      <c r="BL142" s="1"/>
      <c r="BM142" s="1"/>
      <c r="BN142" s="1"/>
      <c r="BO142" s="1"/>
      <c r="BP142" s="1"/>
      <c r="BQ142" s="1"/>
      <c r="BR142" s="1"/>
      <c r="BS142" s="1"/>
      <c r="BT142" s="1"/>
      <c r="BU142" s="1"/>
    </row>
    <row r="143" spans="1:73" s="3" customFormat="1" ht="15" customHeight="1">
      <c r="A143" s="1"/>
      <c r="C143" s="42" t="s">
        <v>97</v>
      </c>
      <c r="D143" s="41">
        <v>139</v>
      </c>
      <c r="E143" s="31" t="s">
        <v>3122</v>
      </c>
      <c r="F143" s="41" t="s">
        <v>8</v>
      </c>
      <c r="G143" s="41" t="s">
        <v>4</v>
      </c>
      <c r="H143" s="31" t="s">
        <v>1504</v>
      </c>
      <c r="I143" s="41" t="str">
        <f>'G-6'!O109</f>
        <v>Tabla I-14. Aspectos relacionados con seguridad e higiene</v>
      </c>
      <c r="J143" s="41" t="s">
        <v>4</v>
      </c>
      <c r="K143" s="41" t="s">
        <v>4</v>
      </c>
      <c r="L143" s="41" t="s">
        <v>4</v>
      </c>
      <c r="M143" s="41" t="s">
        <v>4</v>
      </c>
      <c r="N143" s="41" t="s">
        <v>4</v>
      </c>
      <c r="O143" s="41" t="str">
        <f>'G-6'!I109</f>
        <v>I-40</v>
      </c>
      <c r="P143" s="41"/>
      <c r="Q143" s="41"/>
      <c r="R143" s="41"/>
      <c r="S143" s="41"/>
      <c r="T143" s="41"/>
      <c r="U143" s="41"/>
      <c r="V143" s="41"/>
      <c r="W143" s="41"/>
      <c r="X143" s="41"/>
      <c r="Y143" s="41"/>
      <c r="Z143" s="41"/>
      <c r="AA143" s="41"/>
      <c r="AB143" s="41"/>
      <c r="AC143" s="41"/>
      <c r="AD143" s="41"/>
      <c r="AE143" s="41"/>
      <c r="AF143" s="41"/>
      <c r="AG143" s="41"/>
      <c r="AH143" s="41"/>
      <c r="AI143" s="41"/>
      <c r="AJ143" s="41">
        <f t="shared" si="2"/>
        <v>1</v>
      </c>
      <c r="AK143" s="226"/>
      <c r="AL143" s="41"/>
      <c r="AM143" s="227"/>
      <c r="AP143" s="1"/>
      <c r="AQ143" s="1"/>
      <c r="AR143" s="1"/>
      <c r="AS143" s="730"/>
      <c r="AT143" s="730"/>
      <c r="AU143" s="730"/>
      <c r="AV143" s="730"/>
      <c r="AW143" s="730"/>
      <c r="AX143" s="730"/>
      <c r="AY143" s="730"/>
      <c r="AZ143" s="730"/>
      <c r="BA143" s="730"/>
      <c r="BB143" s="730"/>
      <c r="BC143" s="730"/>
      <c r="BD143" s="730"/>
      <c r="BE143" s="730"/>
      <c r="BF143" s="730"/>
      <c r="BG143" s="730"/>
      <c r="BH143" s="730"/>
      <c r="BI143" s="1"/>
      <c r="BJ143" s="1"/>
      <c r="BK143" s="1"/>
      <c r="BL143" s="1"/>
      <c r="BM143" s="1"/>
      <c r="BN143" s="1"/>
      <c r="BO143" s="1"/>
      <c r="BP143" s="1"/>
      <c r="BQ143" s="1"/>
      <c r="BR143" s="1"/>
      <c r="BS143" s="1"/>
      <c r="BT143" s="1"/>
      <c r="BU143" s="1"/>
    </row>
    <row r="144" spans="1:73" s="3" customFormat="1" ht="15" customHeight="1">
      <c r="A144" s="1"/>
      <c r="C144" s="42" t="s">
        <v>97</v>
      </c>
      <c r="D144" s="41">
        <v>140</v>
      </c>
      <c r="E144" s="31" t="s">
        <v>3123</v>
      </c>
      <c r="F144" s="41" t="s">
        <v>8</v>
      </c>
      <c r="G144" s="41" t="s">
        <v>4</v>
      </c>
      <c r="H144" s="31" t="s">
        <v>4</v>
      </c>
      <c r="I144" s="41" t="str">
        <f>'G-6'!O109</f>
        <v>Tabla I-14. Aspectos relacionados con seguridad e higiene</v>
      </c>
      <c r="J144" s="41" t="s">
        <v>4</v>
      </c>
      <c r="K144" s="41" t="s">
        <v>4</v>
      </c>
      <c r="L144" s="41" t="s">
        <v>4</v>
      </c>
      <c r="M144" s="41" t="s">
        <v>4</v>
      </c>
      <c r="N144" s="41" t="s">
        <v>4</v>
      </c>
      <c r="O144" s="41" t="str">
        <f>'G-6'!I109</f>
        <v>I-40</v>
      </c>
      <c r="P144" s="41"/>
      <c r="Q144" s="41"/>
      <c r="R144" s="41"/>
      <c r="S144" s="41"/>
      <c r="T144" s="41"/>
      <c r="U144" s="41"/>
      <c r="V144" s="41"/>
      <c r="W144" s="41"/>
      <c r="X144" s="41"/>
      <c r="Y144" s="41"/>
      <c r="Z144" s="41"/>
      <c r="AA144" s="41"/>
      <c r="AB144" s="41"/>
      <c r="AC144" s="41"/>
      <c r="AD144" s="41"/>
      <c r="AE144" s="41"/>
      <c r="AF144" s="41"/>
      <c r="AG144" s="41"/>
      <c r="AH144" s="41"/>
      <c r="AI144" s="41"/>
      <c r="AJ144" s="41">
        <f t="shared" si="2"/>
        <v>1</v>
      </c>
      <c r="AK144" s="226"/>
      <c r="AL144" s="41"/>
      <c r="AM144" s="227"/>
      <c r="AP144" s="1"/>
      <c r="AQ144" s="1"/>
      <c r="AR144" s="1"/>
      <c r="AS144" s="730"/>
      <c r="AT144" s="730"/>
      <c r="AU144" s="730"/>
      <c r="AV144" s="730"/>
      <c r="AW144" s="730"/>
      <c r="AX144" s="730"/>
      <c r="AY144" s="730"/>
      <c r="AZ144" s="730"/>
      <c r="BA144" s="730"/>
      <c r="BB144" s="730"/>
      <c r="BC144" s="730"/>
      <c r="BD144" s="730"/>
      <c r="BE144" s="730"/>
      <c r="BF144" s="730"/>
      <c r="BG144" s="730"/>
      <c r="BH144" s="730"/>
      <c r="BI144" s="1"/>
      <c r="BJ144" s="1"/>
      <c r="BK144" s="1"/>
      <c r="BL144" s="1"/>
      <c r="BM144" s="1"/>
      <c r="BN144" s="1"/>
      <c r="BO144" s="1"/>
      <c r="BP144" s="1"/>
      <c r="BQ144" s="1"/>
      <c r="BR144" s="1"/>
      <c r="BS144" s="1"/>
      <c r="BT144" s="1"/>
      <c r="BU144" s="1"/>
    </row>
    <row r="145" spans="1:73" s="3" customFormat="1" ht="15" customHeight="1">
      <c r="A145" s="1"/>
      <c r="C145" s="42" t="s">
        <v>97</v>
      </c>
      <c r="D145" s="41">
        <v>141</v>
      </c>
      <c r="E145" s="31" t="s">
        <v>1085</v>
      </c>
      <c r="F145" s="41" t="s">
        <v>8</v>
      </c>
      <c r="G145" s="41" t="s">
        <v>4</v>
      </c>
      <c r="H145" s="31" t="s">
        <v>4</v>
      </c>
      <c r="I145" s="41" t="s">
        <v>4</v>
      </c>
      <c r="J145" s="41" t="s">
        <v>4</v>
      </c>
      <c r="K145" s="41" t="s">
        <v>4</v>
      </c>
      <c r="L145" s="41" t="s">
        <v>4</v>
      </c>
      <c r="M145" s="41" t="s">
        <v>4</v>
      </c>
      <c r="N145" s="41" t="s">
        <v>4</v>
      </c>
      <c r="O145" s="41" t="str">
        <f>'G-6'!I215</f>
        <v>I-78</v>
      </c>
      <c r="P145" s="698"/>
      <c r="Q145" s="41"/>
      <c r="R145" s="41"/>
      <c r="S145" s="41"/>
      <c r="T145" s="41"/>
      <c r="U145" s="41"/>
      <c r="V145" s="41"/>
      <c r="W145" s="41"/>
      <c r="X145" s="41"/>
      <c r="Y145" s="41"/>
      <c r="Z145" s="41"/>
      <c r="AA145" s="41"/>
      <c r="AB145" s="41"/>
      <c r="AC145" s="41"/>
      <c r="AD145" s="41"/>
      <c r="AE145" s="41"/>
      <c r="AF145" s="41"/>
      <c r="AG145" s="41"/>
      <c r="AH145" s="41"/>
      <c r="AI145" s="41"/>
      <c r="AJ145" s="41">
        <f t="shared" si="2"/>
        <v>1</v>
      </c>
      <c r="AK145" s="226"/>
      <c r="AL145" s="41"/>
      <c r="AM145" s="227"/>
      <c r="AP145" s="1"/>
      <c r="AQ145" s="1"/>
      <c r="AR145" s="1"/>
      <c r="AS145" s="730"/>
      <c r="AT145" s="730"/>
      <c r="AU145" s="730"/>
      <c r="AV145" s="730"/>
      <c r="AW145" s="730"/>
      <c r="AX145" s="730"/>
      <c r="AY145" s="730"/>
      <c r="AZ145" s="730"/>
      <c r="BA145" s="730"/>
      <c r="BB145" s="730"/>
      <c r="BC145" s="730"/>
      <c r="BD145" s="730"/>
      <c r="BE145" s="730"/>
      <c r="BF145" s="730"/>
      <c r="BG145" s="730"/>
      <c r="BH145" s="730"/>
      <c r="BI145" s="1"/>
      <c r="BJ145" s="1"/>
      <c r="BK145" s="1"/>
      <c r="BL145" s="1"/>
      <c r="BM145" s="1"/>
      <c r="BN145" s="1"/>
      <c r="BO145" s="1"/>
      <c r="BP145" s="1"/>
      <c r="BQ145" s="1"/>
      <c r="BR145" s="1"/>
      <c r="BS145" s="1"/>
      <c r="BT145" s="1"/>
      <c r="BU145" s="1"/>
    </row>
    <row r="146" spans="1:73" s="3" customFormat="1" ht="15" customHeight="1">
      <c r="A146" s="1"/>
      <c r="C146" s="42" t="s">
        <v>97</v>
      </c>
      <c r="D146" s="41">
        <v>142</v>
      </c>
      <c r="E146" s="31" t="s">
        <v>1086</v>
      </c>
      <c r="F146" s="41" t="s">
        <v>8</v>
      </c>
      <c r="G146" s="41" t="s">
        <v>4</v>
      </c>
      <c r="H146" s="31" t="s">
        <v>4</v>
      </c>
      <c r="I146" s="41" t="s">
        <v>4</v>
      </c>
      <c r="J146" s="41" t="s">
        <v>4</v>
      </c>
      <c r="K146" s="41" t="s">
        <v>4</v>
      </c>
      <c r="L146" s="41" t="s">
        <v>4</v>
      </c>
      <c r="M146" s="41" t="s">
        <v>4</v>
      </c>
      <c r="N146" s="41" t="s">
        <v>4</v>
      </c>
      <c r="O146" s="41" t="str">
        <f>'G-6'!I215</f>
        <v>I-78</v>
      </c>
      <c r="P146" s="698"/>
      <c r="Q146" s="41"/>
      <c r="R146" s="41"/>
      <c r="S146" s="41"/>
      <c r="T146" s="41"/>
      <c r="U146" s="41"/>
      <c r="V146" s="41"/>
      <c r="W146" s="41"/>
      <c r="X146" s="41"/>
      <c r="Y146" s="41"/>
      <c r="Z146" s="41"/>
      <c r="AA146" s="41"/>
      <c r="AB146" s="41"/>
      <c r="AC146" s="41"/>
      <c r="AD146" s="41"/>
      <c r="AE146" s="41"/>
      <c r="AF146" s="41"/>
      <c r="AG146" s="41"/>
      <c r="AH146" s="41"/>
      <c r="AI146" s="41"/>
      <c r="AJ146" s="41">
        <f t="shared" si="2"/>
        <v>1</v>
      </c>
      <c r="AK146" s="226"/>
      <c r="AL146" s="41"/>
      <c r="AM146" s="227"/>
      <c r="AP146" s="1"/>
      <c r="AQ146" s="1"/>
      <c r="AR146" s="1"/>
      <c r="AS146" s="730"/>
      <c r="AT146" s="730"/>
      <c r="AU146" s="730"/>
      <c r="AV146" s="730"/>
      <c r="AW146" s="730"/>
      <c r="AX146" s="730"/>
      <c r="AY146" s="730"/>
      <c r="AZ146" s="730"/>
      <c r="BA146" s="730"/>
      <c r="BB146" s="730"/>
      <c r="BC146" s="730"/>
      <c r="BD146" s="730"/>
      <c r="BE146" s="730"/>
      <c r="BF146" s="730"/>
      <c r="BG146" s="730"/>
      <c r="BH146" s="730"/>
      <c r="BI146" s="1"/>
      <c r="BJ146" s="1"/>
      <c r="BK146" s="1"/>
      <c r="BL146" s="1"/>
      <c r="BM146" s="1"/>
      <c r="BN146" s="1"/>
      <c r="BO146" s="1"/>
      <c r="BP146" s="1"/>
      <c r="BQ146" s="1"/>
      <c r="BR146" s="1"/>
      <c r="BS146" s="1"/>
      <c r="BT146" s="1"/>
      <c r="BU146" s="1"/>
    </row>
    <row r="147" spans="1:73" ht="15" customHeight="1">
      <c r="C147" s="42" t="s">
        <v>97</v>
      </c>
      <c r="D147" s="41">
        <v>143</v>
      </c>
      <c r="E147" s="31" t="s">
        <v>1087</v>
      </c>
      <c r="F147" s="41" t="s">
        <v>8</v>
      </c>
      <c r="G147" s="41" t="s">
        <v>4</v>
      </c>
      <c r="H147" s="31" t="s">
        <v>4</v>
      </c>
      <c r="I147" s="41" t="s">
        <v>4</v>
      </c>
      <c r="J147" s="41" t="s">
        <v>4</v>
      </c>
      <c r="K147" s="41" t="s">
        <v>4</v>
      </c>
      <c r="L147" s="41" t="s">
        <v>4</v>
      </c>
      <c r="M147" s="41" t="s">
        <v>4</v>
      </c>
      <c r="N147" s="41" t="s">
        <v>4</v>
      </c>
      <c r="O147" s="41" t="str">
        <f>'G-6'!I242</f>
        <v>I-82</v>
      </c>
      <c r="P147" s="41"/>
      <c r="Q147" s="41"/>
      <c r="R147" s="41"/>
      <c r="S147" s="41"/>
      <c r="T147" s="41"/>
      <c r="U147" s="41"/>
      <c r="V147" s="41"/>
      <c r="W147" s="41"/>
      <c r="X147" s="41"/>
      <c r="Y147" s="41"/>
      <c r="Z147" s="41"/>
      <c r="AA147" s="41"/>
      <c r="AB147" s="41"/>
      <c r="AC147" s="41"/>
      <c r="AD147" s="41"/>
      <c r="AE147" s="41"/>
      <c r="AF147" s="41"/>
      <c r="AG147" s="41"/>
      <c r="AH147" s="41"/>
      <c r="AI147" s="41"/>
      <c r="AJ147" s="41">
        <f t="shared" si="2"/>
        <v>1</v>
      </c>
      <c r="AK147" s="226"/>
      <c r="AL147" s="41"/>
      <c r="AM147" s="227"/>
    </row>
    <row r="148" spans="1:73" s="3" customFormat="1" ht="15" customHeight="1">
      <c r="A148" s="1"/>
      <c r="C148" s="42" t="s">
        <v>97</v>
      </c>
      <c r="D148" s="41">
        <v>144</v>
      </c>
      <c r="E148" s="31" t="s">
        <v>1508</v>
      </c>
      <c r="F148" s="41" t="s">
        <v>8</v>
      </c>
      <c r="G148" s="41" t="s">
        <v>4</v>
      </c>
      <c r="H148" s="31" t="s">
        <v>4</v>
      </c>
      <c r="I148" s="41" t="s">
        <v>4</v>
      </c>
      <c r="J148" s="41" t="s">
        <v>4</v>
      </c>
      <c r="K148" s="41" t="s">
        <v>4</v>
      </c>
      <c r="L148" s="41" t="s">
        <v>4</v>
      </c>
      <c r="M148" s="41" t="s">
        <v>4</v>
      </c>
      <c r="N148" s="41" t="s">
        <v>4</v>
      </c>
      <c r="O148" s="41" t="str">
        <f>'G-6'!I117</f>
        <v>I-41</v>
      </c>
      <c r="P148" s="41"/>
      <c r="Q148" s="41"/>
      <c r="R148" s="41"/>
      <c r="S148" s="41"/>
      <c r="T148" s="41"/>
      <c r="U148" s="41"/>
      <c r="V148" s="41"/>
      <c r="W148" s="41"/>
      <c r="X148" s="41"/>
      <c r="Y148" s="41"/>
      <c r="Z148" s="41"/>
      <c r="AA148" s="41"/>
      <c r="AB148" s="41"/>
      <c r="AC148" s="41"/>
      <c r="AD148" s="41"/>
      <c r="AE148" s="41"/>
      <c r="AF148" s="41"/>
      <c r="AG148" s="41"/>
      <c r="AH148" s="41"/>
      <c r="AI148" s="41"/>
      <c r="AJ148" s="41">
        <f t="shared" si="2"/>
        <v>1</v>
      </c>
      <c r="AK148" s="226"/>
      <c r="AL148" s="41"/>
      <c r="AM148" s="227"/>
      <c r="AP148" s="1"/>
      <c r="AQ148" s="1"/>
      <c r="AR148" s="1"/>
      <c r="AS148" s="730"/>
      <c r="AT148" s="730"/>
      <c r="AU148" s="730"/>
      <c r="AV148" s="730"/>
      <c r="AW148" s="730"/>
      <c r="AX148" s="730"/>
      <c r="AY148" s="730"/>
      <c r="AZ148" s="730"/>
      <c r="BA148" s="730"/>
      <c r="BB148" s="730"/>
      <c r="BC148" s="730"/>
      <c r="BD148" s="730"/>
      <c r="BE148" s="730"/>
      <c r="BF148" s="730"/>
      <c r="BG148" s="730"/>
      <c r="BH148" s="730"/>
      <c r="BI148" s="1"/>
      <c r="BJ148" s="1"/>
      <c r="BK148" s="1"/>
      <c r="BL148" s="1"/>
      <c r="BM148" s="1"/>
      <c r="BN148" s="1"/>
      <c r="BO148" s="1"/>
      <c r="BP148" s="1"/>
      <c r="BQ148" s="1"/>
      <c r="BR148" s="1"/>
      <c r="BS148" s="1"/>
      <c r="BT148" s="1"/>
      <c r="BU148" s="1"/>
    </row>
    <row r="149" spans="1:73" s="3" customFormat="1" ht="15" customHeight="1">
      <c r="A149" s="1"/>
      <c r="C149" s="42" t="s">
        <v>97</v>
      </c>
      <c r="D149" s="41">
        <v>145</v>
      </c>
      <c r="E149" s="31" t="s">
        <v>1088</v>
      </c>
      <c r="F149" s="41" t="s">
        <v>8</v>
      </c>
      <c r="G149" s="41" t="s">
        <v>4</v>
      </c>
      <c r="H149" s="31" t="s">
        <v>4</v>
      </c>
      <c r="I149" s="41" t="s">
        <v>4</v>
      </c>
      <c r="J149" s="41" t="s">
        <v>4</v>
      </c>
      <c r="K149" s="41" t="s">
        <v>4</v>
      </c>
      <c r="L149" s="41" t="s">
        <v>4</v>
      </c>
      <c r="M149" s="41" t="s">
        <v>4</v>
      </c>
      <c r="N149" s="41" t="s">
        <v>4</v>
      </c>
      <c r="O149" s="41" t="str">
        <f>'G-6'!I117</f>
        <v>I-41</v>
      </c>
      <c r="P149" s="41"/>
      <c r="Q149" s="41"/>
      <c r="R149" s="41"/>
      <c r="S149" s="41"/>
      <c r="T149" s="41"/>
      <c r="U149" s="41"/>
      <c r="V149" s="41"/>
      <c r="W149" s="41"/>
      <c r="X149" s="41"/>
      <c r="Y149" s="41"/>
      <c r="Z149" s="41"/>
      <c r="AA149" s="41"/>
      <c r="AB149" s="41"/>
      <c r="AC149" s="41"/>
      <c r="AD149" s="41"/>
      <c r="AE149" s="41"/>
      <c r="AF149" s="41"/>
      <c r="AG149" s="41"/>
      <c r="AH149" s="41"/>
      <c r="AI149" s="41"/>
      <c r="AJ149" s="41">
        <f t="shared" si="2"/>
        <v>1</v>
      </c>
      <c r="AK149" s="226"/>
      <c r="AL149" s="41"/>
      <c r="AM149" s="227"/>
      <c r="AP149" s="1"/>
      <c r="AQ149" s="1"/>
      <c r="AR149" s="1"/>
      <c r="AS149" s="730"/>
      <c r="AT149" s="730"/>
      <c r="AU149" s="730"/>
      <c r="AV149" s="730"/>
      <c r="AW149" s="730"/>
      <c r="AX149" s="730"/>
      <c r="AY149" s="730"/>
      <c r="AZ149" s="730"/>
      <c r="BA149" s="730"/>
      <c r="BB149" s="730"/>
      <c r="BC149" s="730"/>
      <c r="BD149" s="730"/>
      <c r="BE149" s="730"/>
      <c r="BF149" s="730"/>
      <c r="BG149" s="730"/>
      <c r="BH149" s="730"/>
      <c r="BI149" s="1"/>
      <c r="BJ149" s="1"/>
      <c r="BK149" s="1"/>
      <c r="BL149" s="1"/>
      <c r="BM149" s="1"/>
      <c r="BN149" s="1"/>
      <c r="BO149" s="1"/>
      <c r="BP149" s="1"/>
      <c r="BQ149" s="1"/>
      <c r="BR149" s="1"/>
      <c r="BS149" s="1"/>
      <c r="BT149" s="1"/>
      <c r="BU149" s="1"/>
    </row>
    <row r="150" spans="1:73" s="3" customFormat="1" ht="15" customHeight="1">
      <c r="A150" s="1"/>
      <c r="C150" s="42" t="s">
        <v>97</v>
      </c>
      <c r="D150" s="41">
        <v>146</v>
      </c>
      <c r="E150" s="31" t="s">
        <v>2998</v>
      </c>
      <c r="F150" s="41" t="s">
        <v>8</v>
      </c>
      <c r="G150" s="41" t="s">
        <v>4</v>
      </c>
      <c r="H150" s="31" t="s">
        <v>1130</v>
      </c>
      <c r="I150" s="41" t="s">
        <v>4</v>
      </c>
      <c r="J150" s="41" t="s">
        <v>4</v>
      </c>
      <c r="K150" s="41" t="s">
        <v>4</v>
      </c>
      <c r="L150" s="41" t="s">
        <v>4</v>
      </c>
      <c r="M150" s="41" t="s">
        <v>4</v>
      </c>
      <c r="N150" s="41" t="s">
        <v>4</v>
      </c>
      <c r="O150" s="41" t="str">
        <f>'G-6'!I183</f>
        <v>I-74</v>
      </c>
      <c r="P150" s="41" t="str">
        <f>'G-6'!I222</f>
        <v>I-79</v>
      </c>
      <c r="Q150" s="41" t="str">
        <f>'G-6'!I117</f>
        <v>I-41</v>
      </c>
      <c r="R150" s="698"/>
      <c r="S150" s="41"/>
      <c r="T150" s="698"/>
      <c r="U150" s="41"/>
      <c r="V150" s="41"/>
      <c r="W150" s="41"/>
      <c r="X150" s="41"/>
      <c r="Y150" s="41"/>
      <c r="Z150" s="41"/>
      <c r="AA150" s="41"/>
      <c r="AB150" s="41"/>
      <c r="AC150" s="41"/>
      <c r="AD150" s="41"/>
      <c r="AE150" s="41"/>
      <c r="AF150" s="41"/>
      <c r="AG150" s="41"/>
      <c r="AH150" s="41"/>
      <c r="AI150" s="41"/>
      <c r="AJ150" s="41">
        <f t="shared" si="2"/>
        <v>3</v>
      </c>
      <c r="AK150" s="226"/>
      <c r="AL150" s="41"/>
      <c r="AM150" s="227"/>
      <c r="AP150" s="1"/>
      <c r="AQ150" s="1"/>
      <c r="AR150" s="1"/>
      <c r="AS150" s="730"/>
      <c r="AT150" s="730"/>
      <c r="AU150" s="730"/>
      <c r="AV150" s="730"/>
      <c r="AW150" s="730"/>
      <c r="AX150" s="730"/>
      <c r="AY150" s="730"/>
      <c r="AZ150" s="730"/>
      <c r="BA150" s="730"/>
      <c r="BB150" s="730"/>
      <c r="BC150" s="730"/>
      <c r="BD150" s="730"/>
      <c r="BE150" s="730"/>
      <c r="BF150" s="730"/>
      <c r="BG150" s="730"/>
      <c r="BH150" s="730"/>
      <c r="BI150" s="1"/>
      <c r="BJ150" s="1"/>
      <c r="BK150" s="1"/>
      <c r="BL150" s="1"/>
      <c r="BM150" s="1"/>
      <c r="BN150" s="1"/>
      <c r="BO150" s="1"/>
      <c r="BP150" s="1"/>
      <c r="BQ150" s="1"/>
      <c r="BR150" s="1"/>
      <c r="BS150" s="1"/>
      <c r="BT150" s="1"/>
      <c r="BU150" s="1"/>
    </row>
    <row r="151" spans="1:73" s="3" customFormat="1" ht="15" customHeight="1">
      <c r="A151" s="1"/>
      <c r="C151" s="21" t="s">
        <v>97</v>
      </c>
      <c r="D151" s="41">
        <v>147</v>
      </c>
      <c r="E151" s="31" t="s">
        <v>1089</v>
      </c>
      <c r="F151" s="41" t="s">
        <v>8</v>
      </c>
      <c r="G151" s="41" t="s">
        <v>4</v>
      </c>
      <c r="H151" s="31" t="s">
        <v>1622</v>
      </c>
      <c r="I151" s="41" t="s">
        <v>4</v>
      </c>
      <c r="J151" s="41" t="s">
        <v>4</v>
      </c>
      <c r="K151" s="41" t="s">
        <v>4</v>
      </c>
      <c r="L151" s="41" t="s">
        <v>4</v>
      </c>
      <c r="M151" s="41" t="s">
        <v>4</v>
      </c>
      <c r="N151" s="41" t="s">
        <v>4</v>
      </c>
      <c r="O151" s="41" t="str">
        <f>'G-6'!I183</f>
        <v>I-74</v>
      </c>
      <c r="P151" s="698"/>
      <c r="Q151" s="41"/>
      <c r="R151" s="41"/>
      <c r="S151" s="41"/>
      <c r="T151" s="41"/>
      <c r="U151" s="41"/>
      <c r="V151" s="41"/>
      <c r="W151" s="41"/>
      <c r="X151" s="41"/>
      <c r="Y151" s="41"/>
      <c r="Z151" s="41"/>
      <c r="AA151" s="41"/>
      <c r="AB151" s="41"/>
      <c r="AC151" s="41"/>
      <c r="AD151" s="41"/>
      <c r="AE151" s="41"/>
      <c r="AF151" s="41"/>
      <c r="AG151" s="41"/>
      <c r="AH151" s="41"/>
      <c r="AI151" s="41"/>
      <c r="AJ151" s="41">
        <f t="shared" si="2"/>
        <v>1</v>
      </c>
      <c r="AK151" s="226"/>
      <c r="AL151" s="41"/>
      <c r="AM151" s="227"/>
      <c r="AP151" s="1"/>
      <c r="AQ151" s="1"/>
      <c r="AR151" s="1"/>
      <c r="AS151" s="730"/>
      <c r="AT151" s="730"/>
      <c r="AU151" s="730"/>
      <c r="AV151" s="730"/>
      <c r="AW151" s="730"/>
      <c r="AX151" s="730"/>
      <c r="AY151" s="730"/>
      <c r="AZ151" s="730"/>
      <c r="BA151" s="730"/>
      <c r="BB151" s="730"/>
      <c r="BC151" s="730"/>
      <c r="BD151" s="730"/>
      <c r="BE151" s="730"/>
      <c r="BF151" s="730"/>
      <c r="BG151" s="730"/>
      <c r="BH151" s="730"/>
      <c r="BI151" s="1"/>
      <c r="BJ151" s="1"/>
      <c r="BK151" s="1"/>
      <c r="BL151" s="1"/>
      <c r="BM151" s="1"/>
      <c r="BN151" s="1"/>
      <c r="BO151" s="1"/>
      <c r="BP151" s="1"/>
      <c r="BQ151" s="1"/>
      <c r="BR151" s="1"/>
      <c r="BS151" s="1"/>
      <c r="BT151" s="1"/>
      <c r="BU151" s="1"/>
    </row>
    <row r="152" spans="1:73" s="3" customFormat="1" ht="15" customHeight="1" thickBot="1">
      <c r="A152" s="1"/>
      <c r="C152" s="21" t="s">
        <v>97</v>
      </c>
      <c r="D152" s="41">
        <v>148</v>
      </c>
      <c r="E152" s="31" t="s">
        <v>1094</v>
      </c>
      <c r="F152" s="41" t="s">
        <v>8</v>
      </c>
      <c r="G152" s="41" t="s">
        <v>4</v>
      </c>
      <c r="H152" s="31" t="s">
        <v>1095</v>
      </c>
      <c r="I152" s="41" t="s">
        <v>4</v>
      </c>
      <c r="J152" s="41" t="s">
        <v>4</v>
      </c>
      <c r="K152" s="41" t="s">
        <v>4</v>
      </c>
      <c r="L152" s="41" t="s">
        <v>4</v>
      </c>
      <c r="M152" s="41" t="s">
        <v>4</v>
      </c>
      <c r="N152" s="41" t="s">
        <v>4</v>
      </c>
      <c r="O152" s="41" t="str">
        <f>'G-6'!I215</f>
        <v>I-78</v>
      </c>
      <c r="P152" s="41" t="str">
        <f>'G-6'!I230</f>
        <v>I-80</v>
      </c>
      <c r="Q152" s="41" t="str">
        <f>'G-6'!I236</f>
        <v>I-81</v>
      </c>
      <c r="R152" s="41" t="str">
        <f>'G-6'!I242</f>
        <v>I-82</v>
      </c>
      <c r="S152" s="698"/>
      <c r="T152" s="698"/>
      <c r="U152" s="698"/>
      <c r="V152" s="41"/>
      <c r="W152" s="41"/>
      <c r="X152" s="41"/>
      <c r="Y152" s="41"/>
      <c r="Z152" s="41"/>
      <c r="AA152" s="41"/>
      <c r="AB152" s="41"/>
      <c r="AC152" s="41"/>
      <c r="AD152" s="41"/>
      <c r="AE152" s="41"/>
      <c r="AF152" s="41"/>
      <c r="AG152" s="41"/>
      <c r="AH152" s="41"/>
      <c r="AI152" s="41"/>
      <c r="AJ152" s="41">
        <f t="shared" si="2"/>
        <v>4</v>
      </c>
      <c r="AK152" s="228"/>
      <c r="AL152" s="229"/>
      <c r="AM152" s="230"/>
      <c r="AP152" s="1"/>
      <c r="AQ152" s="1"/>
      <c r="AR152" s="1"/>
      <c r="AS152" s="730"/>
      <c r="AT152" s="730"/>
      <c r="AU152" s="730"/>
      <c r="AV152" s="730"/>
      <c r="AW152" s="730"/>
      <c r="AX152" s="730"/>
      <c r="AY152" s="730"/>
      <c r="AZ152" s="730"/>
      <c r="BA152" s="730"/>
      <c r="BB152" s="730"/>
      <c r="BC152" s="730"/>
      <c r="BD152" s="730"/>
      <c r="BE152" s="730"/>
      <c r="BF152" s="730"/>
      <c r="BG152" s="730"/>
      <c r="BH152" s="730"/>
      <c r="BI152" s="1"/>
      <c r="BJ152" s="1"/>
      <c r="BK152" s="1"/>
      <c r="BL152" s="1"/>
      <c r="BM152" s="1"/>
      <c r="BN152" s="1"/>
      <c r="BO152" s="1"/>
      <c r="BP152" s="1"/>
      <c r="BQ152" s="1"/>
      <c r="BR152" s="1"/>
      <c r="BS152" s="1"/>
      <c r="BT152" s="1"/>
      <c r="BU152" s="1"/>
    </row>
    <row r="153" spans="1:73" s="3" customFormat="1" ht="15" customHeight="1">
      <c r="A153" s="1"/>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P153" s="1"/>
      <c r="AQ153" s="1"/>
      <c r="AR153" s="1"/>
      <c r="AS153" s="730"/>
      <c r="AT153" s="730"/>
      <c r="AU153" s="730"/>
      <c r="AV153" s="730"/>
      <c r="AW153" s="730"/>
      <c r="AX153" s="730"/>
      <c r="AY153" s="730"/>
      <c r="AZ153" s="730"/>
      <c r="BA153" s="730"/>
      <c r="BB153" s="730"/>
      <c r="BC153" s="730"/>
      <c r="BD153" s="730"/>
      <c r="BE153" s="730"/>
      <c r="BF153" s="730"/>
      <c r="BG153" s="730"/>
      <c r="BH153" s="730"/>
      <c r="BI153" s="1"/>
      <c r="BJ153" s="1"/>
      <c r="BK153" s="1"/>
      <c r="BL153" s="1"/>
      <c r="BM153" s="1"/>
      <c r="BN153" s="1"/>
      <c r="BO153" s="1"/>
      <c r="BP153" s="1"/>
      <c r="BQ153" s="1"/>
      <c r="BR153" s="1"/>
      <c r="BS153" s="1"/>
      <c r="BT153" s="1"/>
      <c r="BU153" s="1"/>
    </row>
    <row r="154" spans="1:73" s="3" customFormat="1" ht="15" customHeight="1">
      <c r="A154" s="1"/>
      <c r="F154" s="28"/>
      <c r="G154" s="28"/>
      <c r="H154" s="28"/>
      <c r="I154" s="28"/>
      <c r="J154" s="28"/>
      <c r="K154" s="28"/>
      <c r="L154" s="28"/>
      <c r="M154" s="28"/>
      <c r="N154" s="28"/>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P154" s="1"/>
      <c r="AQ154" s="1"/>
      <c r="AR154" s="1"/>
      <c r="AS154" s="730"/>
      <c r="AT154" s="730"/>
      <c r="AU154" s="730"/>
      <c r="AV154" s="730"/>
      <c r="AW154" s="730"/>
      <c r="AX154" s="730"/>
      <c r="AY154" s="730"/>
      <c r="AZ154" s="730"/>
      <c r="BA154" s="730"/>
      <c r="BB154" s="730"/>
      <c r="BC154" s="730"/>
      <c r="BD154" s="730"/>
      <c r="BE154" s="730"/>
      <c r="BF154" s="730"/>
      <c r="BG154" s="730"/>
      <c r="BH154" s="730"/>
      <c r="BI154" s="1"/>
      <c r="BJ154" s="1"/>
      <c r="BK154" s="1"/>
      <c r="BL154" s="1"/>
      <c r="BM154" s="1"/>
      <c r="BN154" s="1"/>
      <c r="BO154" s="1"/>
      <c r="BP154" s="1"/>
      <c r="BQ154" s="1"/>
      <c r="BR154" s="1"/>
      <c r="BS154" s="1"/>
      <c r="BT154" s="1"/>
      <c r="BU154" s="1"/>
    </row>
    <row r="155" spans="1:73" s="1" customFormat="1" ht="15" customHeight="1">
      <c r="F155" s="6"/>
      <c r="G155" s="6"/>
      <c r="H155" s="6"/>
      <c r="I155" s="6"/>
      <c r="J155" s="6"/>
      <c r="K155" s="6"/>
      <c r="L155" s="6"/>
      <c r="M155" s="6"/>
      <c r="N155" s="6"/>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S155" s="730"/>
      <c r="AT155" s="730"/>
      <c r="AU155" s="730"/>
      <c r="AV155" s="730"/>
      <c r="AW155" s="730"/>
      <c r="AX155" s="730"/>
      <c r="AY155" s="730"/>
      <c r="AZ155" s="730"/>
      <c r="BA155" s="730"/>
      <c r="BB155" s="730"/>
      <c r="BC155" s="730"/>
      <c r="BD155" s="730"/>
      <c r="BE155" s="730"/>
      <c r="BF155" s="730"/>
      <c r="BG155" s="730"/>
      <c r="BH155" s="730"/>
    </row>
    <row r="156" spans="1:73" s="1" customFormat="1">
      <c r="F156" s="6"/>
      <c r="G156" s="6"/>
      <c r="H156" s="6"/>
      <c r="I156" s="6"/>
      <c r="J156" s="6"/>
      <c r="K156" s="6"/>
      <c r="L156" s="6"/>
      <c r="M156" s="6"/>
      <c r="N156" s="6"/>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S156" s="730"/>
      <c r="AT156" s="730"/>
      <c r="AU156" s="730"/>
      <c r="AV156" s="730"/>
      <c r="AW156" s="730"/>
      <c r="AX156" s="730"/>
      <c r="AY156" s="730"/>
      <c r="AZ156" s="730"/>
      <c r="BA156" s="730"/>
      <c r="BB156" s="730"/>
      <c r="BC156" s="730"/>
      <c r="BD156" s="730"/>
      <c r="BE156" s="730"/>
      <c r="BF156" s="730"/>
      <c r="BG156" s="730"/>
      <c r="BH156" s="730"/>
    </row>
    <row r="157" spans="1:73" s="1" customFormat="1">
      <c r="F157" s="6"/>
      <c r="G157" s="6"/>
      <c r="H157" s="6"/>
      <c r="I157" s="6"/>
      <c r="J157" s="6"/>
      <c r="K157" s="6"/>
      <c r="L157" s="6"/>
      <c r="M157" s="6"/>
      <c r="N157" s="6"/>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S157" s="730"/>
      <c r="AT157" s="730"/>
      <c r="AU157" s="730"/>
      <c r="AV157" s="730"/>
      <c r="AW157" s="730"/>
      <c r="AX157" s="730"/>
      <c r="AY157" s="730"/>
      <c r="AZ157" s="730"/>
      <c r="BA157" s="730"/>
      <c r="BB157" s="730"/>
      <c r="BC157" s="730"/>
      <c r="BD157" s="730"/>
      <c r="BE157" s="730"/>
      <c r="BF157" s="730"/>
      <c r="BG157" s="730"/>
      <c r="BH157" s="730"/>
    </row>
    <row r="158" spans="1:73" s="1" customFormat="1">
      <c r="F158" s="6"/>
      <c r="G158" s="6"/>
      <c r="H158" s="6"/>
      <c r="I158" s="6"/>
      <c r="J158" s="6"/>
      <c r="K158" s="6"/>
      <c r="L158" s="6"/>
      <c r="M158" s="6"/>
      <c r="N158" s="6"/>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S158" s="730"/>
      <c r="AT158" s="730"/>
      <c r="AU158" s="730"/>
      <c r="AV158" s="730"/>
      <c r="AW158" s="730"/>
      <c r="AX158" s="730"/>
      <c r="AY158" s="730"/>
      <c r="AZ158" s="730"/>
      <c r="BA158" s="730"/>
      <c r="BB158" s="730"/>
      <c r="BC158" s="730"/>
      <c r="BD158" s="730"/>
      <c r="BE158" s="730"/>
      <c r="BF158" s="730"/>
      <c r="BG158" s="730"/>
      <c r="BH158" s="730"/>
    </row>
    <row r="159" spans="1:73" s="1" customFormat="1">
      <c r="F159" s="6"/>
      <c r="G159" s="6"/>
      <c r="H159" s="6"/>
      <c r="I159" s="6"/>
      <c r="J159" s="6"/>
      <c r="K159" s="6"/>
      <c r="L159" s="6"/>
      <c r="M159" s="6"/>
      <c r="N159" s="6"/>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S159" s="730"/>
      <c r="AT159" s="730"/>
      <c r="AU159" s="730"/>
      <c r="AV159" s="730"/>
      <c r="AW159" s="730"/>
      <c r="AX159" s="730"/>
      <c r="AY159" s="730"/>
      <c r="AZ159" s="730"/>
      <c r="BA159" s="730"/>
      <c r="BB159" s="730"/>
      <c r="BC159" s="730"/>
      <c r="BD159" s="730"/>
      <c r="BE159" s="730"/>
      <c r="BF159" s="730"/>
      <c r="BG159" s="730"/>
      <c r="BH159" s="730"/>
    </row>
    <row r="160" spans="1:73" s="1" customFormat="1">
      <c r="F160" s="6"/>
      <c r="G160" s="6"/>
      <c r="H160" s="6"/>
      <c r="I160" s="6"/>
      <c r="J160" s="6"/>
      <c r="K160" s="6"/>
      <c r="L160" s="6"/>
      <c r="M160" s="6"/>
      <c r="N160" s="6"/>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S160" s="730"/>
      <c r="AT160" s="730"/>
      <c r="AU160" s="730"/>
      <c r="AV160" s="730"/>
      <c r="AW160" s="730"/>
      <c r="AX160" s="730"/>
      <c r="AY160" s="730"/>
      <c r="AZ160" s="730"/>
      <c r="BA160" s="730"/>
      <c r="BB160" s="730"/>
      <c r="BC160" s="730"/>
      <c r="BD160" s="730"/>
      <c r="BE160" s="730"/>
      <c r="BF160" s="730"/>
      <c r="BG160" s="730"/>
      <c r="BH160" s="730"/>
    </row>
    <row r="161" spans="6:60" s="1" customFormat="1">
      <c r="F161" s="6"/>
      <c r="G161" s="6"/>
      <c r="H161" s="6"/>
      <c r="I161" s="6"/>
      <c r="J161" s="6"/>
      <c r="K161" s="6"/>
      <c r="L161" s="6"/>
      <c r="M161" s="6"/>
      <c r="N161" s="6"/>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S161" s="730"/>
      <c r="AT161" s="730"/>
      <c r="AU161" s="730"/>
      <c r="AV161" s="730"/>
      <c r="AW161" s="730"/>
      <c r="AX161" s="730"/>
      <c r="AY161" s="730"/>
      <c r="AZ161" s="730"/>
      <c r="BA161" s="730"/>
      <c r="BB161" s="730"/>
      <c r="BC161" s="730"/>
      <c r="BD161" s="730"/>
      <c r="BE161" s="730"/>
      <c r="BF161" s="730"/>
      <c r="BG161" s="730"/>
      <c r="BH161" s="730"/>
    </row>
    <row r="162" spans="6:60" s="1" customFormat="1">
      <c r="F162" s="6"/>
      <c r="G162" s="6"/>
      <c r="H162" s="6"/>
      <c r="I162" s="6"/>
      <c r="J162" s="6"/>
      <c r="K162" s="6"/>
      <c r="L162" s="6"/>
      <c r="M162" s="6"/>
      <c r="N162" s="6"/>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S162" s="730"/>
      <c r="AT162" s="730"/>
      <c r="AU162" s="730"/>
      <c r="AV162" s="730"/>
      <c r="AW162" s="730"/>
      <c r="AX162" s="730"/>
      <c r="AY162" s="730"/>
      <c r="AZ162" s="730"/>
      <c r="BA162" s="730"/>
      <c r="BB162" s="730"/>
      <c r="BC162" s="730"/>
      <c r="BD162" s="730"/>
      <c r="BE162" s="730"/>
      <c r="BF162" s="730"/>
      <c r="BG162" s="730"/>
      <c r="BH162" s="730"/>
    </row>
    <row r="163" spans="6:60" s="1" customFormat="1">
      <c r="F163" s="6"/>
      <c r="G163" s="6"/>
      <c r="H163" s="6"/>
      <c r="I163" s="6"/>
      <c r="J163" s="6"/>
      <c r="K163" s="6"/>
      <c r="L163" s="6"/>
      <c r="M163" s="6"/>
      <c r="N163" s="6"/>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S163" s="730"/>
      <c r="AT163" s="730"/>
      <c r="AU163" s="730"/>
      <c r="AV163" s="730"/>
      <c r="AW163" s="730"/>
      <c r="AX163" s="730"/>
      <c r="AY163" s="730"/>
      <c r="AZ163" s="730"/>
      <c r="BA163" s="730"/>
      <c r="BB163" s="730"/>
      <c r="BC163" s="730"/>
      <c r="BD163" s="730"/>
      <c r="BE163" s="730"/>
      <c r="BF163" s="730"/>
      <c r="BG163" s="730"/>
      <c r="BH163" s="730"/>
    </row>
    <row r="164" spans="6:60" s="1" customFormat="1">
      <c r="F164" s="6"/>
      <c r="G164" s="6"/>
      <c r="H164" s="6"/>
      <c r="I164" s="6"/>
      <c r="J164" s="6"/>
      <c r="K164" s="6"/>
      <c r="L164" s="6"/>
      <c r="M164" s="6"/>
      <c r="N164" s="6"/>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S164" s="730"/>
      <c r="AT164" s="730"/>
      <c r="AU164" s="730"/>
      <c r="AV164" s="730"/>
      <c r="AW164" s="730"/>
      <c r="AX164" s="730"/>
      <c r="AY164" s="730"/>
      <c r="AZ164" s="730"/>
      <c r="BA164" s="730"/>
      <c r="BB164" s="730"/>
      <c r="BC164" s="730"/>
      <c r="BD164" s="730"/>
      <c r="BE164" s="730"/>
      <c r="BF164" s="730"/>
      <c r="BG164" s="730"/>
      <c r="BH164" s="730"/>
    </row>
    <row r="165" spans="6:60" s="1" customFormat="1">
      <c r="F165" s="6"/>
      <c r="G165" s="6"/>
      <c r="H165" s="6"/>
      <c r="I165" s="6"/>
      <c r="J165" s="6"/>
      <c r="K165" s="6"/>
      <c r="L165" s="6"/>
      <c r="M165" s="6"/>
      <c r="N165" s="6"/>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S165" s="730"/>
      <c r="AT165" s="730"/>
      <c r="AU165" s="730"/>
      <c r="AV165" s="730"/>
      <c r="AW165" s="730"/>
      <c r="AX165" s="730"/>
      <c r="AY165" s="730"/>
      <c r="AZ165" s="730"/>
      <c r="BA165" s="730"/>
      <c r="BB165" s="730"/>
      <c r="BC165" s="730"/>
      <c r="BD165" s="730"/>
      <c r="BE165" s="730"/>
      <c r="BF165" s="730"/>
      <c r="BG165" s="730"/>
      <c r="BH165" s="730"/>
    </row>
    <row r="166" spans="6:60" s="1" customFormat="1">
      <c r="F166" s="6"/>
      <c r="G166" s="6"/>
      <c r="H166" s="6"/>
      <c r="I166" s="6"/>
      <c r="J166" s="6"/>
      <c r="K166" s="6"/>
      <c r="L166" s="6"/>
      <c r="M166" s="6"/>
      <c r="N166" s="6"/>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S166" s="730"/>
      <c r="AT166" s="730"/>
      <c r="AU166" s="730"/>
      <c r="AV166" s="730"/>
      <c r="AW166" s="730"/>
      <c r="AX166" s="730"/>
      <c r="AY166" s="730"/>
      <c r="AZ166" s="730"/>
      <c r="BA166" s="730"/>
      <c r="BB166" s="730"/>
      <c r="BC166" s="730"/>
      <c r="BD166" s="730"/>
      <c r="BE166" s="730"/>
      <c r="BF166" s="730"/>
      <c r="BG166" s="730"/>
      <c r="BH166" s="730"/>
    </row>
    <row r="167" spans="6:60" s="1" customFormat="1">
      <c r="F167" s="6"/>
      <c r="G167" s="6"/>
      <c r="H167" s="6"/>
      <c r="I167" s="6"/>
      <c r="J167" s="6"/>
      <c r="K167" s="6"/>
      <c r="L167" s="6"/>
      <c r="M167" s="6"/>
      <c r="N167" s="6"/>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S167" s="730"/>
      <c r="AT167" s="730"/>
      <c r="AU167" s="730"/>
      <c r="AV167" s="730"/>
      <c r="AW167" s="730"/>
      <c r="AX167" s="730"/>
      <c r="AY167" s="730"/>
      <c r="AZ167" s="730"/>
      <c r="BA167" s="730"/>
      <c r="BB167" s="730"/>
      <c r="BC167" s="730"/>
      <c r="BD167" s="730"/>
      <c r="BE167" s="730"/>
      <c r="BF167" s="730"/>
      <c r="BG167" s="730"/>
      <c r="BH167" s="730"/>
    </row>
    <row r="168" spans="6:60" s="1" customFormat="1">
      <c r="F168" s="6"/>
      <c r="G168" s="6"/>
      <c r="H168" s="6"/>
      <c r="I168" s="6"/>
      <c r="J168" s="6"/>
      <c r="K168" s="6"/>
      <c r="L168" s="6"/>
      <c r="M168" s="6"/>
      <c r="N168" s="6"/>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S168" s="730"/>
      <c r="AT168" s="730"/>
      <c r="AU168" s="730"/>
      <c r="AV168" s="730"/>
      <c r="AW168" s="730"/>
      <c r="AX168" s="730"/>
      <c r="AY168" s="730"/>
      <c r="AZ168" s="730"/>
      <c r="BA168" s="730"/>
      <c r="BB168" s="730"/>
      <c r="BC168" s="730"/>
      <c r="BD168" s="730"/>
      <c r="BE168" s="730"/>
      <c r="BF168" s="730"/>
      <c r="BG168" s="730"/>
      <c r="BH168" s="730"/>
    </row>
    <row r="169" spans="6:60" s="1" customFormat="1">
      <c r="F169" s="6"/>
      <c r="G169" s="6"/>
      <c r="H169" s="6"/>
      <c r="I169" s="6"/>
      <c r="J169" s="6"/>
      <c r="K169" s="6"/>
      <c r="L169" s="6"/>
      <c r="M169" s="6"/>
      <c r="N169" s="6"/>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S169" s="730"/>
      <c r="AT169" s="730"/>
      <c r="AU169" s="730"/>
      <c r="AV169" s="730"/>
      <c r="AW169" s="730"/>
      <c r="AX169" s="730"/>
      <c r="AY169" s="730"/>
      <c r="AZ169" s="730"/>
      <c r="BA169" s="730"/>
      <c r="BB169" s="730"/>
      <c r="BC169" s="730"/>
      <c r="BD169" s="730"/>
      <c r="BE169" s="730"/>
      <c r="BF169" s="730"/>
      <c r="BG169" s="730"/>
      <c r="BH169" s="730"/>
    </row>
    <row r="170" spans="6:60" s="1" customFormat="1">
      <c r="F170" s="6"/>
      <c r="G170" s="6"/>
      <c r="H170" s="6"/>
      <c r="I170" s="6"/>
      <c r="J170" s="6"/>
      <c r="K170" s="6"/>
      <c r="L170" s="6"/>
      <c r="M170" s="6"/>
      <c r="N170" s="6"/>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S170" s="730"/>
      <c r="AT170" s="730"/>
      <c r="AU170" s="730"/>
      <c r="AV170" s="730"/>
      <c r="AW170" s="730"/>
      <c r="AX170" s="730"/>
      <c r="AY170" s="730"/>
      <c r="AZ170" s="730"/>
      <c r="BA170" s="730"/>
      <c r="BB170" s="730"/>
      <c r="BC170" s="730"/>
      <c r="BD170" s="730"/>
      <c r="BE170" s="730"/>
      <c r="BF170" s="730"/>
      <c r="BG170" s="730"/>
      <c r="BH170" s="730"/>
    </row>
    <row r="171" spans="6:60" s="1" customFormat="1">
      <c r="F171" s="6"/>
      <c r="G171" s="6"/>
      <c r="H171" s="6"/>
      <c r="I171" s="6"/>
      <c r="J171" s="6"/>
      <c r="K171" s="6"/>
      <c r="L171" s="6"/>
      <c r="M171" s="6"/>
      <c r="N171" s="6"/>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S171" s="730"/>
      <c r="AT171" s="730"/>
      <c r="AU171" s="730"/>
      <c r="AV171" s="730"/>
      <c r="AW171" s="730"/>
      <c r="AX171" s="730"/>
      <c r="AY171" s="730"/>
      <c r="AZ171" s="730"/>
      <c r="BA171" s="730"/>
      <c r="BB171" s="730"/>
      <c r="BC171" s="730"/>
      <c r="BD171" s="730"/>
      <c r="BE171" s="730"/>
      <c r="BF171" s="730"/>
      <c r="BG171" s="730"/>
      <c r="BH171" s="730"/>
    </row>
    <row r="172" spans="6:60" s="1" customFormat="1">
      <c r="F172" s="6"/>
      <c r="G172" s="6"/>
      <c r="H172" s="6"/>
      <c r="I172" s="6"/>
      <c r="J172" s="6"/>
      <c r="K172" s="6"/>
      <c r="L172" s="6"/>
      <c r="M172" s="6"/>
      <c r="N172" s="6"/>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S172" s="730"/>
      <c r="AT172" s="730"/>
      <c r="AU172" s="730"/>
      <c r="AV172" s="730"/>
      <c r="AW172" s="730"/>
      <c r="AX172" s="730"/>
      <c r="AY172" s="730"/>
      <c r="AZ172" s="730"/>
      <c r="BA172" s="730"/>
      <c r="BB172" s="730"/>
      <c r="BC172" s="730"/>
      <c r="BD172" s="730"/>
      <c r="BE172" s="730"/>
      <c r="BF172" s="730"/>
      <c r="BG172" s="730"/>
      <c r="BH172" s="730"/>
    </row>
    <row r="173" spans="6:60" s="1" customFormat="1">
      <c r="F173" s="6"/>
      <c r="G173" s="6"/>
      <c r="H173" s="6"/>
      <c r="I173" s="6"/>
      <c r="J173" s="6"/>
      <c r="K173" s="6"/>
      <c r="L173" s="6"/>
      <c r="M173" s="6"/>
      <c r="N173" s="6"/>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S173" s="730"/>
      <c r="AT173" s="730"/>
      <c r="AU173" s="730"/>
      <c r="AV173" s="730"/>
      <c r="AW173" s="730"/>
      <c r="AX173" s="730"/>
      <c r="AY173" s="730"/>
      <c r="AZ173" s="730"/>
      <c r="BA173" s="730"/>
      <c r="BB173" s="730"/>
      <c r="BC173" s="730"/>
      <c r="BD173" s="730"/>
      <c r="BE173" s="730"/>
      <c r="BF173" s="730"/>
      <c r="BG173" s="730"/>
      <c r="BH173" s="730"/>
    </row>
    <row r="174" spans="6:60" s="1" customFormat="1">
      <c r="F174" s="6"/>
      <c r="G174" s="6"/>
      <c r="H174" s="6"/>
      <c r="I174" s="6"/>
      <c r="J174" s="6"/>
      <c r="K174" s="6"/>
      <c r="L174" s="6"/>
      <c r="M174" s="6"/>
      <c r="N174" s="6"/>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S174" s="730"/>
      <c r="AT174" s="730"/>
      <c r="AU174" s="730"/>
      <c r="AV174" s="730"/>
      <c r="AW174" s="730"/>
      <c r="AX174" s="730"/>
      <c r="AY174" s="730"/>
      <c r="AZ174" s="730"/>
      <c r="BA174" s="730"/>
      <c r="BB174" s="730"/>
      <c r="BC174" s="730"/>
      <c r="BD174" s="730"/>
      <c r="BE174" s="730"/>
      <c r="BF174" s="730"/>
      <c r="BG174" s="730"/>
      <c r="BH174" s="730"/>
    </row>
    <row r="175" spans="6:60" s="1" customFormat="1">
      <c r="F175" s="6"/>
      <c r="G175" s="6"/>
      <c r="H175" s="6"/>
      <c r="I175" s="6"/>
      <c r="J175" s="6"/>
      <c r="K175" s="6"/>
      <c r="L175" s="6"/>
      <c r="M175" s="6"/>
      <c r="N175" s="6"/>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S175" s="730"/>
      <c r="AT175" s="730"/>
      <c r="AU175" s="730"/>
      <c r="AV175" s="730"/>
      <c r="AW175" s="730"/>
      <c r="AX175" s="730"/>
      <c r="AY175" s="730"/>
      <c r="AZ175" s="730"/>
      <c r="BA175" s="730"/>
      <c r="BB175" s="730"/>
      <c r="BC175" s="730"/>
      <c r="BD175" s="730"/>
      <c r="BE175" s="730"/>
      <c r="BF175" s="730"/>
      <c r="BG175" s="730"/>
      <c r="BH175" s="730"/>
    </row>
    <row r="176" spans="6:60" s="1" customFormat="1">
      <c r="F176" s="6"/>
      <c r="G176" s="6"/>
      <c r="H176" s="6"/>
      <c r="I176" s="6"/>
      <c r="J176" s="6"/>
      <c r="K176" s="6"/>
      <c r="L176" s="6"/>
      <c r="M176" s="6"/>
      <c r="N176" s="6"/>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S176" s="730"/>
      <c r="AT176" s="730"/>
      <c r="AU176" s="730"/>
      <c r="AV176" s="730"/>
      <c r="AW176" s="730"/>
      <c r="AX176" s="730"/>
      <c r="AY176" s="730"/>
      <c r="AZ176" s="730"/>
      <c r="BA176" s="730"/>
      <c r="BB176" s="730"/>
      <c r="BC176" s="730"/>
      <c r="BD176" s="730"/>
      <c r="BE176" s="730"/>
      <c r="BF176" s="730"/>
      <c r="BG176" s="730"/>
      <c r="BH176" s="730"/>
    </row>
    <row r="177" spans="6:60" s="1" customFormat="1">
      <c r="F177" s="6"/>
      <c r="G177" s="6"/>
      <c r="H177" s="6"/>
      <c r="I177" s="6"/>
      <c r="J177" s="6"/>
      <c r="K177" s="6"/>
      <c r="L177" s="6"/>
      <c r="M177" s="6"/>
      <c r="N177" s="6"/>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S177" s="730"/>
      <c r="AT177" s="730"/>
      <c r="AU177" s="730"/>
      <c r="AV177" s="730"/>
      <c r="AW177" s="730"/>
      <c r="AX177" s="730"/>
      <c r="AY177" s="730"/>
      <c r="AZ177" s="730"/>
      <c r="BA177" s="730"/>
      <c r="BB177" s="730"/>
      <c r="BC177" s="730"/>
      <c r="BD177" s="730"/>
      <c r="BE177" s="730"/>
      <c r="BF177" s="730"/>
      <c r="BG177" s="730"/>
      <c r="BH177" s="730"/>
    </row>
    <row r="178" spans="6:60" s="1" customFormat="1">
      <c r="F178" s="6"/>
      <c r="G178" s="6"/>
      <c r="H178" s="6"/>
      <c r="I178" s="6"/>
      <c r="J178" s="6"/>
      <c r="K178" s="6"/>
      <c r="L178" s="6"/>
      <c r="M178" s="6"/>
      <c r="N178" s="6"/>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S178" s="730"/>
      <c r="AT178" s="730"/>
      <c r="AU178" s="730"/>
      <c r="AV178" s="730"/>
      <c r="AW178" s="730"/>
      <c r="AX178" s="730"/>
      <c r="AY178" s="730"/>
      <c r="AZ178" s="730"/>
      <c r="BA178" s="730"/>
      <c r="BB178" s="730"/>
      <c r="BC178" s="730"/>
      <c r="BD178" s="730"/>
      <c r="BE178" s="730"/>
      <c r="BF178" s="730"/>
      <c r="BG178" s="730"/>
      <c r="BH178" s="730"/>
    </row>
    <row r="179" spans="6:60" s="1" customFormat="1">
      <c r="F179" s="6"/>
      <c r="G179" s="6"/>
      <c r="H179" s="6"/>
      <c r="I179" s="6"/>
      <c r="J179" s="6"/>
      <c r="K179" s="6"/>
      <c r="L179" s="6"/>
      <c r="M179" s="6"/>
      <c r="N179" s="6"/>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S179" s="730"/>
      <c r="AT179" s="730"/>
      <c r="AU179" s="730"/>
      <c r="AV179" s="730"/>
      <c r="AW179" s="730"/>
      <c r="AX179" s="730"/>
      <c r="AY179" s="730"/>
      <c r="AZ179" s="730"/>
      <c r="BA179" s="730"/>
      <c r="BB179" s="730"/>
      <c r="BC179" s="730"/>
      <c r="BD179" s="730"/>
      <c r="BE179" s="730"/>
      <c r="BF179" s="730"/>
      <c r="BG179" s="730"/>
      <c r="BH179" s="730"/>
    </row>
    <row r="180" spans="6:60" s="1" customFormat="1">
      <c r="F180" s="6"/>
      <c r="G180" s="6"/>
      <c r="H180" s="6"/>
      <c r="I180" s="6"/>
      <c r="J180" s="6"/>
      <c r="K180" s="6"/>
      <c r="L180" s="6"/>
      <c r="M180" s="6"/>
      <c r="N180" s="6"/>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S180" s="730"/>
      <c r="AT180" s="730"/>
      <c r="AU180" s="730"/>
      <c r="AV180" s="730"/>
      <c r="AW180" s="730"/>
      <c r="AX180" s="730"/>
      <c r="AY180" s="730"/>
      <c r="AZ180" s="730"/>
      <c r="BA180" s="730"/>
      <c r="BB180" s="730"/>
      <c r="BC180" s="730"/>
      <c r="BD180" s="730"/>
      <c r="BE180" s="730"/>
      <c r="BF180" s="730"/>
      <c r="BG180" s="730"/>
      <c r="BH180" s="730"/>
    </row>
    <row r="181" spans="6:60" s="1" customFormat="1">
      <c r="F181" s="6"/>
      <c r="G181" s="6"/>
      <c r="H181" s="6"/>
      <c r="I181" s="6"/>
      <c r="J181" s="6"/>
      <c r="K181" s="6"/>
      <c r="L181" s="6"/>
      <c r="M181" s="6"/>
      <c r="N181" s="6"/>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S181" s="730"/>
      <c r="AT181" s="730"/>
      <c r="AU181" s="730"/>
      <c r="AV181" s="730"/>
      <c r="AW181" s="730"/>
      <c r="AX181" s="730"/>
      <c r="AY181" s="730"/>
      <c r="AZ181" s="730"/>
      <c r="BA181" s="730"/>
      <c r="BB181" s="730"/>
      <c r="BC181" s="730"/>
      <c r="BD181" s="730"/>
      <c r="BE181" s="730"/>
      <c r="BF181" s="730"/>
      <c r="BG181" s="730"/>
      <c r="BH181" s="730"/>
    </row>
    <row r="182" spans="6:60" s="1" customFormat="1">
      <c r="F182" s="6"/>
      <c r="G182" s="6"/>
      <c r="H182" s="6"/>
      <c r="I182" s="6"/>
      <c r="J182" s="6"/>
      <c r="K182" s="6"/>
      <c r="L182" s="6"/>
      <c r="M182" s="6"/>
      <c r="N182" s="6"/>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S182" s="730"/>
      <c r="AT182" s="730"/>
      <c r="AU182" s="730"/>
      <c r="AV182" s="730"/>
      <c r="AW182" s="730"/>
      <c r="AX182" s="730"/>
      <c r="AY182" s="730"/>
      <c r="AZ182" s="730"/>
      <c r="BA182" s="730"/>
      <c r="BB182" s="730"/>
      <c r="BC182" s="730"/>
      <c r="BD182" s="730"/>
      <c r="BE182" s="730"/>
      <c r="BF182" s="730"/>
      <c r="BG182" s="730"/>
      <c r="BH182" s="730"/>
    </row>
    <row r="183" spans="6:60" s="1" customFormat="1">
      <c r="F183" s="6"/>
      <c r="G183" s="6"/>
      <c r="H183" s="6"/>
      <c r="I183" s="6"/>
      <c r="J183" s="6"/>
      <c r="K183" s="6"/>
      <c r="L183" s="6"/>
      <c r="M183" s="6"/>
      <c r="N183" s="6"/>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S183" s="730"/>
      <c r="AT183" s="730"/>
      <c r="AU183" s="730"/>
      <c r="AV183" s="730"/>
      <c r="AW183" s="730"/>
      <c r="AX183" s="730"/>
      <c r="AY183" s="730"/>
      <c r="AZ183" s="730"/>
      <c r="BA183" s="730"/>
      <c r="BB183" s="730"/>
      <c r="BC183" s="730"/>
      <c r="BD183" s="730"/>
      <c r="BE183" s="730"/>
      <c r="BF183" s="730"/>
      <c r="BG183" s="730"/>
      <c r="BH183" s="730"/>
    </row>
    <row r="184" spans="6:60" s="1" customFormat="1">
      <c r="F184" s="6"/>
      <c r="G184" s="6"/>
      <c r="H184" s="6"/>
      <c r="I184" s="6"/>
      <c r="J184" s="6"/>
      <c r="K184" s="6"/>
      <c r="L184" s="6"/>
      <c r="M184" s="6"/>
      <c r="N184" s="6"/>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S184" s="730"/>
      <c r="AT184" s="730"/>
      <c r="AU184" s="730"/>
      <c r="AV184" s="730"/>
      <c r="AW184" s="730"/>
      <c r="AX184" s="730"/>
      <c r="AY184" s="730"/>
      <c r="AZ184" s="730"/>
      <c r="BA184" s="730"/>
      <c r="BB184" s="730"/>
      <c r="BC184" s="730"/>
      <c r="BD184" s="730"/>
      <c r="BE184" s="730"/>
      <c r="BF184" s="730"/>
      <c r="BG184" s="730"/>
      <c r="BH184" s="730"/>
    </row>
    <row r="185" spans="6:60" s="1" customFormat="1">
      <c r="F185" s="6"/>
      <c r="G185" s="6"/>
      <c r="H185" s="6"/>
      <c r="I185" s="6"/>
      <c r="J185" s="6"/>
      <c r="K185" s="6"/>
      <c r="L185" s="6"/>
      <c r="M185" s="6"/>
      <c r="N185" s="6"/>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S185" s="730"/>
      <c r="AT185" s="730"/>
      <c r="AU185" s="730"/>
      <c r="AV185" s="730"/>
      <c r="AW185" s="730"/>
      <c r="AX185" s="730"/>
      <c r="AY185" s="730"/>
      <c r="AZ185" s="730"/>
      <c r="BA185" s="730"/>
      <c r="BB185" s="730"/>
      <c r="BC185" s="730"/>
      <c r="BD185" s="730"/>
      <c r="BE185" s="730"/>
      <c r="BF185" s="730"/>
      <c r="BG185" s="730"/>
      <c r="BH185" s="730"/>
    </row>
    <row r="186" spans="6:60" s="1" customFormat="1">
      <c r="F186" s="6"/>
      <c r="G186" s="6"/>
      <c r="H186" s="6"/>
      <c r="I186" s="6"/>
      <c r="J186" s="6"/>
      <c r="K186" s="6"/>
      <c r="L186" s="6"/>
      <c r="M186" s="6"/>
      <c r="N186" s="6"/>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S186" s="730"/>
      <c r="AT186" s="730"/>
      <c r="AU186" s="730"/>
      <c r="AV186" s="730"/>
      <c r="AW186" s="730"/>
      <c r="AX186" s="730"/>
      <c r="AY186" s="730"/>
      <c r="AZ186" s="730"/>
      <c r="BA186" s="730"/>
      <c r="BB186" s="730"/>
      <c r="BC186" s="730"/>
      <c r="BD186" s="730"/>
      <c r="BE186" s="730"/>
      <c r="BF186" s="730"/>
      <c r="BG186" s="730"/>
      <c r="BH186" s="730"/>
    </row>
    <row r="187" spans="6:60" s="1" customFormat="1">
      <c r="F187" s="6"/>
      <c r="G187" s="6"/>
      <c r="H187" s="6"/>
      <c r="I187" s="6"/>
      <c r="J187" s="6"/>
      <c r="K187" s="6"/>
      <c r="L187" s="6"/>
      <c r="M187" s="6"/>
      <c r="N187" s="6"/>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S187" s="730"/>
      <c r="AT187" s="730"/>
      <c r="AU187" s="730"/>
      <c r="AV187" s="730"/>
      <c r="AW187" s="730"/>
      <c r="AX187" s="730"/>
      <c r="AY187" s="730"/>
      <c r="AZ187" s="730"/>
      <c r="BA187" s="730"/>
      <c r="BB187" s="730"/>
      <c r="BC187" s="730"/>
      <c r="BD187" s="730"/>
      <c r="BE187" s="730"/>
      <c r="BF187" s="730"/>
      <c r="BG187" s="730"/>
      <c r="BH187" s="730"/>
    </row>
    <row r="188" spans="6:60" s="1" customFormat="1">
      <c r="F188" s="6"/>
      <c r="G188" s="6"/>
      <c r="H188" s="6"/>
      <c r="I188" s="6"/>
      <c r="J188" s="6"/>
      <c r="K188" s="6"/>
      <c r="L188" s="6"/>
      <c r="M188" s="6"/>
      <c r="N188" s="6"/>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S188" s="730"/>
      <c r="AT188" s="730"/>
      <c r="AU188" s="730"/>
      <c r="AV188" s="730"/>
      <c r="AW188" s="730"/>
      <c r="AX188" s="730"/>
      <c r="AY188" s="730"/>
      <c r="AZ188" s="730"/>
      <c r="BA188" s="730"/>
      <c r="BB188" s="730"/>
      <c r="BC188" s="730"/>
      <c r="BD188" s="730"/>
      <c r="BE188" s="730"/>
      <c r="BF188" s="730"/>
      <c r="BG188" s="730"/>
      <c r="BH188" s="730"/>
    </row>
    <row r="189" spans="6:60" s="1" customFormat="1">
      <c r="F189" s="6"/>
      <c r="G189" s="6"/>
      <c r="H189" s="6"/>
      <c r="I189" s="6"/>
      <c r="J189" s="6"/>
      <c r="K189" s="6"/>
      <c r="L189" s="6"/>
      <c r="M189" s="6"/>
      <c r="N189" s="6"/>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S189" s="730"/>
      <c r="AT189" s="730"/>
      <c r="AU189" s="730"/>
      <c r="AV189" s="730"/>
      <c r="AW189" s="730"/>
      <c r="AX189" s="730"/>
      <c r="AY189" s="730"/>
      <c r="AZ189" s="730"/>
      <c r="BA189" s="730"/>
      <c r="BB189" s="730"/>
      <c r="BC189" s="730"/>
      <c r="BD189" s="730"/>
      <c r="BE189" s="730"/>
      <c r="BF189" s="730"/>
      <c r="BG189" s="730"/>
      <c r="BH189" s="730"/>
    </row>
    <row r="190" spans="6:60" s="1" customFormat="1">
      <c r="F190" s="6"/>
      <c r="G190" s="6"/>
      <c r="H190" s="6"/>
      <c r="I190" s="6"/>
      <c r="J190" s="6"/>
      <c r="K190" s="6"/>
      <c r="L190" s="6"/>
      <c r="M190" s="6"/>
      <c r="N190" s="6"/>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S190" s="730"/>
      <c r="AT190" s="730"/>
      <c r="AU190" s="730"/>
      <c r="AV190" s="730"/>
      <c r="AW190" s="730"/>
      <c r="AX190" s="730"/>
      <c r="AY190" s="730"/>
      <c r="AZ190" s="730"/>
      <c r="BA190" s="730"/>
      <c r="BB190" s="730"/>
      <c r="BC190" s="730"/>
      <c r="BD190" s="730"/>
      <c r="BE190" s="730"/>
      <c r="BF190" s="730"/>
      <c r="BG190" s="730"/>
      <c r="BH190" s="730"/>
    </row>
    <row r="191" spans="6:60" s="1" customFormat="1">
      <c r="F191" s="6"/>
      <c r="G191" s="6"/>
      <c r="H191" s="6"/>
      <c r="I191" s="6"/>
      <c r="J191" s="6"/>
      <c r="K191" s="6"/>
      <c r="L191" s="6"/>
      <c r="M191" s="6"/>
      <c r="N191" s="6"/>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S191" s="730"/>
      <c r="AT191" s="730"/>
      <c r="AU191" s="730"/>
      <c r="AV191" s="730"/>
      <c r="AW191" s="730"/>
      <c r="AX191" s="730"/>
      <c r="AY191" s="730"/>
      <c r="AZ191" s="730"/>
      <c r="BA191" s="730"/>
      <c r="BB191" s="730"/>
      <c r="BC191" s="730"/>
      <c r="BD191" s="730"/>
      <c r="BE191" s="730"/>
      <c r="BF191" s="730"/>
      <c r="BG191" s="730"/>
      <c r="BH191" s="730"/>
    </row>
    <row r="192" spans="6:60" s="1" customFormat="1">
      <c r="F192" s="6"/>
      <c r="G192" s="6"/>
      <c r="H192" s="6"/>
      <c r="I192" s="6"/>
      <c r="J192" s="6"/>
      <c r="K192" s="6"/>
      <c r="L192" s="6"/>
      <c r="M192" s="6"/>
      <c r="N192" s="6"/>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S192" s="730"/>
      <c r="AT192" s="730"/>
      <c r="AU192" s="730"/>
      <c r="AV192" s="730"/>
      <c r="AW192" s="730"/>
      <c r="AX192" s="730"/>
      <c r="AY192" s="730"/>
      <c r="AZ192" s="730"/>
      <c r="BA192" s="730"/>
      <c r="BB192" s="730"/>
      <c r="BC192" s="730"/>
      <c r="BD192" s="730"/>
      <c r="BE192" s="730"/>
      <c r="BF192" s="730"/>
      <c r="BG192" s="730"/>
      <c r="BH192" s="730"/>
    </row>
    <row r="193" spans="6:60" s="1" customFormat="1">
      <c r="F193" s="6"/>
      <c r="G193" s="6"/>
      <c r="H193" s="6"/>
      <c r="I193" s="6"/>
      <c r="J193" s="6"/>
      <c r="K193" s="6"/>
      <c r="L193" s="6"/>
      <c r="M193" s="6"/>
      <c r="N193" s="6"/>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S193" s="730"/>
      <c r="AT193" s="730"/>
      <c r="AU193" s="730"/>
      <c r="AV193" s="730"/>
      <c r="AW193" s="730"/>
      <c r="AX193" s="730"/>
      <c r="AY193" s="730"/>
      <c r="AZ193" s="730"/>
      <c r="BA193" s="730"/>
      <c r="BB193" s="730"/>
      <c r="BC193" s="730"/>
      <c r="BD193" s="730"/>
      <c r="BE193" s="730"/>
      <c r="BF193" s="730"/>
      <c r="BG193" s="730"/>
      <c r="BH193" s="730"/>
    </row>
    <row r="194" spans="6:60" s="1" customFormat="1">
      <c r="F194" s="6"/>
      <c r="G194" s="6"/>
      <c r="H194" s="6"/>
      <c r="I194" s="6"/>
      <c r="J194" s="6"/>
      <c r="K194" s="6"/>
      <c r="L194" s="6"/>
      <c r="M194" s="6"/>
      <c r="N194" s="6"/>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S194" s="730"/>
      <c r="AT194" s="730"/>
      <c r="AU194" s="730"/>
      <c r="AV194" s="730"/>
      <c r="AW194" s="730"/>
      <c r="AX194" s="730"/>
      <c r="AY194" s="730"/>
      <c r="AZ194" s="730"/>
      <c r="BA194" s="730"/>
      <c r="BB194" s="730"/>
      <c r="BC194" s="730"/>
      <c r="BD194" s="730"/>
      <c r="BE194" s="730"/>
      <c r="BF194" s="730"/>
      <c r="BG194" s="730"/>
      <c r="BH194" s="730"/>
    </row>
    <row r="195" spans="6:60" s="1" customFormat="1">
      <c r="F195" s="6"/>
      <c r="G195" s="6"/>
      <c r="H195" s="6"/>
      <c r="I195" s="6"/>
      <c r="J195" s="6"/>
      <c r="K195" s="6"/>
      <c r="L195" s="6"/>
      <c r="M195" s="6"/>
      <c r="N195" s="6"/>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S195" s="730"/>
      <c r="AT195" s="730"/>
      <c r="AU195" s="730"/>
      <c r="AV195" s="730"/>
      <c r="AW195" s="730"/>
      <c r="AX195" s="730"/>
      <c r="AY195" s="730"/>
      <c r="AZ195" s="730"/>
      <c r="BA195" s="730"/>
      <c r="BB195" s="730"/>
      <c r="BC195" s="730"/>
      <c r="BD195" s="730"/>
      <c r="BE195" s="730"/>
      <c r="BF195" s="730"/>
      <c r="BG195" s="730"/>
      <c r="BH195" s="730"/>
    </row>
    <row r="196" spans="6:60" s="1" customFormat="1">
      <c r="F196" s="6"/>
      <c r="G196" s="6"/>
      <c r="H196" s="6"/>
      <c r="I196" s="6"/>
      <c r="J196" s="6"/>
      <c r="K196" s="6"/>
      <c r="L196" s="6"/>
      <c r="M196" s="6"/>
      <c r="N196" s="6"/>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S196" s="730"/>
      <c r="AT196" s="730"/>
      <c r="AU196" s="730"/>
      <c r="AV196" s="730"/>
      <c r="AW196" s="730"/>
      <c r="AX196" s="730"/>
      <c r="AY196" s="730"/>
      <c r="AZ196" s="730"/>
      <c r="BA196" s="730"/>
      <c r="BB196" s="730"/>
      <c r="BC196" s="730"/>
      <c r="BD196" s="730"/>
      <c r="BE196" s="730"/>
      <c r="BF196" s="730"/>
      <c r="BG196" s="730"/>
      <c r="BH196" s="730"/>
    </row>
    <row r="197" spans="6:60" s="1" customFormat="1">
      <c r="F197" s="6"/>
      <c r="G197" s="6"/>
      <c r="H197" s="6"/>
      <c r="I197" s="6"/>
      <c r="J197" s="6"/>
      <c r="K197" s="6"/>
      <c r="L197" s="6"/>
      <c r="M197" s="6"/>
      <c r="N197" s="6"/>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S197" s="730"/>
      <c r="AT197" s="730"/>
      <c r="AU197" s="730"/>
      <c r="AV197" s="730"/>
      <c r="AW197" s="730"/>
      <c r="AX197" s="730"/>
      <c r="AY197" s="730"/>
      <c r="AZ197" s="730"/>
      <c r="BA197" s="730"/>
      <c r="BB197" s="730"/>
      <c r="BC197" s="730"/>
      <c r="BD197" s="730"/>
      <c r="BE197" s="730"/>
      <c r="BF197" s="730"/>
      <c r="BG197" s="730"/>
      <c r="BH197" s="730"/>
    </row>
    <row r="198" spans="6:60" s="1" customFormat="1">
      <c r="F198" s="6"/>
      <c r="G198" s="6"/>
      <c r="H198" s="6"/>
      <c r="I198" s="6"/>
      <c r="J198" s="6"/>
      <c r="K198" s="6"/>
      <c r="L198" s="6"/>
      <c r="M198" s="6"/>
      <c r="N198" s="6"/>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S198" s="730"/>
      <c r="AT198" s="730"/>
      <c r="AU198" s="730"/>
      <c r="AV198" s="730"/>
      <c r="AW198" s="730"/>
      <c r="AX198" s="730"/>
      <c r="AY198" s="730"/>
      <c r="AZ198" s="730"/>
      <c r="BA198" s="730"/>
      <c r="BB198" s="730"/>
      <c r="BC198" s="730"/>
      <c r="BD198" s="730"/>
      <c r="BE198" s="730"/>
      <c r="BF198" s="730"/>
      <c r="BG198" s="730"/>
      <c r="BH198" s="730"/>
    </row>
    <row r="199" spans="6:60" s="1" customFormat="1">
      <c r="F199" s="6"/>
      <c r="G199" s="6"/>
      <c r="H199" s="6"/>
      <c r="I199" s="6"/>
      <c r="J199" s="6"/>
      <c r="K199" s="6"/>
      <c r="L199" s="6"/>
      <c r="M199" s="6"/>
      <c r="N199" s="6"/>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S199" s="730"/>
      <c r="AT199" s="730"/>
      <c r="AU199" s="730"/>
      <c r="AV199" s="730"/>
      <c r="AW199" s="730"/>
      <c r="AX199" s="730"/>
      <c r="AY199" s="730"/>
      <c r="AZ199" s="730"/>
      <c r="BA199" s="730"/>
      <c r="BB199" s="730"/>
      <c r="BC199" s="730"/>
      <c r="BD199" s="730"/>
      <c r="BE199" s="730"/>
      <c r="BF199" s="730"/>
      <c r="BG199" s="730"/>
      <c r="BH199" s="730"/>
    </row>
    <row r="200" spans="6:60" s="1" customFormat="1">
      <c r="F200" s="6"/>
      <c r="G200" s="6"/>
      <c r="H200" s="6"/>
      <c r="I200" s="6"/>
      <c r="J200" s="6"/>
      <c r="K200" s="6"/>
      <c r="L200" s="6"/>
      <c r="M200" s="6"/>
      <c r="N200" s="6"/>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S200" s="730"/>
      <c r="AT200" s="730"/>
      <c r="AU200" s="730"/>
      <c r="AV200" s="730"/>
      <c r="AW200" s="730"/>
      <c r="AX200" s="730"/>
      <c r="AY200" s="730"/>
      <c r="AZ200" s="730"/>
      <c r="BA200" s="730"/>
      <c r="BB200" s="730"/>
      <c r="BC200" s="730"/>
      <c r="BD200" s="730"/>
      <c r="BE200" s="730"/>
      <c r="BF200" s="730"/>
      <c r="BG200" s="730"/>
      <c r="BH200" s="730"/>
    </row>
    <row r="201" spans="6:60" s="1" customFormat="1">
      <c r="F201" s="6"/>
      <c r="G201" s="6"/>
      <c r="H201" s="6"/>
      <c r="I201" s="6"/>
      <c r="J201" s="6"/>
      <c r="K201" s="6"/>
      <c r="L201" s="6"/>
      <c r="M201" s="6"/>
      <c r="N201" s="6"/>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S201" s="730"/>
      <c r="AT201" s="730"/>
      <c r="AU201" s="730"/>
      <c r="AV201" s="730"/>
      <c r="AW201" s="730"/>
      <c r="AX201" s="730"/>
      <c r="AY201" s="730"/>
      <c r="AZ201" s="730"/>
      <c r="BA201" s="730"/>
      <c r="BB201" s="730"/>
      <c r="BC201" s="730"/>
      <c r="BD201" s="730"/>
      <c r="BE201" s="730"/>
      <c r="BF201" s="730"/>
      <c r="BG201" s="730"/>
      <c r="BH201" s="730"/>
    </row>
    <row r="202" spans="6:60" s="1" customFormat="1">
      <c r="F202" s="6"/>
      <c r="G202" s="6"/>
      <c r="H202" s="6"/>
      <c r="I202" s="6"/>
      <c r="J202" s="6"/>
      <c r="K202" s="6"/>
      <c r="L202" s="6"/>
      <c r="M202" s="6"/>
      <c r="N202" s="6"/>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S202" s="730"/>
      <c r="AT202" s="730"/>
      <c r="AU202" s="730"/>
      <c r="AV202" s="730"/>
      <c r="AW202" s="730"/>
      <c r="AX202" s="730"/>
      <c r="AY202" s="730"/>
      <c r="AZ202" s="730"/>
      <c r="BA202" s="730"/>
      <c r="BB202" s="730"/>
      <c r="BC202" s="730"/>
      <c r="BD202" s="730"/>
      <c r="BE202" s="730"/>
      <c r="BF202" s="730"/>
      <c r="BG202" s="730"/>
      <c r="BH202" s="730"/>
    </row>
    <row r="203" spans="6:60" s="1" customFormat="1">
      <c r="F203" s="6"/>
      <c r="G203" s="6"/>
      <c r="H203" s="6"/>
      <c r="I203" s="6"/>
      <c r="J203" s="6"/>
      <c r="K203" s="6"/>
      <c r="L203" s="6"/>
      <c r="M203" s="6"/>
      <c r="N203" s="6"/>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S203" s="730"/>
      <c r="AT203" s="730"/>
      <c r="AU203" s="730"/>
      <c r="AV203" s="730"/>
      <c r="AW203" s="730"/>
      <c r="AX203" s="730"/>
      <c r="AY203" s="730"/>
      <c r="AZ203" s="730"/>
      <c r="BA203" s="730"/>
      <c r="BB203" s="730"/>
      <c r="BC203" s="730"/>
      <c r="BD203" s="730"/>
      <c r="BE203" s="730"/>
      <c r="BF203" s="730"/>
      <c r="BG203" s="730"/>
      <c r="BH203" s="730"/>
    </row>
    <row r="204" spans="6:60" s="1" customFormat="1">
      <c r="F204" s="6"/>
      <c r="G204" s="6"/>
      <c r="H204" s="6"/>
      <c r="I204" s="6"/>
      <c r="J204" s="6"/>
      <c r="K204" s="6"/>
      <c r="L204" s="6"/>
      <c r="M204" s="6"/>
      <c r="N204" s="6"/>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S204" s="730"/>
      <c r="AT204" s="730"/>
      <c r="AU204" s="730"/>
      <c r="AV204" s="730"/>
      <c r="AW204" s="730"/>
      <c r="AX204" s="730"/>
      <c r="AY204" s="730"/>
      <c r="AZ204" s="730"/>
      <c r="BA204" s="730"/>
      <c r="BB204" s="730"/>
      <c r="BC204" s="730"/>
      <c r="BD204" s="730"/>
      <c r="BE204" s="730"/>
      <c r="BF204" s="730"/>
      <c r="BG204" s="730"/>
      <c r="BH204" s="730"/>
    </row>
    <row r="205" spans="6:60" s="1" customFormat="1">
      <c r="F205" s="6"/>
      <c r="G205" s="6"/>
      <c r="H205" s="6"/>
      <c r="I205" s="6"/>
      <c r="J205" s="6"/>
      <c r="K205" s="6"/>
      <c r="L205" s="6"/>
      <c r="M205" s="6"/>
      <c r="N205" s="6"/>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S205" s="730"/>
      <c r="AT205" s="730"/>
      <c r="AU205" s="730"/>
      <c r="AV205" s="730"/>
      <c r="AW205" s="730"/>
      <c r="AX205" s="730"/>
      <c r="AY205" s="730"/>
      <c r="AZ205" s="730"/>
      <c r="BA205" s="730"/>
      <c r="BB205" s="730"/>
      <c r="BC205" s="730"/>
      <c r="BD205" s="730"/>
      <c r="BE205" s="730"/>
      <c r="BF205" s="730"/>
      <c r="BG205" s="730"/>
      <c r="BH205" s="730"/>
    </row>
    <row r="206" spans="6:60" s="1" customFormat="1">
      <c r="F206" s="6"/>
      <c r="G206" s="6"/>
      <c r="H206" s="6"/>
      <c r="I206" s="6"/>
      <c r="J206" s="6"/>
      <c r="K206" s="6"/>
      <c r="L206" s="6"/>
      <c r="M206" s="6"/>
      <c r="N206" s="6"/>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S206" s="730"/>
      <c r="AT206" s="730"/>
      <c r="AU206" s="730"/>
      <c r="AV206" s="730"/>
      <c r="AW206" s="730"/>
      <c r="AX206" s="730"/>
      <c r="AY206" s="730"/>
      <c r="AZ206" s="730"/>
      <c r="BA206" s="730"/>
      <c r="BB206" s="730"/>
      <c r="BC206" s="730"/>
      <c r="BD206" s="730"/>
      <c r="BE206" s="730"/>
      <c r="BF206" s="730"/>
      <c r="BG206" s="730"/>
      <c r="BH206" s="730"/>
    </row>
    <row r="207" spans="6:60" s="1" customFormat="1">
      <c r="F207" s="6"/>
      <c r="G207" s="6"/>
      <c r="H207" s="6"/>
      <c r="I207" s="6"/>
      <c r="J207" s="6"/>
      <c r="K207" s="6"/>
      <c r="L207" s="6"/>
      <c r="M207" s="6"/>
      <c r="N207" s="6"/>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S207" s="730"/>
      <c r="AT207" s="730"/>
      <c r="AU207" s="730"/>
      <c r="AV207" s="730"/>
      <c r="AW207" s="730"/>
      <c r="AX207" s="730"/>
      <c r="AY207" s="730"/>
      <c r="AZ207" s="730"/>
      <c r="BA207" s="730"/>
      <c r="BB207" s="730"/>
      <c r="BC207" s="730"/>
      <c r="BD207" s="730"/>
      <c r="BE207" s="730"/>
      <c r="BF207" s="730"/>
      <c r="BG207" s="730"/>
      <c r="BH207" s="730"/>
    </row>
    <row r="208" spans="6:60" s="1" customFormat="1">
      <c r="F208" s="6"/>
      <c r="G208" s="6"/>
      <c r="H208" s="6"/>
      <c r="I208" s="6"/>
      <c r="J208" s="6"/>
      <c r="K208" s="6"/>
      <c r="L208" s="6"/>
      <c r="M208" s="6"/>
      <c r="N208" s="6"/>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S208" s="730"/>
      <c r="AT208" s="730"/>
      <c r="AU208" s="730"/>
      <c r="AV208" s="730"/>
      <c r="AW208" s="730"/>
      <c r="AX208" s="730"/>
      <c r="AY208" s="730"/>
      <c r="AZ208" s="730"/>
      <c r="BA208" s="730"/>
      <c r="BB208" s="730"/>
      <c r="BC208" s="730"/>
      <c r="BD208" s="730"/>
      <c r="BE208" s="730"/>
      <c r="BF208" s="730"/>
      <c r="BG208" s="730"/>
      <c r="BH208" s="730"/>
    </row>
    <row r="209" spans="6:60" s="1" customFormat="1">
      <c r="F209" s="6"/>
      <c r="G209" s="6"/>
      <c r="H209" s="6"/>
      <c r="I209" s="6"/>
      <c r="J209" s="6"/>
      <c r="K209" s="6"/>
      <c r="L209" s="6"/>
      <c r="M209" s="6"/>
      <c r="N209" s="6"/>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S209" s="730"/>
      <c r="AT209" s="730"/>
      <c r="AU209" s="730"/>
      <c r="AV209" s="730"/>
      <c r="AW209" s="730"/>
      <c r="AX209" s="730"/>
      <c r="AY209" s="730"/>
      <c r="AZ209" s="730"/>
      <c r="BA209" s="730"/>
      <c r="BB209" s="730"/>
      <c r="BC209" s="730"/>
      <c r="BD209" s="730"/>
      <c r="BE209" s="730"/>
      <c r="BF209" s="730"/>
      <c r="BG209" s="730"/>
      <c r="BH209" s="730"/>
    </row>
    <row r="210" spans="6:60" s="1" customFormat="1">
      <c r="F210" s="6"/>
      <c r="G210" s="6"/>
      <c r="H210" s="6"/>
      <c r="I210" s="6"/>
      <c r="J210" s="6"/>
      <c r="K210" s="6"/>
      <c r="L210" s="6"/>
      <c r="M210" s="6"/>
      <c r="N210" s="6"/>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S210" s="730"/>
      <c r="AT210" s="730"/>
      <c r="AU210" s="730"/>
      <c r="AV210" s="730"/>
      <c r="AW210" s="730"/>
      <c r="AX210" s="730"/>
      <c r="AY210" s="730"/>
      <c r="AZ210" s="730"/>
      <c r="BA210" s="730"/>
      <c r="BB210" s="730"/>
      <c r="BC210" s="730"/>
      <c r="BD210" s="730"/>
      <c r="BE210" s="730"/>
      <c r="BF210" s="730"/>
      <c r="BG210" s="730"/>
      <c r="BH210" s="730"/>
    </row>
    <row r="211" spans="6:60" s="1" customFormat="1">
      <c r="F211" s="6"/>
      <c r="G211" s="6"/>
      <c r="H211" s="6"/>
      <c r="I211" s="6"/>
      <c r="J211" s="6"/>
      <c r="K211" s="6"/>
      <c r="L211" s="6"/>
      <c r="M211" s="6"/>
      <c r="N211" s="6"/>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S211" s="730"/>
      <c r="AT211" s="730"/>
      <c r="AU211" s="730"/>
      <c r="AV211" s="730"/>
      <c r="AW211" s="730"/>
      <c r="AX211" s="730"/>
      <c r="AY211" s="730"/>
      <c r="AZ211" s="730"/>
      <c r="BA211" s="730"/>
      <c r="BB211" s="730"/>
      <c r="BC211" s="730"/>
      <c r="BD211" s="730"/>
      <c r="BE211" s="730"/>
      <c r="BF211" s="730"/>
      <c r="BG211" s="730"/>
      <c r="BH211" s="730"/>
    </row>
    <row r="212" spans="6:60" s="1" customFormat="1">
      <c r="F212" s="6"/>
      <c r="G212" s="6"/>
      <c r="H212" s="6"/>
      <c r="I212" s="6"/>
      <c r="J212" s="6"/>
      <c r="K212" s="6"/>
      <c r="L212" s="6"/>
      <c r="M212" s="6"/>
      <c r="N212" s="6"/>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S212" s="730"/>
      <c r="AT212" s="730"/>
      <c r="AU212" s="730"/>
      <c r="AV212" s="730"/>
      <c r="AW212" s="730"/>
      <c r="AX212" s="730"/>
      <c r="AY212" s="730"/>
      <c r="AZ212" s="730"/>
      <c r="BA212" s="730"/>
      <c r="BB212" s="730"/>
      <c r="BC212" s="730"/>
      <c r="BD212" s="730"/>
      <c r="BE212" s="730"/>
      <c r="BF212" s="730"/>
      <c r="BG212" s="730"/>
      <c r="BH212" s="730"/>
    </row>
    <row r="213" spans="6:60" s="1" customFormat="1">
      <c r="F213" s="6"/>
      <c r="G213" s="6"/>
      <c r="H213" s="6"/>
      <c r="I213" s="6"/>
      <c r="J213" s="6"/>
      <c r="K213" s="6"/>
      <c r="L213" s="6"/>
      <c r="M213" s="6"/>
      <c r="N213" s="6"/>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S213" s="730"/>
      <c r="AT213" s="730"/>
      <c r="AU213" s="730"/>
      <c r="AV213" s="730"/>
      <c r="AW213" s="730"/>
      <c r="AX213" s="730"/>
      <c r="AY213" s="730"/>
      <c r="AZ213" s="730"/>
      <c r="BA213" s="730"/>
      <c r="BB213" s="730"/>
      <c r="BC213" s="730"/>
      <c r="BD213" s="730"/>
      <c r="BE213" s="730"/>
      <c r="BF213" s="730"/>
      <c r="BG213" s="730"/>
      <c r="BH213" s="730"/>
    </row>
    <row r="214" spans="6:60" s="1" customFormat="1">
      <c r="F214" s="6"/>
      <c r="G214" s="6"/>
      <c r="H214" s="6"/>
      <c r="I214" s="6"/>
      <c r="J214" s="6"/>
      <c r="K214" s="6"/>
      <c r="L214" s="6"/>
      <c r="M214" s="6"/>
      <c r="N214" s="6"/>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S214" s="730"/>
      <c r="AT214" s="730"/>
      <c r="AU214" s="730"/>
      <c r="AV214" s="730"/>
      <c r="AW214" s="730"/>
      <c r="AX214" s="730"/>
      <c r="AY214" s="730"/>
      <c r="AZ214" s="730"/>
      <c r="BA214" s="730"/>
      <c r="BB214" s="730"/>
      <c r="BC214" s="730"/>
      <c r="BD214" s="730"/>
      <c r="BE214" s="730"/>
      <c r="BF214" s="730"/>
      <c r="BG214" s="730"/>
      <c r="BH214" s="730"/>
    </row>
    <row r="215" spans="6:60" s="1" customFormat="1">
      <c r="F215" s="6"/>
      <c r="G215" s="6"/>
      <c r="H215" s="6"/>
      <c r="I215" s="6"/>
      <c r="J215" s="6"/>
      <c r="K215" s="6"/>
      <c r="L215" s="6"/>
      <c r="M215" s="6"/>
      <c r="N215" s="6"/>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S215" s="730"/>
      <c r="AT215" s="730"/>
      <c r="AU215" s="730"/>
      <c r="AV215" s="730"/>
      <c r="AW215" s="730"/>
      <c r="AX215" s="730"/>
      <c r="AY215" s="730"/>
      <c r="AZ215" s="730"/>
      <c r="BA215" s="730"/>
      <c r="BB215" s="730"/>
      <c r="BC215" s="730"/>
      <c r="BD215" s="730"/>
      <c r="BE215" s="730"/>
      <c r="BF215" s="730"/>
      <c r="BG215" s="730"/>
      <c r="BH215" s="730"/>
    </row>
    <row r="216" spans="6:60" s="1" customFormat="1">
      <c r="F216" s="6"/>
      <c r="G216" s="6"/>
      <c r="H216" s="6"/>
      <c r="I216" s="6"/>
      <c r="J216" s="6"/>
      <c r="K216" s="6"/>
      <c r="L216" s="6"/>
      <c r="M216" s="6"/>
      <c r="N216" s="6"/>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S216" s="730"/>
      <c r="AT216" s="730"/>
      <c r="AU216" s="730"/>
      <c r="AV216" s="730"/>
      <c r="AW216" s="730"/>
      <c r="AX216" s="730"/>
      <c r="AY216" s="730"/>
      <c r="AZ216" s="730"/>
      <c r="BA216" s="730"/>
      <c r="BB216" s="730"/>
      <c r="BC216" s="730"/>
      <c r="BD216" s="730"/>
      <c r="BE216" s="730"/>
      <c r="BF216" s="730"/>
      <c r="BG216" s="730"/>
      <c r="BH216" s="730"/>
    </row>
    <row r="217" spans="6:60" s="1" customFormat="1">
      <c r="F217" s="6"/>
      <c r="G217" s="6"/>
      <c r="H217" s="6"/>
      <c r="I217" s="6"/>
      <c r="J217" s="6"/>
      <c r="K217" s="6"/>
      <c r="L217" s="6"/>
      <c r="M217" s="6"/>
      <c r="N217" s="6"/>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S217" s="730"/>
      <c r="AT217" s="730"/>
      <c r="AU217" s="730"/>
      <c r="AV217" s="730"/>
      <c r="AW217" s="730"/>
      <c r="AX217" s="730"/>
      <c r="AY217" s="730"/>
      <c r="AZ217" s="730"/>
      <c r="BA217" s="730"/>
      <c r="BB217" s="730"/>
      <c r="BC217" s="730"/>
      <c r="BD217" s="730"/>
      <c r="BE217" s="730"/>
      <c r="BF217" s="730"/>
      <c r="BG217" s="730"/>
      <c r="BH217" s="730"/>
    </row>
    <row r="218" spans="6:60" s="1" customFormat="1">
      <c r="F218" s="6"/>
      <c r="G218" s="6"/>
      <c r="H218" s="6"/>
      <c r="I218" s="6"/>
      <c r="J218" s="6"/>
      <c r="K218" s="6"/>
      <c r="L218" s="6"/>
      <c r="M218" s="6"/>
      <c r="N218" s="6"/>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S218" s="730"/>
      <c r="AT218" s="730"/>
      <c r="AU218" s="730"/>
      <c r="AV218" s="730"/>
      <c r="AW218" s="730"/>
      <c r="AX218" s="730"/>
      <c r="AY218" s="730"/>
      <c r="AZ218" s="730"/>
      <c r="BA218" s="730"/>
      <c r="BB218" s="730"/>
      <c r="BC218" s="730"/>
      <c r="BD218" s="730"/>
      <c r="BE218" s="730"/>
      <c r="BF218" s="730"/>
      <c r="BG218" s="730"/>
      <c r="BH218" s="730"/>
    </row>
    <row r="219" spans="6:60" s="1" customFormat="1">
      <c r="F219" s="6"/>
      <c r="G219" s="6"/>
      <c r="H219" s="6"/>
      <c r="I219" s="6"/>
      <c r="J219" s="6"/>
      <c r="K219" s="6"/>
      <c r="L219" s="6"/>
      <c r="M219" s="6"/>
      <c r="N219" s="6"/>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S219" s="730"/>
      <c r="AT219" s="730"/>
      <c r="AU219" s="730"/>
      <c r="AV219" s="730"/>
      <c r="AW219" s="730"/>
      <c r="AX219" s="730"/>
      <c r="AY219" s="730"/>
      <c r="AZ219" s="730"/>
      <c r="BA219" s="730"/>
      <c r="BB219" s="730"/>
      <c r="BC219" s="730"/>
      <c r="BD219" s="730"/>
      <c r="BE219" s="730"/>
      <c r="BF219" s="730"/>
      <c r="BG219" s="730"/>
      <c r="BH219" s="730"/>
    </row>
    <row r="220" spans="6:60" s="1" customFormat="1">
      <c r="F220" s="6"/>
      <c r="G220" s="6"/>
      <c r="H220" s="6"/>
      <c r="I220" s="6"/>
      <c r="J220" s="6"/>
      <c r="K220" s="6"/>
      <c r="L220" s="6"/>
      <c r="M220" s="6"/>
      <c r="N220" s="6"/>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S220" s="730"/>
      <c r="AT220" s="730"/>
      <c r="AU220" s="730"/>
      <c r="AV220" s="730"/>
      <c r="AW220" s="730"/>
      <c r="AX220" s="730"/>
      <c r="AY220" s="730"/>
      <c r="AZ220" s="730"/>
      <c r="BA220" s="730"/>
      <c r="BB220" s="730"/>
      <c r="BC220" s="730"/>
      <c r="BD220" s="730"/>
      <c r="BE220" s="730"/>
      <c r="BF220" s="730"/>
      <c r="BG220" s="730"/>
      <c r="BH220" s="730"/>
    </row>
    <row r="221" spans="6:60" s="1" customFormat="1">
      <c r="F221" s="6"/>
      <c r="G221" s="6"/>
      <c r="H221" s="6"/>
      <c r="I221" s="6"/>
      <c r="J221" s="6"/>
      <c r="K221" s="6"/>
      <c r="L221" s="6"/>
      <c r="M221" s="6"/>
      <c r="N221" s="6"/>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S221" s="730"/>
      <c r="AT221" s="730"/>
      <c r="AU221" s="730"/>
      <c r="AV221" s="730"/>
      <c r="AW221" s="730"/>
      <c r="AX221" s="730"/>
      <c r="AY221" s="730"/>
      <c r="AZ221" s="730"/>
      <c r="BA221" s="730"/>
      <c r="BB221" s="730"/>
      <c r="BC221" s="730"/>
      <c r="BD221" s="730"/>
      <c r="BE221" s="730"/>
      <c r="BF221" s="730"/>
      <c r="BG221" s="730"/>
      <c r="BH221" s="730"/>
    </row>
    <row r="222" spans="6:60" s="1" customFormat="1">
      <c r="F222" s="6"/>
      <c r="G222" s="6"/>
      <c r="H222" s="6"/>
      <c r="I222" s="6"/>
      <c r="J222" s="6"/>
      <c r="K222" s="6"/>
      <c r="L222" s="6"/>
      <c r="M222" s="6"/>
      <c r="N222" s="6"/>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S222" s="730"/>
      <c r="AT222" s="730"/>
      <c r="AU222" s="730"/>
      <c r="AV222" s="730"/>
      <c r="AW222" s="730"/>
      <c r="AX222" s="730"/>
      <c r="AY222" s="730"/>
      <c r="AZ222" s="730"/>
      <c r="BA222" s="730"/>
      <c r="BB222" s="730"/>
      <c r="BC222" s="730"/>
      <c r="BD222" s="730"/>
      <c r="BE222" s="730"/>
      <c r="BF222" s="730"/>
      <c r="BG222" s="730"/>
      <c r="BH222" s="730"/>
    </row>
    <row r="223" spans="6:60" s="1" customFormat="1">
      <c r="F223" s="6"/>
      <c r="G223" s="6"/>
      <c r="H223" s="6"/>
      <c r="I223" s="6"/>
      <c r="J223" s="6"/>
      <c r="K223" s="6"/>
      <c r="L223" s="6"/>
      <c r="M223" s="6"/>
      <c r="N223" s="6"/>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S223" s="730"/>
      <c r="AT223" s="730"/>
      <c r="AU223" s="730"/>
      <c r="AV223" s="730"/>
      <c r="AW223" s="730"/>
      <c r="AX223" s="730"/>
      <c r="AY223" s="730"/>
      <c r="AZ223" s="730"/>
      <c r="BA223" s="730"/>
      <c r="BB223" s="730"/>
      <c r="BC223" s="730"/>
      <c r="BD223" s="730"/>
      <c r="BE223" s="730"/>
      <c r="BF223" s="730"/>
      <c r="BG223" s="730"/>
      <c r="BH223" s="730"/>
    </row>
    <row r="224" spans="6:60" s="1" customFormat="1">
      <c r="F224" s="6"/>
      <c r="G224" s="6"/>
      <c r="H224" s="6"/>
      <c r="I224" s="6"/>
      <c r="J224" s="6"/>
      <c r="K224" s="6"/>
      <c r="L224" s="6"/>
      <c r="M224" s="6"/>
      <c r="N224" s="6"/>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S224" s="730"/>
      <c r="AT224" s="730"/>
      <c r="AU224" s="730"/>
      <c r="AV224" s="730"/>
      <c r="AW224" s="730"/>
      <c r="AX224" s="730"/>
      <c r="AY224" s="730"/>
      <c r="AZ224" s="730"/>
      <c r="BA224" s="730"/>
      <c r="BB224" s="730"/>
      <c r="BC224" s="730"/>
      <c r="BD224" s="730"/>
      <c r="BE224" s="730"/>
      <c r="BF224" s="730"/>
      <c r="BG224" s="730"/>
      <c r="BH224" s="730"/>
    </row>
    <row r="225" spans="6:60" s="1" customFormat="1">
      <c r="F225" s="6"/>
      <c r="G225" s="6"/>
      <c r="H225" s="6"/>
      <c r="I225" s="6"/>
      <c r="J225" s="6"/>
      <c r="K225" s="6"/>
      <c r="L225" s="6"/>
      <c r="M225" s="6"/>
      <c r="N225" s="6"/>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S225" s="730"/>
      <c r="AT225" s="730"/>
      <c r="AU225" s="730"/>
      <c r="AV225" s="730"/>
      <c r="AW225" s="730"/>
      <c r="AX225" s="730"/>
      <c r="AY225" s="730"/>
      <c r="AZ225" s="730"/>
      <c r="BA225" s="730"/>
      <c r="BB225" s="730"/>
      <c r="BC225" s="730"/>
      <c r="BD225" s="730"/>
      <c r="BE225" s="730"/>
      <c r="BF225" s="730"/>
      <c r="BG225" s="730"/>
      <c r="BH225" s="730"/>
    </row>
    <row r="226" spans="6:60" s="1" customFormat="1">
      <c r="F226" s="6"/>
      <c r="G226" s="6"/>
      <c r="H226" s="6"/>
      <c r="I226" s="6"/>
      <c r="J226" s="6"/>
      <c r="K226" s="6"/>
      <c r="L226" s="6"/>
      <c r="M226" s="6"/>
      <c r="N226" s="6"/>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S226" s="730"/>
      <c r="AT226" s="730"/>
      <c r="AU226" s="730"/>
      <c r="AV226" s="730"/>
      <c r="AW226" s="730"/>
      <c r="AX226" s="730"/>
      <c r="AY226" s="730"/>
      <c r="AZ226" s="730"/>
      <c r="BA226" s="730"/>
      <c r="BB226" s="730"/>
      <c r="BC226" s="730"/>
      <c r="BD226" s="730"/>
      <c r="BE226" s="730"/>
      <c r="BF226" s="730"/>
      <c r="BG226" s="730"/>
      <c r="BH226" s="730"/>
    </row>
    <row r="227" spans="6:60" s="1" customFormat="1">
      <c r="F227" s="6"/>
      <c r="G227" s="6"/>
      <c r="H227" s="6"/>
      <c r="I227" s="6"/>
      <c r="J227" s="6"/>
      <c r="K227" s="6"/>
      <c r="L227" s="6"/>
      <c r="M227" s="6"/>
      <c r="N227" s="6"/>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S227" s="730"/>
      <c r="AT227" s="730"/>
      <c r="AU227" s="730"/>
      <c r="AV227" s="730"/>
      <c r="AW227" s="730"/>
      <c r="AX227" s="730"/>
      <c r="AY227" s="730"/>
      <c r="AZ227" s="730"/>
      <c r="BA227" s="730"/>
      <c r="BB227" s="730"/>
      <c r="BC227" s="730"/>
      <c r="BD227" s="730"/>
      <c r="BE227" s="730"/>
      <c r="BF227" s="730"/>
      <c r="BG227" s="730"/>
      <c r="BH227" s="730"/>
    </row>
    <row r="228" spans="6:60" s="1" customFormat="1">
      <c r="F228" s="6"/>
      <c r="G228" s="6"/>
      <c r="H228" s="6"/>
      <c r="I228" s="6"/>
      <c r="J228" s="6"/>
      <c r="K228" s="6"/>
      <c r="L228" s="6"/>
      <c r="M228" s="6"/>
      <c r="N228" s="6"/>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S228" s="730"/>
      <c r="AT228" s="730"/>
      <c r="AU228" s="730"/>
      <c r="AV228" s="730"/>
      <c r="AW228" s="730"/>
      <c r="AX228" s="730"/>
      <c r="AY228" s="730"/>
      <c r="AZ228" s="730"/>
      <c r="BA228" s="730"/>
      <c r="BB228" s="730"/>
      <c r="BC228" s="730"/>
      <c r="BD228" s="730"/>
      <c r="BE228" s="730"/>
      <c r="BF228" s="730"/>
      <c r="BG228" s="730"/>
      <c r="BH228" s="730"/>
    </row>
    <row r="229" spans="6:60" s="1" customFormat="1">
      <c r="F229" s="6"/>
      <c r="G229" s="6"/>
      <c r="H229" s="6"/>
      <c r="I229" s="6"/>
      <c r="J229" s="6"/>
      <c r="K229" s="6"/>
      <c r="L229" s="6"/>
      <c r="M229" s="6"/>
      <c r="N229" s="6"/>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S229" s="730"/>
      <c r="AT229" s="730"/>
      <c r="AU229" s="730"/>
      <c r="AV229" s="730"/>
      <c r="AW229" s="730"/>
      <c r="AX229" s="730"/>
      <c r="AY229" s="730"/>
      <c r="AZ229" s="730"/>
      <c r="BA229" s="730"/>
      <c r="BB229" s="730"/>
      <c r="BC229" s="730"/>
      <c r="BD229" s="730"/>
      <c r="BE229" s="730"/>
      <c r="BF229" s="730"/>
      <c r="BG229" s="730"/>
      <c r="BH229" s="730"/>
    </row>
    <row r="230" spans="6:60" s="1" customFormat="1">
      <c r="F230" s="6"/>
      <c r="G230" s="6"/>
      <c r="H230" s="6"/>
      <c r="I230" s="6"/>
      <c r="J230" s="6"/>
      <c r="K230" s="6"/>
      <c r="L230" s="6"/>
      <c r="M230" s="6"/>
      <c r="N230" s="6"/>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S230" s="730"/>
      <c r="AT230" s="730"/>
      <c r="AU230" s="730"/>
      <c r="AV230" s="730"/>
      <c r="AW230" s="730"/>
      <c r="AX230" s="730"/>
      <c r="AY230" s="730"/>
      <c r="AZ230" s="730"/>
      <c r="BA230" s="730"/>
      <c r="BB230" s="730"/>
      <c r="BC230" s="730"/>
      <c r="BD230" s="730"/>
      <c r="BE230" s="730"/>
      <c r="BF230" s="730"/>
      <c r="BG230" s="730"/>
      <c r="BH230" s="730"/>
    </row>
    <row r="231" spans="6:60" s="1" customFormat="1">
      <c r="F231" s="6"/>
      <c r="G231" s="6"/>
      <c r="H231" s="6"/>
      <c r="I231" s="6"/>
      <c r="J231" s="6"/>
      <c r="K231" s="6"/>
      <c r="L231" s="6"/>
      <c r="M231" s="6"/>
      <c r="N231" s="6"/>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S231" s="730"/>
      <c r="AT231" s="730"/>
      <c r="AU231" s="730"/>
      <c r="AV231" s="730"/>
      <c r="AW231" s="730"/>
      <c r="AX231" s="730"/>
      <c r="AY231" s="730"/>
      <c r="AZ231" s="730"/>
      <c r="BA231" s="730"/>
      <c r="BB231" s="730"/>
      <c r="BC231" s="730"/>
      <c r="BD231" s="730"/>
      <c r="BE231" s="730"/>
      <c r="BF231" s="730"/>
      <c r="BG231" s="730"/>
      <c r="BH231" s="730"/>
    </row>
    <row r="232" spans="6:60" s="1" customFormat="1">
      <c r="F232" s="6"/>
      <c r="G232" s="6"/>
      <c r="H232" s="6"/>
      <c r="I232" s="6"/>
      <c r="J232" s="6"/>
      <c r="K232" s="6"/>
      <c r="L232" s="6"/>
      <c r="M232" s="6"/>
      <c r="N232" s="6"/>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S232" s="730"/>
      <c r="AT232" s="730"/>
      <c r="AU232" s="730"/>
      <c r="AV232" s="730"/>
      <c r="AW232" s="730"/>
      <c r="AX232" s="730"/>
      <c r="AY232" s="730"/>
      <c r="AZ232" s="730"/>
      <c r="BA232" s="730"/>
      <c r="BB232" s="730"/>
      <c r="BC232" s="730"/>
      <c r="BD232" s="730"/>
      <c r="BE232" s="730"/>
      <c r="BF232" s="730"/>
      <c r="BG232" s="730"/>
      <c r="BH232" s="730"/>
    </row>
    <row r="233" spans="6:60" s="1" customFormat="1">
      <c r="F233" s="6"/>
      <c r="G233" s="6"/>
      <c r="H233" s="6"/>
      <c r="I233" s="6"/>
      <c r="J233" s="6"/>
      <c r="K233" s="6"/>
      <c r="L233" s="6"/>
      <c r="M233" s="6"/>
      <c r="N233" s="6"/>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S233" s="730"/>
      <c r="AT233" s="730"/>
      <c r="AU233" s="730"/>
      <c r="AV233" s="730"/>
      <c r="AW233" s="730"/>
      <c r="AX233" s="730"/>
      <c r="AY233" s="730"/>
      <c r="AZ233" s="730"/>
      <c r="BA233" s="730"/>
      <c r="BB233" s="730"/>
      <c r="BC233" s="730"/>
      <c r="BD233" s="730"/>
      <c r="BE233" s="730"/>
      <c r="BF233" s="730"/>
      <c r="BG233" s="730"/>
      <c r="BH233" s="730"/>
    </row>
    <row r="234" spans="6:60" s="1" customFormat="1">
      <c r="F234" s="6"/>
      <c r="G234" s="6"/>
      <c r="H234" s="6"/>
      <c r="I234" s="6"/>
      <c r="J234" s="6"/>
      <c r="K234" s="6"/>
      <c r="L234" s="6"/>
      <c r="M234" s="6"/>
      <c r="N234" s="6"/>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S234" s="730"/>
      <c r="AT234" s="730"/>
      <c r="AU234" s="730"/>
      <c r="AV234" s="730"/>
      <c r="AW234" s="730"/>
      <c r="AX234" s="730"/>
      <c r="AY234" s="730"/>
      <c r="AZ234" s="730"/>
      <c r="BA234" s="730"/>
      <c r="BB234" s="730"/>
      <c r="BC234" s="730"/>
      <c r="BD234" s="730"/>
      <c r="BE234" s="730"/>
      <c r="BF234" s="730"/>
      <c r="BG234" s="730"/>
      <c r="BH234" s="730"/>
    </row>
    <row r="235" spans="6:60" s="1" customFormat="1">
      <c r="F235" s="6"/>
      <c r="G235" s="6"/>
      <c r="H235" s="6"/>
      <c r="I235" s="6"/>
      <c r="J235" s="6"/>
      <c r="K235" s="6"/>
      <c r="L235" s="6"/>
      <c r="M235" s="6"/>
      <c r="N235" s="6"/>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S235" s="730"/>
      <c r="AT235" s="730"/>
      <c r="AU235" s="730"/>
      <c r="AV235" s="730"/>
      <c r="AW235" s="730"/>
      <c r="AX235" s="730"/>
      <c r="AY235" s="730"/>
      <c r="AZ235" s="730"/>
      <c r="BA235" s="730"/>
      <c r="BB235" s="730"/>
      <c r="BC235" s="730"/>
      <c r="BD235" s="730"/>
      <c r="BE235" s="730"/>
      <c r="BF235" s="730"/>
      <c r="BG235" s="730"/>
      <c r="BH235" s="730"/>
    </row>
    <row r="236" spans="6:60" s="1" customFormat="1">
      <c r="F236" s="6"/>
      <c r="G236" s="6"/>
      <c r="H236" s="6"/>
      <c r="I236" s="6"/>
      <c r="J236" s="6"/>
      <c r="K236" s="6"/>
      <c r="L236" s="6"/>
      <c r="M236" s="6"/>
      <c r="N236" s="6"/>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S236" s="730"/>
      <c r="AT236" s="730"/>
      <c r="AU236" s="730"/>
      <c r="AV236" s="730"/>
      <c r="AW236" s="730"/>
      <c r="AX236" s="730"/>
      <c r="AY236" s="730"/>
      <c r="AZ236" s="730"/>
      <c r="BA236" s="730"/>
      <c r="BB236" s="730"/>
      <c r="BC236" s="730"/>
      <c r="BD236" s="730"/>
      <c r="BE236" s="730"/>
      <c r="BF236" s="730"/>
      <c r="BG236" s="730"/>
      <c r="BH236" s="730"/>
    </row>
    <row r="237" spans="6:60" s="1" customFormat="1">
      <c r="F237" s="6"/>
      <c r="G237" s="6"/>
      <c r="H237" s="6"/>
      <c r="I237" s="6"/>
      <c r="J237" s="6"/>
      <c r="K237" s="6"/>
      <c r="L237" s="6"/>
      <c r="M237" s="6"/>
      <c r="N237" s="6"/>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S237" s="730"/>
      <c r="AT237" s="730"/>
      <c r="AU237" s="730"/>
      <c r="AV237" s="730"/>
      <c r="AW237" s="730"/>
      <c r="AX237" s="730"/>
      <c r="AY237" s="730"/>
      <c r="AZ237" s="730"/>
      <c r="BA237" s="730"/>
      <c r="BB237" s="730"/>
      <c r="BC237" s="730"/>
      <c r="BD237" s="730"/>
      <c r="BE237" s="730"/>
      <c r="BF237" s="730"/>
      <c r="BG237" s="730"/>
      <c r="BH237" s="730"/>
    </row>
    <row r="238" spans="6:60" s="1" customFormat="1">
      <c r="F238" s="6"/>
      <c r="G238" s="6"/>
      <c r="H238" s="6"/>
      <c r="I238" s="6"/>
      <c r="J238" s="6"/>
      <c r="K238" s="6"/>
      <c r="L238" s="6"/>
      <c r="M238" s="6"/>
      <c r="N238" s="6"/>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S238" s="730"/>
      <c r="AT238" s="730"/>
      <c r="AU238" s="730"/>
      <c r="AV238" s="730"/>
      <c r="AW238" s="730"/>
      <c r="AX238" s="730"/>
      <c r="AY238" s="730"/>
      <c r="AZ238" s="730"/>
      <c r="BA238" s="730"/>
      <c r="BB238" s="730"/>
      <c r="BC238" s="730"/>
      <c r="BD238" s="730"/>
      <c r="BE238" s="730"/>
      <c r="BF238" s="730"/>
      <c r="BG238" s="730"/>
      <c r="BH238" s="730"/>
    </row>
    <row r="239" spans="6:60" s="1" customFormat="1">
      <c r="F239" s="6"/>
      <c r="G239" s="6"/>
      <c r="H239" s="6"/>
      <c r="I239" s="6"/>
      <c r="J239" s="6"/>
      <c r="K239" s="6"/>
      <c r="L239" s="6"/>
      <c r="M239" s="6"/>
      <c r="N239" s="6"/>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S239" s="730"/>
      <c r="AT239" s="730"/>
      <c r="AU239" s="730"/>
      <c r="AV239" s="730"/>
      <c r="AW239" s="730"/>
      <c r="AX239" s="730"/>
      <c r="AY239" s="730"/>
      <c r="AZ239" s="730"/>
      <c r="BA239" s="730"/>
      <c r="BB239" s="730"/>
      <c r="BC239" s="730"/>
      <c r="BD239" s="730"/>
      <c r="BE239" s="730"/>
      <c r="BF239" s="730"/>
      <c r="BG239" s="730"/>
      <c r="BH239" s="730"/>
    </row>
    <row r="240" spans="6:60" s="1" customFormat="1">
      <c r="F240" s="6"/>
      <c r="G240" s="6"/>
      <c r="H240" s="6"/>
      <c r="I240" s="6"/>
      <c r="J240" s="6"/>
      <c r="K240" s="6"/>
      <c r="L240" s="6"/>
      <c r="M240" s="6"/>
      <c r="N240" s="6"/>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S240" s="730"/>
      <c r="AT240" s="730"/>
      <c r="AU240" s="730"/>
      <c r="AV240" s="730"/>
      <c r="AW240" s="730"/>
      <c r="AX240" s="730"/>
      <c r="AY240" s="730"/>
      <c r="AZ240" s="730"/>
      <c r="BA240" s="730"/>
      <c r="BB240" s="730"/>
      <c r="BC240" s="730"/>
      <c r="BD240" s="730"/>
      <c r="BE240" s="730"/>
      <c r="BF240" s="730"/>
      <c r="BG240" s="730"/>
      <c r="BH240" s="730"/>
    </row>
    <row r="241" spans="6:60" s="1" customFormat="1">
      <c r="F241" s="6"/>
      <c r="G241" s="6"/>
      <c r="H241" s="6"/>
      <c r="I241" s="6"/>
      <c r="J241" s="6"/>
      <c r="K241" s="6"/>
      <c r="L241" s="6"/>
      <c r="M241" s="6"/>
      <c r="N241" s="6"/>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S241" s="730"/>
      <c r="AT241" s="730"/>
      <c r="AU241" s="730"/>
      <c r="AV241" s="730"/>
      <c r="AW241" s="730"/>
      <c r="AX241" s="730"/>
      <c r="AY241" s="730"/>
      <c r="AZ241" s="730"/>
      <c r="BA241" s="730"/>
      <c r="BB241" s="730"/>
      <c r="BC241" s="730"/>
      <c r="BD241" s="730"/>
      <c r="BE241" s="730"/>
      <c r="BF241" s="730"/>
      <c r="BG241" s="730"/>
      <c r="BH241" s="730"/>
    </row>
    <row r="242" spans="6:60" s="1" customFormat="1">
      <c r="F242" s="6"/>
      <c r="G242" s="6"/>
      <c r="H242" s="6"/>
      <c r="I242" s="6"/>
      <c r="J242" s="6"/>
      <c r="K242" s="6"/>
      <c r="L242" s="6"/>
      <c r="M242" s="6"/>
      <c r="N242" s="6"/>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S242" s="730"/>
      <c r="AT242" s="730"/>
      <c r="AU242" s="730"/>
      <c r="AV242" s="730"/>
      <c r="AW242" s="730"/>
      <c r="AX242" s="730"/>
      <c r="AY242" s="730"/>
      <c r="AZ242" s="730"/>
      <c r="BA242" s="730"/>
      <c r="BB242" s="730"/>
      <c r="BC242" s="730"/>
      <c r="BD242" s="730"/>
      <c r="BE242" s="730"/>
      <c r="BF242" s="730"/>
      <c r="BG242" s="730"/>
      <c r="BH242" s="730"/>
    </row>
    <row r="243" spans="6:60" s="1" customFormat="1">
      <c r="F243" s="6"/>
      <c r="G243" s="6"/>
      <c r="H243" s="6"/>
      <c r="I243" s="6"/>
      <c r="J243" s="6"/>
      <c r="K243" s="6"/>
      <c r="L243" s="6"/>
      <c r="M243" s="6"/>
      <c r="N243" s="6"/>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S243" s="730"/>
      <c r="AT243" s="730"/>
      <c r="AU243" s="730"/>
      <c r="AV243" s="730"/>
      <c r="AW243" s="730"/>
      <c r="AX243" s="730"/>
      <c r="AY243" s="730"/>
      <c r="AZ243" s="730"/>
      <c r="BA243" s="730"/>
      <c r="BB243" s="730"/>
      <c r="BC243" s="730"/>
      <c r="BD243" s="730"/>
      <c r="BE243" s="730"/>
      <c r="BF243" s="730"/>
      <c r="BG243" s="730"/>
      <c r="BH243" s="730"/>
    </row>
    <row r="244" spans="6:60" s="1" customFormat="1">
      <c r="F244" s="6"/>
      <c r="G244" s="6"/>
      <c r="H244" s="6"/>
      <c r="I244" s="6"/>
      <c r="J244" s="6"/>
      <c r="K244" s="6"/>
      <c r="L244" s="6"/>
      <c r="M244" s="6"/>
      <c r="N244" s="6"/>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S244" s="730"/>
      <c r="AT244" s="730"/>
      <c r="AU244" s="730"/>
      <c r="AV244" s="730"/>
      <c r="AW244" s="730"/>
      <c r="AX244" s="730"/>
      <c r="AY244" s="730"/>
      <c r="AZ244" s="730"/>
      <c r="BA244" s="730"/>
      <c r="BB244" s="730"/>
      <c r="BC244" s="730"/>
      <c r="BD244" s="730"/>
      <c r="BE244" s="730"/>
      <c r="BF244" s="730"/>
      <c r="BG244" s="730"/>
      <c r="BH244" s="730"/>
    </row>
    <row r="245" spans="6:60" s="1" customFormat="1">
      <c r="F245" s="6"/>
      <c r="G245" s="6"/>
      <c r="H245" s="6"/>
      <c r="I245" s="6"/>
      <c r="J245" s="6"/>
      <c r="K245" s="6"/>
      <c r="L245" s="6"/>
      <c r="M245" s="6"/>
      <c r="N245" s="6"/>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S245" s="730"/>
      <c r="AT245" s="730"/>
      <c r="AU245" s="730"/>
      <c r="AV245" s="730"/>
      <c r="AW245" s="730"/>
      <c r="AX245" s="730"/>
      <c r="AY245" s="730"/>
      <c r="AZ245" s="730"/>
      <c r="BA245" s="730"/>
      <c r="BB245" s="730"/>
      <c r="BC245" s="730"/>
      <c r="BD245" s="730"/>
      <c r="BE245" s="730"/>
      <c r="BF245" s="730"/>
      <c r="BG245" s="730"/>
      <c r="BH245" s="730"/>
    </row>
    <row r="246" spans="6:60" s="1" customFormat="1">
      <c r="F246" s="6"/>
      <c r="G246" s="6"/>
      <c r="H246" s="6"/>
      <c r="I246" s="6"/>
      <c r="J246" s="6"/>
      <c r="K246" s="6"/>
      <c r="L246" s="6"/>
      <c r="M246" s="6"/>
      <c r="N246" s="6"/>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S246" s="730"/>
      <c r="AT246" s="730"/>
      <c r="AU246" s="730"/>
      <c r="AV246" s="730"/>
      <c r="AW246" s="730"/>
      <c r="AX246" s="730"/>
      <c r="AY246" s="730"/>
      <c r="AZ246" s="730"/>
      <c r="BA246" s="730"/>
      <c r="BB246" s="730"/>
      <c r="BC246" s="730"/>
      <c r="BD246" s="730"/>
      <c r="BE246" s="730"/>
      <c r="BF246" s="730"/>
      <c r="BG246" s="730"/>
      <c r="BH246" s="730"/>
    </row>
    <row r="247" spans="6:60" s="1" customFormat="1">
      <c r="F247" s="6"/>
      <c r="G247" s="6"/>
      <c r="H247" s="6"/>
      <c r="I247" s="6"/>
      <c r="J247" s="6"/>
      <c r="K247" s="6"/>
      <c r="L247" s="6"/>
      <c r="M247" s="6"/>
      <c r="N247" s="6"/>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S247" s="730"/>
      <c r="AT247" s="730"/>
      <c r="AU247" s="730"/>
      <c r="AV247" s="730"/>
      <c r="AW247" s="730"/>
      <c r="AX247" s="730"/>
      <c r="AY247" s="730"/>
      <c r="AZ247" s="730"/>
      <c r="BA247" s="730"/>
      <c r="BB247" s="730"/>
      <c r="BC247" s="730"/>
      <c r="BD247" s="730"/>
      <c r="BE247" s="730"/>
      <c r="BF247" s="730"/>
      <c r="BG247" s="730"/>
      <c r="BH247" s="730"/>
    </row>
    <row r="248" spans="6:60" s="1" customFormat="1">
      <c r="F248" s="6"/>
      <c r="G248" s="6"/>
      <c r="H248" s="6"/>
      <c r="I248" s="6"/>
      <c r="J248" s="6"/>
      <c r="K248" s="6"/>
      <c r="L248" s="6"/>
      <c r="M248" s="6"/>
      <c r="N248" s="6"/>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S248" s="730"/>
      <c r="AT248" s="730"/>
      <c r="AU248" s="730"/>
      <c r="AV248" s="730"/>
      <c r="AW248" s="730"/>
      <c r="AX248" s="730"/>
      <c r="AY248" s="730"/>
      <c r="AZ248" s="730"/>
      <c r="BA248" s="730"/>
      <c r="BB248" s="730"/>
      <c r="BC248" s="730"/>
      <c r="BD248" s="730"/>
      <c r="BE248" s="730"/>
      <c r="BF248" s="730"/>
      <c r="BG248" s="730"/>
      <c r="BH248" s="730"/>
    </row>
    <row r="249" spans="6:60" s="1" customFormat="1">
      <c r="F249" s="6"/>
      <c r="G249" s="6"/>
      <c r="H249" s="6"/>
      <c r="I249" s="6"/>
      <c r="J249" s="6"/>
      <c r="K249" s="6"/>
      <c r="L249" s="6"/>
      <c r="M249" s="6"/>
      <c r="N249" s="6"/>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S249" s="730"/>
      <c r="AT249" s="730"/>
      <c r="AU249" s="730"/>
      <c r="AV249" s="730"/>
      <c r="AW249" s="730"/>
      <c r="AX249" s="730"/>
      <c r="AY249" s="730"/>
      <c r="AZ249" s="730"/>
      <c r="BA249" s="730"/>
      <c r="BB249" s="730"/>
      <c r="BC249" s="730"/>
      <c r="BD249" s="730"/>
      <c r="BE249" s="730"/>
      <c r="BF249" s="730"/>
      <c r="BG249" s="730"/>
      <c r="BH249" s="730"/>
    </row>
    <row r="250" spans="6:60" s="1" customFormat="1">
      <c r="F250" s="6"/>
      <c r="G250" s="6"/>
      <c r="H250" s="6"/>
      <c r="I250" s="6"/>
      <c r="J250" s="6"/>
      <c r="K250" s="6"/>
      <c r="L250" s="6"/>
      <c r="M250" s="6"/>
      <c r="N250" s="6"/>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S250" s="730"/>
      <c r="AT250" s="730"/>
      <c r="AU250" s="730"/>
      <c r="AV250" s="730"/>
      <c r="AW250" s="730"/>
      <c r="AX250" s="730"/>
      <c r="AY250" s="730"/>
      <c r="AZ250" s="730"/>
      <c r="BA250" s="730"/>
      <c r="BB250" s="730"/>
      <c r="BC250" s="730"/>
      <c r="BD250" s="730"/>
      <c r="BE250" s="730"/>
      <c r="BF250" s="730"/>
      <c r="BG250" s="730"/>
      <c r="BH250" s="730"/>
    </row>
    <row r="251" spans="6:60" s="1" customFormat="1">
      <c r="F251" s="6"/>
      <c r="G251" s="6"/>
      <c r="H251" s="6"/>
      <c r="I251" s="6"/>
      <c r="J251" s="6"/>
      <c r="K251" s="6"/>
      <c r="L251" s="6"/>
      <c r="M251" s="6"/>
      <c r="N251" s="6"/>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S251" s="730"/>
      <c r="AT251" s="730"/>
      <c r="AU251" s="730"/>
      <c r="AV251" s="730"/>
      <c r="AW251" s="730"/>
      <c r="AX251" s="730"/>
      <c r="AY251" s="730"/>
      <c r="AZ251" s="730"/>
      <c r="BA251" s="730"/>
      <c r="BB251" s="730"/>
      <c r="BC251" s="730"/>
      <c r="BD251" s="730"/>
      <c r="BE251" s="730"/>
      <c r="BF251" s="730"/>
      <c r="BG251" s="730"/>
      <c r="BH251" s="730"/>
    </row>
    <row r="252" spans="6:60" s="1" customFormat="1">
      <c r="F252" s="6"/>
      <c r="G252" s="6"/>
      <c r="H252" s="6"/>
      <c r="I252" s="6"/>
      <c r="J252" s="6"/>
      <c r="K252" s="6"/>
      <c r="L252" s="6"/>
      <c r="M252" s="6"/>
      <c r="N252" s="6"/>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S252" s="730"/>
      <c r="AT252" s="730"/>
      <c r="AU252" s="730"/>
      <c r="AV252" s="730"/>
      <c r="AW252" s="730"/>
      <c r="AX252" s="730"/>
      <c r="AY252" s="730"/>
      <c r="AZ252" s="730"/>
      <c r="BA252" s="730"/>
      <c r="BB252" s="730"/>
      <c r="BC252" s="730"/>
      <c r="BD252" s="730"/>
      <c r="BE252" s="730"/>
      <c r="BF252" s="730"/>
      <c r="BG252" s="730"/>
      <c r="BH252" s="730"/>
    </row>
    <row r="253" spans="6:60" s="1" customFormat="1">
      <c r="F253" s="6"/>
      <c r="G253" s="6"/>
      <c r="H253" s="6"/>
      <c r="I253" s="6"/>
      <c r="J253" s="6"/>
      <c r="K253" s="6"/>
      <c r="L253" s="6"/>
      <c r="M253" s="6"/>
      <c r="N253" s="6"/>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S253" s="730"/>
      <c r="AT253" s="730"/>
      <c r="AU253" s="730"/>
      <c r="AV253" s="730"/>
      <c r="AW253" s="730"/>
      <c r="AX253" s="730"/>
      <c r="AY253" s="730"/>
      <c r="AZ253" s="730"/>
      <c r="BA253" s="730"/>
      <c r="BB253" s="730"/>
      <c r="BC253" s="730"/>
      <c r="BD253" s="730"/>
      <c r="BE253" s="730"/>
      <c r="BF253" s="730"/>
      <c r="BG253" s="730"/>
      <c r="BH253" s="730"/>
    </row>
    <row r="254" spans="6:60" s="1" customFormat="1">
      <c r="F254" s="6"/>
      <c r="G254" s="6"/>
      <c r="H254" s="6"/>
      <c r="I254" s="6"/>
      <c r="J254" s="6"/>
      <c r="K254" s="6"/>
      <c r="L254" s="6"/>
      <c r="M254" s="6"/>
      <c r="N254" s="6"/>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S254" s="730"/>
      <c r="AT254" s="730"/>
      <c r="AU254" s="730"/>
      <c r="AV254" s="730"/>
      <c r="AW254" s="730"/>
      <c r="AX254" s="730"/>
      <c r="AY254" s="730"/>
      <c r="AZ254" s="730"/>
      <c r="BA254" s="730"/>
      <c r="BB254" s="730"/>
      <c r="BC254" s="730"/>
      <c r="BD254" s="730"/>
      <c r="BE254" s="730"/>
      <c r="BF254" s="730"/>
      <c r="BG254" s="730"/>
      <c r="BH254" s="730"/>
    </row>
    <row r="255" spans="6:60" s="1" customFormat="1">
      <c r="F255" s="6"/>
      <c r="G255" s="6"/>
      <c r="H255" s="6"/>
      <c r="I255" s="6"/>
      <c r="J255" s="6"/>
      <c r="K255" s="6"/>
      <c r="L255" s="6"/>
      <c r="M255" s="6"/>
      <c r="N255" s="6"/>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S255" s="730"/>
      <c r="AT255" s="730"/>
      <c r="AU255" s="730"/>
      <c r="AV255" s="730"/>
      <c r="AW255" s="730"/>
      <c r="AX255" s="730"/>
      <c r="AY255" s="730"/>
      <c r="AZ255" s="730"/>
      <c r="BA255" s="730"/>
      <c r="BB255" s="730"/>
      <c r="BC255" s="730"/>
      <c r="BD255" s="730"/>
      <c r="BE255" s="730"/>
      <c r="BF255" s="730"/>
      <c r="BG255" s="730"/>
      <c r="BH255" s="730"/>
    </row>
    <row r="256" spans="6:60" s="1" customFormat="1">
      <c r="F256" s="6"/>
      <c r="G256" s="6"/>
      <c r="H256" s="6"/>
      <c r="I256" s="6"/>
      <c r="J256" s="6"/>
      <c r="K256" s="6"/>
      <c r="L256" s="6"/>
      <c r="M256" s="6"/>
      <c r="N256" s="6"/>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S256" s="730"/>
      <c r="AT256" s="730"/>
      <c r="AU256" s="730"/>
      <c r="AV256" s="730"/>
      <c r="AW256" s="730"/>
      <c r="AX256" s="730"/>
      <c r="AY256" s="730"/>
      <c r="AZ256" s="730"/>
      <c r="BA256" s="730"/>
      <c r="BB256" s="730"/>
      <c r="BC256" s="730"/>
      <c r="BD256" s="730"/>
      <c r="BE256" s="730"/>
      <c r="BF256" s="730"/>
      <c r="BG256" s="730"/>
      <c r="BH256" s="730"/>
    </row>
    <row r="257" spans="6:60" s="1" customFormat="1">
      <c r="F257" s="6"/>
      <c r="G257" s="6"/>
      <c r="H257" s="6"/>
      <c r="I257" s="6"/>
      <c r="J257" s="6"/>
      <c r="K257" s="6"/>
      <c r="L257" s="6"/>
      <c r="M257" s="6"/>
      <c r="N257" s="6"/>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S257" s="730"/>
      <c r="AT257" s="730"/>
      <c r="AU257" s="730"/>
      <c r="AV257" s="730"/>
      <c r="AW257" s="730"/>
      <c r="AX257" s="730"/>
      <c r="AY257" s="730"/>
      <c r="AZ257" s="730"/>
      <c r="BA257" s="730"/>
      <c r="BB257" s="730"/>
      <c r="BC257" s="730"/>
      <c r="BD257" s="730"/>
      <c r="BE257" s="730"/>
      <c r="BF257" s="730"/>
      <c r="BG257" s="730"/>
      <c r="BH257" s="730"/>
    </row>
    <row r="258" spans="6:60" s="1" customFormat="1">
      <c r="F258" s="6"/>
      <c r="G258" s="6"/>
      <c r="H258" s="6"/>
      <c r="I258" s="6"/>
      <c r="J258" s="6"/>
      <c r="K258" s="6"/>
      <c r="L258" s="6"/>
      <c r="M258" s="6"/>
      <c r="N258" s="6"/>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S258" s="730"/>
      <c r="AT258" s="730"/>
      <c r="AU258" s="730"/>
      <c r="AV258" s="730"/>
      <c r="AW258" s="730"/>
      <c r="AX258" s="730"/>
      <c r="AY258" s="730"/>
      <c r="AZ258" s="730"/>
      <c r="BA258" s="730"/>
      <c r="BB258" s="730"/>
      <c r="BC258" s="730"/>
      <c r="BD258" s="730"/>
      <c r="BE258" s="730"/>
      <c r="BF258" s="730"/>
      <c r="BG258" s="730"/>
      <c r="BH258" s="730"/>
    </row>
    <row r="259" spans="6:60" s="1" customFormat="1">
      <c r="F259" s="6"/>
      <c r="G259" s="6"/>
      <c r="H259" s="6"/>
      <c r="I259" s="6"/>
      <c r="J259" s="6"/>
      <c r="K259" s="6"/>
      <c r="L259" s="6"/>
      <c r="M259" s="6"/>
      <c r="N259" s="6"/>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S259" s="730"/>
      <c r="AT259" s="730"/>
      <c r="AU259" s="730"/>
      <c r="AV259" s="730"/>
      <c r="AW259" s="730"/>
      <c r="AX259" s="730"/>
      <c r="AY259" s="730"/>
      <c r="AZ259" s="730"/>
      <c r="BA259" s="730"/>
      <c r="BB259" s="730"/>
      <c r="BC259" s="730"/>
      <c r="BD259" s="730"/>
      <c r="BE259" s="730"/>
      <c r="BF259" s="730"/>
      <c r="BG259" s="730"/>
      <c r="BH259" s="730"/>
    </row>
    <row r="260" spans="6:60" s="1" customFormat="1">
      <c r="F260" s="6"/>
      <c r="G260" s="6"/>
      <c r="H260" s="6"/>
      <c r="I260" s="6"/>
      <c r="J260" s="6"/>
      <c r="K260" s="6"/>
      <c r="L260" s="6"/>
      <c r="M260" s="6"/>
      <c r="N260" s="6"/>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S260" s="730"/>
      <c r="AT260" s="730"/>
      <c r="AU260" s="730"/>
      <c r="AV260" s="730"/>
      <c r="AW260" s="730"/>
      <c r="AX260" s="730"/>
      <c r="AY260" s="730"/>
      <c r="AZ260" s="730"/>
      <c r="BA260" s="730"/>
      <c r="BB260" s="730"/>
      <c r="BC260" s="730"/>
      <c r="BD260" s="730"/>
      <c r="BE260" s="730"/>
      <c r="BF260" s="730"/>
      <c r="BG260" s="730"/>
      <c r="BH260" s="730"/>
    </row>
    <row r="261" spans="6:60" s="1" customFormat="1">
      <c r="F261" s="6"/>
      <c r="G261" s="6"/>
      <c r="H261" s="6"/>
      <c r="I261" s="6"/>
      <c r="J261" s="6"/>
      <c r="K261" s="6"/>
      <c r="L261" s="6"/>
      <c r="M261" s="6"/>
      <c r="N261" s="6"/>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S261" s="730"/>
      <c r="AT261" s="730"/>
      <c r="AU261" s="730"/>
      <c r="AV261" s="730"/>
      <c r="AW261" s="730"/>
      <c r="AX261" s="730"/>
      <c r="AY261" s="730"/>
      <c r="AZ261" s="730"/>
      <c r="BA261" s="730"/>
      <c r="BB261" s="730"/>
      <c r="BC261" s="730"/>
      <c r="BD261" s="730"/>
      <c r="BE261" s="730"/>
      <c r="BF261" s="730"/>
      <c r="BG261" s="730"/>
      <c r="BH261" s="730"/>
    </row>
    <row r="262" spans="6:60" s="1" customFormat="1">
      <c r="F262" s="6"/>
      <c r="G262" s="6"/>
      <c r="H262" s="6"/>
      <c r="I262" s="6"/>
      <c r="J262" s="6"/>
      <c r="K262" s="6"/>
      <c r="L262" s="6"/>
      <c r="M262" s="6"/>
      <c r="N262" s="6"/>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S262" s="730"/>
      <c r="AT262" s="730"/>
      <c r="AU262" s="730"/>
      <c r="AV262" s="730"/>
      <c r="AW262" s="730"/>
      <c r="AX262" s="730"/>
      <c r="AY262" s="730"/>
      <c r="AZ262" s="730"/>
      <c r="BA262" s="730"/>
      <c r="BB262" s="730"/>
      <c r="BC262" s="730"/>
      <c r="BD262" s="730"/>
      <c r="BE262" s="730"/>
      <c r="BF262" s="730"/>
      <c r="BG262" s="730"/>
      <c r="BH262" s="730"/>
    </row>
    <row r="263" spans="6:60" s="1" customFormat="1">
      <c r="F263" s="6"/>
      <c r="G263" s="6"/>
      <c r="H263" s="6"/>
      <c r="I263" s="6"/>
      <c r="J263" s="6"/>
      <c r="K263" s="6"/>
      <c r="L263" s="6"/>
      <c r="M263" s="6"/>
      <c r="N263" s="6"/>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S263" s="730"/>
      <c r="AT263" s="730"/>
      <c r="AU263" s="730"/>
      <c r="AV263" s="730"/>
      <c r="AW263" s="730"/>
      <c r="AX263" s="730"/>
      <c r="AY263" s="730"/>
      <c r="AZ263" s="730"/>
      <c r="BA263" s="730"/>
      <c r="BB263" s="730"/>
      <c r="BC263" s="730"/>
      <c r="BD263" s="730"/>
      <c r="BE263" s="730"/>
      <c r="BF263" s="730"/>
      <c r="BG263" s="730"/>
      <c r="BH263" s="730"/>
    </row>
    <row r="264" spans="6:60" s="1" customFormat="1">
      <c r="F264" s="6"/>
      <c r="G264" s="6"/>
      <c r="H264" s="6"/>
      <c r="I264" s="6"/>
      <c r="J264" s="6"/>
      <c r="K264" s="6"/>
      <c r="L264" s="6"/>
      <c r="M264" s="6"/>
      <c r="N264" s="6"/>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S264" s="730"/>
      <c r="AT264" s="730"/>
      <c r="AU264" s="730"/>
      <c r="AV264" s="730"/>
      <c r="AW264" s="730"/>
      <c r="AX264" s="730"/>
      <c r="AY264" s="730"/>
      <c r="AZ264" s="730"/>
      <c r="BA264" s="730"/>
      <c r="BB264" s="730"/>
      <c r="BC264" s="730"/>
      <c r="BD264" s="730"/>
      <c r="BE264" s="730"/>
      <c r="BF264" s="730"/>
      <c r="BG264" s="730"/>
      <c r="BH264" s="730"/>
    </row>
    <row r="265" spans="6:60" s="1" customFormat="1">
      <c r="F265" s="6"/>
      <c r="G265" s="6"/>
      <c r="H265" s="6"/>
      <c r="I265" s="6"/>
      <c r="J265" s="6"/>
      <c r="K265" s="6"/>
      <c r="L265" s="6"/>
      <c r="M265" s="6"/>
      <c r="N265" s="6"/>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S265" s="730"/>
      <c r="AT265" s="730"/>
      <c r="AU265" s="730"/>
      <c r="AV265" s="730"/>
      <c r="AW265" s="730"/>
      <c r="AX265" s="730"/>
      <c r="AY265" s="730"/>
      <c r="AZ265" s="730"/>
      <c r="BA265" s="730"/>
      <c r="BB265" s="730"/>
      <c r="BC265" s="730"/>
      <c r="BD265" s="730"/>
      <c r="BE265" s="730"/>
      <c r="BF265" s="730"/>
      <c r="BG265" s="730"/>
      <c r="BH265" s="730"/>
    </row>
    <row r="266" spans="6:60" s="1" customFormat="1">
      <c r="F266" s="6"/>
      <c r="G266" s="6"/>
      <c r="H266" s="6"/>
      <c r="I266" s="6"/>
      <c r="J266" s="6"/>
      <c r="K266" s="6"/>
      <c r="L266" s="6"/>
      <c r="M266" s="6"/>
      <c r="N266" s="6"/>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S266" s="730"/>
      <c r="AT266" s="730"/>
      <c r="AU266" s="730"/>
      <c r="AV266" s="730"/>
      <c r="AW266" s="730"/>
      <c r="AX266" s="730"/>
      <c r="AY266" s="730"/>
      <c r="AZ266" s="730"/>
      <c r="BA266" s="730"/>
      <c r="BB266" s="730"/>
      <c r="BC266" s="730"/>
      <c r="BD266" s="730"/>
      <c r="BE266" s="730"/>
      <c r="BF266" s="730"/>
      <c r="BG266" s="730"/>
      <c r="BH266" s="730"/>
    </row>
    <row r="267" spans="6:60" s="1" customFormat="1">
      <c r="F267" s="6"/>
      <c r="G267" s="6"/>
      <c r="H267" s="6"/>
      <c r="I267" s="6"/>
      <c r="J267" s="6"/>
      <c r="K267" s="6"/>
      <c r="L267" s="6"/>
      <c r="M267" s="6"/>
      <c r="N267" s="6"/>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S267" s="730"/>
      <c r="AT267" s="730"/>
      <c r="AU267" s="730"/>
      <c r="AV267" s="730"/>
      <c r="AW267" s="730"/>
      <c r="AX267" s="730"/>
      <c r="AY267" s="730"/>
      <c r="AZ267" s="730"/>
      <c r="BA267" s="730"/>
      <c r="BB267" s="730"/>
      <c r="BC267" s="730"/>
      <c r="BD267" s="730"/>
      <c r="BE267" s="730"/>
      <c r="BF267" s="730"/>
      <c r="BG267" s="730"/>
      <c r="BH267" s="730"/>
    </row>
    <row r="268" spans="6:60" s="1" customFormat="1">
      <c r="F268" s="6"/>
      <c r="G268" s="6"/>
      <c r="H268" s="6"/>
      <c r="I268" s="6"/>
      <c r="J268" s="6"/>
      <c r="K268" s="6"/>
      <c r="L268" s="6"/>
      <c r="M268" s="6"/>
      <c r="N268" s="6"/>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S268" s="730"/>
      <c r="AT268" s="730"/>
      <c r="AU268" s="730"/>
      <c r="AV268" s="730"/>
      <c r="AW268" s="730"/>
      <c r="AX268" s="730"/>
      <c r="AY268" s="730"/>
      <c r="AZ268" s="730"/>
      <c r="BA268" s="730"/>
      <c r="BB268" s="730"/>
      <c r="BC268" s="730"/>
      <c r="BD268" s="730"/>
      <c r="BE268" s="730"/>
      <c r="BF268" s="730"/>
      <c r="BG268" s="730"/>
      <c r="BH268" s="730"/>
    </row>
    <row r="269" spans="6:60" s="1" customFormat="1">
      <c r="F269" s="6"/>
      <c r="G269" s="6"/>
      <c r="H269" s="6"/>
      <c r="I269" s="6"/>
      <c r="J269" s="6"/>
      <c r="K269" s="6"/>
      <c r="L269" s="6"/>
      <c r="M269" s="6"/>
      <c r="N269" s="6"/>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S269" s="730"/>
      <c r="AT269" s="730"/>
      <c r="AU269" s="730"/>
      <c r="AV269" s="730"/>
      <c r="AW269" s="730"/>
      <c r="AX269" s="730"/>
      <c r="AY269" s="730"/>
      <c r="AZ269" s="730"/>
      <c r="BA269" s="730"/>
      <c r="BB269" s="730"/>
      <c r="BC269" s="730"/>
      <c r="BD269" s="730"/>
      <c r="BE269" s="730"/>
      <c r="BF269" s="730"/>
      <c r="BG269" s="730"/>
      <c r="BH269" s="730"/>
    </row>
    <row r="270" spans="6:60" s="1" customFormat="1">
      <c r="F270" s="6"/>
      <c r="G270" s="6"/>
      <c r="H270" s="6"/>
      <c r="I270" s="6"/>
      <c r="J270" s="6"/>
      <c r="K270" s="6"/>
      <c r="L270" s="6"/>
      <c r="M270" s="6"/>
      <c r="N270" s="6"/>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S270" s="730"/>
      <c r="AT270" s="730"/>
      <c r="AU270" s="730"/>
      <c r="AV270" s="730"/>
      <c r="AW270" s="730"/>
      <c r="AX270" s="730"/>
      <c r="AY270" s="730"/>
      <c r="AZ270" s="730"/>
      <c r="BA270" s="730"/>
      <c r="BB270" s="730"/>
      <c r="BC270" s="730"/>
      <c r="BD270" s="730"/>
      <c r="BE270" s="730"/>
      <c r="BF270" s="730"/>
      <c r="BG270" s="730"/>
      <c r="BH270" s="730"/>
    </row>
    <row r="271" spans="6:60" s="1" customFormat="1">
      <c r="F271" s="6"/>
      <c r="G271" s="6"/>
      <c r="H271" s="6"/>
      <c r="I271" s="6"/>
      <c r="J271" s="6"/>
      <c r="K271" s="6"/>
      <c r="L271" s="6"/>
      <c r="M271" s="6"/>
      <c r="N271" s="6"/>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S271" s="730"/>
      <c r="AT271" s="730"/>
      <c r="AU271" s="730"/>
      <c r="AV271" s="730"/>
      <c r="AW271" s="730"/>
      <c r="AX271" s="730"/>
      <c r="AY271" s="730"/>
      <c r="AZ271" s="730"/>
      <c r="BA271" s="730"/>
      <c r="BB271" s="730"/>
      <c r="BC271" s="730"/>
      <c r="BD271" s="730"/>
      <c r="BE271" s="730"/>
      <c r="BF271" s="730"/>
      <c r="BG271" s="730"/>
      <c r="BH271" s="730"/>
    </row>
    <row r="272" spans="6:60" s="1" customFormat="1">
      <c r="F272" s="6"/>
      <c r="G272" s="6"/>
      <c r="H272" s="6"/>
      <c r="I272" s="6"/>
      <c r="J272" s="6"/>
      <c r="K272" s="6"/>
      <c r="L272" s="6"/>
      <c r="M272" s="6"/>
      <c r="N272" s="6"/>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S272" s="730"/>
      <c r="AT272" s="730"/>
      <c r="AU272" s="730"/>
      <c r="AV272" s="730"/>
      <c r="AW272" s="730"/>
      <c r="AX272" s="730"/>
      <c r="AY272" s="730"/>
      <c r="AZ272" s="730"/>
      <c r="BA272" s="730"/>
      <c r="BB272" s="730"/>
      <c r="BC272" s="730"/>
      <c r="BD272" s="730"/>
      <c r="BE272" s="730"/>
      <c r="BF272" s="730"/>
      <c r="BG272" s="730"/>
      <c r="BH272" s="730"/>
    </row>
    <row r="273" spans="6:60" s="1" customFormat="1">
      <c r="F273" s="6"/>
      <c r="G273" s="6"/>
      <c r="H273" s="6"/>
      <c r="I273" s="6"/>
      <c r="J273" s="6"/>
      <c r="K273" s="6"/>
      <c r="L273" s="6"/>
      <c r="M273" s="6"/>
      <c r="N273" s="6"/>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S273" s="730"/>
      <c r="AT273" s="730"/>
      <c r="AU273" s="730"/>
      <c r="AV273" s="730"/>
      <c r="AW273" s="730"/>
      <c r="AX273" s="730"/>
      <c r="AY273" s="730"/>
      <c r="AZ273" s="730"/>
      <c r="BA273" s="730"/>
      <c r="BB273" s="730"/>
      <c r="BC273" s="730"/>
      <c r="BD273" s="730"/>
      <c r="BE273" s="730"/>
      <c r="BF273" s="730"/>
      <c r="BG273" s="730"/>
      <c r="BH273" s="730"/>
    </row>
    <row r="274" spans="6:60" s="1" customFormat="1">
      <c r="F274" s="6"/>
      <c r="G274" s="6"/>
      <c r="H274" s="6"/>
      <c r="I274" s="6"/>
      <c r="J274" s="6"/>
      <c r="K274" s="6"/>
      <c r="L274" s="6"/>
      <c r="M274" s="6"/>
      <c r="N274" s="6"/>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S274" s="730"/>
      <c r="AT274" s="730"/>
      <c r="AU274" s="730"/>
      <c r="AV274" s="730"/>
      <c r="AW274" s="730"/>
      <c r="AX274" s="730"/>
      <c r="AY274" s="730"/>
      <c r="AZ274" s="730"/>
      <c r="BA274" s="730"/>
      <c r="BB274" s="730"/>
      <c r="BC274" s="730"/>
      <c r="BD274" s="730"/>
      <c r="BE274" s="730"/>
      <c r="BF274" s="730"/>
      <c r="BG274" s="730"/>
      <c r="BH274" s="730"/>
    </row>
    <row r="275" spans="6:60" s="1" customFormat="1">
      <c r="F275" s="6"/>
      <c r="G275" s="6"/>
      <c r="H275" s="6"/>
      <c r="I275" s="6"/>
      <c r="J275" s="6"/>
      <c r="K275" s="6"/>
      <c r="L275" s="6"/>
      <c r="M275" s="6"/>
      <c r="N275" s="6"/>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S275" s="730"/>
      <c r="AT275" s="730"/>
      <c r="AU275" s="730"/>
      <c r="AV275" s="730"/>
      <c r="AW275" s="730"/>
      <c r="AX275" s="730"/>
      <c r="AY275" s="730"/>
      <c r="AZ275" s="730"/>
      <c r="BA275" s="730"/>
      <c r="BB275" s="730"/>
      <c r="BC275" s="730"/>
      <c r="BD275" s="730"/>
      <c r="BE275" s="730"/>
      <c r="BF275" s="730"/>
      <c r="BG275" s="730"/>
      <c r="BH275" s="730"/>
    </row>
    <row r="276" spans="6:60" s="1" customFormat="1">
      <c r="F276" s="6"/>
      <c r="G276" s="6"/>
      <c r="H276" s="6"/>
      <c r="I276" s="6"/>
      <c r="J276" s="6"/>
      <c r="K276" s="6"/>
      <c r="L276" s="6"/>
      <c r="M276" s="6"/>
      <c r="N276" s="6"/>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S276" s="730"/>
      <c r="AT276" s="730"/>
      <c r="AU276" s="730"/>
      <c r="AV276" s="730"/>
      <c r="AW276" s="730"/>
      <c r="AX276" s="730"/>
      <c r="AY276" s="730"/>
      <c r="AZ276" s="730"/>
      <c r="BA276" s="730"/>
      <c r="BB276" s="730"/>
      <c r="BC276" s="730"/>
      <c r="BD276" s="730"/>
      <c r="BE276" s="730"/>
      <c r="BF276" s="730"/>
      <c r="BG276" s="730"/>
      <c r="BH276" s="730"/>
    </row>
    <row r="277" spans="6:60" s="1" customFormat="1">
      <c r="F277" s="6"/>
      <c r="G277" s="6"/>
      <c r="H277" s="6"/>
      <c r="I277" s="6"/>
      <c r="J277" s="6"/>
      <c r="K277" s="6"/>
      <c r="L277" s="6"/>
      <c r="M277" s="6"/>
      <c r="N277" s="6"/>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S277" s="730"/>
      <c r="AT277" s="730"/>
      <c r="AU277" s="730"/>
      <c r="AV277" s="730"/>
      <c r="AW277" s="730"/>
      <c r="AX277" s="730"/>
      <c r="AY277" s="730"/>
      <c r="AZ277" s="730"/>
      <c r="BA277" s="730"/>
      <c r="BB277" s="730"/>
      <c r="BC277" s="730"/>
      <c r="BD277" s="730"/>
      <c r="BE277" s="730"/>
      <c r="BF277" s="730"/>
      <c r="BG277" s="730"/>
      <c r="BH277" s="730"/>
    </row>
    <row r="278" spans="6:60" s="1" customFormat="1">
      <c r="F278" s="6"/>
      <c r="G278" s="6"/>
      <c r="H278" s="6"/>
      <c r="I278" s="6"/>
      <c r="J278" s="6"/>
      <c r="K278" s="6"/>
      <c r="L278" s="6"/>
      <c r="M278" s="6"/>
      <c r="N278" s="6"/>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S278" s="730"/>
      <c r="AT278" s="730"/>
      <c r="AU278" s="730"/>
      <c r="AV278" s="730"/>
      <c r="AW278" s="730"/>
      <c r="AX278" s="730"/>
      <c r="AY278" s="730"/>
      <c r="AZ278" s="730"/>
      <c r="BA278" s="730"/>
      <c r="BB278" s="730"/>
      <c r="BC278" s="730"/>
      <c r="BD278" s="730"/>
      <c r="BE278" s="730"/>
      <c r="BF278" s="730"/>
      <c r="BG278" s="730"/>
      <c r="BH278" s="730"/>
    </row>
    <row r="279" spans="6:60" s="1" customFormat="1">
      <c r="F279" s="6"/>
      <c r="G279" s="6"/>
      <c r="H279" s="6"/>
      <c r="I279" s="6"/>
      <c r="J279" s="6"/>
      <c r="K279" s="6"/>
      <c r="L279" s="6"/>
      <c r="M279" s="6"/>
      <c r="N279" s="6"/>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S279" s="730"/>
      <c r="AT279" s="730"/>
      <c r="AU279" s="730"/>
      <c r="AV279" s="730"/>
      <c r="AW279" s="730"/>
      <c r="AX279" s="730"/>
      <c r="AY279" s="730"/>
      <c r="AZ279" s="730"/>
      <c r="BA279" s="730"/>
      <c r="BB279" s="730"/>
      <c r="BC279" s="730"/>
      <c r="BD279" s="730"/>
      <c r="BE279" s="730"/>
      <c r="BF279" s="730"/>
      <c r="BG279" s="730"/>
      <c r="BH279" s="730"/>
    </row>
    <row r="280" spans="6:60" s="1" customFormat="1">
      <c r="F280" s="6"/>
      <c r="G280" s="6"/>
      <c r="H280" s="6"/>
      <c r="I280" s="6"/>
      <c r="J280" s="6"/>
      <c r="K280" s="6"/>
      <c r="L280" s="6"/>
      <c r="M280" s="6"/>
      <c r="N280" s="6"/>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S280" s="730"/>
      <c r="AT280" s="730"/>
      <c r="AU280" s="730"/>
      <c r="AV280" s="730"/>
      <c r="AW280" s="730"/>
      <c r="AX280" s="730"/>
      <c r="AY280" s="730"/>
      <c r="AZ280" s="730"/>
      <c r="BA280" s="730"/>
      <c r="BB280" s="730"/>
      <c r="BC280" s="730"/>
      <c r="BD280" s="730"/>
      <c r="BE280" s="730"/>
      <c r="BF280" s="730"/>
      <c r="BG280" s="730"/>
      <c r="BH280" s="730"/>
    </row>
    <row r="281" spans="6:60" s="1" customFormat="1">
      <c r="F281" s="6"/>
      <c r="G281" s="6"/>
      <c r="H281" s="6"/>
      <c r="I281" s="6"/>
      <c r="J281" s="6"/>
      <c r="K281" s="6"/>
      <c r="L281" s="6"/>
      <c r="M281" s="6"/>
      <c r="N281" s="6"/>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S281" s="730"/>
      <c r="AT281" s="730"/>
      <c r="AU281" s="730"/>
      <c r="AV281" s="730"/>
      <c r="AW281" s="730"/>
      <c r="AX281" s="730"/>
      <c r="AY281" s="730"/>
      <c r="AZ281" s="730"/>
      <c r="BA281" s="730"/>
      <c r="BB281" s="730"/>
      <c r="BC281" s="730"/>
      <c r="BD281" s="730"/>
      <c r="BE281" s="730"/>
      <c r="BF281" s="730"/>
      <c r="BG281" s="730"/>
      <c r="BH281" s="730"/>
    </row>
    <row r="282" spans="6:60" s="1" customFormat="1">
      <c r="F282" s="6"/>
      <c r="G282" s="6"/>
      <c r="H282" s="6"/>
      <c r="I282" s="6"/>
      <c r="J282" s="6"/>
      <c r="K282" s="6"/>
      <c r="L282" s="6"/>
      <c r="M282" s="6"/>
      <c r="N282" s="6"/>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S282" s="730"/>
      <c r="AT282" s="730"/>
      <c r="AU282" s="730"/>
      <c r="AV282" s="730"/>
      <c r="AW282" s="730"/>
      <c r="AX282" s="730"/>
      <c r="AY282" s="730"/>
      <c r="AZ282" s="730"/>
      <c r="BA282" s="730"/>
      <c r="BB282" s="730"/>
      <c r="BC282" s="730"/>
      <c r="BD282" s="730"/>
      <c r="BE282" s="730"/>
      <c r="BF282" s="730"/>
      <c r="BG282" s="730"/>
      <c r="BH282" s="730"/>
    </row>
    <row r="283" spans="6:60" s="1" customFormat="1">
      <c r="F283" s="6"/>
      <c r="G283" s="6"/>
      <c r="H283" s="6"/>
      <c r="I283" s="6"/>
      <c r="J283" s="6"/>
      <c r="K283" s="6"/>
      <c r="L283" s="6"/>
      <c r="M283" s="6"/>
      <c r="N283" s="6"/>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S283" s="730"/>
      <c r="AT283" s="730"/>
      <c r="AU283" s="730"/>
      <c r="AV283" s="730"/>
      <c r="AW283" s="730"/>
      <c r="AX283" s="730"/>
      <c r="AY283" s="730"/>
      <c r="AZ283" s="730"/>
      <c r="BA283" s="730"/>
      <c r="BB283" s="730"/>
      <c r="BC283" s="730"/>
      <c r="BD283" s="730"/>
      <c r="BE283" s="730"/>
      <c r="BF283" s="730"/>
      <c r="BG283" s="730"/>
      <c r="BH283" s="730"/>
    </row>
    <row r="284" spans="6:60" s="1" customFormat="1">
      <c r="F284" s="6"/>
      <c r="G284" s="6"/>
      <c r="H284" s="6"/>
      <c r="I284" s="6"/>
      <c r="J284" s="6"/>
      <c r="K284" s="6"/>
      <c r="L284" s="6"/>
      <c r="M284" s="6"/>
      <c r="N284" s="6"/>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S284" s="730"/>
      <c r="AT284" s="730"/>
      <c r="AU284" s="730"/>
      <c r="AV284" s="730"/>
      <c r="AW284" s="730"/>
      <c r="AX284" s="730"/>
      <c r="AY284" s="730"/>
      <c r="AZ284" s="730"/>
      <c r="BA284" s="730"/>
      <c r="BB284" s="730"/>
      <c r="BC284" s="730"/>
      <c r="BD284" s="730"/>
      <c r="BE284" s="730"/>
      <c r="BF284" s="730"/>
      <c r="BG284" s="730"/>
      <c r="BH284" s="730"/>
    </row>
    <row r="285" spans="6:60" s="1" customFormat="1">
      <c r="F285" s="6"/>
      <c r="G285" s="6"/>
      <c r="H285" s="6"/>
      <c r="I285" s="6"/>
      <c r="J285" s="6"/>
      <c r="K285" s="6"/>
      <c r="L285" s="6"/>
      <c r="M285" s="6"/>
      <c r="N285" s="6"/>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S285" s="730"/>
      <c r="AT285" s="730"/>
      <c r="AU285" s="730"/>
      <c r="AV285" s="730"/>
      <c r="AW285" s="730"/>
      <c r="AX285" s="730"/>
      <c r="AY285" s="730"/>
      <c r="AZ285" s="730"/>
      <c r="BA285" s="730"/>
      <c r="BB285" s="730"/>
      <c r="BC285" s="730"/>
      <c r="BD285" s="730"/>
      <c r="BE285" s="730"/>
      <c r="BF285" s="730"/>
      <c r="BG285" s="730"/>
      <c r="BH285" s="730"/>
    </row>
    <row r="286" spans="6:60" s="1" customFormat="1">
      <c r="F286" s="6"/>
      <c r="G286" s="6"/>
      <c r="H286" s="6"/>
      <c r="I286" s="6"/>
      <c r="J286" s="6"/>
      <c r="K286" s="6"/>
      <c r="L286" s="6"/>
      <c r="M286" s="6"/>
      <c r="N286" s="6"/>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S286" s="730"/>
      <c r="AT286" s="730"/>
      <c r="AU286" s="730"/>
      <c r="AV286" s="730"/>
      <c r="AW286" s="730"/>
      <c r="AX286" s="730"/>
      <c r="AY286" s="730"/>
      <c r="AZ286" s="730"/>
      <c r="BA286" s="730"/>
      <c r="BB286" s="730"/>
      <c r="BC286" s="730"/>
      <c r="BD286" s="730"/>
      <c r="BE286" s="730"/>
      <c r="BF286" s="730"/>
      <c r="BG286" s="730"/>
      <c r="BH286" s="730"/>
    </row>
    <row r="287" spans="6:60" s="1" customFormat="1">
      <c r="F287" s="6"/>
      <c r="G287" s="6"/>
      <c r="H287" s="6"/>
      <c r="I287" s="6"/>
      <c r="J287" s="6"/>
      <c r="K287" s="6"/>
      <c r="L287" s="6"/>
      <c r="M287" s="6"/>
      <c r="N287" s="6"/>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S287" s="730"/>
      <c r="AT287" s="730"/>
      <c r="AU287" s="730"/>
      <c r="AV287" s="730"/>
      <c r="AW287" s="730"/>
      <c r="AX287" s="730"/>
      <c r="AY287" s="730"/>
      <c r="AZ287" s="730"/>
      <c r="BA287" s="730"/>
      <c r="BB287" s="730"/>
      <c r="BC287" s="730"/>
      <c r="BD287" s="730"/>
      <c r="BE287" s="730"/>
      <c r="BF287" s="730"/>
      <c r="BG287" s="730"/>
      <c r="BH287" s="730"/>
    </row>
    <row r="288" spans="6:60" s="1" customFormat="1">
      <c r="F288" s="6"/>
      <c r="G288" s="6"/>
      <c r="H288" s="6"/>
      <c r="I288" s="6"/>
      <c r="J288" s="6"/>
      <c r="K288" s="6"/>
      <c r="L288" s="6"/>
      <c r="M288" s="6"/>
      <c r="N288" s="6"/>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S288" s="730"/>
      <c r="AT288" s="730"/>
      <c r="AU288" s="730"/>
      <c r="AV288" s="730"/>
      <c r="AW288" s="730"/>
      <c r="AX288" s="730"/>
      <c r="AY288" s="730"/>
      <c r="AZ288" s="730"/>
      <c r="BA288" s="730"/>
      <c r="BB288" s="730"/>
      <c r="BC288" s="730"/>
      <c r="BD288" s="730"/>
      <c r="BE288" s="730"/>
      <c r="BF288" s="730"/>
      <c r="BG288" s="730"/>
      <c r="BH288" s="730"/>
    </row>
    <row r="289" spans="6:60" s="1" customFormat="1">
      <c r="F289" s="6"/>
      <c r="G289" s="6"/>
      <c r="H289" s="6"/>
      <c r="I289" s="6"/>
      <c r="J289" s="6"/>
      <c r="K289" s="6"/>
      <c r="L289" s="6"/>
      <c r="M289" s="6"/>
      <c r="N289" s="6"/>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S289" s="730"/>
      <c r="AT289" s="730"/>
      <c r="AU289" s="730"/>
      <c r="AV289" s="730"/>
      <c r="AW289" s="730"/>
      <c r="AX289" s="730"/>
      <c r="AY289" s="730"/>
      <c r="AZ289" s="730"/>
      <c r="BA289" s="730"/>
      <c r="BB289" s="730"/>
      <c r="BC289" s="730"/>
      <c r="BD289" s="730"/>
      <c r="BE289" s="730"/>
      <c r="BF289" s="730"/>
      <c r="BG289" s="730"/>
      <c r="BH289" s="730"/>
    </row>
    <row r="290" spans="6:60" s="1" customFormat="1">
      <c r="F290" s="6"/>
      <c r="G290" s="6"/>
      <c r="H290" s="6"/>
      <c r="I290" s="6"/>
      <c r="J290" s="6"/>
      <c r="K290" s="6"/>
      <c r="L290" s="6"/>
      <c r="M290" s="6"/>
      <c r="N290" s="6"/>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S290" s="730"/>
      <c r="AT290" s="730"/>
      <c r="AU290" s="730"/>
      <c r="AV290" s="730"/>
      <c r="AW290" s="730"/>
      <c r="AX290" s="730"/>
      <c r="AY290" s="730"/>
      <c r="AZ290" s="730"/>
      <c r="BA290" s="730"/>
      <c r="BB290" s="730"/>
      <c r="BC290" s="730"/>
      <c r="BD290" s="730"/>
      <c r="BE290" s="730"/>
      <c r="BF290" s="730"/>
      <c r="BG290" s="730"/>
      <c r="BH290" s="730"/>
    </row>
    <row r="291" spans="6:60" s="1" customFormat="1">
      <c r="F291" s="6"/>
      <c r="G291" s="6"/>
      <c r="H291" s="6"/>
      <c r="I291" s="6"/>
      <c r="J291" s="6"/>
      <c r="K291" s="6"/>
      <c r="L291" s="6"/>
      <c r="M291" s="6"/>
      <c r="N291" s="6"/>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S291" s="730"/>
      <c r="AT291" s="730"/>
      <c r="AU291" s="730"/>
      <c r="AV291" s="730"/>
      <c r="AW291" s="730"/>
      <c r="AX291" s="730"/>
      <c r="AY291" s="730"/>
      <c r="AZ291" s="730"/>
      <c r="BA291" s="730"/>
      <c r="BB291" s="730"/>
      <c r="BC291" s="730"/>
      <c r="BD291" s="730"/>
      <c r="BE291" s="730"/>
      <c r="BF291" s="730"/>
      <c r="BG291" s="730"/>
      <c r="BH291" s="730"/>
    </row>
    <row r="292" spans="6:60" s="1" customFormat="1">
      <c r="F292" s="6"/>
      <c r="G292" s="6"/>
      <c r="H292" s="6"/>
      <c r="I292" s="6"/>
      <c r="J292" s="6"/>
      <c r="K292" s="6"/>
      <c r="L292" s="6"/>
      <c r="M292" s="6"/>
      <c r="N292" s="6"/>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S292" s="730"/>
      <c r="AT292" s="730"/>
      <c r="AU292" s="730"/>
      <c r="AV292" s="730"/>
      <c r="AW292" s="730"/>
      <c r="AX292" s="730"/>
      <c r="AY292" s="730"/>
      <c r="AZ292" s="730"/>
      <c r="BA292" s="730"/>
      <c r="BB292" s="730"/>
      <c r="BC292" s="730"/>
      <c r="BD292" s="730"/>
      <c r="BE292" s="730"/>
      <c r="BF292" s="730"/>
      <c r="BG292" s="730"/>
      <c r="BH292" s="730"/>
    </row>
    <row r="293" spans="6:60" s="1" customFormat="1">
      <c r="F293" s="6"/>
      <c r="G293" s="6"/>
      <c r="H293" s="6"/>
      <c r="I293" s="6"/>
      <c r="J293" s="6"/>
      <c r="K293" s="6"/>
      <c r="L293" s="6"/>
      <c r="M293" s="6"/>
      <c r="N293" s="6"/>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S293" s="730"/>
      <c r="AT293" s="730"/>
      <c r="AU293" s="730"/>
      <c r="AV293" s="730"/>
      <c r="AW293" s="730"/>
      <c r="AX293" s="730"/>
      <c r="AY293" s="730"/>
      <c r="AZ293" s="730"/>
      <c r="BA293" s="730"/>
      <c r="BB293" s="730"/>
      <c r="BC293" s="730"/>
      <c r="BD293" s="730"/>
      <c r="BE293" s="730"/>
      <c r="BF293" s="730"/>
      <c r="BG293" s="730"/>
      <c r="BH293" s="730"/>
    </row>
    <row r="294" spans="6:60" s="1" customFormat="1">
      <c r="F294" s="6"/>
      <c r="G294" s="6"/>
      <c r="H294" s="6"/>
      <c r="I294" s="6"/>
      <c r="J294" s="6"/>
      <c r="K294" s="6"/>
      <c r="L294" s="6"/>
      <c r="M294" s="6"/>
      <c r="N294" s="6"/>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S294" s="730"/>
      <c r="AT294" s="730"/>
      <c r="AU294" s="730"/>
      <c r="AV294" s="730"/>
      <c r="AW294" s="730"/>
      <c r="AX294" s="730"/>
      <c r="AY294" s="730"/>
      <c r="AZ294" s="730"/>
      <c r="BA294" s="730"/>
      <c r="BB294" s="730"/>
      <c r="BC294" s="730"/>
      <c r="BD294" s="730"/>
      <c r="BE294" s="730"/>
      <c r="BF294" s="730"/>
      <c r="BG294" s="730"/>
      <c r="BH294" s="730"/>
    </row>
    <row r="295" spans="6:60" s="1" customFormat="1">
      <c r="F295" s="6"/>
      <c r="G295" s="6"/>
      <c r="H295" s="6"/>
      <c r="I295" s="6"/>
      <c r="J295" s="6"/>
      <c r="K295" s="6"/>
      <c r="L295" s="6"/>
      <c r="M295" s="6"/>
      <c r="N295" s="6"/>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S295" s="730"/>
      <c r="AT295" s="730"/>
      <c r="AU295" s="730"/>
      <c r="AV295" s="730"/>
      <c r="AW295" s="730"/>
      <c r="AX295" s="730"/>
      <c r="AY295" s="730"/>
      <c r="AZ295" s="730"/>
      <c r="BA295" s="730"/>
      <c r="BB295" s="730"/>
      <c r="BC295" s="730"/>
      <c r="BD295" s="730"/>
      <c r="BE295" s="730"/>
      <c r="BF295" s="730"/>
      <c r="BG295" s="730"/>
      <c r="BH295" s="730"/>
    </row>
    <row r="296" spans="6:60" s="1" customFormat="1">
      <c r="F296" s="6"/>
      <c r="G296" s="6"/>
      <c r="H296" s="6"/>
      <c r="I296" s="6"/>
      <c r="J296" s="6"/>
      <c r="K296" s="6"/>
      <c r="L296" s="6"/>
      <c r="M296" s="6"/>
      <c r="N296" s="6"/>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S296" s="730"/>
      <c r="AT296" s="730"/>
      <c r="AU296" s="730"/>
      <c r="AV296" s="730"/>
      <c r="AW296" s="730"/>
      <c r="AX296" s="730"/>
      <c r="AY296" s="730"/>
      <c r="AZ296" s="730"/>
      <c r="BA296" s="730"/>
      <c r="BB296" s="730"/>
      <c r="BC296" s="730"/>
      <c r="BD296" s="730"/>
      <c r="BE296" s="730"/>
      <c r="BF296" s="730"/>
      <c r="BG296" s="730"/>
      <c r="BH296" s="730"/>
    </row>
    <row r="297" spans="6:60" s="1" customFormat="1">
      <c r="F297" s="6"/>
      <c r="G297" s="6"/>
      <c r="H297" s="6"/>
      <c r="I297" s="6"/>
      <c r="J297" s="6"/>
      <c r="K297" s="6"/>
      <c r="L297" s="6"/>
      <c r="M297" s="6"/>
      <c r="N297" s="6"/>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S297" s="730"/>
      <c r="AT297" s="730"/>
      <c r="AU297" s="730"/>
      <c r="AV297" s="730"/>
      <c r="AW297" s="730"/>
      <c r="AX297" s="730"/>
      <c r="AY297" s="730"/>
      <c r="AZ297" s="730"/>
      <c r="BA297" s="730"/>
      <c r="BB297" s="730"/>
      <c r="BC297" s="730"/>
      <c r="BD297" s="730"/>
      <c r="BE297" s="730"/>
      <c r="BF297" s="730"/>
      <c r="BG297" s="730"/>
      <c r="BH297" s="730"/>
    </row>
    <row r="298" spans="6:60" s="1" customFormat="1">
      <c r="F298" s="6"/>
      <c r="G298" s="6"/>
      <c r="H298" s="6"/>
      <c r="I298" s="6"/>
      <c r="J298" s="6"/>
      <c r="K298" s="6"/>
      <c r="L298" s="6"/>
      <c r="M298" s="6"/>
      <c r="N298" s="6"/>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S298" s="730"/>
      <c r="AT298" s="730"/>
      <c r="AU298" s="730"/>
      <c r="AV298" s="730"/>
      <c r="AW298" s="730"/>
      <c r="AX298" s="730"/>
      <c r="AY298" s="730"/>
      <c r="AZ298" s="730"/>
      <c r="BA298" s="730"/>
      <c r="BB298" s="730"/>
      <c r="BC298" s="730"/>
      <c r="BD298" s="730"/>
      <c r="BE298" s="730"/>
      <c r="BF298" s="730"/>
      <c r="BG298" s="730"/>
      <c r="BH298" s="730"/>
    </row>
    <row r="299" spans="6:60" s="1" customFormat="1">
      <c r="F299" s="6"/>
      <c r="G299" s="6"/>
      <c r="H299" s="6"/>
      <c r="I299" s="6"/>
      <c r="J299" s="6"/>
      <c r="K299" s="6"/>
      <c r="L299" s="6"/>
      <c r="M299" s="6"/>
      <c r="N299" s="6"/>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S299" s="730"/>
      <c r="AT299" s="730"/>
      <c r="AU299" s="730"/>
      <c r="AV299" s="730"/>
      <c r="AW299" s="730"/>
      <c r="AX299" s="730"/>
      <c r="AY299" s="730"/>
      <c r="AZ299" s="730"/>
      <c r="BA299" s="730"/>
      <c r="BB299" s="730"/>
      <c r="BC299" s="730"/>
      <c r="BD299" s="730"/>
      <c r="BE299" s="730"/>
      <c r="BF299" s="730"/>
      <c r="BG299" s="730"/>
      <c r="BH299" s="730"/>
    </row>
    <row r="300" spans="6:60" s="1" customFormat="1">
      <c r="F300" s="6"/>
      <c r="G300" s="6"/>
      <c r="H300" s="6"/>
      <c r="I300" s="6"/>
      <c r="J300" s="6"/>
      <c r="K300" s="6"/>
      <c r="L300" s="6"/>
      <c r="M300" s="6"/>
      <c r="N300" s="6"/>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S300" s="730"/>
      <c r="AT300" s="730"/>
      <c r="AU300" s="730"/>
      <c r="AV300" s="730"/>
      <c r="AW300" s="730"/>
      <c r="AX300" s="730"/>
      <c r="AY300" s="730"/>
      <c r="AZ300" s="730"/>
      <c r="BA300" s="730"/>
      <c r="BB300" s="730"/>
      <c r="BC300" s="730"/>
      <c r="BD300" s="730"/>
      <c r="BE300" s="730"/>
      <c r="BF300" s="730"/>
      <c r="BG300" s="730"/>
      <c r="BH300" s="730"/>
    </row>
    <row r="301" spans="6:60" s="1" customFormat="1">
      <c r="F301" s="6"/>
      <c r="G301" s="6"/>
      <c r="H301" s="6"/>
      <c r="I301" s="6"/>
      <c r="J301" s="6"/>
      <c r="K301" s="6"/>
      <c r="L301" s="6"/>
      <c r="M301" s="6"/>
      <c r="N301" s="6"/>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S301" s="730"/>
      <c r="AT301" s="730"/>
      <c r="AU301" s="730"/>
      <c r="AV301" s="730"/>
      <c r="AW301" s="730"/>
      <c r="AX301" s="730"/>
      <c r="AY301" s="730"/>
      <c r="AZ301" s="730"/>
      <c r="BA301" s="730"/>
      <c r="BB301" s="730"/>
      <c r="BC301" s="730"/>
      <c r="BD301" s="730"/>
      <c r="BE301" s="730"/>
      <c r="BF301" s="730"/>
      <c r="BG301" s="730"/>
      <c r="BH301" s="730"/>
    </row>
    <row r="302" spans="6:60" s="1" customFormat="1">
      <c r="F302" s="6"/>
      <c r="G302" s="6"/>
      <c r="H302" s="6"/>
      <c r="I302" s="6"/>
      <c r="J302" s="6"/>
      <c r="K302" s="6"/>
      <c r="L302" s="6"/>
      <c r="M302" s="6"/>
      <c r="N302" s="6"/>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S302" s="730"/>
      <c r="AT302" s="730"/>
      <c r="AU302" s="730"/>
      <c r="AV302" s="730"/>
      <c r="AW302" s="730"/>
      <c r="AX302" s="730"/>
      <c r="AY302" s="730"/>
      <c r="AZ302" s="730"/>
      <c r="BA302" s="730"/>
      <c r="BB302" s="730"/>
      <c r="BC302" s="730"/>
      <c r="BD302" s="730"/>
      <c r="BE302" s="730"/>
      <c r="BF302" s="730"/>
      <c r="BG302" s="730"/>
      <c r="BH302" s="730"/>
    </row>
    <row r="303" spans="6:60" s="1" customFormat="1">
      <c r="F303" s="6"/>
      <c r="G303" s="6"/>
      <c r="H303" s="6"/>
      <c r="I303" s="6"/>
      <c r="J303" s="6"/>
      <c r="K303" s="6"/>
      <c r="L303" s="6"/>
      <c r="M303" s="6"/>
      <c r="N303" s="6"/>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S303" s="730"/>
      <c r="AT303" s="730"/>
      <c r="AU303" s="730"/>
      <c r="AV303" s="730"/>
      <c r="AW303" s="730"/>
      <c r="AX303" s="730"/>
      <c r="AY303" s="730"/>
      <c r="AZ303" s="730"/>
      <c r="BA303" s="730"/>
      <c r="BB303" s="730"/>
      <c r="BC303" s="730"/>
      <c r="BD303" s="730"/>
      <c r="BE303" s="730"/>
      <c r="BF303" s="730"/>
      <c r="BG303" s="730"/>
      <c r="BH303" s="730"/>
    </row>
    <row r="304" spans="6:60" s="1" customFormat="1">
      <c r="F304" s="6"/>
      <c r="G304" s="6"/>
      <c r="H304" s="6"/>
      <c r="I304" s="6"/>
      <c r="J304" s="6"/>
      <c r="K304" s="6"/>
      <c r="L304" s="6"/>
      <c r="M304" s="6"/>
      <c r="N304" s="6"/>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S304" s="730"/>
      <c r="AT304" s="730"/>
      <c r="AU304" s="730"/>
      <c r="AV304" s="730"/>
      <c r="AW304" s="730"/>
      <c r="AX304" s="730"/>
      <c r="AY304" s="730"/>
      <c r="AZ304" s="730"/>
      <c r="BA304" s="730"/>
      <c r="BB304" s="730"/>
      <c r="BC304" s="730"/>
      <c r="BD304" s="730"/>
      <c r="BE304" s="730"/>
      <c r="BF304" s="730"/>
      <c r="BG304" s="730"/>
      <c r="BH304" s="730"/>
    </row>
    <row r="305" spans="6:60" s="1" customFormat="1">
      <c r="F305" s="6"/>
      <c r="G305" s="6"/>
      <c r="H305" s="6"/>
      <c r="I305" s="6"/>
      <c r="J305" s="6"/>
      <c r="K305" s="6"/>
      <c r="L305" s="6"/>
      <c r="M305" s="6"/>
      <c r="N305" s="6"/>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S305" s="730"/>
      <c r="AT305" s="730"/>
      <c r="AU305" s="730"/>
      <c r="AV305" s="730"/>
      <c r="AW305" s="730"/>
      <c r="AX305" s="730"/>
      <c r="AY305" s="730"/>
      <c r="AZ305" s="730"/>
      <c r="BA305" s="730"/>
      <c r="BB305" s="730"/>
      <c r="BC305" s="730"/>
      <c r="BD305" s="730"/>
      <c r="BE305" s="730"/>
      <c r="BF305" s="730"/>
      <c r="BG305" s="730"/>
      <c r="BH305" s="730"/>
    </row>
    <row r="306" spans="6:60" s="1" customFormat="1">
      <c r="F306" s="6"/>
      <c r="G306" s="6"/>
      <c r="H306" s="6"/>
      <c r="I306" s="6"/>
      <c r="J306" s="6"/>
      <c r="K306" s="6"/>
      <c r="L306" s="6"/>
      <c r="M306" s="6"/>
      <c r="N306" s="6"/>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S306" s="730"/>
      <c r="AT306" s="730"/>
      <c r="AU306" s="730"/>
      <c r="AV306" s="730"/>
      <c r="AW306" s="730"/>
      <c r="AX306" s="730"/>
      <c r="AY306" s="730"/>
      <c r="AZ306" s="730"/>
      <c r="BA306" s="730"/>
      <c r="BB306" s="730"/>
      <c r="BC306" s="730"/>
      <c r="BD306" s="730"/>
      <c r="BE306" s="730"/>
      <c r="BF306" s="730"/>
      <c r="BG306" s="730"/>
      <c r="BH306" s="730"/>
    </row>
    <row r="307" spans="6:60" s="1" customFormat="1">
      <c r="F307" s="6"/>
      <c r="G307" s="6"/>
      <c r="H307" s="6"/>
      <c r="I307" s="6"/>
      <c r="J307" s="6"/>
      <c r="K307" s="6"/>
      <c r="L307" s="6"/>
      <c r="M307" s="6"/>
      <c r="N307" s="6"/>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S307" s="730"/>
      <c r="AT307" s="730"/>
      <c r="AU307" s="730"/>
      <c r="AV307" s="730"/>
      <c r="AW307" s="730"/>
      <c r="AX307" s="730"/>
      <c r="AY307" s="730"/>
      <c r="AZ307" s="730"/>
      <c r="BA307" s="730"/>
      <c r="BB307" s="730"/>
      <c r="BC307" s="730"/>
      <c r="BD307" s="730"/>
      <c r="BE307" s="730"/>
      <c r="BF307" s="730"/>
      <c r="BG307" s="730"/>
      <c r="BH307" s="730"/>
    </row>
    <row r="308" spans="6:60" s="1" customFormat="1">
      <c r="F308" s="6"/>
      <c r="G308" s="6"/>
      <c r="H308" s="6"/>
      <c r="I308" s="6"/>
      <c r="J308" s="6"/>
      <c r="K308" s="6"/>
      <c r="L308" s="6"/>
      <c r="M308" s="6"/>
      <c r="N308" s="6"/>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S308" s="730"/>
      <c r="AT308" s="730"/>
      <c r="AU308" s="730"/>
      <c r="AV308" s="730"/>
      <c r="AW308" s="730"/>
      <c r="AX308" s="730"/>
      <c r="AY308" s="730"/>
      <c r="AZ308" s="730"/>
      <c r="BA308" s="730"/>
      <c r="BB308" s="730"/>
      <c r="BC308" s="730"/>
      <c r="BD308" s="730"/>
      <c r="BE308" s="730"/>
      <c r="BF308" s="730"/>
      <c r="BG308" s="730"/>
      <c r="BH308" s="730"/>
    </row>
    <row r="309" spans="6:60" s="1" customFormat="1">
      <c r="F309" s="6"/>
      <c r="G309" s="6"/>
      <c r="H309" s="6"/>
      <c r="I309" s="6"/>
      <c r="J309" s="6"/>
      <c r="K309" s="6"/>
      <c r="L309" s="6"/>
      <c r="M309" s="6"/>
      <c r="N309" s="6"/>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S309" s="730"/>
      <c r="AT309" s="730"/>
      <c r="AU309" s="730"/>
      <c r="AV309" s="730"/>
      <c r="AW309" s="730"/>
      <c r="AX309" s="730"/>
      <c r="AY309" s="730"/>
      <c r="AZ309" s="730"/>
      <c r="BA309" s="730"/>
      <c r="BB309" s="730"/>
      <c r="BC309" s="730"/>
      <c r="BD309" s="730"/>
      <c r="BE309" s="730"/>
      <c r="BF309" s="730"/>
      <c r="BG309" s="730"/>
      <c r="BH309" s="730"/>
    </row>
    <row r="310" spans="6:60" s="1" customFormat="1">
      <c r="F310" s="6"/>
      <c r="G310" s="6"/>
      <c r="H310" s="6"/>
      <c r="I310" s="6"/>
      <c r="J310" s="6"/>
      <c r="K310" s="6"/>
      <c r="L310" s="6"/>
      <c r="M310" s="6"/>
      <c r="N310" s="6"/>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S310" s="730"/>
      <c r="AT310" s="730"/>
      <c r="AU310" s="730"/>
      <c r="AV310" s="730"/>
      <c r="AW310" s="730"/>
      <c r="AX310" s="730"/>
      <c r="AY310" s="730"/>
      <c r="AZ310" s="730"/>
      <c r="BA310" s="730"/>
      <c r="BB310" s="730"/>
      <c r="BC310" s="730"/>
      <c r="BD310" s="730"/>
      <c r="BE310" s="730"/>
      <c r="BF310" s="730"/>
      <c r="BG310" s="730"/>
      <c r="BH310" s="730"/>
    </row>
    <row r="311" spans="6:60" s="1" customFormat="1">
      <c r="F311" s="6"/>
      <c r="G311" s="6"/>
      <c r="H311" s="6"/>
      <c r="I311" s="6"/>
      <c r="J311" s="6"/>
      <c r="K311" s="6"/>
      <c r="L311" s="6"/>
      <c r="M311" s="6"/>
      <c r="N311" s="6"/>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S311" s="730"/>
      <c r="AT311" s="730"/>
      <c r="AU311" s="730"/>
      <c r="AV311" s="730"/>
      <c r="AW311" s="730"/>
      <c r="AX311" s="730"/>
      <c r="AY311" s="730"/>
      <c r="AZ311" s="730"/>
      <c r="BA311" s="730"/>
      <c r="BB311" s="730"/>
      <c r="BC311" s="730"/>
      <c r="BD311" s="730"/>
      <c r="BE311" s="730"/>
      <c r="BF311" s="730"/>
      <c r="BG311" s="730"/>
      <c r="BH311" s="730"/>
    </row>
    <row r="312" spans="6:60" s="1" customFormat="1">
      <c r="F312" s="6"/>
      <c r="G312" s="6"/>
      <c r="H312" s="6"/>
      <c r="I312" s="6"/>
      <c r="J312" s="6"/>
      <c r="K312" s="6"/>
      <c r="L312" s="6"/>
      <c r="M312" s="6"/>
      <c r="N312" s="6"/>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S312" s="730"/>
      <c r="AT312" s="730"/>
      <c r="AU312" s="730"/>
      <c r="AV312" s="730"/>
      <c r="AW312" s="730"/>
      <c r="AX312" s="730"/>
      <c r="AY312" s="730"/>
      <c r="AZ312" s="730"/>
      <c r="BA312" s="730"/>
      <c r="BB312" s="730"/>
      <c r="BC312" s="730"/>
      <c r="BD312" s="730"/>
      <c r="BE312" s="730"/>
      <c r="BF312" s="730"/>
      <c r="BG312" s="730"/>
      <c r="BH312" s="730"/>
    </row>
    <row r="313" spans="6:60" s="1" customFormat="1">
      <c r="F313" s="6"/>
      <c r="G313" s="6"/>
      <c r="H313" s="6"/>
      <c r="I313" s="6"/>
      <c r="J313" s="6"/>
      <c r="K313" s="6"/>
      <c r="L313" s="6"/>
      <c r="M313" s="6"/>
      <c r="N313" s="6"/>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S313" s="730"/>
      <c r="AT313" s="730"/>
      <c r="AU313" s="730"/>
      <c r="AV313" s="730"/>
      <c r="AW313" s="730"/>
      <c r="AX313" s="730"/>
      <c r="AY313" s="730"/>
      <c r="AZ313" s="730"/>
      <c r="BA313" s="730"/>
      <c r="BB313" s="730"/>
      <c r="BC313" s="730"/>
      <c r="BD313" s="730"/>
      <c r="BE313" s="730"/>
      <c r="BF313" s="730"/>
      <c r="BG313" s="730"/>
      <c r="BH313" s="730"/>
    </row>
    <row r="314" spans="6:60" s="1" customFormat="1">
      <c r="F314" s="6"/>
      <c r="G314" s="6"/>
      <c r="H314" s="6"/>
      <c r="I314" s="6"/>
      <c r="J314" s="6"/>
      <c r="K314" s="6"/>
      <c r="L314" s="6"/>
      <c r="M314" s="6"/>
      <c r="N314" s="6"/>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S314" s="730"/>
      <c r="AT314" s="730"/>
      <c r="AU314" s="730"/>
      <c r="AV314" s="730"/>
      <c r="AW314" s="730"/>
      <c r="AX314" s="730"/>
      <c r="AY314" s="730"/>
      <c r="AZ314" s="730"/>
      <c r="BA314" s="730"/>
      <c r="BB314" s="730"/>
      <c r="BC314" s="730"/>
      <c r="BD314" s="730"/>
      <c r="BE314" s="730"/>
      <c r="BF314" s="730"/>
      <c r="BG314" s="730"/>
      <c r="BH314" s="730"/>
    </row>
    <row r="315" spans="6:60" s="1" customFormat="1">
      <c r="F315" s="6"/>
      <c r="G315" s="6"/>
      <c r="H315" s="6"/>
      <c r="I315" s="6"/>
      <c r="J315" s="6"/>
      <c r="K315" s="6"/>
      <c r="L315" s="6"/>
      <c r="M315" s="6"/>
      <c r="N315" s="6"/>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S315" s="730"/>
      <c r="AT315" s="730"/>
      <c r="AU315" s="730"/>
      <c r="AV315" s="730"/>
      <c r="AW315" s="730"/>
      <c r="AX315" s="730"/>
      <c r="AY315" s="730"/>
      <c r="AZ315" s="730"/>
      <c r="BA315" s="730"/>
      <c r="BB315" s="730"/>
      <c r="BC315" s="730"/>
      <c r="BD315" s="730"/>
      <c r="BE315" s="730"/>
      <c r="BF315" s="730"/>
      <c r="BG315" s="730"/>
      <c r="BH315" s="730"/>
    </row>
    <row r="316" spans="6:60" s="1" customFormat="1">
      <c r="F316" s="6"/>
      <c r="G316" s="6"/>
      <c r="H316" s="6"/>
      <c r="I316" s="6"/>
      <c r="J316" s="6"/>
      <c r="K316" s="6"/>
      <c r="L316" s="6"/>
      <c r="M316" s="6"/>
      <c r="N316" s="6"/>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S316" s="730"/>
      <c r="AT316" s="730"/>
      <c r="AU316" s="730"/>
      <c r="AV316" s="730"/>
      <c r="AW316" s="730"/>
      <c r="AX316" s="730"/>
      <c r="AY316" s="730"/>
      <c r="AZ316" s="730"/>
      <c r="BA316" s="730"/>
      <c r="BB316" s="730"/>
      <c r="BC316" s="730"/>
      <c r="BD316" s="730"/>
      <c r="BE316" s="730"/>
      <c r="BF316" s="730"/>
      <c r="BG316" s="730"/>
      <c r="BH316" s="730"/>
    </row>
    <row r="317" spans="6:60" s="1" customFormat="1">
      <c r="F317" s="6"/>
      <c r="G317" s="6"/>
      <c r="H317" s="6"/>
      <c r="I317" s="6"/>
      <c r="J317" s="6"/>
      <c r="K317" s="6"/>
      <c r="L317" s="6"/>
      <c r="M317" s="6"/>
      <c r="N317" s="6"/>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S317" s="730"/>
      <c r="AT317" s="730"/>
      <c r="AU317" s="730"/>
      <c r="AV317" s="730"/>
      <c r="AW317" s="730"/>
      <c r="AX317" s="730"/>
      <c r="AY317" s="730"/>
      <c r="AZ317" s="730"/>
      <c r="BA317" s="730"/>
      <c r="BB317" s="730"/>
      <c r="BC317" s="730"/>
      <c r="BD317" s="730"/>
      <c r="BE317" s="730"/>
      <c r="BF317" s="730"/>
      <c r="BG317" s="730"/>
      <c r="BH317" s="730"/>
    </row>
    <row r="318" spans="6:60" s="1" customFormat="1">
      <c r="F318" s="6"/>
      <c r="G318" s="6"/>
      <c r="H318" s="6"/>
      <c r="I318" s="6"/>
      <c r="J318" s="6"/>
      <c r="K318" s="6"/>
      <c r="L318" s="6"/>
      <c r="M318" s="6"/>
      <c r="N318" s="6"/>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S318" s="730"/>
      <c r="AT318" s="730"/>
      <c r="AU318" s="730"/>
      <c r="AV318" s="730"/>
      <c r="AW318" s="730"/>
      <c r="AX318" s="730"/>
      <c r="AY318" s="730"/>
      <c r="AZ318" s="730"/>
      <c r="BA318" s="730"/>
      <c r="BB318" s="730"/>
      <c r="BC318" s="730"/>
      <c r="BD318" s="730"/>
      <c r="BE318" s="730"/>
      <c r="BF318" s="730"/>
      <c r="BG318" s="730"/>
      <c r="BH318" s="730"/>
    </row>
    <row r="319" spans="6:60" s="1" customFormat="1">
      <c r="F319" s="6"/>
      <c r="G319" s="6"/>
      <c r="H319" s="6"/>
      <c r="I319" s="6"/>
      <c r="J319" s="6"/>
      <c r="K319" s="6"/>
      <c r="L319" s="6"/>
      <c r="M319" s="6"/>
      <c r="N319" s="6"/>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S319" s="730"/>
      <c r="AT319" s="730"/>
      <c r="AU319" s="730"/>
      <c r="AV319" s="730"/>
      <c r="AW319" s="730"/>
      <c r="AX319" s="730"/>
      <c r="AY319" s="730"/>
      <c r="AZ319" s="730"/>
      <c r="BA319" s="730"/>
      <c r="BB319" s="730"/>
      <c r="BC319" s="730"/>
      <c r="BD319" s="730"/>
      <c r="BE319" s="730"/>
      <c r="BF319" s="730"/>
      <c r="BG319" s="730"/>
      <c r="BH319" s="730"/>
    </row>
    <row r="320" spans="6:60" s="1" customFormat="1">
      <c r="F320" s="6"/>
      <c r="G320" s="6"/>
      <c r="H320" s="6"/>
      <c r="I320" s="6"/>
      <c r="J320" s="6"/>
      <c r="K320" s="6"/>
      <c r="L320" s="6"/>
      <c r="M320" s="6"/>
      <c r="N320" s="6"/>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S320" s="730"/>
      <c r="AT320" s="730"/>
      <c r="AU320" s="730"/>
      <c r="AV320" s="730"/>
      <c r="AW320" s="730"/>
      <c r="AX320" s="730"/>
      <c r="AY320" s="730"/>
      <c r="AZ320" s="730"/>
      <c r="BA320" s="730"/>
      <c r="BB320" s="730"/>
      <c r="BC320" s="730"/>
      <c r="BD320" s="730"/>
      <c r="BE320" s="730"/>
      <c r="BF320" s="730"/>
      <c r="BG320" s="730"/>
      <c r="BH320" s="730"/>
    </row>
    <row r="321" spans="6:60" s="1" customFormat="1">
      <c r="F321" s="6"/>
      <c r="G321" s="6"/>
      <c r="H321" s="6"/>
      <c r="I321" s="6"/>
      <c r="J321" s="6"/>
      <c r="K321" s="6"/>
      <c r="L321" s="6"/>
      <c r="M321" s="6"/>
      <c r="N321" s="6"/>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S321" s="730"/>
      <c r="AT321" s="730"/>
      <c r="AU321" s="730"/>
      <c r="AV321" s="730"/>
      <c r="AW321" s="730"/>
      <c r="AX321" s="730"/>
      <c r="AY321" s="730"/>
      <c r="AZ321" s="730"/>
      <c r="BA321" s="730"/>
      <c r="BB321" s="730"/>
      <c r="BC321" s="730"/>
      <c r="BD321" s="730"/>
      <c r="BE321" s="730"/>
      <c r="BF321" s="730"/>
      <c r="BG321" s="730"/>
      <c r="BH321" s="730"/>
    </row>
    <row r="322" spans="6:60" s="1" customFormat="1">
      <c r="F322" s="6"/>
      <c r="G322" s="6"/>
      <c r="H322" s="6"/>
      <c r="I322" s="6"/>
      <c r="J322" s="6"/>
      <c r="K322" s="6"/>
      <c r="L322" s="6"/>
      <c r="M322" s="6"/>
      <c r="N322" s="6"/>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S322" s="730"/>
      <c r="AT322" s="730"/>
      <c r="AU322" s="730"/>
      <c r="AV322" s="730"/>
      <c r="AW322" s="730"/>
      <c r="AX322" s="730"/>
      <c r="AY322" s="730"/>
      <c r="AZ322" s="730"/>
      <c r="BA322" s="730"/>
      <c r="BB322" s="730"/>
      <c r="BC322" s="730"/>
      <c r="BD322" s="730"/>
      <c r="BE322" s="730"/>
      <c r="BF322" s="730"/>
      <c r="BG322" s="730"/>
      <c r="BH322" s="730"/>
    </row>
    <row r="323" spans="6:60" s="1" customFormat="1">
      <c r="F323" s="6"/>
      <c r="G323" s="6"/>
      <c r="H323" s="6"/>
      <c r="I323" s="6"/>
      <c r="J323" s="6"/>
      <c r="K323" s="6"/>
      <c r="L323" s="6"/>
      <c r="M323" s="6"/>
      <c r="N323" s="6"/>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S323" s="730"/>
      <c r="AT323" s="730"/>
      <c r="AU323" s="730"/>
      <c r="AV323" s="730"/>
      <c r="AW323" s="730"/>
      <c r="AX323" s="730"/>
      <c r="AY323" s="730"/>
      <c r="AZ323" s="730"/>
      <c r="BA323" s="730"/>
      <c r="BB323" s="730"/>
      <c r="BC323" s="730"/>
      <c r="BD323" s="730"/>
      <c r="BE323" s="730"/>
      <c r="BF323" s="730"/>
      <c r="BG323" s="730"/>
      <c r="BH323" s="730"/>
    </row>
    <row r="324" spans="6:60" s="1" customFormat="1">
      <c r="F324" s="6"/>
      <c r="G324" s="6"/>
      <c r="H324" s="6"/>
      <c r="I324" s="6"/>
      <c r="J324" s="6"/>
      <c r="K324" s="6"/>
      <c r="L324" s="6"/>
      <c r="M324" s="6"/>
      <c r="N324" s="6"/>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S324" s="730"/>
      <c r="AT324" s="730"/>
      <c r="AU324" s="730"/>
      <c r="AV324" s="730"/>
      <c r="AW324" s="730"/>
      <c r="AX324" s="730"/>
      <c r="AY324" s="730"/>
      <c r="AZ324" s="730"/>
      <c r="BA324" s="730"/>
      <c r="BB324" s="730"/>
      <c r="BC324" s="730"/>
      <c r="BD324" s="730"/>
      <c r="BE324" s="730"/>
      <c r="BF324" s="730"/>
      <c r="BG324" s="730"/>
      <c r="BH324" s="730"/>
    </row>
    <row r="325" spans="6:60" s="1" customFormat="1">
      <c r="F325" s="6"/>
      <c r="G325" s="6"/>
      <c r="H325" s="6"/>
      <c r="I325" s="6"/>
      <c r="J325" s="6"/>
      <c r="K325" s="6"/>
      <c r="L325" s="6"/>
      <c r="M325" s="6"/>
      <c r="N325" s="6"/>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S325" s="730"/>
      <c r="AT325" s="730"/>
      <c r="AU325" s="730"/>
      <c r="AV325" s="730"/>
      <c r="AW325" s="730"/>
      <c r="AX325" s="730"/>
      <c r="AY325" s="730"/>
      <c r="AZ325" s="730"/>
      <c r="BA325" s="730"/>
      <c r="BB325" s="730"/>
      <c r="BC325" s="730"/>
      <c r="BD325" s="730"/>
      <c r="BE325" s="730"/>
      <c r="BF325" s="730"/>
      <c r="BG325" s="730"/>
      <c r="BH325" s="730"/>
    </row>
    <row r="326" spans="6:60" s="1" customFormat="1">
      <c r="F326" s="6"/>
      <c r="G326" s="6"/>
      <c r="H326" s="6"/>
      <c r="I326" s="6"/>
      <c r="J326" s="6"/>
      <c r="K326" s="6"/>
      <c r="L326" s="6"/>
      <c r="M326" s="6"/>
      <c r="N326" s="6"/>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S326" s="730"/>
      <c r="AT326" s="730"/>
      <c r="AU326" s="730"/>
      <c r="AV326" s="730"/>
      <c r="AW326" s="730"/>
      <c r="AX326" s="730"/>
      <c r="AY326" s="730"/>
      <c r="AZ326" s="730"/>
      <c r="BA326" s="730"/>
      <c r="BB326" s="730"/>
      <c r="BC326" s="730"/>
      <c r="BD326" s="730"/>
      <c r="BE326" s="730"/>
      <c r="BF326" s="730"/>
      <c r="BG326" s="730"/>
      <c r="BH326" s="730"/>
    </row>
    <row r="327" spans="6:60" s="1" customFormat="1">
      <c r="F327" s="6"/>
      <c r="G327" s="6"/>
      <c r="H327" s="6"/>
      <c r="I327" s="6"/>
      <c r="J327" s="6"/>
      <c r="K327" s="6"/>
      <c r="L327" s="6"/>
      <c r="M327" s="6"/>
      <c r="N327" s="6"/>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S327" s="730"/>
      <c r="AT327" s="730"/>
      <c r="AU327" s="730"/>
      <c r="AV327" s="730"/>
      <c r="AW327" s="730"/>
      <c r="AX327" s="730"/>
      <c r="AY327" s="730"/>
      <c r="AZ327" s="730"/>
      <c r="BA327" s="730"/>
      <c r="BB327" s="730"/>
      <c r="BC327" s="730"/>
      <c r="BD327" s="730"/>
      <c r="BE327" s="730"/>
      <c r="BF327" s="730"/>
      <c r="BG327" s="730"/>
      <c r="BH327" s="730"/>
    </row>
    <row r="328" spans="6:60" s="1" customFormat="1">
      <c r="F328" s="6"/>
      <c r="G328" s="6"/>
      <c r="H328" s="6"/>
      <c r="I328" s="6"/>
      <c r="J328" s="6"/>
      <c r="K328" s="6"/>
      <c r="L328" s="6"/>
      <c r="M328" s="6"/>
      <c r="N328" s="6"/>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S328" s="730"/>
      <c r="AT328" s="730"/>
      <c r="AU328" s="730"/>
      <c r="AV328" s="730"/>
      <c r="AW328" s="730"/>
      <c r="AX328" s="730"/>
      <c r="AY328" s="730"/>
      <c r="AZ328" s="730"/>
      <c r="BA328" s="730"/>
      <c r="BB328" s="730"/>
      <c r="BC328" s="730"/>
      <c r="BD328" s="730"/>
      <c r="BE328" s="730"/>
      <c r="BF328" s="730"/>
      <c r="BG328" s="730"/>
      <c r="BH328" s="730"/>
    </row>
    <row r="329" spans="6:60" s="1" customFormat="1">
      <c r="F329" s="6"/>
      <c r="G329" s="6"/>
      <c r="H329" s="6"/>
      <c r="I329" s="6"/>
      <c r="J329" s="6"/>
      <c r="K329" s="6"/>
      <c r="L329" s="6"/>
      <c r="M329" s="6"/>
      <c r="N329" s="6"/>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S329" s="730"/>
      <c r="AT329" s="730"/>
      <c r="AU329" s="730"/>
      <c r="AV329" s="730"/>
      <c r="AW329" s="730"/>
      <c r="AX329" s="730"/>
      <c r="AY329" s="730"/>
      <c r="AZ329" s="730"/>
      <c r="BA329" s="730"/>
      <c r="BB329" s="730"/>
      <c r="BC329" s="730"/>
      <c r="BD329" s="730"/>
      <c r="BE329" s="730"/>
      <c r="BF329" s="730"/>
      <c r="BG329" s="730"/>
      <c r="BH329" s="730"/>
    </row>
    <row r="330" spans="6:60" s="1" customFormat="1">
      <c r="F330" s="6"/>
      <c r="G330" s="6"/>
      <c r="H330" s="6"/>
      <c r="I330" s="6"/>
      <c r="J330" s="6"/>
      <c r="K330" s="6"/>
      <c r="L330" s="6"/>
      <c r="M330" s="6"/>
      <c r="N330" s="6"/>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S330" s="730"/>
      <c r="AT330" s="730"/>
      <c r="AU330" s="730"/>
      <c r="AV330" s="730"/>
      <c r="AW330" s="730"/>
      <c r="AX330" s="730"/>
      <c r="AY330" s="730"/>
      <c r="AZ330" s="730"/>
      <c r="BA330" s="730"/>
      <c r="BB330" s="730"/>
      <c r="BC330" s="730"/>
      <c r="BD330" s="730"/>
      <c r="BE330" s="730"/>
      <c r="BF330" s="730"/>
      <c r="BG330" s="730"/>
      <c r="BH330" s="730"/>
    </row>
    <row r="331" spans="6:60" s="1" customFormat="1">
      <c r="F331" s="6"/>
      <c r="G331" s="6"/>
      <c r="H331" s="6"/>
      <c r="I331" s="6"/>
      <c r="J331" s="6"/>
      <c r="K331" s="6"/>
      <c r="L331" s="6"/>
      <c r="M331" s="6"/>
      <c r="N331" s="6"/>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S331" s="730"/>
      <c r="AT331" s="730"/>
      <c r="AU331" s="730"/>
      <c r="AV331" s="730"/>
      <c r="AW331" s="730"/>
      <c r="AX331" s="730"/>
      <c r="AY331" s="730"/>
      <c r="AZ331" s="730"/>
      <c r="BA331" s="730"/>
      <c r="BB331" s="730"/>
      <c r="BC331" s="730"/>
      <c r="BD331" s="730"/>
      <c r="BE331" s="730"/>
      <c r="BF331" s="730"/>
      <c r="BG331" s="730"/>
      <c r="BH331" s="730"/>
    </row>
    <row r="332" spans="6:60" s="1" customFormat="1">
      <c r="F332" s="6"/>
      <c r="G332" s="6"/>
      <c r="H332" s="6"/>
      <c r="I332" s="6"/>
      <c r="J332" s="6"/>
      <c r="K332" s="6"/>
      <c r="L332" s="6"/>
      <c r="M332" s="6"/>
      <c r="N332" s="6"/>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S332" s="730"/>
      <c r="AT332" s="730"/>
      <c r="AU332" s="730"/>
      <c r="AV332" s="730"/>
      <c r="AW332" s="730"/>
      <c r="AX332" s="730"/>
      <c r="AY332" s="730"/>
      <c r="AZ332" s="730"/>
      <c r="BA332" s="730"/>
      <c r="BB332" s="730"/>
      <c r="BC332" s="730"/>
      <c r="BD332" s="730"/>
      <c r="BE332" s="730"/>
      <c r="BF332" s="730"/>
      <c r="BG332" s="730"/>
      <c r="BH332" s="730"/>
    </row>
    <row r="333" spans="6:60" s="1" customFormat="1">
      <c r="F333" s="6"/>
      <c r="G333" s="6"/>
      <c r="H333" s="6"/>
      <c r="I333" s="6"/>
      <c r="J333" s="6"/>
      <c r="K333" s="6"/>
      <c r="L333" s="6"/>
      <c r="M333" s="6"/>
      <c r="N333" s="6"/>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S333" s="730"/>
      <c r="AT333" s="730"/>
      <c r="AU333" s="730"/>
      <c r="AV333" s="730"/>
      <c r="AW333" s="730"/>
      <c r="AX333" s="730"/>
      <c r="AY333" s="730"/>
      <c r="AZ333" s="730"/>
      <c r="BA333" s="730"/>
      <c r="BB333" s="730"/>
      <c r="BC333" s="730"/>
      <c r="BD333" s="730"/>
      <c r="BE333" s="730"/>
      <c r="BF333" s="730"/>
      <c r="BG333" s="730"/>
      <c r="BH333" s="730"/>
    </row>
    <row r="334" spans="6:60" s="1" customFormat="1">
      <c r="F334" s="6"/>
      <c r="G334" s="6"/>
      <c r="H334" s="6"/>
      <c r="I334" s="6"/>
      <c r="J334" s="6"/>
      <c r="K334" s="6"/>
      <c r="L334" s="6"/>
      <c r="M334" s="6"/>
      <c r="N334" s="6"/>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S334" s="730"/>
      <c r="AT334" s="730"/>
      <c r="AU334" s="730"/>
      <c r="AV334" s="730"/>
      <c r="AW334" s="730"/>
      <c r="AX334" s="730"/>
      <c r="AY334" s="730"/>
      <c r="AZ334" s="730"/>
      <c r="BA334" s="730"/>
      <c r="BB334" s="730"/>
      <c r="BC334" s="730"/>
      <c r="BD334" s="730"/>
      <c r="BE334" s="730"/>
      <c r="BF334" s="730"/>
      <c r="BG334" s="730"/>
      <c r="BH334" s="730"/>
    </row>
    <row r="335" spans="6:60" s="1" customFormat="1">
      <c r="F335" s="6"/>
      <c r="G335" s="6"/>
      <c r="H335" s="6"/>
      <c r="I335" s="6"/>
      <c r="J335" s="6"/>
      <c r="K335" s="6"/>
      <c r="L335" s="6"/>
      <c r="M335" s="6"/>
      <c r="N335" s="6"/>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S335" s="730"/>
      <c r="AT335" s="730"/>
      <c r="AU335" s="730"/>
      <c r="AV335" s="730"/>
      <c r="AW335" s="730"/>
      <c r="AX335" s="730"/>
      <c r="AY335" s="730"/>
      <c r="AZ335" s="730"/>
      <c r="BA335" s="730"/>
      <c r="BB335" s="730"/>
      <c r="BC335" s="730"/>
      <c r="BD335" s="730"/>
      <c r="BE335" s="730"/>
      <c r="BF335" s="730"/>
      <c r="BG335" s="730"/>
      <c r="BH335" s="730"/>
    </row>
    <row r="336" spans="6:60" s="1" customFormat="1">
      <c r="F336" s="6"/>
      <c r="G336" s="6"/>
      <c r="H336" s="6"/>
      <c r="I336" s="6"/>
      <c r="J336" s="6"/>
      <c r="K336" s="6"/>
      <c r="L336" s="6"/>
      <c r="M336" s="6"/>
      <c r="N336" s="6"/>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S336" s="730"/>
      <c r="AT336" s="730"/>
      <c r="AU336" s="730"/>
      <c r="AV336" s="730"/>
      <c r="AW336" s="730"/>
      <c r="AX336" s="730"/>
      <c r="AY336" s="730"/>
      <c r="AZ336" s="730"/>
      <c r="BA336" s="730"/>
      <c r="BB336" s="730"/>
      <c r="BC336" s="730"/>
      <c r="BD336" s="730"/>
      <c r="BE336" s="730"/>
      <c r="BF336" s="730"/>
      <c r="BG336" s="730"/>
      <c r="BH336" s="730"/>
    </row>
    <row r="337" spans="6:60" s="1" customFormat="1">
      <c r="F337" s="6"/>
      <c r="G337" s="6"/>
      <c r="H337" s="6"/>
      <c r="I337" s="6"/>
      <c r="J337" s="6"/>
      <c r="K337" s="6"/>
      <c r="L337" s="6"/>
      <c r="M337" s="6"/>
      <c r="N337" s="6"/>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S337" s="730"/>
      <c r="AT337" s="730"/>
      <c r="AU337" s="730"/>
      <c r="AV337" s="730"/>
      <c r="AW337" s="730"/>
      <c r="AX337" s="730"/>
      <c r="AY337" s="730"/>
      <c r="AZ337" s="730"/>
      <c r="BA337" s="730"/>
      <c r="BB337" s="730"/>
      <c r="BC337" s="730"/>
      <c r="BD337" s="730"/>
      <c r="BE337" s="730"/>
      <c r="BF337" s="730"/>
      <c r="BG337" s="730"/>
      <c r="BH337" s="730"/>
    </row>
    <row r="338" spans="6:60" s="1" customFormat="1">
      <c r="F338" s="6"/>
      <c r="G338" s="6"/>
      <c r="H338" s="6"/>
      <c r="I338" s="6"/>
      <c r="J338" s="6"/>
      <c r="K338" s="6"/>
      <c r="L338" s="6"/>
      <c r="M338" s="6"/>
      <c r="N338" s="6"/>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S338" s="730"/>
      <c r="AT338" s="730"/>
      <c r="AU338" s="730"/>
      <c r="AV338" s="730"/>
      <c r="AW338" s="730"/>
      <c r="AX338" s="730"/>
      <c r="AY338" s="730"/>
      <c r="AZ338" s="730"/>
      <c r="BA338" s="730"/>
      <c r="BB338" s="730"/>
      <c r="BC338" s="730"/>
      <c r="BD338" s="730"/>
      <c r="BE338" s="730"/>
      <c r="BF338" s="730"/>
      <c r="BG338" s="730"/>
      <c r="BH338" s="730"/>
    </row>
    <row r="339" spans="6:60" s="1" customFormat="1">
      <c r="F339" s="6"/>
      <c r="G339" s="6"/>
      <c r="H339" s="6"/>
      <c r="I339" s="6"/>
      <c r="J339" s="6"/>
      <c r="K339" s="6"/>
      <c r="L339" s="6"/>
      <c r="M339" s="6"/>
      <c r="N339" s="6"/>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S339" s="730"/>
      <c r="AT339" s="730"/>
      <c r="AU339" s="730"/>
      <c r="AV339" s="730"/>
      <c r="AW339" s="730"/>
      <c r="AX339" s="730"/>
      <c r="AY339" s="730"/>
      <c r="AZ339" s="730"/>
      <c r="BA339" s="730"/>
      <c r="BB339" s="730"/>
      <c r="BC339" s="730"/>
      <c r="BD339" s="730"/>
      <c r="BE339" s="730"/>
      <c r="BF339" s="730"/>
      <c r="BG339" s="730"/>
      <c r="BH339" s="730"/>
    </row>
    <row r="340" spans="6:60" s="1" customFormat="1">
      <c r="F340" s="6"/>
      <c r="G340" s="6"/>
      <c r="H340" s="6"/>
      <c r="I340" s="6"/>
      <c r="J340" s="6"/>
      <c r="K340" s="6"/>
      <c r="L340" s="6"/>
      <c r="M340" s="6"/>
      <c r="N340" s="6"/>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S340" s="730"/>
      <c r="AT340" s="730"/>
      <c r="AU340" s="730"/>
      <c r="AV340" s="730"/>
      <c r="AW340" s="730"/>
      <c r="AX340" s="730"/>
      <c r="AY340" s="730"/>
      <c r="AZ340" s="730"/>
      <c r="BA340" s="730"/>
      <c r="BB340" s="730"/>
      <c r="BC340" s="730"/>
      <c r="BD340" s="730"/>
      <c r="BE340" s="730"/>
      <c r="BF340" s="730"/>
      <c r="BG340" s="730"/>
      <c r="BH340" s="730"/>
    </row>
    <row r="341" spans="6:60" s="1" customFormat="1">
      <c r="F341" s="6"/>
      <c r="G341" s="6"/>
      <c r="H341" s="6"/>
      <c r="I341" s="6"/>
      <c r="J341" s="6"/>
      <c r="K341" s="6"/>
      <c r="L341" s="6"/>
      <c r="M341" s="6"/>
      <c r="N341" s="6"/>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S341" s="730"/>
      <c r="AT341" s="730"/>
      <c r="AU341" s="730"/>
      <c r="AV341" s="730"/>
      <c r="AW341" s="730"/>
      <c r="AX341" s="730"/>
      <c r="AY341" s="730"/>
      <c r="AZ341" s="730"/>
      <c r="BA341" s="730"/>
      <c r="BB341" s="730"/>
      <c r="BC341" s="730"/>
      <c r="BD341" s="730"/>
      <c r="BE341" s="730"/>
      <c r="BF341" s="730"/>
      <c r="BG341" s="730"/>
      <c r="BH341" s="730"/>
    </row>
    <row r="342" spans="6:60" s="1" customFormat="1">
      <c r="F342" s="6"/>
      <c r="G342" s="6"/>
      <c r="H342" s="6"/>
      <c r="I342" s="6"/>
      <c r="J342" s="6"/>
      <c r="K342" s="6"/>
      <c r="L342" s="6"/>
      <c r="M342" s="6"/>
      <c r="N342" s="6"/>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S342" s="730"/>
      <c r="AT342" s="730"/>
      <c r="AU342" s="730"/>
      <c r="AV342" s="730"/>
      <c r="AW342" s="730"/>
      <c r="AX342" s="730"/>
      <c r="AY342" s="730"/>
      <c r="AZ342" s="730"/>
      <c r="BA342" s="730"/>
      <c r="BB342" s="730"/>
      <c r="BC342" s="730"/>
      <c r="BD342" s="730"/>
      <c r="BE342" s="730"/>
      <c r="BF342" s="730"/>
      <c r="BG342" s="730"/>
      <c r="BH342" s="730"/>
    </row>
    <row r="343" spans="6:60" s="1" customFormat="1">
      <c r="F343" s="6"/>
      <c r="G343" s="6"/>
      <c r="H343" s="6"/>
      <c r="I343" s="6"/>
      <c r="J343" s="6"/>
      <c r="K343" s="6"/>
      <c r="L343" s="6"/>
      <c r="M343" s="6"/>
      <c r="N343" s="6"/>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S343" s="730"/>
      <c r="AT343" s="730"/>
      <c r="AU343" s="730"/>
      <c r="AV343" s="730"/>
      <c r="AW343" s="730"/>
      <c r="AX343" s="730"/>
      <c r="AY343" s="730"/>
      <c r="AZ343" s="730"/>
      <c r="BA343" s="730"/>
      <c r="BB343" s="730"/>
      <c r="BC343" s="730"/>
      <c r="BD343" s="730"/>
      <c r="BE343" s="730"/>
      <c r="BF343" s="730"/>
      <c r="BG343" s="730"/>
      <c r="BH343" s="730"/>
    </row>
    <row r="344" spans="6:60" s="1" customFormat="1">
      <c r="F344" s="6"/>
      <c r="G344" s="6"/>
      <c r="H344" s="6"/>
      <c r="I344" s="6"/>
      <c r="J344" s="6"/>
      <c r="K344" s="6"/>
      <c r="L344" s="6"/>
      <c r="M344" s="6"/>
      <c r="N344" s="6"/>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S344" s="730"/>
      <c r="AT344" s="730"/>
      <c r="AU344" s="730"/>
      <c r="AV344" s="730"/>
      <c r="AW344" s="730"/>
      <c r="AX344" s="730"/>
      <c r="AY344" s="730"/>
      <c r="AZ344" s="730"/>
      <c r="BA344" s="730"/>
      <c r="BB344" s="730"/>
      <c r="BC344" s="730"/>
      <c r="BD344" s="730"/>
      <c r="BE344" s="730"/>
      <c r="BF344" s="730"/>
      <c r="BG344" s="730"/>
      <c r="BH344" s="730"/>
    </row>
    <row r="345" spans="6:60" s="1" customFormat="1">
      <c r="F345" s="6"/>
      <c r="G345" s="6"/>
      <c r="H345" s="6"/>
      <c r="I345" s="6"/>
      <c r="J345" s="6"/>
      <c r="K345" s="6"/>
      <c r="L345" s="6"/>
      <c r="M345" s="6"/>
      <c r="N345" s="6"/>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S345" s="730"/>
      <c r="AT345" s="730"/>
      <c r="AU345" s="730"/>
      <c r="AV345" s="730"/>
      <c r="AW345" s="730"/>
      <c r="AX345" s="730"/>
      <c r="AY345" s="730"/>
      <c r="AZ345" s="730"/>
      <c r="BA345" s="730"/>
      <c r="BB345" s="730"/>
      <c r="BC345" s="730"/>
      <c r="BD345" s="730"/>
      <c r="BE345" s="730"/>
      <c r="BF345" s="730"/>
      <c r="BG345" s="730"/>
      <c r="BH345" s="730"/>
    </row>
    <row r="346" spans="6:60" s="1" customFormat="1">
      <c r="F346" s="6"/>
      <c r="G346" s="6"/>
      <c r="H346" s="6"/>
      <c r="I346" s="6"/>
      <c r="J346" s="6"/>
      <c r="K346" s="6"/>
      <c r="L346" s="6"/>
      <c r="M346" s="6"/>
      <c r="N346" s="6"/>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S346" s="730"/>
      <c r="AT346" s="730"/>
      <c r="AU346" s="730"/>
      <c r="AV346" s="730"/>
      <c r="AW346" s="730"/>
      <c r="AX346" s="730"/>
      <c r="AY346" s="730"/>
      <c r="AZ346" s="730"/>
      <c r="BA346" s="730"/>
      <c r="BB346" s="730"/>
      <c r="BC346" s="730"/>
      <c r="BD346" s="730"/>
      <c r="BE346" s="730"/>
      <c r="BF346" s="730"/>
      <c r="BG346" s="730"/>
      <c r="BH346" s="730"/>
    </row>
    <row r="347" spans="6:60" s="1" customFormat="1">
      <c r="F347" s="6"/>
      <c r="G347" s="6"/>
      <c r="H347" s="6"/>
      <c r="I347" s="6"/>
      <c r="J347" s="6"/>
      <c r="K347" s="6"/>
      <c r="L347" s="6"/>
      <c r="M347" s="6"/>
      <c r="N347" s="6"/>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S347" s="730"/>
      <c r="AT347" s="730"/>
      <c r="AU347" s="730"/>
      <c r="AV347" s="730"/>
      <c r="AW347" s="730"/>
      <c r="AX347" s="730"/>
      <c r="AY347" s="730"/>
      <c r="AZ347" s="730"/>
      <c r="BA347" s="730"/>
      <c r="BB347" s="730"/>
      <c r="BC347" s="730"/>
      <c r="BD347" s="730"/>
      <c r="BE347" s="730"/>
      <c r="BF347" s="730"/>
      <c r="BG347" s="730"/>
      <c r="BH347" s="730"/>
    </row>
    <row r="348" spans="6:60" s="1" customFormat="1">
      <c r="F348" s="6"/>
      <c r="G348" s="6"/>
      <c r="H348" s="6"/>
      <c r="I348" s="6"/>
      <c r="J348" s="6"/>
      <c r="K348" s="6"/>
      <c r="L348" s="6"/>
      <c r="M348" s="6"/>
      <c r="N348" s="6"/>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S348" s="730"/>
      <c r="AT348" s="730"/>
      <c r="AU348" s="730"/>
      <c r="AV348" s="730"/>
      <c r="AW348" s="730"/>
      <c r="AX348" s="730"/>
      <c r="AY348" s="730"/>
      <c r="AZ348" s="730"/>
      <c r="BA348" s="730"/>
      <c r="BB348" s="730"/>
      <c r="BC348" s="730"/>
      <c r="BD348" s="730"/>
      <c r="BE348" s="730"/>
      <c r="BF348" s="730"/>
      <c r="BG348" s="730"/>
      <c r="BH348" s="730"/>
    </row>
    <row r="349" spans="6:60" s="1" customFormat="1">
      <c r="F349" s="6"/>
      <c r="G349" s="6"/>
      <c r="H349" s="6"/>
      <c r="I349" s="6"/>
      <c r="J349" s="6"/>
      <c r="K349" s="6"/>
      <c r="L349" s="6"/>
      <c r="M349" s="6"/>
      <c r="N349" s="6"/>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S349" s="730"/>
      <c r="AT349" s="730"/>
      <c r="AU349" s="730"/>
      <c r="AV349" s="730"/>
      <c r="AW349" s="730"/>
      <c r="AX349" s="730"/>
      <c r="AY349" s="730"/>
      <c r="AZ349" s="730"/>
      <c r="BA349" s="730"/>
      <c r="BB349" s="730"/>
      <c r="BC349" s="730"/>
      <c r="BD349" s="730"/>
      <c r="BE349" s="730"/>
      <c r="BF349" s="730"/>
      <c r="BG349" s="730"/>
      <c r="BH349" s="730"/>
    </row>
    <row r="350" spans="6:60" s="1" customFormat="1">
      <c r="F350" s="6"/>
      <c r="G350" s="6"/>
      <c r="H350" s="6"/>
      <c r="I350" s="6"/>
      <c r="J350" s="6"/>
      <c r="K350" s="6"/>
      <c r="L350" s="6"/>
      <c r="M350" s="6"/>
      <c r="N350" s="6"/>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S350" s="730"/>
      <c r="AT350" s="730"/>
      <c r="AU350" s="730"/>
      <c r="AV350" s="730"/>
      <c r="AW350" s="730"/>
      <c r="AX350" s="730"/>
      <c r="AY350" s="730"/>
      <c r="AZ350" s="730"/>
      <c r="BA350" s="730"/>
      <c r="BB350" s="730"/>
      <c r="BC350" s="730"/>
      <c r="BD350" s="730"/>
      <c r="BE350" s="730"/>
      <c r="BF350" s="730"/>
      <c r="BG350" s="730"/>
      <c r="BH350" s="730"/>
    </row>
    <row r="351" spans="6:60" s="1" customFormat="1">
      <c r="F351" s="6"/>
      <c r="G351" s="6"/>
      <c r="H351" s="6"/>
      <c r="I351" s="6"/>
      <c r="J351" s="6"/>
      <c r="K351" s="6"/>
      <c r="L351" s="6"/>
      <c r="M351" s="6"/>
      <c r="N351" s="6"/>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S351" s="730"/>
      <c r="AT351" s="730"/>
      <c r="AU351" s="730"/>
      <c r="AV351" s="730"/>
      <c r="AW351" s="730"/>
      <c r="AX351" s="730"/>
      <c r="AY351" s="730"/>
      <c r="AZ351" s="730"/>
      <c r="BA351" s="730"/>
      <c r="BB351" s="730"/>
      <c r="BC351" s="730"/>
      <c r="BD351" s="730"/>
      <c r="BE351" s="730"/>
      <c r="BF351" s="730"/>
      <c r="BG351" s="730"/>
      <c r="BH351" s="730"/>
    </row>
    <row r="352" spans="6:60" s="1" customFormat="1">
      <c r="F352" s="6"/>
      <c r="G352" s="6"/>
      <c r="H352" s="6"/>
      <c r="I352" s="6"/>
      <c r="J352" s="6"/>
      <c r="K352" s="6"/>
      <c r="L352" s="6"/>
      <c r="M352" s="6"/>
      <c r="N352" s="6"/>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S352" s="730"/>
      <c r="AT352" s="730"/>
      <c r="AU352" s="730"/>
      <c r="AV352" s="730"/>
      <c r="AW352" s="730"/>
      <c r="AX352" s="730"/>
      <c r="AY352" s="730"/>
      <c r="AZ352" s="730"/>
      <c r="BA352" s="730"/>
      <c r="BB352" s="730"/>
      <c r="BC352" s="730"/>
      <c r="BD352" s="730"/>
      <c r="BE352" s="730"/>
      <c r="BF352" s="730"/>
      <c r="BG352" s="730"/>
      <c r="BH352" s="730"/>
    </row>
    <row r="353" spans="6:60" s="1" customFormat="1">
      <c r="F353" s="6"/>
      <c r="G353" s="6"/>
      <c r="H353" s="6"/>
      <c r="I353" s="6"/>
      <c r="J353" s="6"/>
      <c r="K353" s="6"/>
      <c r="L353" s="6"/>
      <c r="M353" s="6"/>
      <c r="N353" s="6"/>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S353" s="730"/>
      <c r="AT353" s="730"/>
      <c r="AU353" s="730"/>
      <c r="AV353" s="730"/>
      <c r="AW353" s="730"/>
      <c r="AX353" s="730"/>
      <c r="AY353" s="730"/>
      <c r="AZ353" s="730"/>
      <c r="BA353" s="730"/>
      <c r="BB353" s="730"/>
      <c r="BC353" s="730"/>
      <c r="BD353" s="730"/>
      <c r="BE353" s="730"/>
      <c r="BF353" s="730"/>
      <c r="BG353" s="730"/>
      <c r="BH353" s="730"/>
    </row>
    <row r="354" spans="6:60" s="1" customFormat="1">
      <c r="F354" s="6"/>
      <c r="G354" s="6"/>
      <c r="H354" s="6"/>
      <c r="I354" s="6"/>
      <c r="J354" s="6"/>
      <c r="K354" s="6"/>
      <c r="L354" s="6"/>
      <c r="M354" s="6"/>
      <c r="N354" s="6"/>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S354" s="730"/>
      <c r="AT354" s="730"/>
      <c r="AU354" s="730"/>
      <c r="AV354" s="730"/>
      <c r="AW354" s="730"/>
      <c r="AX354" s="730"/>
      <c r="AY354" s="730"/>
      <c r="AZ354" s="730"/>
      <c r="BA354" s="730"/>
      <c r="BB354" s="730"/>
      <c r="BC354" s="730"/>
      <c r="BD354" s="730"/>
      <c r="BE354" s="730"/>
      <c r="BF354" s="730"/>
      <c r="BG354" s="730"/>
      <c r="BH354" s="730"/>
    </row>
    <row r="355" spans="6:60" s="1" customFormat="1">
      <c r="F355" s="6"/>
      <c r="G355" s="6"/>
      <c r="H355" s="6"/>
      <c r="I355" s="6"/>
      <c r="J355" s="6"/>
      <c r="K355" s="6"/>
      <c r="L355" s="6"/>
      <c r="M355" s="6"/>
      <c r="N355" s="6"/>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S355" s="730"/>
      <c r="AT355" s="730"/>
      <c r="AU355" s="730"/>
      <c r="AV355" s="730"/>
      <c r="AW355" s="730"/>
      <c r="AX355" s="730"/>
      <c r="AY355" s="730"/>
      <c r="AZ355" s="730"/>
      <c r="BA355" s="730"/>
      <c r="BB355" s="730"/>
      <c r="BC355" s="730"/>
      <c r="BD355" s="730"/>
      <c r="BE355" s="730"/>
      <c r="BF355" s="730"/>
      <c r="BG355" s="730"/>
      <c r="BH355" s="730"/>
    </row>
    <row r="356" spans="6:60" s="1" customFormat="1">
      <c r="F356" s="6"/>
      <c r="G356" s="6"/>
      <c r="H356" s="6"/>
      <c r="I356" s="6"/>
      <c r="J356" s="6"/>
      <c r="K356" s="6"/>
      <c r="L356" s="6"/>
      <c r="M356" s="6"/>
      <c r="N356" s="6"/>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S356" s="730"/>
      <c r="AT356" s="730"/>
      <c r="AU356" s="730"/>
      <c r="AV356" s="730"/>
      <c r="AW356" s="730"/>
      <c r="AX356" s="730"/>
      <c r="AY356" s="730"/>
      <c r="AZ356" s="730"/>
      <c r="BA356" s="730"/>
      <c r="BB356" s="730"/>
      <c r="BC356" s="730"/>
      <c r="BD356" s="730"/>
      <c r="BE356" s="730"/>
      <c r="BF356" s="730"/>
      <c r="BG356" s="730"/>
      <c r="BH356" s="730"/>
    </row>
    <row r="357" spans="6:60" s="1" customFormat="1">
      <c r="F357" s="6"/>
      <c r="G357" s="6"/>
      <c r="H357" s="6"/>
      <c r="I357" s="6"/>
      <c r="J357" s="6"/>
      <c r="K357" s="6"/>
      <c r="L357" s="6"/>
      <c r="M357" s="6"/>
      <c r="N357" s="6"/>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S357" s="730"/>
      <c r="AT357" s="730"/>
      <c r="AU357" s="730"/>
      <c r="AV357" s="730"/>
      <c r="AW357" s="730"/>
      <c r="AX357" s="730"/>
      <c r="AY357" s="730"/>
      <c r="AZ357" s="730"/>
      <c r="BA357" s="730"/>
      <c r="BB357" s="730"/>
      <c r="BC357" s="730"/>
      <c r="BD357" s="730"/>
      <c r="BE357" s="730"/>
      <c r="BF357" s="730"/>
      <c r="BG357" s="730"/>
      <c r="BH357" s="730"/>
    </row>
    <row r="358" spans="6:60" s="1" customFormat="1">
      <c r="F358" s="6"/>
      <c r="G358" s="6"/>
      <c r="H358" s="6"/>
      <c r="I358" s="6"/>
      <c r="J358" s="6"/>
      <c r="K358" s="6"/>
      <c r="L358" s="6"/>
      <c r="M358" s="6"/>
      <c r="N358" s="6"/>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S358" s="730"/>
      <c r="AT358" s="730"/>
      <c r="AU358" s="730"/>
      <c r="AV358" s="730"/>
      <c r="AW358" s="730"/>
      <c r="AX358" s="730"/>
      <c r="AY358" s="730"/>
      <c r="AZ358" s="730"/>
      <c r="BA358" s="730"/>
      <c r="BB358" s="730"/>
      <c r="BC358" s="730"/>
      <c r="BD358" s="730"/>
      <c r="BE358" s="730"/>
      <c r="BF358" s="730"/>
      <c r="BG358" s="730"/>
      <c r="BH358" s="730"/>
    </row>
    <row r="359" spans="6:60" s="1" customFormat="1">
      <c r="F359" s="6"/>
      <c r="G359" s="6"/>
      <c r="H359" s="6"/>
      <c r="I359" s="6"/>
      <c r="J359" s="6"/>
      <c r="K359" s="6"/>
      <c r="L359" s="6"/>
      <c r="M359" s="6"/>
      <c r="N359" s="6"/>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S359" s="730"/>
      <c r="AT359" s="730"/>
      <c r="AU359" s="730"/>
      <c r="AV359" s="730"/>
      <c r="AW359" s="730"/>
      <c r="AX359" s="730"/>
      <c r="AY359" s="730"/>
      <c r="AZ359" s="730"/>
      <c r="BA359" s="730"/>
      <c r="BB359" s="730"/>
      <c r="BC359" s="730"/>
      <c r="BD359" s="730"/>
      <c r="BE359" s="730"/>
      <c r="BF359" s="730"/>
      <c r="BG359" s="730"/>
      <c r="BH359" s="730"/>
    </row>
    <row r="360" spans="6:60" s="1" customFormat="1">
      <c r="F360" s="6"/>
      <c r="G360" s="6"/>
      <c r="H360" s="6"/>
      <c r="I360" s="6"/>
      <c r="J360" s="6"/>
      <c r="K360" s="6"/>
      <c r="L360" s="6"/>
      <c r="M360" s="6"/>
      <c r="N360" s="6"/>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S360" s="730"/>
      <c r="AT360" s="730"/>
      <c r="AU360" s="730"/>
      <c r="AV360" s="730"/>
      <c r="AW360" s="730"/>
      <c r="AX360" s="730"/>
      <c r="AY360" s="730"/>
      <c r="AZ360" s="730"/>
      <c r="BA360" s="730"/>
      <c r="BB360" s="730"/>
      <c r="BC360" s="730"/>
      <c r="BD360" s="730"/>
      <c r="BE360" s="730"/>
      <c r="BF360" s="730"/>
      <c r="BG360" s="730"/>
      <c r="BH360" s="730"/>
    </row>
    <row r="361" spans="6:60" s="1" customFormat="1">
      <c r="F361" s="6"/>
      <c r="G361" s="6"/>
      <c r="H361" s="6"/>
      <c r="I361" s="6"/>
      <c r="J361" s="6"/>
      <c r="K361" s="6"/>
      <c r="L361" s="6"/>
      <c r="M361" s="6"/>
      <c r="N361" s="6"/>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S361" s="730"/>
      <c r="AT361" s="730"/>
      <c r="AU361" s="730"/>
      <c r="AV361" s="730"/>
      <c r="AW361" s="730"/>
      <c r="AX361" s="730"/>
      <c r="AY361" s="730"/>
      <c r="AZ361" s="730"/>
      <c r="BA361" s="730"/>
      <c r="BB361" s="730"/>
      <c r="BC361" s="730"/>
      <c r="BD361" s="730"/>
      <c r="BE361" s="730"/>
      <c r="BF361" s="730"/>
      <c r="BG361" s="730"/>
      <c r="BH361" s="730"/>
    </row>
    <row r="362" spans="6:60" s="1" customFormat="1">
      <c r="F362" s="6"/>
      <c r="G362" s="6"/>
      <c r="H362" s="6"/>
      <c r="I362" s="6"/>
      <c r="J362" s="6"/>
      <c r="K362" s="6"/>
      <c r="L362" s="6"/>
      <c r="M362" s="6"/>
      <c r="N362" s="6"/>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S362" s="730"/>
      <c r="AT362" s="730"/>
      <c r="AU362" s="730"/>
      <c r="AV362" s="730"/>
      <c r="AW362" s="730"/>
      <c r="AX362" s="730"/>
      <c r="AY362" s="730"/>
      <c r="AZ362" s="730"/>
      <c r="BA362" s="730"/>
      <c r="BB362" s="730"/>
      <c r="BC362" s="730"/>
      <c r="BD362" s="730"/>
      <c r="BE362" s="730"/>
      <c r="BF362" s="730"/>
      <c r="BG362" s="730"/>
      <c r="BH362" s="730"/>
    </row>
    <row r="363" spans="6:60" s="1" customFormat="1">
      <c r="F363" s="6"/>
      <c r="G363" s="6"/>
      <c r="H363" s="6"/>
      <c r="I363" s="6"/>
      <c r="J363" s="6"/>
      <c r="K363" s="6"/>
      <c r="L363" s="6"/>
      <c r="M363" s="6"/>
      <c r="N363" s="6"/>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S363" s="730"/>
      <c r="AT363" s="730"/>
      <c r="AU363" s="730"/>
      <c r="AV363" s="730"/>
      <c r="AW363" s="730"/>
      <c r="AX363" s="730"/>
      <c r="AY363" s="730"/>
      <c r="AZ363" s="730"/>
      <c r="BA363" s="730"/>
      <c r="BB363" s="730"/>
      <c r="BC363" s="730"/>
      <c r="BD363" s="730"/>
      <c r="BE363" s="730"/>
      <c r="BF363" s="730"/>
      <c r="BG363" s="730"/>
      <c r="BH363" s="730"/>
    </row>
    <row r="364" spans="6:60" s="1" customFormat="1">
      <c r="F364" s="6"/>
      <c r="G364" s="6"/>
      <c r="H364" s="6"/>
      <c r="I364" s="6"/>
      <c r="J364" s="6"/>
      <c r="K364" s="6"/>
      <c r="L364" s="6"/>
      <c r="M364" s="6"/>
      <c r="N364" s="6"/>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S364" s="730"/>
      <c r="AT364" s="730"/>
      <c r="AU364" s="730"/>
      <c r="AV364" s="730"/>
      <c r="AW364" s="730"/>
      <c r="AX364" s="730"/>
      <c r="AY364" s="730"/>
      <c r="AZ364" s="730"/>
      <c r="BA364" s="730"/>
      <c r="BB364" s="730"/>
      <c r="BC364" s="730"/>
      <c r="BD364" s="730"/>
      <c r="BE364" s="730"/>
      <c r="BF364" s="730"/>
      <c r="BG364" s="730"/>
      <c r="BH364" s="730"/>
    </row>
    <row r="365" spans="6:60" s="1" customFormat="1">
      <c r="F365" s="6"/>
      <c r="G365" s="6"/>
      <c r="H365" s="6"/>
      <c r="I365" s="6"/>
      <c r="J365" s="6"/>
      <c r="K365" s="6"/>
      <c r="L365" s="6"/>
      <c r="M365" s="6"/>
      <c r="N365" s="6"/>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S365" s="730"/>
      <c r="AT365" s="730"/>
      <c r="AU365" s="730"/>
      <c r="AV365" s="730"/>
      <c r="AW365" s="730"/>
      <c r="AX365" s="730"/>
      <c r="AY365" s="730"/>
      <c r="AZ365" s="730"/>
      <c r="BA365" s="730"/>
      <c r="BB365" s="730"/>
      <c r="BC365" s="730"/>
      <c r="BD365" s="730"/>
      <c r="BE365" s="730"/>
      <c r="BF365" s="730"/>
      <c r="BG365" s="730"/>
      <c r="BH365" s="730"/>
    </row>
    <row r="366" spans="6:60" s="1" customFormat="1">
      <c r="F366" s="6"/>
      <c r="G366" s="6"/>
      <c r="H366" s="6"/>
      <c r="I366" s="6"/>
      <c r="J366" s="6"/>
      <c r="K366" s="6"/>
      <c r="L366" s="6"/>
      <c r="M366" s="6"/>
      <c r="N366" s="6"/>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S366" s="730"/>
      <c r="AT366" s="730"/>
      <c r="AU366" s="730"/>
      <c r="AV366" s="730"/>
      <c r="AW366" s="730"/>
      <c r="AX366" s="730"/>
      <c r="AY366" s="730"/>
      <c r="AZ366" s="730"/>
      <c r="BA366" s="730"/>
      <c r="BB366" s="730"/>
      <c r="BC366" s="730"/>
      <c r="BD366" s="730"/>
      <c r="BE366" s="730"/>
      <c r="BF366" s="730"/>
      <c r="BG366" s="730"/>
      <c r="BH366" s="730"/>
    </row>
    <row r="367" spans="6:60" s="1" customFormat="1">
      <c r="F367" s="6"/>
      <c r="G367" s="6"/>
      <c r="H367" s="6"/>
      <c r="I367" s="6"/>
      <c r="J367" s="6"/>
      <c r="K367" s="6"/>
      <c r="L367" s="6"/>
      <c r="M367" s="6"/>
      <c r="N367" s="6"/>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S367" s="730"/>
      <c r="AT367" s="730"/>
      <c r="AU367" s="730"/>
      <c r="AV367" s="730"/>
      <c r="AW367" s="730"/>
      <c r="AX367" s="730"/>
      <c r="AY367" s="730"/>
      <c r="AZ367" s="730"/>
      <c r="BA367" s="730"/>
      <c r="BB367" s="730"/>
      <c r="BC367" s="730"/>
      <c r="BD367" s="730"/>
      <c r="BE367" s="730"/>
      <c r="BF367" s="730"/>
      <c r="BG367" s="730"/>
      <c r="BH367" s="730"/>
    </row>
    <row r="368" spans="6:60" s="1" customFormat="1">
      <c r="F368" s="6"/>
      <c r="G368" s="6"/>
      <c r="H368" s="6"/>
      <c r="I368" s="6"/>
      <c r="J368" s="6"/>
      <c r="K368" s="6"/>
      <c r="L368" s="6"/>
      <c r="M368" s="6"/>
      <c r="N368" s="6"/>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S368" s="730"/>
      <c r="AT368" s="730"/>
      <c r="AU368" s="730"/>
      <c r="AV368" s="730"/>
      <c r="AW368" s="730"/>
      <c r="AX368" s="730"/>
      <c r="AY368" s="730"/>
      <c r="AZ368" s="730"/>
      <c r="BA368" s="730"/>
      <c r="BB368" s="730"/>
      <c r="BC368" s="730"/>
      <c r="BD368" s="730"/>
      <c r="BE368" s="730"/>
      <c r="BF368" s="730"/>
      <c r="BG368" s="730"/>
      <c r="BH368" s="730"/>
    </row>
    <row r="369" spans="1:73" s="1" customFormat="1">
      <c r="F369" s="6"/>
      <c r="G369" s="6"/>
      <c r="H369" s="6"/>
      <c r="I369" s="6"/>
      <c r="J369" s="6"/>
      <c r="K369" s="6"/>
      <c r="L369" s="6"/>
      <c r="M369" s="6"/>
      <c r="N369" s="6"/>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S369" s="730"/>
      <c r="AT369" s="730"/>
      <c r="AU369" s="730"/>
      <c r="AV369" s="730"/>
      <c r="AW369" s="730"/>
      <c r="AX369" s="730"/>
      <c r="AY369" s="730"/>
      <c r="AZ369" s="730"/>
      <c r="BA369" s="730"/>
      <c r="BB369" s="730"/>
      <c r="BC369" s="730"/>
      <c r="BD369" s="730"/>
      <c r="BE369" s="730"/>
      <c r="BF369" s="730"/>
      <c r="BG369" s="730"/>
      <c r="BH369" s="730"/>
    </row>
    <row r="370" spans="1:73" s="1" customFormat="1">
      <c r="F370" s="6"/>
      <c r="G370" s="6"/>
      <c r="H370" s="6"/>
      <c r="I370" s="6"/>
      <c r="J370" s="6"/>
      <c r="K370" s="6"/>
      <c r="L370" s="6"/>
      <c r="M370" s="6"/>
      <c r="N370" s="6"/>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S370" s="730"/>
      <c r="AT370" s="730"/>
      <c r="AU370" s="730"/>
      <c r="AV370" s="730"/>
      <c r="AW370" s="730"/>
      <c r="AX370" s="730"/>
      <c r="AY370" s="730"/>
      <c r="AZ370" s="730"/>
      <c r="BA370" s="730"/>
      <c r="BB370" s="730"/>
      <c r="BC370" s="730"/>
      <c r="BD370" s="730"/>
      <c r="BE370" s="730"/>
      <c r="BF370" s="730"/>
      <c r="BG370" s="730"/>
      <c r="BH370" s="730"/>
    </row>
    <row r="371" spans="1:73" s="1" customFormat="1">
      <c r="F371" s="6"/>
      <c r="G371" s="6"/>
      <c r="H371" s="6"/>
      <c r="I371" s="6"/>
      <c r="J371" s="6"/>
      <c r="K371" s="6"/>
      <c r="L371" s="6"/>
      <c r="M371" s="6"/>
      <c r="N371" s="6"/>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S371" s="730"/>
      <c r="AT371" s="730"/>
      <c r="AU371" s="730"/>
      <c r="AV371" s="730"/>
      <c r="AW371" s="730"/>
      <c r="AX371" s="730"/>
      <c r="AY371" s="730"/>
      <c r="AZ371" s="730"/>
      <c r="BA371" s="730"/>
      <c r="BB371" s="730"/>
      <c r="BC371" s="730"/>
      <c r="BD371" s="730"/>
      <c r="BE371" s="730"/>
      <c r="BF371" s="730"/>
      <c r="BG371" s="730"/>
      <c r="BH371" s="730"/>
    </row>
    <row r="372" spans="1:73" s="1" customFormat="1">
      <c r="F372" s="6"/>
      <c r="G372" s="6"/>
      <c r="H372" s="6"/>
      <c r="I372" s="6"/>
      <c r="J372" s="6"/>
      <c r="K372" s="6"/>
      <c r="L372" s="6"/>
      <c r="M372" s="6"/>
      <c r="N372" s="6"/>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S372" s="730"/>
      <c r="AT372" s="730"/>
      <c r="AU372" s="730"/>
      <c r="AV372" s="730"/>
      <c r="AW372" s="730"/>
      <c r="AX372" s="730"/>
      <c r="AY372" s="730"/>
      <c r="AZ372" s="730"/>
      <c r="BA372" s="730"/>
      <c r="BB372" s="730"/>
      <c r="BC372" s="730"/>
      <c r="BD372" s="730"/>
      <c r="BE372" s="730"/>
      <c r="BF372" s="730"/>
      <c r="BG372" s="730"/>
      <c r="BH372" s="730"/>
    </row>
    <row r="373" spans="1:73" s="1" customFormat="1">
      <c r="F373" s="6"/>
      <c r="G373" s="6"/>
      <c r="H373" s="6"/>
      <c r="I373" s="6"/>
      <c r="J373" s="6"/>
      <c r="K373" s="6"/>
      <c r="L373" s="6"/>
      <c r="M373" s="6"/>
      <c r="N373" s="6"/>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S373" s="730"/>
      <c r="AT373" s="730"/>
      <c r="AU373" s="730"/>
      <c r="AV373" s="730"/>
      <c r="AW373" s="730"/>
      <c r="AX373" s="730"/>
      <c r="AY373" s="730"/>
      <c r="AZ373" s="730"/>
      <c r="BA373" s="730"/>
      <c r="BB373" s="730"/>
      <c r="BC373" s="730"/>
      <c r="BD373" s="730"/>
      <c r="BE373" s="730"/>
      <c r="BF373" s="730"/>
      <c r="BG373" s="730"/>
      <c r="BH373" s="730"/>
    </row>
    <row r="374" spans="1:73" s="1" customFormat="1">
      <c r="F374" s="6"/>
      <c r="G374" s="6"/>
      <c r="H374" s="6"/>
      <c r="I374" s="6"/>
      <c r="J374" s="6"/>
      <c r="K374" s="6"/>
      <c r="L374" s="6"/>
      <c r="M374" s="6"/>
      <c r="N374" s="6"/>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S374" s="730"/>
      <c r="AT374" s="730"/>
      <c r="AU374" s="730"/>
      <c r="AV374" s="730"/>
      <c r="AW374" s="730"/>
      <c r="AX374" s="730"/>
      <c r="AY374" s="730"/>
      <c r="AZ374" s="730"/>
      <c r="BA374" s="730"/>
      <c r="BB374" s="730"/>
      <c r="BC374" s="730"/>
      <c r="BD374" s="730"/>
      <c r="BE374" s="730"/>
      <c r="BF374" s="730"/>
      <c r="BG374" s="730"/>
      <c r="BH374" s="730"/>
    </row>
    <row r="375" spans="1:73" s="1" customFormat="1">
      <c r="F375" s="6"/>
      <c r="G375" s="6"/>
      <c r="H375" s="6"/>
      <c r="I375" s="6"/>
      <c r="J375" s="6"/>
      <c r="K375" s="6"/>
      <c r="L375" s="6"/>
      <c r="M375" s="6"/>
      <c r="N375" s="6"/>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S375" s="730"/>
      <c r="AT375" s="730"/>
      <c r="AU375" s="730"/>
      <c r="AV375" s="730"/>
      <c r="AW375" s="730"/>
      <c r="AX375" s="730"/>
      <c r="AY375" s="730"/>
      <c r="AZ375" s="730"/>
      <c r="BA375" s="730"/>
      <c r="BB375" s="730"/>
      <c r="BC375" s="730"/>
      <c r="BD375" s="730"/>
      <c r="BE375" s="730"/>
      <c r="BF375" s="730"/>
      <c r="BG375" s="730"/>
      <c r="BH375" s="730"/>
    </row>
    <row r="376" spans="1:73" s="1" customFormat="1">
      <c r="F376" s="6"/>
      <c r="G376" s="6"/>
      <c r="H376" s="6"/>
      <c r="I376" s="6"/>
      <c r="J376" s="6"/>
      <c r="K376" s="6"/>
      <c r="L376" s="6"/>
      <c r="M376" s="6"/>
      <c r="N376" s="6"/>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S376" s="730"/>
      <c r="AT376" s="730"/>
      <c r="AU376" s="730"/>
      <c r="AV376" s="730"/>
      <c r="AW376" s="730"/>
      <c r="AX376" s="730"/>
      <c r="AY376" s="730"/>
      <c r="AZ376" s="730"/>
      <c r="BA376" s="730"/>
      <c r="BB376" s="730"/>
      <c r="BC376" s="730"/>
      <c r="BD376" s="730"/>
      <c r="BE376" s="730"/>
      <c r="BF376" s="730"/>
      <c r="BG376" s="730"/>
      <c r="BH376" s="730"/>
    </row>
    <row r="377" spans="1:73" s="1" customFormat="1">
      <c r="F377" s="6"/>
      <c r="G377" s="6"/>
      <c r="H377" s="6"/>
      <c r="I377" s="6"/>
      <c r="J377" s="6"/>
      <c r="K377" s="6"/>
      <c r="L377" s="6"/>
      <c r="M377" s="6"/>
      <c r="N377" s="6"/>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S377" s="730"/>
      <c r="AT377" s="730"/>
      <c r="AU377" s="730"/>
      <c r="AV377" s="730"/>
      <c r="AW377" s="730"/>
      <c r="AX377" s="730"/>
      <c r="AY377" s="730"/>
      <c r="AZ377" s="730"/>
      <c r="BA377" s="730"/>
      <c r="BB377" s="730"/>
      <c r="BC377" s="730"/>
      <c r="BD377" s="730"/>
      <c r="BE377" s="730"/>
      <c r="BF377" s="730"/>
      <c r="BG377" s="730"/>
      <c r="BH377" s="730"/>
    </row>
    <row r="378" spans="1:73" s="1" customFormat="1">
      <c r="F378" s="6"/>
      <c r="G378" s="6"/>
      <c r="H378" s="6"/>
      <c r="I378" s="6"/>
      <c r="J378" s="6"/>
      <c r="K378" s="6"/>
      <c r="L378" s="6"/>
      <c r="M378" s="6"/>
      <c r="N378" s="6"/>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S378" s="730"/>
      <c r="AT378" s="730"/>
      <c r="AU378" s="730"/>
      <c r="AV378" s="730"/>
      <c r="AW378" s="730"/>
      <c r="AX378" s="730"/>
      <c r="AY378" s="730"/>
      <c r="AZ378" s="730"/>
      <c r="BA378" s="730"/>
      <c r="BB378" s="730"/>
      <c r="BC378" s="730"/>
      <c r="BD378" s="730"/>
      <c r="BE378" s="730"/>
      <c r="BF378" s="730"/>
      <c r="BG378" s="730"/>
      <c r="BH378" s="730"/>
    </row>
    <row r="379" spans="1:73" s="3" customFormat="1">
      <c r="A379" s="1"/>
      <c r="F379" s="28"/>
      <c r="G379" s="28"/>
      <c r="H379" s="28"/>
      <c r="I379" s="28"/>
      <c r="J379" s="28"/>
      <c r="K379" s="28"/>
      <c r="L379" s="28"/>
      <c r="M379" s="28"/>
      <c r="N379" s="28"/>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P379" s="1"/>
      <c r="AQ379" s="1"/>
      <c r="AR379" s="1"/>
      <c r="AS379" s="730"/>
      <c r="AT379" s="730"/>
      <c r="AU379" s="730"/>
      <c r="AV379" s="730"/>
      <c r="AW379" s="730"/>
      <c r="AX379" s="730"/>
      <c r="AY379" s="730"/>
      <c r="AZ379" s="730"/>
      <c r="BA379" s="730"/>
      <c r="BB379" s="730"/>
      <c r="BC379" s="730"/>
      <c r="BD379" s="730"/>
      <c r="BE379" s="730"/>
      <c r="BF379" s="730"/>
      <c r="BG379" s="730"/>
      <c r="BH379" s="730"/>
      <c r="BI379" s="1"/>
      <c r="BJ379" s="1"/>
      <c r="BK379" s="1"/>
      <c r="BL379" s="1"/>
      <c r="BM379" s="1"/>
      <c r="BN379" s="1"/>
      <c r="BO379" s="1"/>
      <c r="BP379" s="1"/>
      <c r="BQ379" s="1"/>
      <c r="BR379" s="1"/>
      <c r="BS379" s="1"/>
      <c r="BT379" s="1"/>
      <c r="BU379" s="1"/>
    </row>
    <row r="380" spans="1:73" s="3" customFormat="1">
      <c r="A380" s="1"/>
      <c r="F380" s="28"/>
      <c r="G380" s="28"/>
      <c r="H380" s="28"/>
      <c r="I380" s="28"/>
      <c r="J380" s="28"/>
      <c r="K380" s="28"/>
      <c r="L380" s="28"/>
      <c r="M380" s="28"/>
      <c r="N380" s="28"/>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P380" s="1"/>
      <c r="AQ380" s="1"/>
      <c r="AR380" s="1"/>
      <c r="AS380" s="730"/>
      <c r="AT380" s="730"/>
      <c r="AU380" s="730"/>
      <c r="AV380" s="730"/>
      <c r="AW380" s="730"/>
      <c r="AX380" s="730"/>
      <c r="AY380" s="730"/>
      <c r="AZ380" s="730"/>
      <c r="BA380" s="730"/>
      <c r="BB380" s="730"/>
      <c r="BC380" s="730"/>
      <c r="BD380" s="730"/>
      <c r="BE380" s="730"/>
      <c r="BF380" s="730"/>
      <c r="BG380" s="730"/>
      <c r="BH380" s="730"/>
      <c r="BI380" s="1"/>
      <c r="BJ380" s="1"/>
      <c r="BK380" s="1"/>
      <c r="BL380" s="1"/>
      <c r="BM380" s="1"/>
      <c r="BN380" s="1"/>
      <c r="BO380" s="1"/>
      <c r="BP380" s="1"/>
      <c r="BQ380" s="1"/>
      <c r="BR380" s="1"/>
      <c r="BS380" s="1"/>
      <c r="BT380" s="1"/>
      <c r="BU380" s="1"/>
    </row>
    <row r="381" spans="1:73" s="3" customFormat="1">
      <c r="A381" s="1"/>
      <c r="F381" s="28"/>
      <c r="G381" s="28"/>
      <c r="H381" s="28"/>
      <c r="I381" s="28"/>
      <c r="J381" s="28"/>
      <c r="K381" s="28"/>
      <c r="L381" s="28"/>
      <c r="M381" s="28"/>
      <c r="N381" s="28"/>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P381" s="1"/>
      <c r="AQ381" s="1"/>
      <c r="AR381" s="1"/>
      <c r="AS381" s="730"/>
      <c r="AT381" s="730"/>
      <c r="AU381" s="730"/>
      <c r="AV381" s="730"/>
      <c r="AW381" s="730"/>
      <c r="AX381" s="730"/>
      <c r="AY381" s="730"/>
      <c r="AZ381" s="730"/>
      <c r="BA381" s="730"/>
      <c r="BB381" s="730"/>
      <c r="BC381" s="730"/>
      <c r="BD381" s="730"/>
      <c r="BE381" s="730"/>
      <c r="BF381" s="730"/>
      <c r="BG381" s="730"/>
      <c r="BH381" s="730"/>
      <c r="BI381" s="1"/>
      <c r="BJ381" s="1"/>
      <c r="BK381" s="1"/>
      <c r="BL381" s="1"/>
      <c r="BM381" s="1"/>
      <c r="BN381" s="1"/>
      <c r="BO381" s="1"/>
      <c r="BP381" s="1"/>
      <c r="BQ381" s="1"/>
      <c r="BR381" s="1"/>
      <c r="BS381" s="1"/>
      <c r="BT381" s="1"/>
      <c r="BU381" s="1"/>
    </row>
    <row r="382" spans="1:73" s="3" customFormat="1">
      <c r="A382" s="1"/>
      <c r="F382" s="28"/>
      <c r="G382" s="28"/>
      <c r="H382" s="28"/>
      <c r="I382" s="28"/>
      <c r="J382" s="28"/>
      <c r="K382" s="28"/>
      <c r="L382" s="28"/>
      <c r="M382" s="28"/>
      <c r="N382" s="28"/>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P382" s="1"/>
      <c r="AQ382" s="1"/>
      <c r="AR382" s="1"/>
      <c r="AS382" s="730"/>
      <c r="AT382" s="730"/>
      <c r="AU382" s="730"/>
      <c r="AV382" s="730"/>
      <c r="AW382" s="730"/>
      <c r="AX382" s="730"/>
      <c r="AY382" s="730"/>
      <c r="AZ382" s="730"/>
      <c r="BA382" s="730"/>
      <c r="BB382" s="730"/>
      <c r="BC382" s="730"/>
      <c r="BD382" s="730"/>
      <c r="BE382" s="730"/>
      <c r="BF382" s="730"/>
      <c r="BG382" s="730"/>
      <c r="BH382" s="730"/>
      <c r="BI382" s="1"/>
      <c r="BJ382" s="1"/>
      <c r="BK382" s="1"/>
      <c r="BL382" s="1"/>
      <c r="BM382" s="1"/>
      <c r="BN382" s="1"/>
      <c r="BO382" s="1"/>
      <c r="BP382" s="1"/>
      <c r="BQ382" s="1"/>
      <c r="BR382" s="1"/>
      <c r="BS382" s="1"/>
      <c r="BT382" s="1"/>
      <c r="BU382" s="1"/>
    </row>
    <row r="383" spans="1:73" s="3" customFormat="1">
      <c r="A383" s="1"/>
      <c r="F383" s="28"/>
      <c r="G383" s="28"/>
      <c r="H383" s="28"/>
      <c r="I383" s="28"/>
      <c r="J383" s="28"/>
      <c r="K383" s="28"/>
      <c r="L383" s="28"/>
      <c r="M383" s="28"/>
      <c r="N383" s="28"/>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P383" s="1"/>
      <c r="AQ383" s="1"/>
      <c r="AR383" s="1"/>
      <c r="AS383" s="730"/>
      <c r="AT383" s="730"/>
      <c r="AU383" s="730"/>
      <c r="AV383" s="730"/>
      <c r="AW383" s="730"/>
      <c r="AX383" s="730"/>
      <c r="AY383" s="730"/>
      <c r="AZ383" s="730"/>
      <c r="BA383" s="730"/>
      <c r="BB383" s="730"/>
      <c r="BC383" s="730"/>
      <c r="BD383" s="730"/>
      <c r="BE383" s="730"/>
      <c r="BF383" s="730"/>
      <c r="BG383" s="730"/>
      <c r="BH383" s="730"/>
      <c r="BI383" s="1"/>
      <c r="BJ383" s="1"/>
      <c r="BK383" s="1"/>
      <c r="BL383" s="1"/>
      <c r="BM383" s="1"/>
      <c r="BN383" s="1"/>
      <c r="BO383" s="1"/>
      <c r="BP383" s="1"/>
      <c r="BQ383" s="1"/>
      <c r="BR383" s="1"/>
      <c r="BS383" s="1"/>
      <c r="BT383" s="1"/>
      <c r="BU383" s="1"/>
    </row>
    <row r="384" spans="1:73" s="3" customFormat="1">
      <c r="A384" s="1"/>
      <c r="F384" s="28"/>
      <c r="G384" s="28"/>
      <c r="H384" s="28"/>
      <c r="I384" s="28"/>
      <c r="J384" s="28"/>
      <c r="K384" s="28"/>
      <c r="L384" s="28"/>
      <c r="M384" s="28"/>
      <c r="N384" s="28"/>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P384" s="1"/>
      <c r="AQ384" s="1"/>
      <c r="AR384" s="1"/>
      <c r="AS384" s="730"/>
      <c r="AT384" s="730"/>
      <c r="AU384" s="730"/>
      <c r="AV384" s="730"/>
      <c r="AW384" s="730"/>
      <c r="AX384" s="730"/>
      <c r="AY384" s="730"/>
      <c r="AZ384" s="730"/>
      <c r="BA384" s="730"/>
      <c r="BB384" s="730"/>
      <c r="BC384" s="730"/>
      <c r="BD384" s="730"/>
      <c r="BE384" s="730"/>
      <c r="BF384" s="730"/>
      <c r="BG384" s="730"/>
      <c r="BH384" s="730"/>
      <c r="BI384" s="1"/>
      <c r="BJ384" s="1"/>
      <c r="BK384" s="1"/>
      <c r="BL384" s="1"/>
      <c r="BM384" s="1"/>
      <c r="BN384" s="1"/>
      <c r="BO384" s="1"/>
      <c r="BP384" s="1"/>
      <c r="BQ384" s="1"/>
      <c r="BR384" s="1"/>
      <c r="BS384" s="1"/>
      <c r="BT384" s="1"/>
      <c r="BU384" s="1"/>
    </row>
    <row r="385" spans="1:73" s="3" customFormat="1">
      <c r="A385" s="1"/>
      <c r="F385" s="28"/>
      <c r="G385" s="28"/>
      <c r="H385" s="28"/>
      <c r="I385" s="28"/>
      <c r="J385" s="28"/>
      <c r="K385" s="28"/>
      <c r="L385" s="28"/>
      <c r="M385" s="28"/>
      <c r="N385" s="28"/>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P385" s="1"/>
      <c r="AQ385" s="1"/>
      <c r="AR385" s="1"/>
      <c r="AS385" s="730"/>
      <c r="AT385" s="730"/>
      <c r="AU385" s="730"/>
      <c r="AV385" s="730"/>
      <c r="AW385" s="730"/>
      <c r="AX385" s="730"/>
      <c r="AY385" s="730"/>
      <c r="AZ385" s="730"/>
      <c r="BA385" s="730"/>
      <c r="BB385" s="730"/>
      <c r="BC385" s="730"/>
      <c r="BD385" s="730"/>
      <c r="BE385" s="730"/>
      <c r="BF385" s="730"/>
      <c r="BG385" s="730"/>
      <c r="BH385" s="730"/>
      <c r="BI385" s="1"/>
      <c r="BJ385" s="1"/>
      <c r="BK385" s="1"/>
      <c r="BL385" s="1"/>
      <c r="BM385" s="1"/>
      <c r="BN385" s="1"/>
      <c r="BO385" s="1"/>
      <c r="BP385" s="1"/>
      <c r="BQ385" s="1"/>
      <c r="BR385" s="1"/>
      <c r="BS385" s="1"/>
      <c r="BT385" s="1"/>
      <c r="BU385" s="1"/>
    </row>
    <row r="386" spans="1:73" s="3" customFormat="1">
      <c r="A386" s="1"/>
      <c r="F386" s="28"/>
      <c r="G386" s="28"/>
      <c r="H386" s="28"/>
      <c r="I386" s="28"/>
      <c r="J386" s="28"/>
      <c r="K386" s="28"/>
      <c r="L386" s="28"/>
      <c r="M386" s="28"/>
      <c r="N386" s="28"/>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P386" s="1"/>
      <c r="AQ386" s="1"/>
      <c r="AR386" s="1"/>
      <c r="AS386" s="730"/>
      <c r="AT386" s="730"/>
      <c r="AU386" s="730"/>
      <c r="AV386" s="730"/>
      <c r="AW386" s="730"/>
      <c r="AX386" s="730"/>
      <c r="AY386" s="730"/>
      <c r="AZ386" s="730"/>
      <c r="BA386" s="730"/>
      <c r="BB386" s="730"/>
      <c r="BC386" s="730"/>
      <c r="BD386" s="730"/>
      <c r="BE386" s="730"/>
      <c r="BF386" s="730"/>
      <c r="BG386" s="730"/>
      <c r="BH386" s="730"/>
      <c r="BI386" s="1"/>
      <c r="BJ386" s="1"/>
      <c r="BK386" s="1"/>
      <c r="BL386" s="1"/>
      <c r="BM386" s="1"/>
      <c r="BN386" s="1"/>
      <c r="BO386" s="1"/>
      <c r="BP386" s="1"/>
      <c r="BQ386" s="1"/>
      <c r="BR386" s="1"/>
      <c r="BS386" s="1"/>
      <c r="BT386" s="1"/>
      <c r="BU386" s="1"/>
    </row>
    <row r="387" spans="1:73" s="3" customFormat="1">
      <c r="A387" s="1"/>
      <c r="F387" s="28"/>
      <c r="G387" s="28"/>
      <c r="H387" s="28"/>
      <c r="I387" s="28"/>
      <c r="J387" s="28"/>
      <c r="K387" s="28"/>
      <c r="L387" s="28"/>
      <c r="M387" s="28"/>
      <c r="N387" s="28"/>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P387" s="1"/>
      <c r="AQ387" s="1"/>
      <c r="AR387" s="1"/>
      <c r="AS387" s="730"/>
      <c r="AT387" s="730"/>
      <c r="AU387" s="730"/>
      <c r="AV387" s="730"/>
      <c r="AW387" s="730"/>
      <c r="AX387" s="730"/>
      <c r="AY387" s="730"/>
      <c r="AZ387" s="730"/>
      <c r="BA387" s="730"/>
      <c r="BB387" s="730"/>
      <c r="BC387" s="730"/>
      <c r="BD387" s="730"/>
      <c r="BE387" s="730"/>
      <c r="BF387" s="730"/>
      <c r="BG387" s="730"/>
      <c r="BH387" s="730"/>
      <c r="BI387" s="1"/>
      <c r="BJ387" s="1"/>
      <c r="BK387" s="1"/>
      <c r="BL387" s="1"/>
      <c r="BM387" s="1"/>
      <c r="BN387" s="1"/>
      <c r="BO387" s="1"/>
      <c r="BP387" s="1"/>
      <c r="BQ387" s="1"/>
      <c r="BR387" s="1"/>
      <c r="BS387" s="1"/>
      <c r="BT387" s="1"/>
      <c r="BU387" s="1"/>
    </row>
    <row r="388" spans="1:73" s="3" customFormat="1">
      <c r="A388" s="1"/>
      <c r="F388" s="28"/>
      <c r="G388" s="28"/>
      <c r="H388" s="28"/>
      <c r="I388" s="28"/>
      <c r="J388" s="28"/>
      <c r="K388" s="28"/>
      <c r="L388" s="28"/>
      <c r="M388" s="28"/>
      <c r="N388" s="28"/>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P388" s="1"/>
      <c r="AQ388" s="1"/>
      <c r="AR388" s="1"/>
      <c r="AS388" s="730"/>
      <c r="AT388" s="730"/>
      <c r="AU388" s="730"/>
      <c r="AV388" s="730"/>
      <c r="AW388" s="730"/>
      <c r="AX388" s="730"/>
      <c r="AY388" s="730"/>
      <c r="AZ388" s="730"/>
      <c r="BA388" s="730"/>
      <c r="BB388" s="730"/>
      <c r="BC388" s="730"/>
      <c r="BD388" s="730"/>
      <c r="BE388" s="730"/>
      <c r="BF388" s="730"/>
      <c r="BG388" s="730"/>
      <c r="BH388" s="730"/>
      <c r="BI388" s="1"/>
      <c r="BJ388" s="1"/>
      <c r="BK388" s="1"/>
      <c r="BL388" s="1"/>
      <c r="BM388" s="1"/>
      <c r="BN388" s="1"/>
      <c r="BO388" s="1"/>
      <c r="BP388" s="1"/>
      <c r="BQ388" s="1"/>
      <c r="BR388" s="1"/>
      <c r="BS388" s="1"/>
      <c r="BT388" s="1"/>
      <c r="BU388" s="1"/>
    </row>
    <row r="389" spans="1:73" s="3" customFormat="1">
      <c r="A389" s="1"/>
      <c r="F389" s="28"/>
      <c r="G389" s="28"/>
      <c r="H389" s="28"/>
      <c r="I389" s="28"/>
      <c r="J389" s="28"/>
      <c r="K389" s="28"/>
      <c r="L389" s="28"/>
      <c r="M389" s="28"/>
      <c r="N389" s="28"/>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P389" s="1"/>
      <c r="AQ389" s="1"/>
      <c r="AR389" s="1"/>
      <c r="AS389" s="730"/>
      <c r="AT389" s="730"/>
      <c r="AU389" s="730"/>
      <c r="AV389" s="730"/>
      <c r="AW389" s="730"/>
      <c r="AX389" s="730"/>
      <c r="AY389" s="730"/>
      <c r="AZ389" s="730"/>
      <c r="BA389" s="730"/>
      <c r="BB389" s="730"/>
      <c r="BC389" s="730"/>
      <c r="BD389" s="730"/>
      <c r="BE389" s="730"/>
      <c r="BF389" s="730"/>
      <c r="BG389" s="730"/>
      <c r="BH389" s="730"/>
      <c r="BI389" s="1"/>
      <c r="BJ389" s="1"/>
      <c r="BK389" s="1"/>
      <c r="BL389" s="1"/>
      <c r="BM389" s="1"/>
      <c r="BN389" s="1"/>
      <c r="BO389" s="1"/>
      <c r="BP389" s="1"/>
      <c r="BQ389" s="1"/>
      <c r="BR389" s="1"/>
      <c r="BS389" s="1"/>
      <c r="BT389" s="1"/>
      <c r="BU389" s="1"/>
    </row>
    <row r="390" spans="1:73" s="3" customFormat="1">
      <c r="A390" s="1"/>
      <c r="F390" s="28"/>
      <c r="G390" s="28"/>
      <c r="H390" s="28"/>
      <c r="I390" s="28"/>
      <c r="J390" s="28"/>
      <c r="K390" s="28"/>
      <c r="L390" s="28"/>
      <c r="M390" s="28"/>
      <c r="N390" s="28"/>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P390" s="1"/>
      <c r="AQ390" s="1"/>
      <c r="AR390" s="1"/>
      <c r="AS390" s="730"/>
      <c r="AT390" s="730"/>
      <c r="AU390" s="730"/>
      <c r="AV390" s="730"/>
      <c r="AW390" s="730"/>
      <c r="AX390" s="730"/>
      <c r="AY390" s="730"/>
      <c r="AZ390" s="730"/>
      <c r="BA390" s="730"/>
      <c r="BB390" s="730"/>
      <c r="BC390" s="730"/>
      <c r="BD390" s="730"/>
      <c r="BE390" s="730"/>
      <c r="BF390" s="730"/>
      <c r="BG390" s="730"/>
      <c r="BH390" s="730"/>
      <c r="BI390" s="1"/>
      <c r="BJ390" s="1"/>
      <c r="BK390" s="1"/>
      <c r="BL390" s="1"/>
      <c r="BM390" s="1"/>
      <c r="BN390" s="1"/>
      <c r="BO390" s="1"/>
      <c r="BP390" s="1"/>
      <c r="BQ390" s="1"/>
      <c r="BR390" s="1"/>
      <c r="BS390" s="1"/>
      <c r="BT390" s="1"/>
      <c r="BU390" s="1"/>
    </row>
    <row r="391" spans="1:73" s="3" customFormat="1">
      <c r="A391" s="1"/>
      <c r="F391" s="28"/>
      <c r="G391" s="28"/>
      <c r="H391" s="28"/>
      <c r="I391" s="28"/>
      <c r="J391" s="28"/>
      <c r="K391" s="28"/>
      <c r="L391" s="28"/>
      <c r="M391" s="28"/>
      <c r="N391" s="28"/>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P391" s="1"/>
      <c r="AQ391" s="1"/>
      <c r="AR391" s="1"/>
      <c r="AS391" s="730"/>
      <c r="AT391" s="730"/>
      <c r="AU391" s="730"/>
      <c r="AV391" s="730"/>
      <c r="AW391" s="730"/>
      <c r="AX391" s="730"/>
      <c r="AY391" s="730"/>
      <c r="AZ391" s="730"/>
      <c r="BA391" s="730"/>
      <c r="BB391" s="730"/>
      <c r="BC391" s="730"/>
      <c r="BD391" s="730"/>
      <c r="BE391" s="730"/>
      <c r="BF391" s="730"/>
      <c r="BG391" s="730"/>
      <c r="BH391" s="730"/>
      <c r="BI391" s="1"/>
      <c r="BJ391" s="1"/>
      <c r="BK391" s="1"/>
      <c r="BL391" s="1"/>
      <c r="BM391" s="1"/>
      <c r="BN391" s="1"/>
      <c r="BO391" s="1"/>
      <c r="BP391" s="1"/>
      <c r="BQ391" s="1"/>
      <c r="BR391" s="1"/>
      <c r="BS391" s="1"/>
      <c r="BT391" s="1"/>
      <c r="BU391" s="1"/>
    </row>
    <row r="392" spans="1:73" s="3" customFormat="1">
      <c r="A392" s="1"/>
      <c r="F392" s="28"/>
      <c r="G392" s="28"/>
      <c r="H392" s="28"/>
      <c r="I392" s="28"/>
      <c r="J392" s="28"/>
      <c r="K392" s="28"/>
      <c r="L392" s="28"/>
      <c r="M392" s="28"/>
      <c r="N392" s="28"/>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P392" s="1"/>
      <c r="AQ392" s="1"/>
      <c r="AR392" s="1"/>
      <c r="AS392" s="730"/>
      <c r="AT392" s="730"/>
      <c r="AU392" s="730"/>
      <c r="AV392" s="730"/>
      <c r="AW392" s="730"/>
      <c r="AX392" s="730"/>
      <c r="AY392" s="730"/>
      <c r="AZ392" s="730"/>
      <c r="BA392" s="730"/>
      <c r="BB392" s="730"/>
      <c r="BC392" s="730"/>
      <c r="BD392" s="730"/>
      <c r="BE392" s="730"/>
      <c r="BF392" s="730"/>
      <c r="BG392" s="730"/>
      <c r="BH392" s="730"/>
      <c r="BI392" s="1"/>
      <c r="BJ392" s="1"/>
      <c r="BK392" s="1"/>
      <c r="BL392" s="1"/>
      <c r="BM392" s="1"/>
      <c r="BN392" s="1"/>
      <c r="BO392" s="1"/>
      <c r="BP392" s="1"/>
      <c r="BQ392" s="1"/>
      <c r="BR392" s="1"/>
      <c r="BS392" s="1"/>
      <c r="BT392" s="1"/>
      <c r="BU392" s="1"/>
    </row>
    <row r="393" spans="1:73" s="3" customFormat="1">
      <c r="A393" s="1"/>
      <c r="F393" s="28"/>
      <c r="G393" s="28"/>
      <c r="H393" s="28"/>
      <c r="I393" s="28"/>
      <c r="J393" s="28"/>
      <c r="K393" s="28"/>
      <c r="L393" s="28"/>
      <c r="M393" s="28"/>
      <c r="N393" s="28"/>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P393" s="1"/>
      <c r="AQ393" s="1"/>
      <c r="AR393" s="1"/>
      <c r="AS393" s="730"/>
      <c r="AT393" s="730"/>
      <c r="AU393" s="730"/>
      <c r="AV393" s="730"/>
      <c r="AW393" s="730"/>
      <c r="AX393" s="730"/>
      <c r="AY393" s="730"/>
      <c r="AZ393" s="730"/>
      <c r="BA393" s="730"/>
      <c r="BB393" s="730"/>
      <c r="BC393" s="730"/>
      <c r="BD393" s="730"/>
      <c r="BE393" s="730"/>
      <c r="BF393" s="730"/>
      <c r="BG393" s="730"/>
      <c r="BH393" s="730"/>
      <c r="BI393" s="1"/>
      <c r="BJ393" s="1"/>
      <c r="BK393" s="1"/>
      <c r="BL393" s="1"/>
      <c r="BM393" s="1"/>
      <c r="BN393" s="1"/>
      <c r="BO393" s="1"/>
      <c r="BP393" s="1"/>
      <c r="BQ393" s="1"/>
      <c r="BR393" s="1"/>
      <c r="BS393" s="1"/>
      <c r="BT393" s="1"/>
      <c r="BU393" s="1"/>
    </row>
    <row r="394" spans="1:73" s="3" customFormat="1">
      <c r="A394" s="1"/>
      <c r="F394" s="28"/>
      <c r="G394" s="28"/>
      <c r="H394" s="28"/>
      <c r="I394" s="28"/>
      <c r="J394" s="28"/>
      <c r="K394" s="28"/>
      <c r="L394" s="28"/>
      <c r="M394" s="28"/>
      <c r="N394" s="28"/>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P394" s="1"/>
      <c r="AQ394" s="1"/>
      <c r="AR394" s="1"/>
      <c r="AS394" s="730"/>
      <c r="AT394" s="730"/>
      <c r="AU394" s="730"/>
      <c r="AV394" s="730"/>
      <c r="AW394" s="730"/>
      <c r="AX394" s="730"/>
      <c r="AY394" s="730"/>
      <c r="AZ394" s="730"/>
      <c r="BA394" s="730"/>
      <c r="BB394" s="730"/>
      <c r="BC394" s="730"/>
      <c r="BD394" s="730"/>
      <c r="BE394" s="730"/>
      <c r="BF394" s="730"/>
      <c r="BG394" s="730"/>
      <c r="BH394" s="730"/>
      <c r="BI394" s="1"/>
      <c r="BJ394" s="1"/>
      <c r="BK394" s="1"/>
      <c r="BL394" s="1"/>
      <c r="BM394" s="1"/>
      <c r="BN394" s="1"/>
      <c r="BO394" s="1"/>
      <c r="BP394" s="1"/>
      <c r="BQ394" s="1"/>
      <c r="BR394" s="1"/>
      <c r="BS394" s="1"/>
      <c r="BT394" s="1"/>
      <c r="BU394" s="1"/>
    </row>
    <row r="395" spans="1:73" s="3" customFormat="1">
      <c r="A395" s="1"/>
      <c r="F395" s="28"/>
      <c r="G395" s="28"/>
      <c r="H395" s="28"/>
      <c r="I395" s="28"/>
      <c r="J395" s="28"/>
      <c r="K395" s="28"/>
      <c r="L395" s="28"/>
      <c r="M395" s="28"/>
      <c r="N395" s="28"/>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P395" s="1"/>
      <c r="AQ395" s="1"/>
      <c r="AR395" s="1"/>
      <c r="AS395" s="730"/>
      <c r="AT395" s="730"/>
      <c r="AU395" s="730"/>
      <c r="AV395" s="730"/>
      <c r="AW395" s="730"/>
      <c r="AX395" s="730"/>
      <c r="AY395" s="730"/>
      <c r="AZ395" s="730"/>
      <c r="BA395" s="730"/>
      <c r="BB395" s="730"/>
      <c r="BC395" s="730"/>
      <c r="BD395" s="730"/>
      <c r="BE395" s="730"/>
      <c r="BF395" s="730"/>
      <c r="BG395" s="730"/>
      <c r="BH395" s="730"/>
      <c r="BI395" s="1"/>
      <c r="BJ395" s="1"/>
      <c r="BK395" s="1"/>
      <c r="BL395" s="1"/>
      <c r="BM395" s="1"/>
      <c r="BN395" s="1"/>
      <c r="BO395" s="1"/>
      <c r="BP395" s="1"/>
      <c r="BQ395" s="1"/>
      <c r="BR395" s="1"/>
      <c r="BS395" s="1"/>
      <c r="BT395" s="1"/>
      <c r="BU395" s="1"/>
    </row>
    <row r="396" spans="1:73" s="3" customFormat="1">
      <c r="A396" s="1"/>
      <c r="F396" s="28"/>
      <c r="G396" s="28"/>
      <c r="H396" s="28"/>
      <c r="I396" s="28"/>
      <c r="J396" s="28"/>
      <c r="K396" s="28"/>
      <c r="L396" s="28"/>
      <c r="M396" s="28"/>
      <c r="N396" s="28"/>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P396" s="1"/>
      <c r="AQ396" s="1"/>
      <c r="AR396" s="1"/>
      <c r="AS396" s="730"/>
      <c r="AT396" s="730"/>
      <c r="AU396" s="730"/>
      <c r="AV396" s="730"/>
      <c r="AW396" s="730"/>
      <c r="AX396" s="730"/>
      <c r="AY396" s="730"/>
      <c r="AZ396" s="730"/>
      <c r="BA396" s="730"/>
      <c r="BB396" s="730"/>
      <c r="BC396" s="730"/>
      <c r="BD396" s="730"/>
      <c r="BE396" s="730"/>
      <c r="BF396" s="730"/>
      <c r="BG396" s="730"/>
      <c r="BH396" s="730"/>
      <c r="BI396" s="1"/>
      <c r="BJ396" s="1"/>
      <c r="BK396" s="1"/>
      <c r="BL396" s="1"/>
      <c r="BM396" s="1"/>
      <c r="BN396" s="1"/>
      <c r="BO396" s="1"/>
      <c r="BP396" s="1"/>
      <c r="BQ396" s="1"/>
      <c r="BR396" s="1"/>
      <c r="BS396" s="1"/>
      <c r="BT396" s="1"/>
      <c r="BU396" s="1"/>
    </row>
    <row r="397" spans="1:73" s="3" customFormat="1">
      <c r="A397" s="1"/>
      <c r="F397" s="28"/>
      <c r="G397" s="28"/>
      <c r="H397" s="28"/>
      <c r="I397" s="28"/>
      <c r="J397" s="28"/>
      <c r="K397" s="28"/>
      <c r="L397" s="28"/>
      <c r="M397" s="28"/>
      <c r="N397" s="28"/>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P397" s="1"/>
      <c r="AQ397" s="1"/>
      <c r="AR397" s="1"/>
      <c r="AS397" s="730"/>
      <c r="AT397" s="730"/>
      <c r="AU397" s="730"/>
      <c r="AV397" s="730"/>
      <c r="AW397" s="730"/>
      <c r="AX397" s="730"/>
      <c r="AY397" s="730"/>
      <c r="AZ397" s="730"/>
      <c r="BA397" s="730"/>
      <c r="BB397" s="730"/>
      <c r="BC397" s="730"/>
      <c r="BD397" s="730"/>
      <c r="BE397" s="730"/>
      <c r="BF397" s="730"/>
      <c r="BG397" s="730"/>
      <c r="BH397" s="730"/>
      <c r="BI397" s="1"/>
      <c r="BJ397" s="1"/>
      <c r="BK397" s="1"/>
      <c r="BL397" s="1"/>
      <c r="BM397" s="1"/>
      <c r="BN397" s="1"/>
      <c r="BO397" s="1"/>
      <c r="BP397" s="1"/>
      <c r="BQ397" s="1"/>
      <c r="BR397" s="1"/>
      <c r="BS397" s="1"/>
      <c r="BT397" s="1"/>
      <c r="BU397" s="1"/>
    </row>
    <row r="398" spans="1:73" s="3" customFormat="1">
      <c r="A398" s="1"/>
      <c r="F398" s="28"/>
      <c r="G398" s="28"/>
      <c r="H398" s="28"/>
      <c r="I398" s="28"/>
      <c r="J398" s="28"/>
      <c r="K398" s="28"/>
      <c r="L398" s="28"/>
      <c r="M398" s="28"/>
      <c r="N398" s="28"/>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P398" s="1"/>
      <c r="AQ398" s="1"/>
      <c r="AR398" s="1"/>
      <c r="AS398" s="730"/>
      <c r="AT398" s="730"/>
      <c r="AU398" s="730"/>
      <c r="AV398" s="730"/>
      <c r="AW398" s="730"/>
      <c r="AX398" s="730"/>
      <c r="AY398" s="730"/>
      <c r="AZ398" s="730"/>
      <c r="BA398" s="730"/>
      <c r="BB398" s="730"/>
      <c r="BC398" s="730"/>
      <c r="BD398" s="730"/>
      <c r="BE398" s="730"/>
      <c r="BF398" s="730"/>
      <c r="BG398" s="730"/>
      <c r="BH398" s="730"/>
      <c r="BI398" s="1"/>
      <c r="BJ398" s="1"/>
      <c r="BK398" s="1"/>
      <c r="BL398" s="1"/>
      <c r="BM398" s="1"/>
      <c r="BN398" s="1"/>
      <c r="BO398" s="1"/>
      <c r="BP398" s="1"/>
      <c r="BQ398" s="1"/>
      <c r="BR398" s="1"/>
      <c r="BS398" s="1"/>
      <c r="BT398" s="1"/>
      <c r="BU398" s="1"/>
    </row>
    <row r="399" spans="1:73" s="3" customFormat="1">
      <c r="A399" s="1"/>
      <c r="F399" s="28"/>
      <c r="G399" s="28"/>
      <c r="H399" s="28"/>
      <c r="I399" s="28"/>
      <c r="J399" s="28"/>
      <c r="K399" s="28"/>
      <c r="L399" s="28"/>
      <c r="M399" s="28"/>
      <c r="N399" s="28"/>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P399" s="1"/>
      <c r="AQ399" s="1"/>
      <c r="AR399" s="1"/>
      <c r="AS399" s="730"/>
      <c r="AT399" s="730"/>
      <c r="AU399" s="730"/>
      <c r="AV399" s="730"/>
      <c r="AW399" s="730"/>
      <c r="AX399" s="730"/>
      <c r="AY399" s="730"/>
      <c r="AZ399" s="730"/>
      <c r="BA399" s="730"/>
      <c r="BB399" s="730"/>
      <c r="BC399" s="730"/>
      <c r="BD399" s="730"/>
      <c r="BE399" s="730"/>
      <c r="BF399" s="730"/>
      <c r="BG399" s="730"/>
      <c r="BH399" s="730"/>
      <c r="BI399" s="1"/>
      <c r="BJ399" s="1"/>
      <c r="BK399" s="1"/>
      <c r="BL399" s="1"/>
      <c r="BM399" s="1"/>
      <c r="BN399" s="1"/>
      <c r="BO399" s="1"/>
      <c r="BP399" s="1"/>
      <c r="BQ399" s="1"/>
      <c r="BR399" s="1"/>
      <c r="BS399" s="1"/>
      <c r="BT399" s="1"/>
      <c r="BU399" s="1"/>
    </row>
    <row r="400" spans="1:73" s="3" customFormat="1">
      <c r="A400" s="1"/>
      <c r="F400" s="28"/>
      <c r="G400" s="28"/>
      <c r="H400" s="28"/>
      <c r="I400" s="28"/>
      <c r="J400" s="28"/>
      <c r="K400" s="28"/>
      <c r="L400" s="28"/>
      <c r="M400" s="28"/>
      <c r="N400" s="28"/>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P400" s="1"/>
      <c r="AQ400" s="1"/>
      <c r="AR400" s="1"/>
      <c r="AS400" s="730"/>
      <c r="AT400" s="730"/>
      <c r="AU400" s="730"/>
      <c r="AV400" s="730"/>
      <c r="AW400" s="730"/>
      <c r="AX400" s="730"/>
      <c r="AY400" s="730"/>
      <c r="AZ400" s="730"/>
      <c r="BA400" s="730"/>
      <c r="BB400" s="730"/>
      <c r="BC400" s="730"/>
      <c r="BD400" s="730"/>
      <c r="BE400" s="730"/>
      <c r="BF400" s="730"/>
      <c r="BG400" s="730"/>
      <c r="BH400" s="730"/>
      <c r="BI400" s="1"/>
      <c r="BJ400" s="1"/>
      <c r="BK400" s="1"/>
      <c r="BL400" s="1"/>
      <c r="BM400" s="1"/>
      <c r="BN400" s="1"/>
      <c r="BO400" s="1"/>
      <c r="BP400" s="1"/>
      <c r="BQ400" s="1"/>
      <c r="BR400" s="1"/>
      <c r="BS400" s="1"/>
      <c r="BT400" s="1"/>
      <c r="BU400" s="1"/>
    </row>
    <row r="401" spans="1:73" s="3" customFormat="1">
      <c r="A401" s="1"/>
      <c r="F401" s="28"/>
      <c r="G401" s="28"/>
      <c r="H401" s="28"/>
      <c r="I401" s="28"/>
      <c r="J401" s="28"/>
      <c r="K401" s="28"/>
      <c r="L401" s="28"/>
      <c r="M401" s="28"/>
      <c r="N401" s="28"/>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P401" s="1"/>
      <c r="AQ401" s="1"/>
      <c r="AR401" s="1"/>
      <c r="AS401" s="730"/>
      <c r="AT401" s="730"/>
      <c r="AU401" s="730"/>
      <c r="AV401" s="730"/>
      <c r="AW401" s="730"/>
      <c r="AX401" s="730"/>
      <c r="AY401" s="730"/>
      <c r="AZ401" s="730"/>
      <c r="BA401" s="730"/>
      <c r="BB401" s="730"/>
      <c r="BC401" s="730"/>
      <c r="BD401" s="730"/>
      <c r="BE401" s="730"/>
      <c r="BF401" s="730"/>
      <c r="BG401" s="730"/>
      <c r="BH401" s="730"/>
      <c r="BI401" s="1"/>
      <c r="BJ401" s="1"/>
      <c r="BK401" s="1"/>
      <c r="BL401" s="1"/>
      <c r="BM401" s="1"/>
      <c r="BN401" s="1"/>
      <c r="BO401" s="1"/>
      <c r="BP401" s="1"/>
      <c r="BQ401" s="1"/>
      <c r="BR401" s="1"/>
      <c r="BS401" s="1"/>
      <c r="BT401" s="1"/>
      <c r="BU401" s="1"/>
    </row>
    <row r="402" spans="1:73" s="3" customFormat="1">
      <c r="A402" s="1"/>
      <c r="F402" s="28"/>
      <c r="G402" s="28"/>
      <c r="H402" s="28"/>
      <c r="I402" s="28"/>
      <c r="J402" s="28"/>
      <c r="K402" s="28"/>
      <c r="L402" s="28"/>
      <c r="M402" s="28"/>
      <c r="N402" s="28"/>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P402" s="1"/>
      <c r="AQ402" s="1"/>
      <c r="AR402" s="1"/>
      <c r="AS402" s="730"/>
      <c r="AT402" s="730"/>
      <c r="AU402" s="730"/>
      <c r="AV402" s="730"/>
      <c r="AW402" s="730"/>
      <c r="AX402" s="730"/>
      <c r="AY402" s="730"/>
      <c r="AZ402" s="730"/>
      <c r="BA402" s="730"/>
      <c r="BB402" s="730"/>
      <c r="BC402" s="730"/>
      <c r="BD402" s="730"/>
      <c r="BE402" s="730"/>
      <c r="BF402" s="730"/>
      <c r="BG402" s="730"/>
      <c r="BH402" s="730"/>
      <c r="BI402" s="1"/>
      <c r="BJ402" s="1"/>
      <c r="BK402" s="1"/>
      <c r="BL402" s="1"/>
      <c r="BM402" s="1"/>
      <c r="BN402" s="1"/>
      <c r="BO402" s="1"/>
      <c r="BP402" s="1"/>
      <c r="BQ402" s="1"/>
      <c r="BR402" s="1"/>
      <c r="BS402" s="1"/>
      <c r="BT402" s="1"/>
      <c r="BU402" s="1"/>
    </row>
    <row r="403" spans="1:73" s="3" customFormat="1">
      <c r="A403" s="1"/>
      <c r="F403" s="28"/>
      <c r="G403" s="28"/>
      <c r="H403" s="28"/>
      <c r="I403" s="28"/>
      <c r="J403" s="28"/>
      <c r="K403" s="28"/>
      <c r="L403" s="28"/>
      <c r="M403" s="28"/>
      <c r="N403" s="28"/>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P403" s="1"/>
      <c r="AQ403" s="1"/>
      <c r="AR403" s="1"/>
      <c r="AS403" s="730"/>
      <c r="AT403" s="730"/>
      <c r="AU403" s="730"/>
      <c r="AV403" s="730"/>
      <c r="AW403" s="730"/>
      <c r="AX403" s="730"/>
      <c r="AY403" s="730"/>
      <c r="AZ403" s="730"/>
      <c r="BA403" s="730"/>
      <c r="BB403" s="730"/>
      <c r="BC403" s="730"/>
      <c r="BD403" s="730"/>
      <c r="BE403" s="730"/>
      <c r="BF403" s="730"/>
      <c r="BG403" s="730"/>
      <c r="BH403" s="730"/>
      <c r="BI403" s="1"/>
      <c r="BJ403" s="1"/>
      <c r="BK403" s="1"/>
      <c r="BL403" s="1"/>
      <c r="BM403" s="1"/>
      <c r="BN403" s="1"/>
      <c r="BO403" s="1"/>
      <c r="BP403" s="1"/>
      <c r="BQ403" s="1"/>
      <c r="BR403" s="1"/>
      <c r="BS403" s="1"/>
      <c r="BT403" s="1"/>
      <c r="BU403" s="1"/>
    </row>
    <row r="404" spans="1:73" s="3" customFormat="1">
      <c r="A404" s="1"/>
      <c r="F404" s="28"/>
      <c r="G404" s="28"/>
      <c r="H404" s="28"/>
      <c r="I404" s="28"/>
      <c r="J404" s="28"/>
      <c r="K404" s="28"/>
      <c r="L404" s="28"/>
      <c r="M404" s="28"/>
      <c r="N404" s="28"/>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P404" s="1"/>
      <c r="AQ404" s="1"/>
      <c r="AR404" s="1"/>
      <c r="AS404" s="730"/>
      <c r="AT404" s="730"/>
      <c r="AU404" s="730"/>
      <c r="AV404" s="730"/>
      <c r="AW404" s="730"/>
      <c r="AX404" s="730"/>
      <c r="AY404" s="730"/>
      <c r="AZ404" s="730"/>
      <c r="BA404" s="730"/>
      <c r="BB404" s="730"/>
      <c r="BC404" s="730"/>
      <c r="BD404" s="730"/>
      <c r="BE404" s="730"/>
      <c r="BF404" s="730"/>
      <c r="BG404" s="730"/>
      <c r="BH404" s="730"/>
      <c r="BI404" s="1"/>
      <c r="BJ404" s="1"/>
      <c r="BK404" s="1"/>
      <c r="BL404" s="1"/>
      <c r="BM404" s="1"/>
      <c r="BN404" s="1"/>
      <c r="BO404" s="1"/>
      <c r="BP404" s="1"/>
      <c r="BQ404" s="1"/>
      <c r="BR404" s="1"/>
      <c r="BS404" s="1"/>
      <c r="BT404" s="1"/>
      <c r="BU404" s="1"/>
    </row>
    <row r="405" spans="1:73" s="3" customFormat="1">
      <c r="A405" s="1"/>
      <c r="F405" s="28"/>
      <c r="G405" s="28"/>
      <c r="H405" s="28"/>
      <c r="I405" s="28"/>
      <c r="J405" s="28"/>
      <c r="K405" s="28"/>
      <c r="L405" s="28"/>
      <c r="M405" s="28"/>
      <c r="N405" s="28"/>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P405" s="1"/>
      <c r="AQ405" s="1"/>
      <c r="AR405" s="1"/>
      <c r="AS405" s="730"/>
      <c r="AT405" s="730"/>
      <c r="AU405" s="730"/>
      <c r="AV405" s="730"/>
      <c r="AW405" s="730"/>
      <c r="AX405" s="730"/>
      <c r="AY405" s="730"/>
      <c r="AZ405" s="730"/>
      <c r="BA405" s="730"/>
      <c r="BB405" s="730"/>
      <c r="BC405" s="730"/>
      <c r="BD405" s="730"/>
      <c r="BE405" s="730"/>
      <c r="BF405" s="730"/>
      <c r="BG405" s="730"/>
      <c r="BH405" s="730"/>
      <c r="BI405" s="1"/>
      <c r="BJ405" s="1"/>
      <c r="BK405" s="1"/>
      <c r="BL405" s="1"/>
      <c r="BM405" s="1"/>
      <c r="BN405" s="1"/>
      <c r="BO405" s="1"/>
      <c r="BP405" s="1"/>
      <c r="BQ405" s="1"/>
      <c r="BR405" s="1"/>
      <c r="BS405" s="1"/>
      <c r="BT405" s="1"/>
      <c r="BU405" s="1"/>
    </row>
    <row r="406" spans="1:73" s="3" customFormat="1">
      <c r="A406" s="1"/>
      <c r="F406" s="28"/>
      <c r="G406" s="28"/>
      <c r="H406" s="28"/>
      <c r="I406" s="28"/>
      <c r="J406" s="28"/>
      <c r="K406" s="28"/>
      <c r="L406" s="28"/>
      <c r="M406" s="28"/>
      <c r="N406" s="28"/>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P406" s="1"/>
      <c r="AQ406" s="1"/>
      <c r="AR406" s="1"/>
      <c r="AS406" s="730"/>
      <c r="AT406" s="730"/>
      <c r="AU406" s="730"/>
      <c r="AV406" s="730"/>
      <c r="AW406" s="730"/>
      <c r="AX406" s="730"/>
      <c r="AY406" s="730"/>
      <c r="AZ406" s="730"/>
      <c r="BA406" s="730"/>
      <c r="BB406" s="730"/>
      <c r="BC406" s="730"/>
      <c r="BD406" s="730"/>
      <c r="BE406" s="730"/>
      <c r="BF406" s="730"/>
      <c r="BG406" s="730"/>
      <c r="BH406" s="730"/>
      <c r="BI406" s="1"/>
      <c r="BJ406" s="1"/>
      <c r="BK406" s="1"/>
      <c r="BL406" s="1"/>
      <c r="BM406" s="1"/>
      <c r="BN406" s="1"/>
      <c r="BO406" s="1"/>
      <c r="BP406" s="1"/>
      <c r="BQ406" s="1"/>
      <c r="BR406" s="1"/>
      <c r="BS406" s="1"/>
      <c r="BT406" s="1"/>
      <c r="BU406" s="1"/>
    </row>
    <row r="407" spans="1:73" s="3" customFormat="1">
      <c r="A407" s="1"/>
      <c r="F407" s="28"/>
      <c r="G407" s="28"/>
      <c r="H407" s="28"/>
      <c r="I407" s="28"/>
      <c r="J407" s="28"/>
      <c r="K407" s="28"/>
      <c r="L407" s="28"/>
      <c r="M407" s="28"/>
      <c r="N407" s="28"/>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P407" s="1"/>
      <c r="AQ407" s="1"/>
      <c r="AR407" s="1"/>
      <c r="AS407" s="730"/>
      <c r="AT407" s="730"/>
      <c r="AU407" s="730"/>
      <c r="AV407" s="730"/>
      <c r="AW407" s="730"/>
      <c r="AX407" s="730"/>
      <c r="AY407" s="730"/>
      <c r="AZ407" s="730"/>
      <c r="BA407" s="730"/>
      <c r="BB407" s="730"/>
      <c r="BC407" s="730"/>
      <c r="BD407" s="730"/>
      <c r="BE407" s="730"/>
      <c r="BF407" s="730"/>
      <c r="BG407" s="730"/>
      <c r="BH407" s="730"/>
      <c r="BI407" s="1"/>
      <c r="BJ407" s="1"/>
      <c r="BK407" s="1"/>
      <c r="BL407" s="1"/>
      <c r="BM407" s="1"/>
      <c r="BN407" s="1"/>
      <c r="BO407" s="1"/>
      <c r="BP407" s="1"/>
      <c r="BQ407" s="1"/>
      <c r="BR407" s="1"/>
      <c r="BS407" s="1"/>
      <c r="BT407" s="1"/>
      <c r="BU407" s="1"/>
    </row>
    <row r="408" spans="1:73" s="3" customFormat="1">
      <c r="A408" s="1"/>
      <c r="F408" s="28"/>
      <c r="G408" s="28"/>
      <c r="H408" s="28"/>
      <c r="I408" s="28"/>
      <c r="J408" s="28"/>
      <c r="K408" s="28"/>
      <c r="L408" s="28"/>
      <c r="M408" s="28"/>
      <c r="N408" s="28"/>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P408" s="1"/>
      <c r="AQ408" s="1"/>
      <c r="AR408" s="1"/>
      <c r="AS408" s="730"/>
      <c r="AT408" s="730"/>
      <c r="AU408" s="730"/>
      <c r="AV408" s="730"/>
      <c r="AW408" s="730"/>
      <c r="AX408" s="730"/>
      <c r="AY408" s="730"/>
      <c r="AZ408" s="730"/>
      <c r="BA408" s="730"/>
      <c r="BB408" s="730"/>
      <c r="BC408" s="730"/>
      <c r="BD408" s="730"/>
      <c r="BE408" s="730"/>
      <c r="BF408" s="730"/>
      <c r="BG408" s="730"/>
      <c r="BH408" s="730"/>
      <c r="BI408" s="1"/>
      <c r="BJ408" s="1"/>
      <c r="BK408" s="1"/>
      <c r="BL408" s="1"/>
      <c r="BM408" s="1"/>
      <c r="BN408" s="1"/>
      <c r="BO408" s="1"/>
      <c r="BP408" s="1"/>
      <c r="BQ408" s="1"/>
      <c r="BR408" s="1"/>
      <c r="BS408" s="1"/>
      <c r="BT408" s="1"/>
      <c r="BU408" s="1"/>
    </row>
    <row r="409" spans="1:73" s="3" customFormat="1">
      <c r="A409" s="1"/>
      <c r="F409" s="28"/>
      <c r="G409" s="28"/>
      <c r="H409" s="28"/>
      <c r="I409" s="28"/>
      <c r="J409" s="28"/>
      <c r="K409" s="28"/>
      <c r="L409" s="28"/>
      <c r="M409" s="28"/>
      <c r="N409" s="28"/>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P409" s="1"/>
      <c r="AQ409" s="1"/>
      <c r="AR409" s="1"/>
      <c r="AS409" s="730"/>
      <c r="AT409" s="730"/>
      <c r="AU409" s="730"/>
      <c r="AV409" s="730"/>
      <c r="AW409" s="730"/>
      <c r="AX409" s="730"/>
      <c r="AY409" s="730"/>
      <c r="AZ409" s="730"/>
      <c r="BA409" s="730"/>
      <c r="BB409" s="730"/>
      <c r="BC409" s="730"/>
      <c r="BD409" s="730"/>
      <c r="BE409" s="730"/>
      <c r="BF409" s="730"/>
      <c r="BG409" s="730"/>
      <c r="BH409" s="730"/>
      <c r="BI409" s="1"/>
      <c r="BJ409" s="1"/>
      <c r="BK409" s="1"/>
      <c r="BL409" s="1"/>
      <c r="BM409" s="1"/>
      <c r="BN409" s="1"/>
      <c r="BO409" s="1"/>
      <c r="BP409" s="1"/>
      <c r="BQ409" s="1"/>
      <c r="BR409" s="1"/>
      <c r="BS409" s="1"/>
      <c r="BT409" s="1"/>
      <c r="BU409" s="1"/>
    </row>
    <row r="410" spans="1:73" s="3" customFormat="1">
      <c r="A410" s="1"/>
      <c r="F410" s="28"/>
      <c r="G410" s="28"/>
      <c r="H410" s="28"/>
      <c r="I410" s="28"/>
      <c r="J410" s="28"/>
      <c r="K410" s="28"/>
      <c r="L410" s="28"/>
      <c r="M410" s="28"/>
      <c r="N410" s="28"/>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P410" s="1"/>
      <c r="AQ410" s="1"/>
      <c r="AR410" s="1"/>
      <c r="AS410" s="730"/>
      <c r="AT410" s="730"/>
      <c r="AU410" s="730"/>
      <c r="AV410" s="730"/>
      <c r="AW410" s="730"/>
      <c r="AX410" s="730"/>
      <c r="AY410" s="730"/>
      <c r="AZ410" s="730"/>
      <c r="BA410" s="730"/>
      <c r="BB410" s="730"/>
      <c r="BC410" s="730"/>
      <c r="BD410" s="730"/>
      <c r="BE410" s="730"/>
      <c r="BF410" s="730"/>
      <c r="BG410" s="730"/>
      <c r="BH410" s="730"/>
      <c r="BI410" s="1"/>
      <c r="BJ410" s="1"/>
      <c r="BK410" s="1"/>
      <c r="BL410" s="1"/>
      <c r="BM410" s="1"/>
      <c r="BN410" s="1"/>
      <c r="BO410" s="1"/>
      <c r="BP410" s="1"/>
      <c r="BQ410" s="1"/>
      <c r="BR410" s="1"/>
      <c r="BS410" s="1"/>
      <c r="BT410" s="1"/>
      <c r="BU410" s="1"/>
    </row>
    <row r="411" spans="1:73" s="3" customFormat="1">
      <c r="A411" s="1"/>
      <c r="F411" s="28"/>
      <c r="G411" s="28"/>
      <c r="H411" s="28"/>
      <c r="I411" s="28"/>
      <c r="J411" s="28"/>
      <c r="K411" s="28"/>
      <c r="L411" s="28"/>
      <c r="M411" s="28"/>
      <c r="N411" s="28"/>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P411" s="1"/>
      <c r="AQ411" s="1"/>
      <c r="AR411" s="1"/>
      <c r="AS411" s="730"/>
      <c r="AT411" s="730"/>
      <c r="AU411" s="730"/>
      <c r="AV411" s="730"/>
      <c r="AW411" s="730"/>
      <c r="AX411" s="730"/>
      <c r="AY411" s="730"/>
      <c r="AZ411" s="730"/>
      <c r="BA411" s="730"/>
      <c r="BB411" s="730"/>
      <c r="BC411" s="730"/>
      <c r="BD411" s="730"/>
      <c r="BE411" s="730"/>
      <c r="BF411" s="730"/>
      <c r="BG411" s="730"/>
      <c r="BH411" s="730"/>
      <c r="BI411" s="1"/>
      <c r="BJ411" s="1"/>
      <c r="BK411" s="1"/>
      <c r="BL411" s="1"/>
      <c r="BM411" s="1"/>
      <c r="BN411" s="1"/>
      <c r="BO411" s="1"/>
      <c r="BP411" s="1"/>
      <c r="BQ411" s="1"/>
      <c r="BR411" s="1"/>
      <c r="BS411" s="1"/>
      <c r="BT411" s="1"/>
      <c r="BU411" s="1"/>
    </row>
    <row r="412" spans="1:73" s="3" customFormat="1">
      <c r="A412" s="1"/>
      <c r="F412" s="28"/>
      <c r="G412" s="28"/>
      <c r="H412" s="28"/>
      <c r="I412" s="28"/>
      <c r="J412" s="28"/>
      <c r="K412" s="28"/>
      <c r="L412" s="28"/>
      <c r="M412" s="28"/>
      <c r="N412" s="28"/>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P412" s="1"/>
      <c r="AQ412" s="1"/>
      <c r="AR412" s="1"/>
      <c r="AS412" s="730"/>
      <c r="AT412" s="730"/>
      <c r="AU412" s="730"/>
      <c r="AV412" s="730"/>
      <c r="AW412" s="730"/>
      <c r="AX412" s="730"/>
      <c r="AY412" s="730"/>
      <c r="AZ412" s="730"/>
      <c r="BA412" s="730"/>
      <c r="BB412" s="730"/>
      <c r="BC412" s="730"/>
      <c r="BD412" s="730"/>
      <c r="BE412" s="730"/>
      <c r="BF412" s="730"/>
      <c r="BG412" s="730"/>
      <c r="BH412" s="730"/>
      <c r="BI412" s="1"/>
      <c r="BJ412" s="1"/>
      <c r="BK412" s="1"/>
      <c r="BL412" s="1"/>
      <c r="BM412" s="1"/>
      <c r="BN412" s="1"/>
      <c r="BO412" s="1"/>
      <c r="BP412" s="1"/>
      <c r="BQ412" s="1"/>
      <c r="BR412" s="1"/>
      <c r="BS412" s="1"/>
      <c r="BT412" s="1"/>
      <c r="BU412" s="1"/>
    </row>
    <row r="413" spans="1:73" s="3" customFormat="1">
      <c r="A413" s="1"/>
      <c r="F413" s="28"/>
      <c r="G413" s="28"/>
      <c r="H413" s="28"/>
      <c r="I413" s="28"/>
      <c r="J413" s="28"/>
      <c r="K413" s="28"/>
      <c r="L413" s="28"/>
      <c r="M413" s="28"/>
      <c r="N413" s="28"/>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P413" s="1"/>
      <c r="AQ413" s="1"/>
      <c r="AR413" s="1"/>
      <c r="AS413" s="730"/>
      <c r="AT413" s="730"/>
      <c r="AU413" s="730"/>
      <c r="AV413" s="730"/>
      <c r="AW413" s="730"/>
      <c r="AX413" s="730"/>
      <c r="AY413" s="730"/>
      <c r="AZ413" s="730"/>
      <c r="BA413" s="730"/>
      <c r="BB413" s="730"/>
      <c r="BC413" s="730"/>
      <c r="BD413" s="730"/>
      <c r="BE413" s="730"/>
      <c r="BF413" s="730"/>
      <c r="BG413" s="730"/>
      <c r="BH413" s="730"/>
      <c r="BI413" s="1"/>
      <c r="BJ413" s="1"/>
      <c r="BK413" s="1"/>
      <c r="BL413" s="1"/>
      <c r="BM413" s="1"/>
      <c r="BN413" s="1"/>
      <c r="BO413" s="1"/>
      <c r="BP413" s="1"/>
      <c r="BQ413" s="1"/>
      <c r="BR413" s="1"/>
      <c r="BS413" s="1"/>
      <c r="BT413" s="1"/>
      <c r="BU413" s="1"/>
    </row>
    <row r="414" spans="1:73" s="3" customFormat="1">
      <c r="A414" s="1"/>
      <c r="F414" s="28"/>
      <c r="G414" s="28"/>
      <c r="H414" s="28"/>
      <c r="I414" s="28"/>
      <c r="J414" s="28"/>
      <c r="K414" s="28"/>
      <c r="L414" s="28"/>
      <c r="M414" s="28"/>
      <c r="N414" s="28"/>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P414" s="1"/>
      <c r="AQ414" s="1"/>
      <c r="AR414" s="1"/>
      <c r="AS414" s="730"/>
      <c r="AT414" s="730"/>
      <c r="AU414" s="730"/>
      <c r="AV414" s="730"/>
      <c r="AW414" s="730"/>
      <c r="AX414" s="730"/>
      <c r="AY414" s="730"/>
      <c r="AZ414" s="730"/>
      <c r="BA414" s="730"/>
      <c r="BB414" s="730"/>
      <c r="BC414" s="730"/>
      <c r="BD414" s="730"/>
      <c r="BE414" s="730"/>
      <c r="BF414" s="730"/>
      <c r="BG414" s="730"/>
      <c r="BH414" s="730"/>
      <c r="BI414" s="1"/>
      <c r="BJ414" s="1"/>
      <c r="BK414" s="1"/>
      <c r="BL414" s="1"/>
      <c r="BM414" s="1"/>
      <c r="BN414" s="1"/>
      <c r="BO414" s="1"/>
      <c r="BP414" s="1"/>
      <c r="BQ414" s="1"/>
      <c r="BR414" s="1"/>
      <c r="BS414" s="1"/>
      <c r="BT414" s="1"/>
      <c r="BU414" s="1"/>
    </row>
    <row r="415" spans="1:73" s="3" customFormat="1">
      <c r="A415" s="1"/>
      <c r="F415" s="28"/>
      <c r="G415" s="28"/>
      <c r="H415" s="28"/>
      <c r="I415" s="28"/>
      <c r="J415" s="28"/>
      <c r="K415" s="28"/>
      <c r="L415" s="28"/>
      <c r="M415" s="28"/>
      <c r="N415" s="28"/>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P415" s="1"/>
      <c r="AQ415" s="1"/>
      <c r="AR415" s="1"/>
      <c r="AS415" s="730"/>
      <c r="AT415" s="730"/>
      <c r="AU415" s="730"/>
      <c r="AV415" s="730"/>
      <c r="AW415" s="730"/>
      <c r="AX415" s="730"/>
      <c r="AY415" s="730"/>
      <c r="AZ415" s="730"/>
      <c r="BA415" s="730"/>
      <c r="BB415" s="730"/>
      <c r="BC415" s="730"/>
      <c r="BD415" s="730"/>
      <c r="BE415" s="730"/>
      <c r="BF415" s="730"/>
      <c r="BG415" s="730"/>
      <c r="BH415" s="730"/>
      <c r="BI415" s="1"/>
      <c r="BJ415" s="1"/>
      <c r="BK415" s="1"/>
      <c r="BL415" s="1"/>
      <c r="BM415" s="1"/>
      <c r="BN415" s="1"/>
      <c r="BO415" s="1"/>
      <c r="BP415" s="1"/>
      <c r="BQ415" s="1"/>
      <c r="BR415" s="1"/>
      <c r="BS415" s="1"/>
      <c r="BT415" s="1"/>
      <c r="BU415" s="1"/>
    </row>
    <row r="416" spans="1:73" s="3" customFormat="1">
      <c r="A416" s="1"/>
      <c r="F416" s="28"/>
      <c r="G416" s="28"/>
      <c r="H416" s="28"/>
      <c r="I416" s="28"/>
      <c r="J416" s="28"/>
      <c r="K416" s="28"/>
      <c r="L416" s="28"/>
      <c r="M416" s="28"/>
      <c r="N416" s="28"/>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P416" s="1"/>
      <c r="AQ416" s="1"/>
      <c r="AR416" s="1"/>
      <c r="AS416" s="730"/>
      <c r="AT416" s="730"/>
      <c r="AU416" s="730"/>
      <c r="AV416" s="730"/>
      <c r="AW416" s="730"/>
      <c r="AX416" s="730"/>
      <c r="AY416" s="730"/>
      <c r="AZ416" s="730"/>
      <c r="BA416" s="730"/>
      <c r="BB416" s="730"/>
      <c r="BC416" s="730"/>
      <c r="BD416" s="730"/>
      <c r="BE416" s="730"/>
      <c r="BF416" s="730"/>
      <c r="BG416" s="730"/>
      <c r="BH416" s="730"/>
      <c r="BI416" s="1"/>
      <c r="BJ416" s="1"/>
      <c r="BK416" s="1"/>
      <c r="BL416" s="1"/>
      <c r="BM416" s="1"/>
      <c r="BN416" s="1"/>
      <c r="BO416" s="1"/>
      <c r="BP416" s="1"/>
      <c r="BQ416" s="1"/>
      <c r="BR416" s="1"/>
      <c r="BS416" s="1"/>
      <c r="BT416" s="1"/>
      <c r="BU416" s="1"/>
    </row>
    <row r="417" spans="1:73" s="3" customFormat="1">
      <c r="A417" s="1"/>
      <c r="F417" s="28"/>
      <c r="G417" s="28"/>
      <c r="H417" s="28"/>
      <c r="I417" s="28"/>
      <c r="J417" s="28"/>
      <c r="K417" s="28"/>
      <c r="L417" s="28"/>
      <c r="M417" s="28"/>
      <c r="N417" s="28"/>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P417" s="1"/>
      <c r="AQ417" s="1"/>
      <c r="AR417" s="1"/>
      <c r="AS417" s="730"/>
      <c r="AT417" s="730"/>
      <c r="AU417" s="730"/>
      <c r="AV417" s="730"/>
      <c r="AW417" s="730"/>
      <c r="AX417" s="730"/>
      <c r="AY417" s="730"/>
      <c r="AZ417" s="730"/>
      <c r="BA417" s="730"/>
      <c r="BB417" s="730"/>
      <c r="BC417" s="730"/>
      <c r="BD417" s="730"/>
      <c r="BE417" s="730"/>
      <c r="BF417" s="730"/>
      <c r="BG417" s="730"/>
      <c r="BH417" s="730"/>
      <c r="BI417" s="1"/>
      <c r="BJ417" s="1"/>
      <c r="BK417" s="1"/>
      <c r="BL417" s="1"/>
      <c r="BM417" s="1"/>
      <c r="BN417" s="1"/>
      <c r="BO417" s="1"/>
      <c r="BP417" s="1"/>
      <c r="BQ417" s="1"/>
      <c r="BR417" s="1"/>
      <c r="BS417" s="1"/>
      <c r="BT417" s="1"/>
      <c r="BU417" s="1"/>
    </row>
    <row r="418" spans="1:73" s="3" customFormat="1">
      <c r="A418" s="1"/>
      <c r="F418" s="28"/>
      <c r="G418" s="28"/>
      <c r="H418" s="28"/>
      <c r="I418" s="28"/>
      <c r="J418" s="28"/>
      <c r="K418" s="28"/>
      <c r="L418" s="28"/>
      <c r="M418" s="28"/>
      <c r="N418" s="28"/>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P418" s="1"/>
      <c r="AQ418" s="1"/>
      <c r="AR418" s="1"/>
      <c r="AS418" s="730"/>
      <c r="AT418" s="730"/>
      <c r="AU418" s="730"/>
      <c r="AV418" s="730"/>
      <c r="AW418" s="730"/>
      <c r="AX418" s="730"/>
      <c r="AY418" s="730"/>
      <c r="AZ418" s="730"/>
      <c r="BA418" s="730"/>
      <c r="BB418" s="730"/>
      <c r="BC418" s="730"/>
      <c r="BD418" s="730"/>
      <c r="BE418" s="730"/>
      <c r="BF418" s="730"/>
      <c r="BG418" s="730"/>
      <c r="BH418" s="730"/>
      <c r="BI418" s="1"/>
      <c r="BJ418" s="1"/>
      <c r="BK418" s="1"/>
      <c r="BL418" s="1"/>
      <c r="BM418" s="1"/>
      <c r="BN418" s="1"/>
      <c r="BO418" s="1"/>
      <c r="BP418" s="1"/>
      <c r="BQ418" s="1"/>
      <c r="BR418" s="1"/>
      <c r="BS418" s="1"/>
      <c r="BT418" s="1"/>
      <c r="BU418" s="1"/>
    </row>
    <row r="419" spans="1:73" s="3" customFormat="1">
      <c r="A419" s="1"/>
      <c r="F419" s="28"/>
      <c r="G419" s="28"/>
      <c r="H419" s="28"/>
      <c r="I419" s="28"/>
      <c r="J419" s="28"/>
      <c r="K419" s="28"/>
      <c r="L419" s="28"/>
      <c r="M419" s="28"/>
      <c r="N419" s="28"/>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P419" s="1"/>
      <c r="AQ419" s="1"/>
      <c r="AR419" s="1"/>
      <c r="AS419" s="730"/>
      <c r="AT419" s="730"/>
      <c r="AU419" s="730"/>
      <c r="AV419" s="730"/>
      <c r="AW419" s="730"/>
      <c r="AX419" s="730"/>
      <c r="AY419" s="730"/>
      <c r="AZ419" s="730"/>
      <c r="BA419" s="730"/>
      <c r="BB419" s="730"/>
      <c r="BC419" s="730"/>
      <c r="BD419" s="730"/>
      <c r="BE419" s="730"/>
      <c r="BF419" s="730"/>
      <c r="BG419" s="730"/>
      <c r="BH419" s="730"/>
      <c r="BI419" s="1"/>
      <c r="BJ419" s="1"/>
      <c r="BK419" s="1"/>
      <c r="BL419" s="1"/>
      <c r="BM419" s="1"/>
      <c r="BN419" s="1"/>
      <c r="BO419" s="1"/>
      <c r="BP419" s="1"/>
      <c r="BQ419" s="1"/>
      <c r="BR419" s="1"/>
      <c r="BS419" s="1"/>
      <c r="BT419" s="1"/>
      <c r="BU419" s="1"/>
    </row>
    <row r="420" spans="1:73" s="3" customFormat="1">
      <c r="A420" s="1"/>
      <c r="F420" s="28"/>
      <c r="G420" s="28"/>
      <c r="H420" s="28"/>
      <c r="I420" s="28"/>
      <c r="J420" s="28"/>
      <c r="K420" s="28"/>
      <c r="L420" s="28"/>
      <c r="M420" s="28"/>
      <c r="N420" s="28"/>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P420" s="1"/>
      <c r="AQ420" s="1"/>
      <c r="AR420" s="1"/>
      <c r="AS420" s="730"/>
      <c r="AT420" s="730"/>
      <c r="AU420" s="730"/>
      <c r="AV420" s="730"/>
      <c r="AW420" s="730"/>
      <c r="AX420" s="730"/>
      <c r="AY420" s="730"/>
      <c r="AZ420" s="730"/>
      <c r="BA420" s="730"/>
      <c r="BB420" s="730"/>
      <c r="BC420" s="730"/>
      <c r="BD420" s="730"/>
      <c r="BE420" s="730"/>
      <c r="BF420" s="730"/>
      <c r="BG420" s="730"/>
      <c r="BH420" s="730"/>
      <c r="BI420" s="1"/>
      <c r="BJ420" s="1"/>
      <c r="BK420" s="1"/>
      <c r="BL420" s="1"/>
      <c r="BM420" s="1"/>
      <c r="BN420" s="1"/>
      <c r="BO420" s="1"/>
      <c r="BP420" s="1"/>
      <c r="BQ420" s="1"/>
      <c r="BR420" s="1"/>
      <c r="BS420" s="1"/>
      <c r="BT420" s="1"/>
      <c r="BU420" s="1"/>
    </row>
    <row r="421" spans="1:73" s="3" customFormat="1">
      <c r="A421" s="1"/>
      <c r="F421" s="28"/>
      <c r="G421" s="28"/>
      <c r="H421" s="28"/>
      <c r="I421" s="28"/>
      <c r="J421" s="28"/>
      <c r="K421" s="28"/>
      <c r="L421" s="28"/>
      <c r="M421" s="28"/>
      <c r="N421" s="28"/>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P421" s="1"/>
      <c r="AQ421" s="1"/>
      <c r="AR421" s="1"/>
      <c r="AS421" s="730"/>
      <c r="AT421" s="730"/>
      <c r="AU421" s="730"/>
      <c r="AV421" s="730"/>
      <c r="AW421" s="730"/>
      <c r="AX421" s="730"/>
      <c r="AY421" s="730"/>
      <c r="AZ421" s="730"/>
      <c r="BA421" s="730"/>
      <c r="BB421" s="730"/>
      <c r="BC421" s="730"/>
      <c r="BD421" s="730"/>
      <c r="BE421" s="730"/>
      <c r="BF421" s="730"/>
      <c r="BG421" s="730"/>
      <c r="BH421" s="730"/>
      <c r="BI421" s="1"/>
      <c r="BJ421" s="1"/>
      <c r="BK421" s="1"/>
      <c r="BL421" s="1"/>
      <c r="BM421" s="1"/>
      <c r="BN421" s="1"/>
      <c r="BO421" s="1"/>
      <c r="BP421" s="1"/>
      <c r="BQ421" s="1"/>
      <c r="BR421" s="1"/>
      <c r="BS421" s="1"/>
      <c r="BT421" s="1"/>
      <c r="BU421" s="1"/>
    </row>
    <row r="422" spans="1:73" s="3" customFormat="1">
      <c r="A422" s="1"/>
      <c r="F422" s="28"/>
      <c r="G422" s="28"/>
      <c r="H422" s="28"/>
      <c r="I422" s="28"/>
      <c r="J422" s="28"/>
      <c r="K422" s="28"/>
      <c r="L422" s="28"/>
      <c r="M422" s="28"/>
      <c r="N422" s="28"/>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P422" s="1"/>
      <c r="AQ422" s="1"/>
      <c r="AR422" s="1"/>
      <c r="AS422" s="730"/>
      <c r="AT422" s="730"/>
      <c r="AU422" s="730"/>
      <c r="AV422" s="730"/>
      <c r="AW422" s="730"/>
      <c r="AX422" s="730"/>
      <c r="AY422" s="730"/>
      <c r="AZ422" s="730"/>
      <c r="BA422" s="730"/>
      <c r="BB422" s="730"/>
      <c r="BC422" s="730"/>
      <c r="BD422" s="730"/>
      <c r="BE422" s="730"/>
      <c r="BF422" s="730"/>
      <c r="BG422" s="730"/>
      <c r="BH422" s="730"/>
      <c r="BI422" s="1"/>
      <c r="BJ422" s="1"/>
      <c r="BK422" s="1"/>
      <c r="BL422" s="1"/>
      <c r="BM422" s="1"/>
      <c r="BN422" s="1"/>
      <c r="BO422" s="1"/>
      <c r="BP422" s="1"/>
      <c r="BQ422" s="1"/>
      <c r="BR422" s="1"/>
      <c r="BS422" s="1"/>
      <c r="BT422" s="1"/>
      <c r="BU422" s="1"/>
    </row>
    <row r="423" spans="1:73" s="3" customFormat="1">
      <c r="A423" s="1"/>
      <c r="F423" s="28"/>
      <c r="G423" s="28"/>
      <c r="H423" s="28"/>
      <c r="I423" s="28"/>
      <c r="J423" s="28"/>
      <c r="K423" s="28"/>
      <c r="L423" s="28"/>
      <c r="M423" s="28"/>
      <c r="N423" s="28"/>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P423" s="1"/>
      <c r="AQ423" s="1"/>
      <c r="AR423" s="1"/>
      <c r="AS423" s="730"/>
      <c r="AT423" s="730"/>
      <c r="AU423" s="730"/>
      <c r="AV423" s="730"/>
      <c r="AW423" s="730"/>
      <c r="AX423" s="730"/>
      <c r="AY423" s="730"/>
      <c r="AZ423" s="730"/>
      <c r="BA423" s="730"/>
      <c r="BB423" s="730"/>
      <c r="BC423" s="730"/>
      <c r="BD423" s="730"/>
      <c r="BE423" s="730"/>
      <c r="BF423" s="730"/>
      <c r="BG423" s="730"/>
      <c r="BH423" s="730"/>
      <c r="BI423" s="1"/>
      <c r="BJ423" s="1"/>
      <c r="BK423" s="1"/>
      <c r="BL423" s="1"/>
      <c r="BM423" s="1"/>
      <c r="BN423" s="1"/>
      <c r="BO423" s="1"/>
      <c r="BP423" s="1"/>
      <c r="BQ423" s="1"/>
      <c r="BR423" s="1"/>
      <c r="BS423" s="1"/>
      <c r="BT423" s="1"/>
      <c r="BU423" s="1"/>
    </row>
    <row r="424" spans="1:73" s="3" customFormat="1">
      <c r="A424" s="1"/>
      <c r="F424" s="28"/>
      <c r="G424" s="28"/>
      <c r="H424" s="28"/>
      <c r="I424" s="28"/>
      <c r="J424" s="28"/>
      <c r="K424" s="28"/>
      <c r="L424" s="28"/>
      <c r="M424" s="28"/>
      <c r="N424" s="28"/>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P424" s="1"/>
      <c r="AQ424" s="1"/>
      <c r="AR424" s="1"/>
      <c r="AS424" s="730"/>
      <c r="AT424" s="730"/>
      <c r="AU424" s="730"/>
      <c r="AV424" s="730"/>
      <c r="AW424" s="730"/>
      <c r="AX424" s="730"/>
      <c r="AY424" s="730"/>
      <c r="AZ424" s="730"/>
      <c r="BA424" s="730"/>
      <c r="BB424" s="730"/>
      <c r="BC424" s="730"/>
      <c r="BD424" s="730"/>
      <c r="BE424" s="730"/>
      <c r="BF424" s="730"/>
      <c r="BG424" s="730"/>
      <c r="BH424" s="730"/>
      <c r="BI424" s="1"/>
      <c r="BJ424" s="1"/>
      <c r="BK424" s="1"/>
      <c r="BL424" s="1"/>
      <c r="BM424" s="1"/>
      <c r="BN424" s="1"/>
      <c r="BO424" s="1"/>
      <c r="BP424" s="1"/>
      <c r="BQ424" s="1"/>
      <c r="BR424" s="1"/>
      <c r="BS424" s="1"/>
      <c r="BT424" s="1"/>
      <c r="BU424" s="1"/>
    </row>
    <row r="425" spans="1:73" s="3" customFormat="1">
      <c r="A425" s="1"/>
      <c r="F425" s="28"/>
      <c r="G425" s="28"/>
      <c r="H425" s="28"/>
      <c r="I425" s="28"/>
      <c r="J425" s="28"/>
      <c r="K425" s="28"/>
      <c r="L425" s="28"/>
      <c r="M425" s="28"/>
      <c r="N425" s="28"/>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P425" s="1"/>
      <c r="AQ425" s="1"/>
      <c r="AR425" s="1"/>
      <c r="AS425" s="730"/>
      <c r="AT425" s="730"/>
      <c r="AU425" s="730"/>
      <c r="AV425" s="730"/>
      <c r="AW425" s="730"/>
      <c r="AX425" s="730"/>
      <c r="AY425" s="730"/>
      <c r="AZ425" s="730"/>
      <c r="BA425" s="730"/>
      <c r="BB425" s="730"/>
      <c r="BC425" s="730"/>
      <c r="BD425" s="730"/>
      <c r="BE425" s="730"/>
      <c r="BF425" s="730"/>
      <c r="BG425" s="730"/>
      <c r="BH425" s="730"/>
      <c r="BI425" s="1"/>
      <c r="BJ425" s="1"/>
      <c r="BK425" s="1"/>
      <c r="BL425" s="1"/>
      <c r="BM425" s="1"/>
      <c r="BN425" s="1"/>
      <c r="BO425" s="1"/>
      <c r="BP425" s="1"/>
      <c r="BQ425" s="1"/>
      <c r="BR425" s="1"/>
      <c r="BS425" s="1"/>
      <c r="BT425" s="1"/>
      <c r="BU425" s="1"/>
    </row>
    <row r="426" spans="1:73" s="3" customFormat="1">
      <c r="A426" s="1"/>
      <c r="F426" s="28"/>
      <c r="G426" s="28"/>
      <c r="H426" s="28"/>
      <c r="I426" s="28"/>
      <c r="J426" s="28"/>
      <c r="K426" s="28"/>
      <c r="L426" s="28"/>
      <c r="M426" s="28"/>
      <c r="N426" s="28"/>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P426" s="1"/>
      <c r="AQ426" s="1"/>
      <c r="AR426" s="1"/>
      <c r="AS426" s="730"/>
      <c r="AT426" s="730"/>
      <c r="AU426" s="730"/>
      <c r="AV426" s="730"/>
      <c r="AW426" s="730"/>
      <c r="AX426" s="730"/>
      <c r="AY426" s="730"/>
      <c r="AZ426" s="730"/>
      <c r="BA426" s="730"/>
      <c r="BB426" s="730"/>
      <c r="BC426" s="730"/>
      <c r="BD426" s="730"/>
      <c r="BE426" s="730"/>
      <c r="BF426" s="730"/>
      <c r="BG426" s="730"/>
      <c r="BH426" s="730"/>
      <c r="BI426" s="1"/>
      <c r="BJ426" s="1"/>
      <c r="BK426" s="1"/>
      <c r="BL426" s="1"/>
      <c r="BM426" s="1"/>
      <c r="BN426" s="1"/>
      <c r="BO426" s="1"/>
      <c r="BP426" s="1"/>
      <c r="BQ426" s="1"/>
      <c r="BR426" s="1"/>
      <c r="BS426" s="1"/>
      <c r="BT426" s="1"/>
      <c r="BU426" s="1"/>
    </row>
    <row r="427" spans="1:73" s="3" customFormat="1">
      <c r="A427" s="1"/>
      <c r="F427" s="28"/>
      <c r="G427" s="28"/>
      <c r="H427" s="28"/>
      <c r="I427" s="28"/>
      <c r="J427" s="28"/>
      <c r="K427" s="28"/>
      <c r="L427" s="28"/>
      <c r="M427" s="28"/>
      <c r="N427" s="28"/>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P427" s="1"/>
      <c r="AQ427" s="1"/>
      <c r="AR427" s="1"/>
      <c r="AS427" s="730"/>
      <c r="AT427" s="730"/>
      <c r="AU427" s="730"/>
      <c r="AV427" s="730"/>
      <c r="AW427" s="730"/>
      <c r="AX427" s="730"/>
      <c r="AY427" s="730"/>
      <c r="AZ427" s="730"/>
      <c r="BA427" s="730"/>
      <c r="BB427" s="730"/>
      <c r="BC427" s="730"/>
      <c r="BD427" s="730"/>
      <c r="BE427" s="730"/>
      <c r="BF427" s="730"/>
      <c r="BG427" s="730"/>
      <c r="BH427" s="730"/>
      <c r="BI427" s="1"/>
      <c r="BJ427" s="1"/>
      <c r="BK427" s="1"/>
      <c r="BL427" s="1"/>
      <c r="BM427" s="1"/>
      <c r="BN427" s="1"/>
      <c r="BO427" s="1"/>
      <c r="BP427" s="1"/>
      <c r="BQ427" s="1"/>
      <c r="BR427" s="1"/>
      <c r="BS427" s="1"/>
      <c r="BT427" s="1"/>
      <c r="BU427" s="1"/>
    </row>
    <row r="428" spans="1:73" s="3" customFormat="1">
      <c r="A428" s="1"/>
      <c r="F428" s="28"/>
      <c r="G428" s="28"/>
      <c r="H428" s="28"/>
      <c r="I428" s="28"/>
      <c r="J428" s="28"/>
      <c r="K428" s="28"/>
      <c r="L428" s="28"/>
      <c r="M428" s="28"/>
      <c r="N428" s="28"/>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P428" s="1"/>
      <c r="AQ428" s="1"/>
      <c r="AR428" s="1"/>
      <c r="AS428" s="730"/>
      <c r="AT428" s="730"/>
      <c r="AU428" s="730"/>
      <c r="AV428" s="730"/>
      <c r="AW428" s="730"/>
      <c r="AX428" s="730"/>
      <c r="AY428" s="730"/>
      <c r="AZ428" s="730"/>
      <c r="BA428" s="730"/>
      <c r="BB428" s="730"/>
      <c r="BC428" s="730"/>
      <c r="BD428" s="730"/>
      <c r="BE428" s="730"/>
      <c r="BF428" s="730"/>
      <c r="BG428" s="730"/>
      <c r="BH428" s="730"/>
      <c r="BI428" s="1"/>
      <c r="BJ428" s="1"/>
      <c r="BK428" s="1"/>
      <c r="BL428" s="1"/>
      <c r="BM428" s="1"/>
      <c r="BN428" s="1"/>
      <c r="BO428" s="1"/>
      <c r="BP428" s="1"/>
      <c r="BQ428" s="1"/>
      <c r="BR428" s="1"/>
      <c r="BS428" s="1"/>
      <c r="BT428" s="1"/>
      <c r="BU428" s="1"/>
    </row>
    <row r="429" spans="1:73" s="3" customFormat="1">
      <c r="A429" s="1"/>
      <c r="F429" s="28"/>
      <c r="G429" s="28"/>
      <c r="H429" s="28"/>
      <c r="I429" s="28"/>
      <c r="J429" s="28"/>
      <c r="K429" s="28"/>
      <c r="L429" s="28"/>
      <c r="M429" s="28"/>
      <c r="N429" s="28"/>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P429" s="1"/>
      <c r="AQ429" s="1"/>
      <c r="AR429" s="1"/>
      <c r="AS429" s="730"/>
      <c r="AT429" s="730"/>
      <c r="AU429" s="730"/>
      <c r="AV429" s="730"/>
      <c r="AW429" s="730"/>
      <c r="AX429" s="730"/>
      <c r="AY429" s="730"/>
      <c r="AZ429" s="730"/>
      <c r="BA429" s="730"/>
      <c r="BB429" s="730"/>
      <c r="BC429" s="730"/>
      <c r="BD429" s="730"/>
      <c r="BE429" s="730"/>
      <c r="BF429" s="730"/>
      <c r="BG429" s="730"/>
      <c r="BH429" s="730"/>
      <c r="BI429" s="1"/>
      <c r="BJ429" s="1"/>
      <c r="BK429" s="1"/>
      <c r="BL429" s="1"/>
      <c r="BM429" s="1"/>
      <c r="BN429" s="1"/>
      <c r="BO429" s="1"/>
      <c r="BP429" s="1"/>
      <c r="BQ429" s="1"/>
      <c r="BR429" s="1"/>
      <c r="BS429" s="1"/>
      <c r="BT429" s="1"/>
      <c r="BU429" s="1"/>
    </row>
    <row r="430" spans="1:73" s="3" customFormat="1">
      <c r="A430" s="1"/>
      <c r="F430" s="28"/>
      <c r="G430" s="28"/>
      <c r="H430" s="28"/>
      <c r="I430" s="28"/>
      <c r="J430" s="28"/>
      <c r="K430" s="28"/>
      <c r="L430" s="28"/>
      <c r="M430" s="28"/>
      <c r="N430" s="28"/>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P430" s="1"/>
      <c r="AQ430" s="1"/>
      <c r="AR430" s="1"/>
      <c r="AS430" s="730"/>
      <c r="AT430" s="730"/>
      <c r="AU430" s="730"/>
      <c r="AV430" s="730"/>
      <c r="AW430" s="730"/>
      <c r="AX430" s="730"/>
      <c r="AY430" s="730"/>
      <c r="AZ430" s="730"/>
      <c r="BA430" s="730"/>
      <c r="BB430" s="730"/>
      <c r="BC430" s="730"/>
      <c r="BD430" s="730"/>
      <c r="BE430" s="730"/>
      <c r="BF430" s="730"/>
      <c r="BG430" s="730"/>
      <c r="BH430" s="730"/>
      <c r="BI430" s="1"/>
      <c r="BJ430" s="1"/>
      <c r="BK430" s="1"/>
      <c r="BL430" s="1"/>
      <c r="BM430" s="1"/>
      <c r="BN430" s="1"/>
      <c r="BO430" s="1"/>
      <c r="BP430" s="1"/>
      <c r="BQ430" s="1"/>
      <c r="BR430" s="1"/>
      <c r="BS430" s="1"/>
      <c r="BT430" s="1"/>
      <c r="BU430" s="1"/>
    </row>
    <row r="431" spans="1:73" s="3" customFormat="1">
      <c r="A431" s="1"/>
      <c r="F431" s="28"/>
      <c r="G431" s="28"/>
      <c r="H431" s="28"/>
      <c r="I431" s="28"/>
      <c r="J431" s="28"/>
      <c r="K431" s="28"/>
      <c r="L431" s="28"/>
      <c r="M431" s="28"/>
      <c r="N431" s="28"/>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P431" s="1"/>
      <c r="AQ431" s="1"/>
      <c r="AR431" s="1"/>
      <c r="AS431" s="730"/>
      <c r="AT431" s="730"/>
      <c r="AU431" s="730"/>
      <c r="AV431" s="730"/>
      <c r="AW431" s="730"/>
      <c r="AX431" s="730"/>
      <c r="AY431" s="730"/>
      <c r="AZ431" s="730"/>
      <c r="BA431" s="730"/>
      <c r="BB431" s="730"/>
      <c r="BC431" s="730"/>
      <c r="BD431" s="730"/>
      <c r="BE431" s="730"/>
      <c r="BF431" s="730"/>
      <c r="BG431" s="730"/>
      <c r="BH431" s="730"/>
      <c r="BI431" s="1"/>
      <c r="BJ431" s="1"/>
      <c r="BK431" s="1"/>
      <c r="BL431" s="1"/>
      <c r="BM431" s="1"/>
      <c r="BN431" s="1"/>
      <c r="BO431" s="1"/>
      <c r="BP431" s="1"/>
      <c r="BQ431" s="1"/>
      <c r="BR431" s="1"/>
      <c r="BS431" s="1"/>
      <c r="BT431" s="1"/>
      <c r="BU431" s="1"/>
    </row>
    <row r="432" spans="1:73" s="3" customFormat="1">
      <c r="A432" s="1"/>
      <c r="F432" s="28"/>
      <c r="G432" s="28"/>
      <c r="H432" s="28"/>
      <c r="I432" s="28"/>
      <c r="J432" s="28"/>
      <c r="K432" s="28"/>
      <c r="L432" s="28"/>
      <c r="M432" s="28"/>
      <c r="N432" s="28"/>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P432" s="1"/>
      <c r="AQ432" s="1"/>
      <c r="AR432" s="1"/>
      <c r="AS432" s="730"/>
      <c r="AT432" s="730"/>
      <c r="AU432" s="730"/>
      <c r="AV432" s="730"/>
      <c r="AW432" s="730"/>
      <c r="AX432" s="730"/>
      <c r="AY432" s="730"/>
      <c r="AZ432" s="730"/>
      <c r="BA432" s="730"/>
      <c r="BB432" s="730"/>
      <c r="BC432" s="730"/>
      <c r="BD432" s="730"/>
      <c r="BE432" s="730"/>
      <c r="BF432" s="730"/>
      <c r="BG432" s="730"/>
      <c r="BH432" s="730"/>
      <c r="BI432" s="1"/>
      <c r="BJ432" s="1"/>
      <c r="BK432" s="1"/>
      <c r="BL432" s="1"/>
      <c r="BM432" s="1"/>
      <c r="BN432" s="1"/>
      <c r="BO432" s="1"/>
      <c r="BP432" s="1"/>
      <c r="BQ432" s="1"/>
      <c r="BR432" s="1"/>
      <c r="BS432" s="1"/>
      <c r="BT432" s="1"/>
      <c r="BU432" s="1"/>
    </row>
    <row r="433" spans="1:73" s="3" customFormat="1">
      <c r="A433" s="1"/>
      <c r="F433" s="28"/>
      <c r="G433" s="28"/>
      <c r="H433" s="28"/>
      <c r="I433" s="28"/>
      <c r="J433" s="28"/>
      <c r="K433" s="28"/>
      <c r="L433" s="28"/>
      <c r="M433" s="28"/>
      <c r="N433" s="28"/>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P433" s="1"/>
      <c r="AQ433" s="1"/>
      <c r="AR433" s="1"/>
      <c r="AS433" s="730"/>
      <c r="AT433" s="730"/>
      <c r="AU433" s="730"/>
      <c r="AV433" s="730"/>
      <c r="AW433" s="730"/>
      <c r="AX433" s="730"/>
      <c r="AY433" s="730"/>
      <c r="AZ433" s="730"/>
      <c r="BA433" s="730"/>
      <c r="BB433" s="730"/>
      <c r="BC433" s="730"/>
      <c r="BD433" s="730"/>
      <c r="BE433" s="730"/>
      <c r="BF433" s="730"/>
      <c r="BG433" s="730"/>
      <c r="BH433" s="730"/>
      <c r="BI433" s="1"/>
      <c r="BJ433" s="1"/>
      <c r="BK433" s="1"/>
      <c r="BL433" s="1"/>
      <c r="BM433" s="1"/>
      <c r="BN433" s="1"/>
      <c r="BO433" s="1"/>
      <c r="BP433" s="1"/>
      <c r="BQ433" s="1"/>
      <c r="BR433" s="1"/>
      <c r="BS433" s="1"/>
      <c r="BT433" s="1"/>
      <c r="BU433" s="1"/>
    </row>
    <row r="434" spans="1:73" s="3" customFormat="1">
      <c r="A434" s="1"/>
      <c r="F434" s="28"/>
      <c r="G434" s="28"/>
      <c r="H434" s="28"/>
      <c r="I434" s="28"/>
      <c r="J434" s="28"/>
      <c r="K434" s="28"/>
      <c r="L434" s="28"/>
      <c r="M434" s="28"/>
      <c r="N434" s="28"/>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P434" s="1"/>
      <c r="AQ434" s="1"/>
      <c r="AR434" s="1"/>
      <c r="AS434" s="730"/>
      <c r="AT434" s="730"/>
      <c r="AU434" s="730"/>
      <c r="AV434" s="730"/>
      <c r="AW434" s="730"/>
      <c r="AX434" s="730"/>
      <c r="AY434" s="730"/>
      <c r="AZ434" s="730"/>
      <c r="BA434" s="730"/>
      <c r="BB434" s="730"/>
      <c r="BC434" s="730"/>
      <c r="BD434" s="730"/>
      <c r="BE434" s="730"/>
      <c r="BF434" s="730"/>
      <c r="BG434" s="730"/>
      <c r="BH434" s="730"/>
      <c r="BI434" s="1"/>
      <c r="BJ434" s="1"/>
      <c r="BK434" s="1"/>
      <c r="BL434" s="1"/>
      <c r="BM434" s="1"/>
      <c r="BN434" s="1"/>
      <c r="BO434" s="1"/>
      <c r="BP434" s="1"/>
      <c r="BQ434" s="1"/>
      <c r="BR434" s="1"/>
      <c r="BS434" s="1"/>
      <c r="BT434" s="1"/>
      <c r="BU434" s="1"/>
    </row>
    <row r="435" spans="1:73" s="3" customFormat="1">
      <c r="A435" s="1"/>
      <c r="F435" s="28"/>
      <c r="G435" s="28"/>
      <c r="H435" s="28"/>
      <c r="I435" s="28"/>
      <c r="J435" s="28"/>
      <c r="K435" s="28"/>
      <c r="L435" s="28"/>
      <c r="M435" s="28"/>
      <c r="N435" s="28"/>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P435" s="1"/>
      <c r="AQ435" s="1"/>
      <c r="AR435" s="1"/>
      <c r="AS435" s="730"/>
      <c r="AT435" s="730"/>
      <c r="AU435" s="730"/>
      <c r="AV435" s="730"/>
      <c r="AW435" s="730"/>
      <c r="AX435" s="730"/>
      <c r="AY435" s="730"/>
      <c r="AZ435" s="730"/>
      <c r="BA435" s="730"/>
      <c r="BB435" s="730"/>
      <c r="BC435" s="730"/>
      <c r="BD435" s="730"/>
      <c r="BE435" s="730"/>
      <c r="BF435" s="730"/>
      <c r="BG435" s="730"/>
      <c r="BH435" s="730"/>
      <c r="BI435" s="1"/>
      <c r="BJ435" s="1"/>
      <c r="BK435" s="1"/>
      <c r="BL435" s="1"/>
      <c r="BM435" s="1"/>
      <c r="BN435" s="1"/>
      <c r="BO435" s="1"/>
      <c r="BP435" s="1"/>
      <c r="BQ435" s="1"/>
      <c r="BR435" s="1"/>
      <c r="BS435" s="1"/>
      <c r="BT435" s="1"/>
      <c r="BU435" s="1"/>
    </row>
    <row r="436" spans="1:73" s="3" customFormat="1">
      <c r="A436" s="1"/>
      <c r="F436" s="28"/>
      <c r="G436" s="28"/>
      <c r="H436" s="28"/>
      <c r="I436" s="28"/>
      <c r="J436" s="28"/>
      <c r="K436" s="28"/>
      <c r="L436" s="28"/>
      <c r="M436" s="28"/>
      <c r="N436" s="28"/>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P436" s="1"/>
      <c r="AQ436" s="1"/>
      <c r="AR436" s="1"/>
      <c r="AS436" s="730"/>
      <c r="AT436" s="730"/>
      <c r="AU436" s="730"/>
      <c r="AV436" s="730"/>
      <c r="AW436" s="730"/>
      <c r="AX436" s="730"/>
      <c r="AY436" s="730"/>
      <c r="AZ436" s="730"/>
      <c r="BA436" s="730"/>
      <c r="BB436" s="730"/>
      <c r="BC436" s="730"/>
      <c r="BD436" s="730"/>
      <c r="BE436" s="730"/>
      <c r="BF436" s="730"/>
      <c r="BG436" s="730"/>
      <c r="BH436" s="730"/>
      <c r="BI436" s="1"/>
      <c r="BJ436" s="1"/>
      <c r="BK436" s="1"/>
      <c r="BL436" s="1"/>
      <c r="BM436" s="1"/>
      <c r="BN436" s="1"/>
      <c r="BO436" s="1"/>
      <c r="BP436" s="1"/>
      <c r="BQ436" s="1"/>
      <c r="BR436" s="1"/>
      <c r="BS436" s="1"/>
      <c r="BT436" s="1"/>
      <c r="BU436" s="1"/>
    </row>
    <row r="437" spans="1:73" s="3" customFormat="1">
      <c r="A437" s="1"/>
      <c r="F437" s="28"/>
      <c r="G437" s="28"/>
      <c r="H437" s="28"/>
      <c r="I437" s="28"/>
      <c r="J437" s="28"/>
      <c r="K437" s="28"/>
      <c r="L437" s="28"/>
      <c r="M437" s="28"/>
      <c r="N437" s="28"/>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P437" s="1"/>
      <c r="AQ437" s="1"/>
      <c r="AR437" s="1"/>
      <c r="AS437" s="730"/>
      <c r="AT437" s="730"/>
      <c r="AU437" s="730"/>
      <c r="AV437" s="730"/>
      <c r="AW437" s="730"/>
      <c r="AX437" s="730"/>
      <c r="AY437" s="730"/>
      <c r="AZ437" s="730"/>
      <c r="BA437" s="730"/>
      <c r="BB437" s="730"/>
      <c r="BC437" s="730"/>
      <c r="BD437" s="730"/>
      <c r="BE437" s="730"/>
      <c r="BF437" s="730"/>
      <c r="BG437" s="730"/>
      <c r="BH437" s="730"/>
      <c r="BI437" s="1"/>
      <c r="BJ437" s="1"/>
      <c r="BK437" s="1"/>
      <c r="BL437" s="1"/>
      <c r="BM437" s="1"/>
      <c r="BN437" s="1"/>
      <c r="BO437" s="1"/>
      <c r="BP437" s="1"/>
      <c r="BQ437" s="1"/>
      <c r="BR437" s="1"/>
      <c r="BS437" s="1"/>
      <c r="BT437" s="1"/>
      <c r="BU437" s="1"/>
    </row>
    <row r="438" spans="1:73" s="3" customFormat="1">
      <c r="A438" s="1"/>
      <c r="F438" s="28"/>
      <c r="G438" s="28"/>
      <c r="H438" s="28"/>
      <c r="I438" s="28"/>
      <c r="J438" s="28"/>
      <c r="K438" s="28"/>
      <c r="L438" s="28"/>
      <c r="M438" s="28"/>
      <c r="N438" s="28"/>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P438" s="1"/>
      <c r="AQ438" s="1"/>
      <c r="AR438" s="1"/>
      <c r="AS438" s="730"/>
      <c r="AT438" s="730"/>
      <c r="AU438" s="730"/>
      <c r="AV438" s="730"/>
      <c r="AW438" s="730"/>
      <c r="AX438" s="730"/>
      <c r="AY438" s="730"/>
      <c r="AZ438" s="730"/>
      <c r="BA438" s="730"/>
      <c r="BB438" s="730"/>
      <c r="BC438" s="730"/>
      <c r="BD438" s="730"/>
      <c r="BE438" s="730"/>
      <c r="BF438" s="730"/>
      <c r="BG438" s="730"/>
      <c r="BH438" s="730"/>
      <c r="BI438" s="1"/>
      <c r="BJ438" s="1"/>
      <c r="BK438" s="1"/>
      <c r="BL438" s="1"/>
      <c r="BM438" s="1"/>
      <c r="BN438" s="1"/>
      <c r="BO438" s="1"/>
      <c r="BP438" s="1"/>
      <c r="BQ438" s="1"/>
      <c r="BR438" s="1"/>
      <c r="BS438" s="1"/>
      <c r="BT438" s="1"/>
      <c r="BU438" s="1"/>
    </row>
    <row r="439" spans="1:73" s="3" customFormat="1">
      <c r="A439" s="1"/>
      <c r="F439" s="28"/>
      <c r="G439" s="28"/>
      <c r="H439" s="28"/>
      <c r="I439" s="28"/>
      <c r="J439" s="28"/>
      <c r="K439" s="28"/>
      <c r="L439" s="28"/>
      <c r="M439" s="28"/>
      <c r="N439" s="28"/>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P439" s="1"/>
      <c r="AQ439" s="1"/>
      <c r="AR439" s="1"/>
      <c r="AS439" s="730"/>
      <c r="AT439" s="730"/>
      <c r="AU439" s="730"/>
      <c r="AV439" s="730"/>
      <c r="AW439" s="730"/>
      <c r="AX439" s="730"/>
      <c r="AY439" s="730"/>
      <c r="AZ439" s="730"/>
      <c r="BA439" s="730"/>
      <c r="BB439" s="730"/>
      <c r="BC439" s="730"/>
      <c r="BD439" s="730"/>
      <c r="BE439" s="730"/>
      <c r="BF439" s="730"/>
      <c r="BG439" s="730"/>
      <c r="BH439" s="730"/>
      <c r="BI439" s="1"/>
      <c r="BJ439" s="1"/>
      <c r="BK439" s="1"/>
      <c r="BL439" s="1"/>
      <c r="BM439" s="1"/>
      <c r="BN439" s="1"/>
      <c r="BO439" s="1"/>
      <c r="BP439" s="1"/>
      <c r="BQ439" s="1"/>
      <c r="BR439" s="1"/>
      <c r="BS439" s="1"/>
      <c r="BT439" s="1"/>
      <c r="BU439" s="1"/>
    </row>
    <row r="440" spans="1:73" s="3" customFormat="1">
      <c r="A440" s="1"/>
      <c r="F440" s="28"/>
      <c r="G440" s="28"/>
      <c r="H440" s="28"/>
      <c r="I440" s="28"/>
      <c r="J440" s="28"/>
      <c r="K440" s="28"/>
      <c r="L440" s="28"/>
      <c r="M440" s="28"/>
      <c r="N440" s="28"/>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P440" s="1"/>
      <c r="AQ440" s="1"/>
      <c r="AR440" s="1"/>
      <c r="AS440" s="730"/>
      <c r="AT440" s="730"/>
      <c r="AU440" s="730"/>
      <c r="AV440" s="730"/>
      <c r="AW440" s="730"/>
      <c r="AX440" s="730"/>
      <c r="AY440" s="730"/>
      <c r="AZ440" s="730"/>
      <c r="BA440" s="730"/>
      <c r="BB440" s="730"/>
      <c r="BC440" s="730"/>
      <c r="BD440" s="730"/>
      <c r="BE440" s="730"/>
      <c r="BF440" s="730"/>
      <c r="BG440" s="730"/>
      <c r="BH440" s="730"/>
      <c r="BI440" s="1"/>
      <c r="BJ440" s="1"/>
      <c r="BK440" s="1"/>
      <c r="BL440" s="1"/>
      <c r="BM440" s="1"/>
      <c r="BN440" s="1"/>
      <c r="BO440" s="1"/>
      <c r="BP440" s="1"/>
      <c r="BQ440" s="1"/>
      <c r="BR440" s="1"/>
      <c r="BS440" s="1"/>
      <c r="BT440" s="1"/>
      <c r="BU440" s="1"/>
    </row>
    <row r="441" spans="1:73" s="3" customFormat="1">
      <c r="A441" s="1"/>
      <c r="F441" s="28"/>
      <c r="G441" s="28"/>
      <c r="H441" s="28"/>
      <c r="I441" s="28"/>
      <c r="J441" s="28"/>
      <c r="K441" s="28"/>
      <c r="L441" s="28"/>
      <c r="M441" s="28"/>
      <c r="N441" s="28"/>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P441" s="1"/>
      <c r="AQ441" s="1"/>
      <c r="AR441" s="1"/>
      <c r="AS441" s="730"/>
      <c r="AT441" s="730"/>
      <c r="AU441" s="730"/>
      <c r="AV441" s="730"/>
      <c r="AW441" s="730"/>
      <c r="AX441" s="730"/>
      <c r="AY441" s="730"/>
      <c r="AZ441" s="730"/>
      <c r="BA441" s="730"/>
      <c r="BB441" s="730"/>
      <c r="BC441" s="730"/>
      <c r="BD441" s="730"/>
      <c r="BE441" s="730"/>
      <c r="BF441" s="730"/>
      <c r="BG441" s="730"/>
      <c r="BH441" s="730"/>
      <c r="BI441" s="1"/>
      <c r="BJ441" s="1"/>
      <c r="BK441" s="1"/>
      <c r="BL441" s="1"/>
      <c r="BM441" s="1"/>
      <c r="BN441" s="1"/>
      <c r="BO441" s="1"/>
      <c r="BP441" s="1"/>
      <c r="BQ441" s="1"/>
      <c r="BR441" s="1"/>
      <c r="BS441" s="1"/>
      <c r="BT441" s="1"/>
      <c r="BU441" s="1"/>
    </row>
    <row r="442" spans="1:73" s="3" customFormat="1">
      <c r="A442" s="1"/>
      <c r="F442" s="28"/>
      <c r="G442" s="28"/>
      <c r="H442" s="28"/>
      <c r="I442" s="28"/>
      <c r="J442" s="28"/>
      <c r="K442" s="28"/>
      <c r="L442" s="28"/>
      <c r="M442" s="28"/>
      <c r="N442" s="28"/>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P442" s="1"/>
      <c r="AQ442" s="1"/>
      <c r="AR442" s="1"/>
      <c r="AS442" s="730"/>
      <c r="AT442" s="730"/>
      <c r="AU442" s="730"/>
      <c r="AV442" s="730"/>
      <c r="AW442" s="730"/>
      <c r="AX442" s="730"/>
      <c r="AY442" s="730"/>
      <c r="AZ442" s="730"/>
      <c r="BA442" s="730"/>
      <c r="BB442" s="730"/>
      <c r="BC442" s="730"/>
      <c r="BD442" s="730"/>
      <c r="BE442" s="730"/>
      <c r="BF442" s="730"/>
      <c r="BG442" s="730"/>
      <c r="BH442" s="730"/>
      <c r="BI442" s="1"/>
      <c r="BJ442" s="1"/>
      <c r="BK442" s="1"/>
      <c r="BL442" s="1"/>
      <c r="BM442" s="1"/>
      <c r="BN442" s="1"/>
      <c r="BO442" s="1"/>
      <c r="BP442" s="1"/>
      <c r="BQ442" s="1"/>
      <c r="BR442" s="1"/>
      <c r="BS442" s="1"/>
      <c r="BT442" s="1"/>
      <c r="BU442" s="1"/>
    </row>
    <row r="443" spans="1:73" s="3" customFormat="1">
      <c r="A443" s="1"/>
      <c r="F443" s="28"/>
      <c r="G443" s="28"/>
      <c r="H443" s="28"/>
      <c r="I443" s="28"/>
      <c r="J443" s="28"/>
      <c r="K443" s="28"/>
      <c r="L443" s="28"/>
      <c r="M443" s="28"/>
      <c r="N443" s="28"/>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P443" s="1"/>
      <c r="AQ443" s="1"/>
      <c r="AR443" s="1"/>
      <c r="AS443" s="730"/>
      <c r="AT443" s="730"/>
      <c r="AU443" s="730"/>
      <c r="AV443" s="730"/>
      <c r="AW443" s="730"/>
      <c r="AX443" s="730"/>
      <c r="AY443" s="730"/>
      <c r="AZ443" s="730"/>
      <c r="BA443" s="730"/>
      <c r="BB443" s="730"/>
      <c r="BC443" s="730"/>
      <c r="BD443" s="730"/>
      <c r="BE443" s="730"/>
      <c r="BF443" s="730"/>
      <c r="BG443" s="730"/>
      <c r="BH443" s="730"/>
      <c r="BI443" s="1"/>
      <c r="BJ443" s="1"/>
      <c r="BK443" s="1"/>
      <c r="BL443" s="1"/>
      <c r="BM443" s="1"/>
      <c r="BN443" s="1"/>
      <c r="BO443" s="1"/>
      <c r="BP443" s="1"/>
      <c r="BQ443" s="1"/>
      <c r="BR443" s="1"/>
      <c r="BS443" s="1"/>
      <c r="BT443" s="1"/>
      <c r="BU443" s="1"/>
    </row>
    <row r="444" spans="1:73" s="3" customFormat="1">
      <c r="A444" s="1"/>
      <c r="F444" s="28"/>
      <c r="G444" s="28"/>
      <c r="H444" s="28"/>
      <c r="I444" s="28"/>
      <c r="J444" s="28"/>
      <c r="K444" s="28"/>
      <c r="L444" s="28"/>
      <c r="M444" s="28"/>
      <c r="N444" s="28"/>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P444" s="1"/>
      <c r="AQ444" s="1"/>
      <c r="AR444" s="1"/>
      <c r="AS444" s="730"/>
      <c r="AT444" s="730"/>
      <c r="AU444" s="730"/>
      <c r="AV444" s="730"/>
      <c r="AW444" s="730"/>
      <c r="AX444" s="730"/>
      <c r="AY444" s="730"/>
      <c r="AZ444" s="730"/>
      <c r="BA444" s="730"/>
      <c r="BB444" s="730"/>
      <c r="BC444" s="730"/>
      <c r="BD444" s="730"/>
      <c r="BE444" s="730"/>
      <c r="BF444" s="730"/>
      <c r="BG444" s="730"/>
      <c r="BH444" s="730"/>
      <c r="BI444" s="1"/>
      <c r="BJ444" s="1"/>
      <c r="BK444" s="1"/>
      <c r="BL444" s="1"/>
      <c r="BM444" s="1"/>
      <c r="BN444" s="1"/>
      <c r="BO444" s="1"/>
      <c r="BP444" s="1"/>
      <c r="BQ444" s="1"/>
      <c r="BR444" s="1"/>
      <c r="BS444" s="1"/>
      <c r="BT444" s="1"/>
      <c r="BU444" s="1"/>
    </row>
    <row r="445" spans="1:73" s="3" customFormat="1">
      <c r="A445" s="1"/>
      <c r="F445" s="28"/>
      <c r="G445" s="28"/>
      <c r="H445" s="28"/>
      <c r="I445" s="28"/>
      <c r="J445" s="28"/>
      <c r="K445" s="28"/>
      <c r="L445" s="28"/>
      <c r="M445" s="28"/>
      <c r="N445" s="28"/>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P445" s="1"/>
      <c r="AQ445" s="1"/>
      <c r="AR445" s="1"/>
      <c r="AS445" s="730"/>
      <c r="AT445" s="730"/>
      <c r="AU445" s="730"/>
      <c r="AV445" s="730"/>
      <c r="AW445" s="730"/>
      <c r="AX445" s="730"/>
      <c r="AY445" s="730"/>
      <c r="AZ445" s="730"/>
      <c r="BA445" s="730"/>
      <c r="BB445" s="730"/>
      <c r="BC445" s="730"/>
      <c r="BD445" s="730"/>
      <c r="BE445" s="730"/>
      <c r="BF445" s="730"/>
      <c r="BG445" s="730"/>
      <c r="BH445" s="730"/>
      <c r="BI445" s="1"/>
      <c r="BJ445" s="1"/>
      <c r="BK445" s="1"/>
      <c r="BL445" s="1"/>
      <c r="BM445" s="1"/>
      <c r="BN445" s="1"/>
      <c r="BO445" s="1"/>
      <c r="BP445" s="1"/>
      <c r="BQ445" s="1"/>
      <c r="BR445" s="1"/>
      <c r="BS445" s="1"/>
      <c r="BT445" s="1"/>
      <c r="BU445" s="1"/>
    </row>
    <row r="446" spans="1:73" s="3" customFormat="1">
      <c r="A446" s="1"/>
      <c r="F446" s="28"/>
      <c r="G446" s="28"/>
      <c r="H446" s="28"/>
      <c r="I446" s="28"/>
      <c r="J446" s="28"/>
      <c r="K446" s="28"/>
      <c r="L446" s="28"/>
      <c r="M446" s="28"/>
      <c r="N446" s="28"/>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P446" s="1"/>
      <c r="AQ446" s="1"/>
      <c r="AR446" s="1"/>
      <c r="AS446" s="730"/>
      <c r="AT446" s="730"/>
      <c r="AU446" s="730"/>
      <c r="AV446" s="730"/>
      <c r="AW446" s="730"/>
      <c r="AX446" s="730"/>
      <c r="AY446" s="730"/>
      <c r="AZ446" s="730"/>
      <c r="BA446" s="730"/>
      <c r="BB446" s="730"/>
      <c r="BC446" s="730"/>
      <c r="BD446" s="730"/>
      <c r="BE446" s="730"/>
      <c r="BF446" s="730"/>
      <c r="BG446" s="730"/>
      <c r="BH446" s="730"/>
      <c r="BI446" s="1"/>
      <c r="BJ446" s="1"/>
      <c r="BK446" s="1"/>
      <c r="BL446" s="1"/>
      <c r="BM446" s="1"/>
      <c r="BN446" s="1"/>
      <c r="BO446" s="1"/>
      <c r="BP446" s="1"/>
      <c r="BQ446" s="1"/>
      <c r="BR446" s="1"/>
      <c r="BS446" s="1"/>
      <c r="BT446" s="1"/>
      <c r="BU446" s="1"/>
    </row>
    <row r="447" spans="1:73" s="3" customFormat="1">
      <c r="A447" s="1"/>
      <c r="F447" s="28"/>
      <c r="G447" s="28"/>
      <c r="H447" s="28"/>
      <c r="I447" s="28"/>
      <c r="J447" s="28"/>
      <c r="K447" s="28"/>
      <c r="L447" s="28"/>
      <c r="M447" s="28"/>
      <c r="N447" s="28"/>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P447" s="1"/>
      <c r="AQ447" s="1"/>
      <c r="AR447" s="1"/>
      <c r="AS447" s="730"/>
      <c r="AT447" s="730"/>
      <c r="AU447" s="730"/>
      <c r="AV447" s="730"/>
      <c r="AW447" s="730"/>
      <c r="AX447" s="730"/>
      <c r="AY447" s="730"/>
      <c r="AZ447" s="730"/>
      <c r="BA447" s="730"/>
      <c r="BB447" s="730"/>
      <c r="BC447" s="730"/>
      <c r="BD447" s="730"/>
      <c r="BE447" s="730"/>
      <c r="BF447" s="730"/>
      <c r="BG447" s="730"/>
      <c r="BH447" s="730"/>
      <c r="BI447" s="1"/>
      <c r="BJ447" s="1"/>
      <c r="BK447" s="1"/>
      <c r="BL447" s="1"/>
      <c r="BM447" s="1"/>
      <c r="BN447" s="1"/>
      <c r="BO447" s="1"/>
      <c r="BP447" s="1"/>
      <c r="BQ447" s="1"/>
      <c r="BR447" s="1"/>
      <c r="BS447" s="1"/>
      <c r="BT447" s="1"/>
      <c r="BU447" s="1"/>
    </row>
    <row r="448" spans="1:73" s="3" customFormat="1">
      <c r="A448" s="1"/>
      <c r="F448" s="28"/>
      <c r="G448" s="28"/>
      <c r="H448" s="28"/>
      <c r="I448" s="28"/>
      <c r="J448" s="28"/>
      <c r="K448" s="28"/>
      <c r="L448" s="28"/>
      <c r="M448" s="28"/>
      <c r="N448" s="28"/>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P448" s="1"/>
      <c r="AQ448" s="1"/>
      <c r="AR448" s="1"/>
      <c r="AS448" s="730"/>
      <c r="AT448" s="730"/>
      <c r="AU448" s="730"/>
      <c r="AV448" s="730"/>
      <c r="AW448" s="730"/>
      <c r="AX448" s="730"/>
      <c r="AY448" s="730"/>
      <c r="AZ448" s="730"/>
      <c r="BA448" s="730"/>
      <c r="BB448" s="730"/>
      <c r="BC448" s="730"/>
      <c r="BD448" s="730"/>
      <c r="BE448" s="730"/>
      <c r="BF448" s="730"/>
      <c r="BG448" s="730"/>
      <c r="BH448" s="730"/>
      <c r="BI448" s="1"/>
      <c r="BJ448" s="1"/>
      <c r="BK448" s="1"/>
      <c r="BL448" s="1"/>
      <c r="BM448" s="1"/>
      <c r="BN448" s="1"/>
      <c r="BO448" s="1"/>
      <c r="BP448" s="1"/>
      <c r="BQ448" s="1"/>
      <c r="BR448" s="1"/>
      <c r="BS448" s="1"/>
      <c r="BT448" s="1"/>
      <c r="BU448" s="1"/>
    </row>
    <row r="449" spans="1:73" s="3" customFormat="1">
      <c r="A449" s="1"/>
      <c r="F449" s="28"/>
      <c r="G449" s="28"/>
      <c r="H449" s="28"/>
      <c r="I449" s="28"/>
      <c r="J449" s="28"/>
      <c r="K449" s="28"/>
      <c r="L449" s="28"/>
      <c r="M449" s="28"/>
      <c r="N449" s="28"/>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P449" s="1"/>
      <c r="AQ449" s="1"/>
      <c r="AR449" s="1"/>
      <c r="AS449" s="730"/>
      <c r="AT449" s="730"/>
      <c r="AU449" s="730"/>
      <c r="AV449" s="730"/>
      <c r="AW449" s="730"/>
      <c r="AX449" s="730"/>
      <c r="AY449" s="730"/>
      <c r="AZ449" s="730"/>
      <c r="BA449" s="730"/>
      <c r="BB449" s="730"/>
      <c r="BC449" s="730"/>
      <c r="BD449" s="730"/>
      <c r="BE449" s="730"/>
      <c r="BF449" s="730"/>
      <c r="BG449" s="730"/>
      <c r="BH449" s="730"/>
      <c r="BI449" s="1"/>
      <c r="BJ449" s="1"/>
      <c r="BK449" s="1"/>
      <c r="BL449" s="1"/>
      <c r="BM449" s="1"/>
      <c r="BN449" s="1"/>
      <c r="BO449" s="1"/>
      <c r="BP449" s="1"/>
      <c r="BQ449" s="1"/>
      <c r="BR449" s="1"/>
      <c r="BS449" s="1"/>
      <c r="BT449" s="1"/>
      <c r="BU449" s="1"/>
    </row>
    <row r="450" spans="1:73" s="3" customFormat="1">
      <c r="A450" s="1"/>
      <c r="F450" s="28"/>
      <c r="G450" s="28"/>
      <c r="H450" s="28"/>
      <c r="I450" s="28"/>
      <c r="J450" s="28"/>
      <c r="K450" s="28"/>
      <c r="L450" s="28"/>
      <c r="M450" s="28"/>
      <c r="N450" s="28"/>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P450" s="1"/>
      <c r="AQ450" s="1"/>
      <c r="AR450" s="1"/>
      <c r="AS450" s="730"/>
      <c r="AT450" s="730"/>
      <c r="AU450" s="730"/>
      <c r="AV450" s="730"/>
      <c r="AW450" s="730"/>
      <c r="AX450" s="730"/>
      <c r="AY450" s="730"/>
      <c r="AZ450" s="730"/>
      <c r="BA450" s="730"/>
      <c r="BB450" s="730"/>
      <c r="BC450" s="730"/>
      <c r="BD450" s="730"/>
      <c r="BE450" s="730"/>
      <c r="BF450" s="730"/>
      <c r="BG450" s="730"/>
      <c r="BH450" s="730"/>
      <c r="BI450" s="1"/>
      <c r="BJ450" s="1"/>
      <c r="BK450" s="1"/>
      <c r="BL450" s="1"/>
      <c r="BM450" s="1"/>
      <c r="BN450" s="1"/>
      <c r="BO450" s="1"/>
      <c r="BP450" s="1"/>
      <c r="BQ450" s="1"/>
      <c r="BR450" s="1"/>
      <c r="BS450" s="1"/>
      <c r="BT450" s="1"/>
      <c r="BU450" s="1"/>
    </row>
    <row r="451" spans="1:73" s="3" customFormat="1">
      <c r="A451" s="1"/>
      <c r="F451" s="28"/>
      <c r="G451" s="28"/>
      <c r="H451" s="28"/>
      <c r="I451" s="28"/>
      <c r="J451" s="28"/>
      <c r="K451" s="28"/>
      <c r="L451" s="28"/>
      <c r="M451" s="28"/>
      <c r="N451" s="28"/>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P451" s="1"/>
      <c r="AQ451" s="1"/>
      <c r="AR451" s="1"/>
      <c r="AS451" s="730"/>
      <c r="AT451" s="730"/>
      <c r="AU451" s="730"/>
      <c r="AV451" s="730"/>
      <c r="AW451" s="730"/>
      <c r="AX451" s="730"/>
      <c r="AY451" s="730"/>
      <c r="AZ451" s="730"/>
      <c r="BA451" s="730"/>
      <c r="BB451" s="730"/>
      <c r="BC451" s="730"/>
      <c r="BD451" s="730"/>
      <c r="BE451" s="730"/>
      <c r="BF451" s="730"/>
      <c r="BG451" s="730"/>
      <c r="BH451" s="730"/>
      <c r="BI451" s="1"/>
      <c r="BJ451" s="1"/>
      <c r="BK451" s="1"/>
      <c r="BL451" s="1"/>
      <c r="BM451" s="1"/>
      <c r="BN451" s="1"/>
      <c r="BO451" s="1"/>
      <c r="BP451" s="1"/>
      <c r="BQ451" s="1"/>
      <c r="BR451" s="1"/>
      <c r="BS451" s="1"/>
      <c r="BT451" s="1"/>
      <c r="BU451" s="1"/>
    </row>
    <row r="452" spans="1:73" s="3" customFormat="1">
      <c r="A452" s="1"/>
      <c r="F452" s="28"/>
      <c r="G452" s="28"/>
      <c r="H452" s="28"/>
      <c r="I452" s="28"/>
      <c r="J452" s="28"/>
      <c r="K452" s="28"/>
      <c r="L452" s="28"/>
      <c r="M452" s="28"/>
      <c r="N452" s="28"/>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P452" s="1"/>
      <c r="AQ452" s="1"/>
      <c r="AR452" s="1"/>
      <c r="AS452" s="730"/>
      <c r="AT452" s="730"/>
      <c r="AU452" s="730"/>
      <c r="AV452" s="730"/>
      <c r="AW452" s="730"/>
      <c r="AX452" s="730"/>
      <c r="AY452" s="730"/>
      <c r="AZ452" s="730"/>
      <c r="BA452" s="730"/>
      <c r="BB452" s="730"/>
      <c r="BC452" s="730"/>
      <c r="BD452" s="730"/>
      <c r="BE452" s="730"/>
      <c r="BF452" s="730"/>
      <c r="BG452" s="730"/>
      <c r="BH452" s="730"/>
      <c r="BI452" s="1"/>
      <c r="BJ452" s="1"/>
      <c r="BK452" s="1"/>
      <c r="BL452" s="1"/>
      <c r="BM452" s="1"/>
      <c r="BN452" s="1"/>
      <c r="BO452" s="1"/>
      <c r="BP452" s="1"/>
      <c r="BQ452" s="1"/>
      <c r="BR452" s="1"/>
      <c r="BS452" s="1"/>
      <c r="BT452" s="1"/>
      <c r="BU452" s="1"/>
    </row>
    <row r="453" spans="1:73" s="3" customFormat="1">
      <c r="A453" s="1"/>
      <c r="F453" s="28"/>
      <c r="G453" s="28"/>
      <c r="H453" s="28"/>
      <c r="I453" s="28"/>
      <c r="J453" s="28"/>
      <c r="K453" s="28"/>
      <c r="L453" s="28"/>
      <c r="M453" s="28"/>
      <c r="N453" s="28"/>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P453" s="1"/>
      <c r="AQ453" s="1"/>
      <c r="AR453" s="1"/>
      <c r="AS453" s="730"/>
      <c r="AT453" s="730"/>
      <c r="AU453" s="730"/>
      <c r="AV453" s="730"/>
      <c r="AW453" s="730"/>
      <c r="AX453" s="730"/>
      <c r="AY453" s="730"/>
      <c r="AZ453" s="730"/>
      <c r="BA453" s="730"/>
      <c r="BB453" s="730"/>
      <c r="BC453" s="730"/>
      <c r="BD453" s="730"/>
      <c r="BE453" s="730"/>
      <c r="BF453" s="730"/>
      <c r="BG453" s="730"/>
      <c r="BH453" s="730"/>
      <c r="BI453" s="1"/>
      <c r="BJ453" s="1"/>
      <c r="BK453" s="1"/>
      <c r="BL453" s="1"/>
      <c r="BM453" s="1"/>
      <c r="BN453" s="1"/>
      <c r="BO453" s="1"/>
      <c r="BP453" s="1"/>
      <c r="BQ453" s="1"/>
      <c r="BR453" s="1"/>
      <c r="BS453" s="1"/>
      <c r="BT453" s="1"/>
      <c r="BU453" s="1"/>
    </row>
    <row r="454" spans="1:73" s="3" customFormat="1">
      <c r="A454" s="1"/>
      <c r="F454" s="28"/>
      <c r="G454" s="28"/>
      <c r="H454" s="28"/>
      <c r="I454" s="28"/>
      <c r="J454" s="28"/>
      <c r="K454" s="28"/>
      <c r="L454" s="28"/>
      <c r="M454" s="28"/>
      <c r="N454" s="28"/>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P454" s="1"/>
      <c r="AQ454" s="1"/>
      <c r="AR454" s="1"/>
      <c r="AS454" s="730"/>
      <c r="AT454" s="730"/>
      <c r="AU454" s="730"/>
      <c r="AV454" s="730"/>
      <c r="AW454" s="730"/>
      <c r="AX454" s="730"/>
      <c r="AY454" s="730"/>
      <c r="AZ454" s="730"/>
      <c r="BA454" s="730"/>
      <c r="BB454" s="730"/>
      <c r="BC454" s="730"/>
      <c r="BD454" s="730"/>
      <c r="BE454" s="730"/>
      <c r="BF454" s="730"/>
      <c r="BG454" s="730"/>
      <c r="BH454" s="730"/>
      <c r="BI454" s="1"/>
      <c r="BJ454" s="1"/>
      <c r="BK454" s="1"/>
      <c r="BL454" s="1"/>
      <c r="BM454" s="1"/>
      <c r="BN454" s="1"/>
      <c r="BO454" s="1"/>
      <c r="BP454" s="1"/>
      <c r="BQ454" s="1"/>
      <c r="BR454" s="1"/>
      <c r="BS454" s="1"/>
      <c r="BT454" s="1"/>
      <c r="BU454" s="1"/>
    </row>
    <row r="455" spans="1:73" s="3" customFormat="1">
      <c r="A455" s="1"/>
      <c r="F455" s="28"/>
      <c r="G455" s="28"/>
      <c r="H455" s="28"/>
      <c r="I455" s="28"/>
      <c r="J455" s="28"/>
      <c r="K455" s="28"/>
      <c r="L455" s="28"/>
      <c r="M455" s="28"/>
      <c r="N455" s="28"/>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P455" s="1"/>
      <c r="AQ455" s="1"/>
      <c r="AR455" s="1"/>
      <c r="AS455" s="730"/>
      <c r="AT455" s="730"/>
      <c r="AU455" s="730"/>
      <c r="AV455" s="730"/>
      <c r="AW455" s="730"/>
      <c r="AX455" s="730"/>
      <c r="AY455" s="730"/>
      <c r="AZ455" s="730"/>
      <c r="BA455" s="730"/>
      <c r="BB455" s="730"/>
      <c r="BC455" s="730"/>
      <c r="BD455" s="730"/>
      <c r="BE455" s="730"/>
      <c r="BF455" s="730"/>
      <c r="BG455" s="730"/>
      <c r="BH455" s="730"/>
      <c r="BI455" s="1"/>
      <c r="BJ455" s="1"/>
      <c r="BK455" s="1"/>
      <c r="BL455" s="1"/>
      <c r="BM455" s="1"/>
      <c r="BN455" s="1"/>
      <c r="BO455" s="1"/>
      <c r="BP455" s="1"/>
      <c r="BQ455" s="1"/>
      <c r="BR455" s="1"/>
      <c r="BS455" s="1"/>
      <c r="BT455" s="1"/>
      <c r="BU455" s="1"/>
    </row>
    <row r="456" spans="1:73" s="3" customFormat="1">
      <c r="A456" s="1"/>
      <c r="F456" s="28"/>
      <c r="G456" s="28"/>
      <c r="H456" s="28"/>
      <c r="I456" s="28"/>
      <c r="J456" s="28"/>
      <c r="K456" s="28"/>
      <c r="L456" s="28"/>
      <c r="M456" s="28"/>
      <c r="N456" s="28"/>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P456" s="1"/>
      <c r="AQ456" s="1"/>
      <c r="AR456" s="1"/>
      <c r="AS456" s="730"/>
      <c r="AT456" s="730"/>
      <c r="AU456" s="730"/>
      <c r="AV456" s="730"/>
      <c r="AW456" s="730"/>
      <c r="AX456" s="730"/>
      <c r="AY456" s="730"/>
      <c r="AZ456" s="730"/>
      <c r="BA456" s="730"/>
      <c r="BB456" s="730"/>
      <c r="BC456" s="730"/>
      <c r="BD456" s="730"/>
      <c r="BE456" s="730"/>
      <c r="BF456" s="730"/>
      <c r="BG456" s="730"/>
      <c r="BH456" s="730"/>
      <c r="BI456" s="1"/>
      <c r="BJ456" s="1"/>
      <c r="BK456" s="1"/>
      <c r="BL456" s="1"/>
      <c r="BM456" s="1"/>
      <c r="BN456" s="1"/>
      <c r="BO456" s="1"/>
      <c r="BP456" s="1"/>
      <c r="BQ456" s="1"/>
      <c r="BR456" s="1"/>
      <c r="BS456" s="1"/>
      <c r="BT456" s="1"/>
      <c r="BU456" s="1"/>
    </row>
    <row r="457" spans="1:73" s="3" customFormat="1">
      <c r="A457" s="1"/>
      <c r="F457" s="28"/>
      <c r="G457" s="28"/>
      <c r="H457" s="28"/>
      <c r="I457" s="28"/>
      <c r="J457" s="28"/>
      <c r="K457" s="28"/>
      <c r="L457" s="28"/>
      <c r="M457" s="28"/>
      <c r="N457" s="28"/>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P457" s="1"/>
      <c r="AQ457" s="1"/>
      <c r="AR457" s="1"/>
      <c r="AS457" s="730"/>
      <c r="AT457" s="730"/>
      <c r="AU457" s="730"/>
      <c r="AV457" s="730"/>
      <c r="AW457" s="730"/>
      <c r="AX457" s="730"/>
      <c r="AY457" s="730"/>
      <c r="AZ457" s="730"/>
      <c r="BA457" s="730"/>
      <c r="BB457" s="730"/>
      <c r="BC457" s="730"/>
      <c r="BD457" s="730"/>
      <c r="BE457" s="730"/>
      <c r="BF457" s="730"/>
      <c r="BG457" s="730"/>
      <c r="BH457" s="730"/>
      <c r="BI457" s="1"/>
      <c r="BJ457" s="1"/>
      <c r="BK457" s="1"/>
      <c r="BL457" s="1"/>
      <c r="BM457" s="1"/>
      <c r="BN457" s="1"/>
      <c r="BO457" s="1"/>
      <c r="BP457" s="1"/>
      <c r="BQ457" s="1"/>
      <c r="BR457" s="1"/>
      <c r="BS457" s="1"/>
      <c r="BT457" s="1"/>
      <c r="BU457" s="1"/>
    </row>
    <row r="458" spans="1:73" s="3" customFormat="1">
      <c r="A458" s="1"/>
      <c r="F458" s="28"/>
      <c r="G458" s="28"/>
      <c r="H458" s="28"/>
      <c r="I458" s="28"/>
      <c r="J458" s="28"/>
      <c r="K458" s="28"/>
      <c r="L458" s="28"/>
      <c r="M458" s="28"/>
      <c r="N458" s="28"/>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P458" s="1"/>
      <c r="AQ458" s="1"/>
      <c r="AR458" s="1"/>
      <c r="AS458" s="730"/>
      <c r="AT458" s="730"/>
      <c r="AU458" s="730"/>
      <c r="AV458" s="730"/>
      <c r="AW458" s="730"/>
      <c r="AX458" s="730"/>
      <c r="AY458" s="730"/>
      <c r="AZ458" s="730"/>
      <c r="BA458" s="730"/>
      <c r="BB458" s="730"/>
      <c r="BC458" s="730"/>
      <c r="BD458" s="730"/>
      <c r="BE458" s="730"/>
      <c r="BF458" s="730"/>
      <c r="BG458" s="730"/>
      <c r="BH458" s="730"/>
      <c r="BI458" s="1"/>
      <c r="BJ458" s="1"/>
      <c r="BK458" s="1"/>
      <c r="BL458" s="1"/>
      <c r="BM458" s="1"/>
      <c r="BN458" s="1"/>
      <c r="BO458" s="1"/>
      <c r="BP458" s="1"/>
      <c r="BQ458" s="1"/>
      <c r="BR458" s="1"/>
      <c r="BS458" s="1"/>
      <c r="BT458" s="1"/>
      <c r="BU458" s="1"/>
    </row>
    <row r="459" spans="1:73" s="3" customFormat="1">
      <c r="A459" s="1"/>
      <c r="F459" s="28"/>
      <c r="G459" s="28"/>
      <c r="H459" s="28"/>
      <c r="I459" s="28"/>
      <c r="J459" s="28"/>
      <c r="K459" s="28"/>
      <c r="L459" s="28"/>
      <c r="M459" s="28"/>
      <c r="N459" s="28"/>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P459" s="1"/>
      <c r="AQ459" s="1"/>
      <c r="AR459" s="1"/>
      <c r="AS459" s="730"/>
      <c r="AT459" s="730"/>
      <c r="AU459" s="730"/>
      <c r="AV459" s="730"/>
      <c r="AW459" s="730"/>
      <c r="AX459" s="730"/>
      <c r="AY459" s="730"/>
      <c r="AZ459" s="730"/>
      <c r="BA459" s="730"/>
      <c r="BB459" s="730"/>
      <c r="BC459" s="730"/>
      <c r="BD459" s="730"/>
      <c r="BE459" s="730"/>
      <c r="BF459" s="730"/>
      <c r="BG459" s="730"/>
      <c r="BH459" s="730"/>
      <c r="BI459" s="1"/>
      <c r="BJ459" s="1"/>
      <c r="BK459" s="1"/>
      <c r="BL459" s="1"/>
      <c r="BM459" s="1"/>
      <c r="BN459" s="1"/>
      <c r="BO459" s="1"/>
      <c r="BP459" s="1"/>
      <c r="BQ459" s="1"/>
      <c r="BR459" s="1"/>
      <c r="BS459" s="1"/>
      <c r="BT459" s="1"/>
      <c r="BU459" s="1"/>
    </row>
    <row r="460" spans="1:73" s="3" customFormat="1">
      <c r="A460" s="1"/>
      <c r="F460" s="28"/>
      <c r="G460" s="28"/>
      <c r="H460" s="28"/>
      <c r="I460" s="28"/>
      <c r="J460" s="28"/>
      <c r="K460" s="28"/>
      <c r="L460" s="28"/>
      <c r="M460" s="28"/>
      <c r="N460" s="28"/>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P460" s="1"/>
      <c r="AQ460" s="1"/>
      <c r="AR460" s="1"/>
      <c r="AS460" s="730"/>
      <c r="AT460" s="730"/>
      <c r="AU460" s="730"/>
      <c r="AV460" s="730"/>
      <c r="AW460" s="730"/>
      <c r="AX460" s="730"/>
      <c r="AY460" s="730"/>
      <c r="AZ460" s="730"/>
      <c r="BA460" s="730"/>
      <c r="BB460" s="730"/>
      <c r="BC460" s="730"/>
      <c r="BD460" s="730"/>
      <c r="BE460" s="730"/>
      <c r="BF460" s="730"/>
      <c r="BG460" s="730"/>
      <c r="BH460" s="730"/>
      <c r="BI460" s="1"/>
      <c r="BJ460" s="1"/>
      <c r="BK460" s="1"/>
      <c r="BL460" s="1"/>
      <c r="BM460" s="1"/>
      <c r="BN460" s="1"/>
      <c r="BO460" s="1"/>
      <c r="BP460" s="1"/>
      <c r="BQ460" s="1"/>
      <c r="BR460" s="1"/>
      <c r="BS460" s="1"/>
      <c r="BT460" s="1"/>
      <c r="BU460" s="1"/>
    </row>
    <row r="461" spans="1:73" s="3" customFormat="1">
      <c r="A461" s="1"/>
      <c r="F461" s="28"/>
      <c r="G461" s="28"/>
      <c r="H461" s="28"/>
      <c r="I461" s="28"/>
      <c r="J461" s="28"/>
      <c r="K461" s="28"/>
      <c r="L461" s="28"/>
      <c r="M461" s="28"/>
      <c r="N461" s="28"/>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P461" s="1"/>
      <c r="AQ461" s="1"/>
      <c r="AR461" s="1"/>
      <c r="AS461" s="730"/>
      <c r="AT461" s="730"/>
      <c r="AU461" s="730"/>
      <c r="AV461" s="730"/>
      <c r="AW461" s="730"/>
      <c r="AX461" s="730"/>
      <c r="AY461" s="730"/>
      <c r="AZ461" s="730"/>
      <c r="BA461" s="730"/>
      <c r="BB461" s="730"/>
      <c r="BC461" s="730"/>
      <c r="BD461" s="730"/>
      <c r="BE461" s="730"/>
      <c r="BF461" s="730"/>
      <c r="BG461" s="730"/>
      <c r="BH461" s="730"/>
      <c r="BI461" s="1"/>
      <c r="BJ461" s="1"/>
      <c r="BK461" s="1"/>
      <c r="BL461" s="1"/>
      <c r="BM461" s="1"/>
      <c r="BN461" s="1"/>
      <c r="BO461" s="1"/>
      <c r="BP461" s="1"/>
      <c r="BQ461" s="1"/>
      <c r="BR461" s="1"/>
      <c r="BS461" s="1"/>
      <c r="BT461" s="1"/>
      <c r="BU461" s="1"/>
    </row>
    <row r="462" spans="1:73" s="3" customFormat="1">
      <c r="A462" s="1"/>
      <c r="F462" s="28"/>
      <c r="G462" s="28"/>
      <c r="H462" s="28"/>
      <c r="I462" s="28"/>
      <c r="J462" s="28"/>
      <c r="K462" s="28"/>
      <c r="L462" s="28"/>
      <c r="M462" s="28"/>
      <c r="N462" s="28"/>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P462" s="1"/>
      <c r="AQ462" s="1"/>
      <c r="AR462" s="1"/>
      <c r="AS462" s="730"/>
      <c r="AT462" s="730"/>
      <c r="AU462" s="730"/>
      <c r="AV462" s="730"/>
      <c r="AW462" s="730"/>
      <c r="AX462" s="730"/>
      <c r="AY462" s="730"/>
      <c r="AZ462" s="730"/>
      <c r="BA462" s="730"/>
      <c r="BB462" s="730"/>
      <c r="BC462" s="730"/>
      <c r="BD462" s="730"/>
      <c r="BE462" s="730"/>
      <c r="BF462" s="730"/>
      <c r="BG462" s="730"/>
      <c r="BH462" s="730"/>
      <c r="BI462" s="1"/>
      <c r="BJ462" s="1"/>
      <c r="BK462" s="1"/>
      <c r="BL462" s="1"/>
      <c r="BM462" s="1"/>
      <c r="BN462" s="1"/>
      <c r="BO462" s="1"/>
      <c r="BP462" s="1"/>
      <c r="BQ462" s="1"/>
      <c r="BR462" s="1"/>
      <c r="BS462" s="1"/>
      <c r="BT462" s="1"/>
      <c r="BU462" s="1"/>
    </row>
    <row r="463" spans="1:73" s="3" customFormat="1">
      <c r="A463" s="1"/>
      <c r="F463" s="28"/>
      <c r="G463" s="28"/>
      <c r="H463" s="28"/>
      <c r="I463" s="28"/>
      <c r="J463" s="28"/>
      <c r="K463" s="28"/>
      <c r="L463" s="28"/>
      <c r="M463" s="28"/>
      <c r="N463" s="28"/>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P463" s="1"/>
      <c r="AQ463" s="1"/>
      <c r="AR463" s="1"/>
      <c r="AS463" s="730"/>
      <c r="AT463" s="730"/>
      <c r="AU463" s="730"/>
      <c r="AV463" s="730"/>
      <c r="AW463" s="730"/>
      <c r="AX463" s="730"/>
      <c r="AY463" s="730"/>
      <c r="AZ463" s="730"/>
      <c r="BA463" s="730"/>
      <c r="BB463" s="730"/>
      <c r="BC463" s="730"/>
      <c r="BD463" s="730"/>
      <c r="BE463" s="730"/>
      <c r="BF463" s="730"/>
      <c r="BG463" s="730"/>
      <c r="BH463" s="730"/>
      <c r="BI463" s="1"/>
      <c r="BJ463" s="1"/>
      <c r="BK463" s="1"/>
      <c r="BL463" s="1"/>
      <c r="BM463" s="1"/>
      <c r="BN463" s="1"/>
      <c r="BO463" s="1"/>
      <c r="BP463" s="1"/>
      <c r="BQ463" s="1"/>
      <c r="BR463" s="1"/>
      <c r="BS463" s="1"/>
      <c r="BT463" s="1"/>
      <c r="BU463" s="1"/>
    </row>
    <row r="464" spans="1:73" s="3" customFormat="1">
      <c r="A464" s="1"/>
      <c r="F464" s="28"/>
      <c r="G464" s="28"/>
      <c r="H464" s="28"/>
      <c r="I464" s="28"/>
      <c r="J464" s="28"/>
      <c r="K464" s="28"/>
      <c r="L464" s="28"/>
      <c r="M464" s="28"/>
      <c r="N464" s="28"/>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P464" s="1"/>
      <c r="AQ464" s="1"/>
      <c r="AR464" s="1"/>
      <c r="AS464" s="730"/>
      <c r="AT464" s="730"/>
      <c r="AU464" s="730"/>
      <c r="AV464" s="730"/>
      <c r="AW464" s="730"/>
      <c r="AX464" s="730"/>
      <c r="AY464" s="730"/>
      <c r="AZ464" s="730"/>
      <c r="BA464" s="730"/>
      <c r="BB464" s="730"/>
      <c r="BC464" s="730"/>
      <c r="BD464" s="730"/>
      <c r="BE464" s="730"/>
      <c r="BF464" s="730"/>
      <c r="BG464" s="730"/>
      <c r="BH464" s="730"/>
      <c r="BI464" s="1"/>
      <c r="BJ464" s="1"/>
      <c r="BK464" s="1"/>
      <c r="BL464" s="1"/>
      <c r="BM464" s="1"/>
      <c r="BN464" s="1"/>
      <c r="BO464" s="1"/>
      <c r="BP464" s="1"/>
      <c r="BQ464" s="1"/>
      <c r="BR464" s="1"/>
      <c r="BS464" s="1"/>
      <c r="BT464" s="1"/>
      <c r="BU464" s="1"/>
    </row>
    <row r="465" spans="1:73" s="3" customFormat="1">
      <c r="A465" s="1"/>
      <c r="F465" s="28"/>
      <c r="G465" s="28"/>
      <c r="H465" s="28"/>
      <c r="I465" s="28"/>
      <c r="J465" s="28"/>
      <c r="K465" s="28"/>
      <c r="L465" s="28"/>
      <c r="M465" s="28"/>
      <c r="N465" s="28"/>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P465" s="1"/>
      <c r="AQ465" s="1"/>
      <c r="AR465" s="1"/>
      <c r="AS465" s="730"/>
      <c r="AT465" s="730"/>
      <c r="AU465" s="730"/>
      <c r="AV465" s="730"/>
      <c r="AW465" s="730"/>
      <c r="AX465" s="730"/>
      <c r="AY465" s="730"/>
      <c r="AZ465" s="730"/>
      <c r="BA465" s="730"/>
      <c r="BB465" s="730"/>
      <c r="BC465" s="730"/>
      <c r="BD465" s="730"/>
      <c r="BE465" s="730"/>
      <c r="BF465" s="730"/>
      <c r="BG465" s="730"/>
      <c r="BH465" s="730"/>
      <c r="BI465" s="1"/>
      <c r="BJ465" s="1"/>
      <c r="BK465" s="1"/>
      <c r="BL465" s="1"/>
      <c r="BM465" s="1"/>
      <c r="BN465" s="1"/>
      <c r="BO465" s="1"/>
      <c r="BP465" s="1"/>
      <c r="BQ465" s="1"/>
      <c r="BR465" s="1"/>
      <c r="BS465" s="1"/>
      <c r="BT465" s="1"/>
      <c r="BU465" s="1"/>
    </row>
    <row r="466" spans="1:73" s="3" customFormat="1">
      <c r="A466" s="1"/>
      <c r="F466" s="28"/>
      <c r="G466" s="28"/>
      <c r="H466" s="28"/>
      <c r="I466" s="28"/>
      <c r="J466" s="28"/>
      <c r="K466" s="28"/>
      <c r="L466" s="28"/>
      <c r="M466" s="28"/>
      <c r="N466" s="28"/>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P466" s="1"/>
      <c r="AQ466" s="1"/>
      <c r="AR466" s="1"/>
      <c r="AS466" s="730"/>
      <c r="AT466" s="730"/>
      <c r="AU466" s="730"/>
      <c r="AV466" s="730"/>
      <c r="AW466" s="730"/>
      <c r="AX466" s="730"/>
      <c r="AY466" s="730"/>
      <c r="AZ466" s="730"/>
      <c r="BA466" s="730"/>
      <c r="BB466" s="730"/>
      <c r="BC466" s="730"/>
      <c r="BD466" s="730"/>
      <c r="BE466" s="730"/>
      <c r="BF466" s="730"/>
      <c r="BG466" s="730"/>
      <c r="BH466" s="730"/>
      <c r="BI466" s="1"/>
      <c r="BJ466" s="1"/>
      <c r="BK466" s="1"/>
      <c r="BL466" s="1"/>
      <c r="BM466" s="1"/>
      <c r="BN466" s="1"/>
      <c r="BO466" s="1"/>
      <c r="BP466" s="1"/>
      <c r="BQ466" s="1"/>
      <c r="BR466" s="1"/>
      <c r="BS466" s="1"/>
      <c r="BT466" s="1"/>
      <c r="BU466" s="1"/>
    </row>
    <row r="467" spans="1:73" s="3" customFormat="1">
      <c r="A467" s="1"/>
      <c r="F467" s="28"/>
      <c r="G467" s="28"/>
      <c r="H467" s="28"/>
      <c r="I467" s="28"/>
      <c r="J467" s="28"/>
      <c r="K467" s="28"/>
      <c r="L467" s="28"/>
      <c r="M467" s="28"/>
      <c r="N467" s="28"/>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P467" s="1"/>
      <c r="AQ467" s="1"/>
      <c r="AR467" s="1"/>
      <c r="AS467" s="730"/>
      <c r="AT467" s="730"/>
      <c r="AU467" s="730"/>
      <c r="AV467" s="730"/>
      <c r="AW467" s="730"/>
      <c r="AX467" s="730"/>
      <c r="AY467" s="730"/>
      <c r="AZ467" s="730"/>
      <c r="BA467" s="730"/>
      <c r="BB467" s="730"/>
      <c r="BC467" s="730"/>
      <c r="BD467" s="730"/>
      <c r="BE467" s="730"/>
      <c r="BF467" s="730"/>
      <c r="BG467" s="730"/>
      <c r="BH467" s="730"/>
      <c r="BI467" s="1"/>
      <c r="BJ467" s="1"/>
      <c r="BK467" s="1"/>
      <c r="BL467" s="1"/>
      <c r="BM467" s="1"/>
      <c r="BN467" s="1"/>
      <c r="BO467" s="1"/>
      <c r="BP467" s="1"/>
      <c r="BQ467" s="1"/>
      <c r="BR467" s="1"/>
      <c r="BS467" s="1"/>
      <c r="BT467" s="1"/>
      <c r="BU467" s="1"/>
    </row>
    <row r="468" spans="1:73" s="3" customFormat="1">
      <c r="A468" s="1"/>
      <c r="F468" s="28"/>
      <c r="G468" s="28"/>
      <c r="H468" s="28"/>
      <c r="I468" s="28"/>
      <c r="J468" s="28"/>
      <c r="K468" s="28"/>
      <c r="L468" s="28"/>
      <c r="M468" s="28"/>
      <c r="N468" s="28"/>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P468" s="1"/>
      <c r="AQ468" s="1"/>
      <c r="AR468" s="1"/>
      <c r="AS468" s="730"/>
      <c r="AT468" s="730"/>
      <c r="AU468" s="730"/>
      <c r="AV468" s="730"/>
      <c r="AW468" s="730"/>
      <c r="AX468" s="730"/>
      <c r="AY468" s="730"/>
      <c r="AZ468" s="730"/>
      <c r="BA468" s="730"/>
      <c r="BB468" s="730"/>
      <c r="BC468" s="730"/>
      <c r="BD468" s="730"/>
      <c r="BE468" s="730"/>
      <c r="BF468" s="730"/>
      <c r="BG468" s="730"/>
      <c r="BH468" s="730"/>
      <c r="BI468" s="1"/>
      <c r="BJ468" s="1"/>
      <c r="BK468" s="1"/>
      <c r="BL468" s="1"/>
      <c r="BM468" s="1"/>
      <c r="BN468" s="1"/>
      <c r="BO468" s="1"/>
      <c r="BP468" s="1"/>
      <c r="BQ468" s="1"/>
      <c r="BR468" s="1"/>
      <c r="BS468" s="1"/>
      <c r="BT468" s="1"/>
      <c r="BU468" s="1"/>
    </row>
    <row r="469" spans="1:73" s="3" customFormat="1">
      <c r="A469" s="1"/>
      <c r="F469" s="28"/>
      <c r="G469" s="28"/>
      <c r="H469" s="28"/>
      <c r="I469" s="28"/>
      <c r="J469" s="28"/>
      <c r="K469" s="28"/>
      <c r="L469" s="28"/>
      <c r="M469" s="28"/>
      <c r="N469" s="28"/>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P469" s="1"/>
      <c r="AQ469" s="1"/>
      <c r="AR469" s="1"/>
      <c r="AS469" s="730"/>
      <c r="AT469" s="730"/>
      <c r="AU469" s="730"/>
      <c r="AV469" s="730"/>
      <c r="AW469" s="730"/>
      <c r="AX469" s="730"/>
      <c r="AY469" s="730"/>
      <c r="AZ469" s="730"/>
      <c r="BA469" s="730"/>
      <c r="BB469" s="730"/>
      <c r="BC469" s="730"/>
      <c r="BD469" s="730"/>
      <c r="BE469" s="730"/>
      <c r="BF469" s="730"/>
      <c r="BG469" s="730"/>
      <c r="BH469" s="730"/>
      <c r="BI469" s="1"/>
      <c r="BJ469" s="1"/>
      <c r="BK469" s="1"/>
      <c r="BL469" s="1"/>
      <c r="BM469" s="1"/>
      <c r="BN469" s="1"/>
      <c r="BO469" s="1"/>
      <c r="BP469" s="1"/>
      <c r="BQ469" s="1"/>
      <c r="BR469" s="1"/>
      <c r="BS469" s="1"/>
      <c r="BT469" s="1"/>
      <c r="BU469" s="1"/>
    </row>
    <row r="470" spans="1:73" s="3" customFormat="1">
      <c r="A470" s="1"/>
      <c r="F470" s="28"/>
      <c r="G470" s="28"/>
      <c r="H470" s="28"/>
      <c r="I470" s="28"/>
      <c r="J470" s="28"/>
      <c r="K470" s="28"/>
      <c r="L470" s="28"/>
      <c r="M470" s="28"/>
      <c r="N470" s="28"/>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P470" s="1"/>
      <c r="AQ470" s="1"/>
      <c r="AR470" s="1"/>
      <c r="AS470" s="730"/>
      <c r="AT470" s="730"/>
      <c r="AU470" s="730"/>
      <c r="AV470" s="730"/>
      <c r="AW470" s="730"/>
      <c r="AX470" s="730"/>
      <c r="AY470" s="730"/>
      <c r="AZ470" s="730"/>
      <c r="BA470" s="730"/>
      <c r="BB470" s="730"/>
      <c r="BC470" s="730"/>
      <c r="BD470" s="730"/>
      <c r="BE470" s="730"/>
      <c r="BF470" s="730"/>
      <c r="BG470" s="730"/>
      <c r="BH470" s="730"/>
      <c r="BI470" s="1"/>
      <c r="BJ470" s="1"/>
      <c r="BK470" s="1"/>
      <c r="BL470" s="1"/>
      <c r="BM470" s="1"/>
      <c r="BN470" s="1"/>
      <c r="BO470" s="1"/>
      <c r="BP470" s="1"/>
      <c r="BQ470" s="1"/>
      <c r="BR470" s="1"/>
      <c r="BS470" s="1"/>
      <c r="BT470" s="1"/>
      <c r="BU470" s="1"/>
    </row>
    <row r="471" spans="1:73" s="3" customFormat="1">
      <c r="A471" s="1"/>
      <c r="F471" s="28"/>
      <c r="G471" s="28"/>
      <c r="H471" s="28"/>
      <c r="I471" s="28"/>
      <c r="J471" s="28"/>
      <c r="K471" s="28"/>
      <c r="L471" s="28"/>
      <c r="M471" s="28"/>
      <c r="N471" s="28"/>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P471" s="1"/>
      <c r="AQ471" s="1"/>
      <c r="AR471" s="1"/>
      <c r="AS471" s="730"/>
      <c r="AT471" s="730"/>
      <c r="AU471" s="730"/>
      <c r="AV471" s="730"/>
      <c r="AW471" s="730"/>
      <c r="AX471" s="730"/>
      <c r="AY471" s="730"/>
      <c r="AZ471" s="730"/>
      <c r="BA471" s="730"/>
      <c r="BB471" s="730"/>
      <c r="BC471" s="730"/>
      <c r="BD471" s="730"/>
      <c r="BE471" s="730"/>
      <c r="BF471" s="730"/>
      <c r="BG471" s="730"/>
      <c r="BH471" s="730"/>
      <c r="BI471" s="1"/>
      <c r="BJ471" s="1"/>
      <c r="BK471" s="1"/>
      <c r="BL471" s="1"/>
      <c r="BM471" s="1"/>
      <c r="BN471" s="1"/>
      <c r="BO471" s="1"/>
      <c r="BP471" s="1"/>
      <c r="BQ471" s="1"/>
      <c r="BR471" s="1"/>
      <c r="BS471" s="1"/>
      <c r="BT471" s="1"/>
      <c r="BU471" s="1"/>
    </row>
    <row r="472" spans="1:73" s="3" customFormat="1">
      <c r="A472" s="1"/>
      <c r="F472" s="28"/>
      <c r="G472" s="28"/>
      <c r="H472" s="28"/>
      <c r="I472" s="28"/>
      <c r="J472" s="28"/>
      <c r="K472" s="28"/>
      <c r="L472" s="28"/>
      <c r="M472" s="28"/>
      <c r="N472" s="28"/>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P472" s="1"/>
      <c r="AQ472" s="1"/>
      <c r="AR472" s="1"/>
      <c r="AS472" s="730"/>
      <c r="AT472" s="730"/>
      <c r="AU472" s="730"/>
      <c r="AV472" s="730"/>
      <c r="AW472" s="730"/>
      <c r="AX472" s="730"/>
      <c r="AY472" s="730"/>
      <c r="AZ472" s="730"/>
      <c r="BA472" s="730"/>
      <c r="BB472" s="730"/>
      <c r="BC472" s="730"/>
      <c r="BD472" s="730"/>
      <c r="BE472" s="730"/>
      <c r="BF472" s="730"/>
      <c r="BG472" s="730"/>
      <c r="BH472" s="730"/>
      <c r="BI472" s="1"/>
      <c r="BJ472" s="1"/>
      <c r="BK472" s="1"/>
      <c r="BL472" s="1"/>
      <c r="BM472" s="1"/>
      <c r="BN472" s="1"/>
      <c r="BO472" s="1"/>
      <c r="BP472" s="1"/>
      <c r="BQ472" s="1"/>
      <c r="BR472" s="1"/>
      <c r="BS472" s="1"/>
      <c r="BT472" s="1"/>
      <c r="BU472" s="1"/>
    </row>
    <row r="473" spans="1:73" s="3" customFormat="1">
      <c r="A473" s="1"/>
      <c r="F473" s="28"/>
      <c r="G473" s="28"/>
      <c r="H473" s="28"/>
      <c r="I473" s="28"/>
      <c r="J473" s="28"/>
      <c r="K473" s="28"/>
      <c r="L473" s="28"/>
      <c r="M473" s="28"/>
      <c r="N473" s="28"/>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P473" s="1"/>
      <c r="AQ473" s="1"/>
      <c r="AR473" s="1"/>
      <c r="AS473" s="730"/>
      <c r="AT473" s="730"/>
      <c r="AU473" s="730"/>
      <c r="AV473" s="730"/>
      <c r="AW473" s="730"/>
      <c r="AX473" s="730"/>
      <c r="AY473" s="730"/>
      <c r="AZ473" s="730"/>
      <c r="BA473" s="730"/>
      <c r="BB473" s="730"/>
      <c r="BC473" s="730"/>
      <c r="BD473" s="730"/>
      <c r="BE473" s="730"/>
      <c r="BF473" s="730"/>
      <c r="BG473" s="730"/>
      <c r="BH473" s="730"/>
      <c r="BI473" s="1"/>
      <c r="BJ473" s="1"/>
      <c r="BK473" s="1"/>
      <c r="BL473" s="1"/>
      <c r="BM473" s="1"/>
      <c r="BN473" s="1"/>
      <c r="BO473" s="1"/>
      <c r="BP473" s="1"/>
      <c r="BQ473" s="1"/>
      <c r="BR473" s="1"/>
      <c r="BS473" s="1"/>
      <c r="BT473" s="1"/>
      <c r="BU473" s="1"/>
    </row>
    <row r="474" spans="1:73" s="3" customFormat="1">
      <c r="A474" s="1"/>
      <c r="F474" s="28"/>
      <c r="G474" s="28"/>
      <c r="H474" s="28"/>
      <c r="I474" s="28"/>
      <c r="J474" s="28"/>
      <c r="K474" s="28"/>
      <c r="L474" s="28"/>
      <c r="M474" s="28"/>
      <c r="N474" s="28"/>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P474" s="1"/>
      <c r="AQ474" s="1"/>
      <c r="AR474" s="1"/>
      <c r="AS474" s="730"/>
      <c r="AT474" s="730"/>
      <c r="AU474" s="730"/>
      <c r="AV474" s="730"/>
      <c r="AW474" s="730"/>
      <c r="AX474" s="730"/>
      <c r="AY474" s="730"/>
      <c r="AZ474" s="730"/>
      <c r="BA474" s="730"/>
      <c r="BB474" s="730"/>
      <c r="BC474" s="730"/>
      <c r="BD474" s="730"/>
      <c r="BE474" s="730"/>
      <c r="BF474" s="730"/>
      <c r="BG474" s="730"/>
      <c r="BH474" s="730"/>
      <c r="BI474" s="1"/>
      <c r="BJ474" s="1"/>
      <c r="BK474" s="1"/>
      <c r="BL474" s="1"/>
      <c r="BM474" s="1"/>
      <c r="BN474" s="1"/>
      <c r="BO474" s="1"/>
      <c r="BP474" s="1"/>
      <c r="BQ474" s="1"/>
      <c r="BR474" s="1"/>
      <c r="BS474" s="1"/>
      <c r="BT474" s="1"/>
      <c r="BU474" s="1"/>
    </row>
    <row r="475" spans="1:73" s="3" customFormat="1">
      <c r="A475" s="1"/>
      <c r="F475" s="28"/>
      <c r="G475" s="28"/>
      <c r="H475" s="28"/>
      <c r="I475" s="28"/>
      <c r="J475" s="28"/>
      <c r="K475" s="28"/>
      <c r="L475" s="28"/>
      <c r="M475" s="28"/>
      <c r="N475" s="28"/>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P475" s="1"/>
      <c r="AQ475" s="1"/>
      <c r="AR475" s="1"/>
      <c r="AS475" s="730"/>
      <c r="AT475" s="730"/>
      <c r="AU475" s="730"/>
      <c r="AV475" s="730"/>
      <c r="AW475" s="730"/>
      <c r="AX475" s="730"/>
      <c r="AY475" s="730"/>
      <c r="AZ475" s="730"/>
      <c r="BA475" s="730"/>
      <c r="BB475" s="730"/>
      <c r="BC475" s="730"/>
      <c r="BD475" s="730"/>
      <c r="BE475" s="730"/>
      <c r="BF475" s="730"/>
      <c r="BG475" s="730"/>
      <c r="BH475" s="730"/>
      <c r="BI475" s="1"/>
      <c r="BJ475" s="1"/>
      <c r="BK475" s="1"/>
      <c r="BL475" s="1"/>
      <c r="BM475" s="1"/>
      <c r="BN475" s="1"/>
      <c r="BO475" s="1"/>
      <c r="BP475" s="1"/>
      <c r="BQ475" s="1"/>
      <c r="BR475" s="1"/>
      <c r="BS475" s="1"/>
      <c r="BT475" s="1"/>
      <c r="BU475" s="1"/>
    </row>
    <row r="476" spans="1:73" s="3" customFormat="1">
      <c r="A476" s="1"/>
      <c r="F476" s="28"/>
      <c r="G476" s="28"/>
      <c r="H476" s="28"/>
      <c r="I476" s="28"/>
      <c r="J476" s="28"/>
      <c r="K476" s="28"/>
      <c r="L476" s="28"/>
      <c r="M476" s="28"/>
      <c r="N476" s="28"/>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P476" s="1"/>
      <c r="AQ476" s="1"/>
      <c r="AR476" s="1"/>
      <c r="AS476" s="730"/>
      <c r="AT476" s="730"/>
      <c r="AU476" s="730"/>
      <c r="AV476" s="730"/>
      <c r="AW476" s="730"/>
      <c r="AX476" s="730"/>
      <c r="AY476" s="730"/>
      <c r="AZ476" s="730"/>
      <c r="BA476" s="730"/>
      <c r="BB476" s="730"/>
      <c r="BC476" s="730"/>
      <c r="BD476" s="730"/>
      <c r="BE476" s="730"/>
      <c r="BF476" s="730"/>
      <c r="BG476" s="730"/>
      <c r="BH476" s="730"/>
      <c r="BI476" s="1"/>
      <c r="BJ476" s="1"/>
      <c r="BK476" s="1"/>
      <c r="BL476" s="1"/>
      <c r="BM476" s="1"/>
      <c r="BN476" s="1"/>
      <c r="BO476" s="1"/>
      <c r="BP476" s="1"/>
      <c r="BQ476" s="1"/>
      <c r="BR476" s="1"/>
      <c r="BS476" s="1"/>
      <c r="BT476" s="1"/>
      <c r="BU476" s="1"/>
    </row>
    <row r="477" spans="1:73" s="3" customFormat="1">
      <c r="A477" s="1"/>
      <c r="F477" s="28"/>
      <c r="G477" s="28"/>
      <c r="H477" s="28"/>
      <c r="I477" s="28"/>
      <c r="J477" s="28"/>
      <c r="K477" s="28"/>
      <c r="L477" s="28"/>
      <c r="M477" s="28"/>
      <c r="N477" s="28"/>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P477" s="1"/>
      <c r="AQ477" s="1"/>
      <c r="AR477" s="1"/>
      <c r="AS477" s="730"/>
      <c r="AT477" s="730"/>
      <c r="AU477" s="730"/>
      <c r="AV477" s="730"/>
      <c r="AW477" s="730"/>
      <c r="AX477" s="730"/>
      <c r="AY477" s="730"/>
      <c r="AZ477" s="730"/>
      <c r="BA477" s="730"/>
      <c r="BB477" s="730"/>
      <c r="BC477" s="730"/>
      <c r="BD477" s="730"/>
      <c r="BE477" s="730"/>
      <c r="BF477" s="730"/>
      <c r="BG477" s="730"/>
      <c r="BH477" s="730"/>
      <c r="BI477" s="1"/>
      <c r="BJ477" s="1"/>
      <c r="BK477" s="1"/>
      <c r="BL477" s="1"/>
      <c r="BM477" s="1"/>
      <c r="BN477" s="1"/>
      <c r="BO477" s="1"/>
      <c r="BP477" s="1"/>
      <c r="BQ477" s="1"/>
      <c r="BR477" s="1"/>
      <c r="BS477" s="1"/>
      <c r="BT477" s="1"/>
      <c r="BU477" s="1"/>
    </row>
    <row r="478" spans="1:73" s="3" customFormat="1">
      <c r="A478" s="1"/>
      <c r="F478" s="28"/>
      <c r="G478" s="28"/>
      <c r="H478" s="28"/>
      <c r="I478" s="28"/>
      <c r="J478" s="28"/>
      <c r="K478" s="28"/>
      <c r="L478" s="28"/>
      <c r="M478" s="28"/>
      <c r="N478" s="28"/>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P478" s="1"/>
      <c r="AQ478" s="1"/>
      <c r="AR478" s="1"/>
      <c r="AS478" s="730"/>
      <c r="AT478" s="730"/>
      <c r="AU478" s="730"/>
      <c r="AV478" s="730"/>
      <c r="AW478" s="730"/>
      <c r="AX478" s="730"/>
      <c r="AY478" s="730"/>
      <c r="AZ478" s="730"/>
      <c r="BA478" s="730"/>
      <c r="BB478" s="730"/>
      <c r="BC478" s="730"/>
      <c r="BD478" s="730"/>
      <c r="BE478" s="730"/>
      <c r="BF478" s="730"/>
      <c r="BG478" s="730"/>
      <c r="BH478" s="730"/>
      <c r="BI478" s="1"/>
      <c r="BJ478" s="1"/>
      <c r="BK478" s="1"/>
      <c r="BL478" s="1"/>
      <c r="BM478" s="1"/>
      <c r="BN478" s="1"/>
      <c r="BO478" s="1"/>
      <c r="BP478" s="1"/>
      <c r="BQ478" s="1"/>
      <c r="BR478" s="1"/>
      <c r="BS478" s="1"/>
      <c r="BT478" s="1"/>
      <c r="BU478" s="1"/>
    </row>
    <row r="479" spans="1:73" s="3" customFormat="1">
      <c r="A479" s="1"/>
      <c r="F479" s="28"/>
      <c r="G479" s="28"/>
      <c r="H479" s="28"/>
      <c r="I479" s="28"/>
      <c r="J479" s="28"/>
      <c r="K479" s="28"/>
      <c r="L479" s="28"/>
      <c r="M479" s="28"/>
      <c r="N479" s="28"/>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P479" s="1"/>
      <c r="AQ479" s="1"/>
      <c r="AR479" s="1"/>
      <c r="AS479" s="730"/>
      <c r="AT479" s="730"/>
      <c r="AU479" s="730"/>
      <c r="AV479" s="730"/>
      <c r="AW479" s="730"/>
      <c r="AX479" s="730"/>
      <c r="AY479" s="730"/>
      <c r="AZ479" s="730"/>
      <c r="BA479" s="730"/>
      <c r="BB479" s="730"/>
      <c r="BC479" s="730"/>
      <c r="BD479" s="730"/>
      <c r="BE479" s="730"/>
      <c r="BF479" s="730"/>
      <c r="BG479" s="730"/>
      <c r="BH479" s="730"/>
      <c r="BI479" s="1"/>
      <c r="BJ479" s="1"/>
      <c r="BK479" s="1"/>
      <c r="BL479" s="1"/>
      <c r="BM479" s="1"/>
      <c r="BN479" s="1"/>
      <c r="BO479" s="1"/>
      <c r="BP479" s="1"/>
      <c r="BQ479" s="1"/>
      <c r="BR479" s="1"/>
      <c r="BS479" s="1"/>
      <c r="BT479" s="1"/>
      <c r="BU479" s="1"/>
    </row>
    <row r="480" spans="1:73" s="3" customFormat="1">
      <c r="A480" s="1"/>
      <c r="F480" s="28"/>
      <c r="G480" s="28"/>
      <c r="H480" s="28"/>
      <c r="I480" s="28"/>
      <c r="J480" s="28"/>
      <c r="K480" s="28"/>
      <c r="L480" s="28"/>
      <c r="M480" s="28"/>
      <c r="N480" s="28"/>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P480" s="1"/>
      <c r="AQ480" s="1"/>
      <c r="AR480" s="1"/>
      <c r="AS480" s="730"/>
      <c r="AT480" s="730"/>
      <c r="AU480" s="730"/>
      <c r="AV480" s="730"/>
      <c r="AW480" s="730"/>
      <c r="AX480" s="730"/>
      <c r="AY480" s="730"/>
      <c r="AZ480" s="730"/>
      <c r="BA480" s="730"/>
      <c r="BB480" s="730"/>
      <c r="BC480" s="730"/>
      <c r="BD480" s="730"/>
      <c r="BE480" s="730"/>
      <c r="BF480" s="730"/>
      <c r="BG480" s="730"/>
      <c r="BH480" s="730"/>
      <c r="BI480" s="1"/>
      <c r="BJ480" s="1"/>
      <c r="BK480" s="1"/>
      <c r="BL480" s="1"/>
      <c r="BM480" s="1"/>
      <c r="BN480" s="1"/>
      <c r="BO480" s="1"/>
      <c r="BP480" s="1"/>
      <c r="BQ480" s="1"/>
      <c r="BR480" s="1"/>
      <c r="BS480" s="1"/>
      <c r="BT480" s="1"/>
      <c r="BU480" s="1"/>
    </row>
    <row r="481" spans="1:73" s="3" customFormat="1">
      <c r="A481" s="1"/>
      <c r="F481" s="28"/>
      <c r="G481" s="28"/>
      <c r="H481" s="28"/>
      <c r="I481" s="28"/>
      <c r="J481" s="28"/>
      <c r="K481" s="28"/>
      <c r="L481" s="28"/>
      <c r="M481" s="28"/>
      <c r="N481" s="28"/>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P481" s="1"/>
      <c r="AQ481" s="1"/>
      <c r="AR481" s="1"/>
      <c r="AS481" s="730"/>
      <c r="AT481" s="730"/>
      <c r="AU481" s="730"/>
      <c r="AV481" s="730"/>
      <c r="AW481" s="730"/>
      <c r="AX481" s="730"/>
      <c r="AY481" s="730"/>
      <c r="AZ481" s="730"/>
      <c r="BA481" s="730"/>
      <c r="BB481" s="730"/>
      <c r="BC481" s="730"/>
      <c r="BD481" s="730"/>
      <c r="BE481" s="730"/>
      <c r="BF481" s="730"/>
      <c r="BG481" s="730"/>
      <c r="BH481" s="730"/>
      <c r="BI481" s="1"/>
      <c r="BJ481" s="1"/>
      <c r="BK481" s="1"/>
      <c r="BL481" s="1"/>
      <c r="BM481" s="1"/>
      <c r="BN481" s="1"/>
      <c r="BO481" s="1"/>
      <c r="BP481" s="1"/>
      <c r="BQ481" s="1"/>
      <c r="BR481" s="1"/>
      <c r="BS481" s="1"/>
      <c r="BT481" s="1"/>
      <c r="BU481" s="1"/>
    </row>
    <row r="482" spans="1:73" s="3" customFormat="1">
      <c r="A482" s="1"/>
      <c r="F482" s="28"/>
      <c r="G482" s="28"/>
      <c r="H482" s="28"/>
      <c r="I482" s="28"/>
      <c r="J482" s="28"/>
      <c r="K482" s="28"/>
      <c r="L482" s="28"/>
      <c r="M482" s="28"/>
      <c r="N482" s="28"/>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P482" s="1"/>
      <c r="AQ482" s="1"/>
      <c r="AR482" s="1"/>
      <c r="AS482" s="730"/>
      <c r="AT482" s="730"/>
      <c r="AU482" s="730"/>
      <c r="AV482" s="730"/>
      <c r="AW482" s="730"/>
      <c r="AX482" s="730"/>
      <c r="AY482" s="730"/>
      <c r="AZ482" s="730"/>
      <c r="BA482" s="730"/>
      <c r="BB482" s="730"/>
      <c r="BC482" s="730"/>
      <c r="BD482" s="730"/>
      <c r="BE482" s="730"/>
      <c r="BF482" s="730"/>
      <c r="BG482" s="730"/>
      <c r="BH482" s="730"/>
      <c r="BI482" s="1"/>
      <c r="BJ482" s="1"/>
      <c r="BK482" s="1"/>
      <c r="BL482" s="1"/>
      <c r="BM482" s="1"/>
      <c r="BN482" s="1"/>
      <c r="BO482" s="1"/>
      <c r="BP482" s="1"/>
      <c r="BQ482" s="1"/>
      <c r="BR482" s="1"/>
      <c r="BS482" s="1"/>
      <c r="BT482" s="1"/>
      <c r="BU482" s="1"/>
    </row>
    <row r="483" spans="1:73" s="3" customFormat="1">
      <c r="A483" s="1"/>
      <c r="F483" s="28"/>
      <c r="G483" s="28"/>
      <c r="H483" s="28"/>
      <c r="I483" s="28"/>
      <c r="J483" s="28"/>
      <c r="K483" s="28"/>
      <c r="L483" s="28"/>
      <c r="M483" s="28"/>
      <c r="N483" s="28"/>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P483" s="1"/>
      <c r="AQ483" s="1"/>
      <c r="AR483" s="1"/>
      <c r="AS483" s="730"/>
      <c r="AT483" s="730"/>
      <c r="AU483" s="730"/>
      <c r="AV483" s="730"/>
      <c r="AW483" s="730"/>
      <c r="AX483" s="730"/>
      <c r="AY483" s="730"/>
      <c r="AZ483" s="730"/>
      <c r="BA483" s="730"/>
      <c r="BB483" s="730"/>
      <c r="BC483" s="730"/>
      <c r="BD483" s="730"/>
      <c r="BE483" s="730"/>
      <c r="BF483" s="730"/>
      <c r="BG483" s="730"/>
      <c r="BH483" s="730"/>
      <c r="BI483" s="1"/>
      <c r="BJ483" s="1"/>
      <c r="BK483" s="1"/>
      <c r="BL483" s="1"/>
      <c r="BM483" s="1"/>
      <c r="BN483" s="1"/>
      <c r="BO483" s="1"/>
      <c r="BP483" s="1"/>
      <c r="BQ483" s="1"/>
      <c r="BR483" s="1"/>
      <c r="BS483" s="1"/>
      <c r="BT483" s="1"/>
      <c r="BU483" s="1"/>
    </row>
    <row r="484" spans="1:73" s="3" customFormat="1">
      <c r="A484" s="1"/>
      <c r="F484" s="28"/>
      <c r="G484" s="28"/>
      <c r="H484" s="28"/>
      <c r="I484" s="28"/>
      <c r="J484" s="28"/>
      <c r="K484" s="28"/>
      <c r="L484" s="28"/>
      <c r="M484" s="28"/>
      <c r="N484" s="28"/>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P484" s="1"/>
      <c r="AQ484" s="1"/>
      <c r="AR484" s="1"/>
      <c r="AS484" s="730"/>
      <c r="AT484" s="730"/>
      <c r="AU484" s="730"/>
      <c r="AV484" s="730"/>
      <c r="AW484" s="730"/>
      <c r="AX484" s="730"/>
      <c r="AY484" s="730"/>
      <c r="AZ484" s="730"/>
      <c r="BA484" s="730"/>
      <c r="BB484" s="730"/>
      <c r="BC484" s="730"/>
      <c r="BD484" s="730"/>
      <c r="BE484" s="730"/>
      <c r="BF484" s="730"/>
      <c r="BG484" s="730"/>
      <c r="BH484" s="730"/>
      <c r="BI484" s="1"/>
      <c r="BJ484" s="1"/>
      <c r="BK484" s="1"/>
      <c r="BL484" s="1"/>
      <c r="BM484" s="1"/>
      <c r="BN484" s="1"/>
      <c r="BO484" s="1"/>
      <c r="BP484" s="1"/>
      <c r="BQ484" s="1"/>
      <c r="BR484" s="1"/>
      <c r="BS484" s="1"/>
      <c r="BT484" s="1"/>
      <c r="BU484" s="1"/>
    </row>
    <row r="485" spans="1:73" s="3" customFormat="1">
      <c r="A485" s="1"/>
      <c r="F485" s="28"/>
      <c r="G485" s="28"/>
      <c r="H485" s="28"/>
      <c r="I485" s="28"/>
      <c r="J485" s="28"/>
      <c r="K485" s="28"/>
      <c r="L485" s="28"/>
      <c r="M485" s="28"/>
      <c r="N485" s="28"/>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P485" s="1"/>
      <c r="AQ485" s="1"/>
      <c r="AR485" s="1"/>
      <c r="AS485" s="730"/>
      <c r="AT485" s="730"/>
      <c r="AU485" s="730"/>
      <c r="AV485" s="730"/>
      <c r="AW485" s="730"/>
      <c r="AX485" s="730"/>
      <c r="AY485" s="730"/>
      <c r="AZ485" s="730"/>
      <c r="BA485" s="730"/>
      <c r="BB485" s="730"/>
      <c r="BC485" s="730"/>
      <c r="BD485" s="730"/>
      <c r="BE485" s="730"/>
      <c r="BF485" s="730"/>
      <c r="BG485" s="730"/>
      <c r="BH485" s="730"/>
      <c r="BI485" s="1"/>
      <c r="BJ485" s="1"/>
      <c r="BK485" s="1"/>
      <c r="BL485" s="1"/>
      <c r="BM485" s="1"/>
      <c r="BN485" s="1"/>
      <c r="BO485" s="1"/>
      <c r="BP485" s="1"/>
      <c r="BQ485" s="1"/>
      <c r="BR485" s="1"/>
      <c r="BS485" s="1"/>
      <c r="BT485" s="1"/>
      <c r="BU485" s="1"/>
    </row>
    <row r="486" spans="1:73" s="3" customFormat="1">
      <c r="A486" s="1"/>
      <c r="F486" s="28"/>
      <c r="G486" s="28"/>
      <c r="H486" s="28"/>
      <c r="I486" s="28"/>
      <c r="J486" s="28"/>
      <c r="K486" s="28"/>
      <c r="L486" s="28"/>
      <c r="M486" s="28"/>
      <c r="N486" s="28"/>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P486" s="1"/>
      <c r="AQ486" s="1"/>
      <c r="AR486" s="1"/>
      <c r="AS486" s="730"/>
      <c r="AT486" s="730"/>
      <c r="AU486" s="730"/>
      <c r="AV486" s="730"/>
      <c r="AW486" s="730"/>
      <c r="AX486" s="730"/>
      <c r="AY486" s="730"/>
      <c r="AZ486" s="730"/>
      <c r="BA486" s="730"/>
      <c r="BB486" s="730"/>
      <c r="BC486" s="730"/>
      <c r="BD486" s="730"/>
      <c r="BE486" s="730"/>
      <c r="BF486" s="730"/>
      <c r="BG486" s="730"/>
      <c r="BH486" s="730"/>
      <c r="BI486" s="1"/>
      <c r="BJ486" s="1"/>
      <c r="BK486" s="1"/>
      <c r="BL486" s="1"/>
      <c r="BM486" s="1"/>
      <c r="BN486" s="1"/>
      <c r="BO486" s="1"/>
      <c r="BP486" s="1"/>
      <c r="BQ486" s="1"/>
      <c r="BR486" s="1"/>
      <c r="BS486" s="1"/>
      <c r="BT486" s="1"/>
      <c r="BU486" s="1"/>
    </row>
    <row r="487" spans="1:73" s="3" customFormat="1">
      <c r="A487" s="1"/>
      <c r="F487" s="28"/>
      <c r="G487" s="28"/>
      <c r="H487" s="28"/>
      <c r="I487" s="28"/>
      <c r="J487" s="28"/>
      <c r="K487" s="28"/>
      <c r="L487" s="28"/>
      <c r="M487" s="28"/>
      <c r="N487" s="28"/>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P487" s="1"/>
      <c r="AQ487" s="1"/>
      <c r="AR487" s="1"/>
      <c r="AS487" s="730"/>
      <c r="AT487" s="730"/>
      <c r="AU487" s="730"/>
      <c r="AV487" s="730"/>
      <c r="AW487" s="730"/>
      <c r="AX487" s="730"/>
      <c r="AY487" s="730"/>
      <c r="AZ487" s="730"/>
      <c r="BA487" s="730"/>
      <c r="BB487" s="730"/>
      <c r="BC487" s="730"/>
      <c r="BD487" s="730"/>
      <c r="BE487" s="730"/>
      <c r="BF487" s="730"/>
      <c r="BG487" s="730"/>
      <c r="BH487" s="730"/>
      <c r="BI487" s="1"/>
      <c r="BJ487" s="1"/>
      <c r="BK487" s="1"/>
      <c r="BL487" s="1"/>
      <c r="BM487" s="1"/>
      <c r="BN487" s="1"/>
      <c r="BO487" s="1"/>
      <c r="BP487" s="1"/>
      <c r="BQ487" s="1"/>
      <c r="BR487" s="1"/>
      <c r="BS487" s="1"/>
      <c r="BT487" s="1"/>
      <c r="BU487" s="1"/>
    </row>
    <row r="488" spans="1:73" s="3" customFormat="1">
      <c r="A488" s="1"/>
      <c r="F488" s="28"/>
      <c r="G488" s="28"/>
      <c r="H488" s="28"/>
      <c r="I488" s="28"/>
      <c r="J488" s="28"/>
      <c r="K488" s="28"/>
      <c r="L488" s="28"/>
      <c r="M488" s="28"/>
      <c r="N488" s="28"/>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P488" s="1"/>
      <c r="AQ488" s="1"/>
      <c r="AR488" s="1"/>
      <c r="AS488" s="730"/>
      <c r="AT488" s="730"/>
      <c r="AU488" s="730"/>
      <c r="AV488" s="730"/>
      <c r="AW488" s="730"/>
      <c r="AX488" s="730"/>
      <c r="AY488" s="730"/>
      <c r="AZ488" s="730"/>
      <c r="BA488" s="730"/>
      <c r="BB488" s="730"/>
      <c r="BC488" s="730"/>
      <c r="BD488" s="730"/>
      <c r="BE488" s="730"/>
      <c r="BF488" s="730"/>
      <c r="BG488" s="730"/>
      <c r="BH488" s="730"/>
      <c r="BI488" s="1"/>
      <c r="BJ488" s="1"/>
      <c r="BK488" s="1"/>
      <c r="BL488" s="1"/>
      <c r="BM488" s="1"/>
      <c r="BN488" s="1"/>
      <c r="BO488" s="1"/>
      <c r="BP488" s="1"/>
      <c r="BQ488" s="1"/>
      <c r="BR488" s="1"/>
      <c r="BS488" s="1"/>
      <c r="BT488" s="1"/>
      <c r="BU488" s="1"/>
    </row>
    <row r="489" spans="1:73" s="3" customFormat="1">
      <c r="A489" s="1"/>
      <c r="F489" s="28"/>
      <c r="G489" s="28"/>
      <c r="H489" s="28"/>
      <c r="I489" s="28"/>
      <c r="J489" s="28"/>
      <c r="K489" s="28"/>
      <c r="L489" s="28"/>
      <c r="M489" s="28"/>
      <c r="N489" s="28"/>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P489" s="1"/>
      <c r="AQ489" s="1"/>
      <c r="AR489" s="1"/>
      <c r="AS489" s="730"/>
      <c r="AT489" s="730"/>
      <c r="AU489" s="730"/>
      <c r="AV489" s="730"/>
      <c r="AW489" s="730"/>
      <c r="AX489" s="730"/>
      <c r="AY489" s="730"/>
      <c r="AZ489" s="730"/>
      <c r="BA489" s="730"/>
      <c r="BB489" s="730"/>
      <c r="BC489" s="730"/>
      <c r="BD489" s="730"/>
      <c r="BE489" s="730"/>
      <c r="BF489" s="730"/>
      <c r="BG489" s="730"/>
      <c r="BH489" s="730"/>
      <c r="BI489" s="1"/>
      <c r="BJ489" s="1"/>
      <c r="BK489" s="1"/>
      <c r="BL489" s="1"/>
      <c r="BM489" s="1"/>
      <c r="BN489" s="1"/>
      <c r="BO489" s="1"/>
      <c r="BP489" s="1"/>
      <c r="BQ489" s="1"/>
      <c r="BR489" s="1"/>
      <c r="BS489" s="1"/>
      <c r="BT489" s="1"/>
      <c r="BU489" s="1"/>
    </row>
    <row r="490" spans="1:73" s="3" customFormat="1">
      <c r="A490" s="1"/>
      <c r="F490" s="28"/>
      <c r="G490" s="28"/>
      <c r="H490" s="28"/>
      <c r="I490" s="28"/>
      <c r="J490" s="28"/>
      <c r="K490" s="28"/>
      <c r="L490" s="28"/>
      <c r="M490" s="28"/>
      <c r="N490" s="28"/>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P490" s="1"/>
      <c r="AQ490" s="1"/>
      <c r="AR490" s="1"/>
      <c r="AS490" s="730"/>
      <c r="AT490" s="730"/>
      <c r="AU490" s="730"/>
      <c r="AV490" s="730"/>
      <c r="AW490" s="730"/>
      <c r="AX490" s="730"/>
      <c r="AY490" s="730"/>
      <c r="AZ490" s="730"/>
      <c r="BA490" s="730"/>
      <c r="BB490" s="730"/>
      <c r="BC490" s="730"/>
      <c r="BD490" s="730"/>
      <c r="BE490" s="730"/>
      <c r="BF490" s="730"/>
      <c r="BG490" s="730"/>
      <c r="BH490" s="730"/>
      <c r="BI490" s="1"/>
      <c r="BJ490" s="1"/>
      <c r="BK490" s="1"/>
      <c r="BL490" s="1"/>
      <c r="BM490" s="1"/>
      <c r="BN490" s="1"/>
      <c r="BO490" s="1"/>
      <c r="BP490" s="1"/>
      <c r="BQ490" s="1"/>
      <c r="BR490" s="1"/>
      <c r="BS490" s="1"/>
      <c r="BT490" s="1"/>
      <c r="BU490" s="1"/>
    </row>
    <row r="491" spans="1:73" s="3" customFormat="1">
      <c r="A491" s="1"/>
      <c r="F491" s="28"/>
      <c r="G491" s="28"/>
      <c r="H491" s="28"/>
      <c r="I491" s="28"/>
      <c r="J491" s="28"/>
      <c r="K491" s="28"/>
      <c r="L491" s="28"/>
      <c r="M491" s="28"/>
      <c r="N491" s="28"/>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P491" s="1"/>
      <c r="AQ491" s="1"/>
      <c r="AR491" s="1"/>
      <c r="AS491" s="730"/>
      <c r="AT491" s="730"/>
      <c r="AU491" s="730"/>
      <c r="AV491" s="730"/>
      <c r="AW491" s="730"/>
      <c r="AX491" s="730"/>
      <c r="AY491" s="730"/>
      <c r="AZ491" s="730"/>
      <c r="BA491" s="730"/>
      <c r="BB491" s="730"/>
      <c r="BC491" s="730"/>
      <c r="BD491" s="730"/>
      <c r="BE491" s="730"/>
      <c r="BF491" s="730"/>
      <c r="BG491" s="730"/>
      <c r="BH491" s="730"/>
      <c r="BI491" s="1"/>
      <c r="BJ491" s="1"/>
      <c r="BK491" s="1"/>
      <c r="BL491" s="1"/>
      <c r="BM491" s="1"/>
      <c r="BN491" s="1"/>
      <c r="BO491" s="1"/>
      <c r="BP491" s="1"/>
      <c r="BQ491" s="1"/>
      <c r="BR491" s="1"/>
      <c r="BS491" s="1"/>
      <c r="BT491" s="1"/>
      <c r="BU491" s="1"/>
    </row>
    <row r="492" spans="1:73" s="3" customFormat="1">
      <c r="A492" s="1"/>
      <c r="F492" s="28"/>
      <c r="G492" s="28"/>
      <c r="H492" s="28"/>
      <c r="I492" s="28"/>
      <c r="J492" s="28"/>
      <c r="K492" s="28"/>
      <c r="L492" s="28"/>
      <c r="M492" s="28"/>
      <c r="N492" s="28"/>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P492" s="1"/>
      <c r="AQ492" s="1"/>
      <c r="AR492" s="1"/>
      <c r="AS492" s="730"/>
      <c r="AT492" s="730"/>
      <c r="AU492" s="730"/>
      <c r="AV492" s="730"/>
      <c r="AW492" s="730"/>
      <c r="AX492" s="730"/>
      <c r="AY492" s="730"/>
      <c r="AZ492" s="730"/>
      <c r="BA492" s="730"/>
      <c r="BB492" s="730"/>
      <c r="BC492" s="730"/>
      <c r="BD492" s="730"/>
      <c r="BE492" s="730"/>
      <c r="BF492" s="730"/>
      <c r="BG492" s="730"/>
      <c r="BH492" s="730"/>
      <c r="BI492" s="1"/>
      <c r="BJ492" s="1"/>
      <c r="BK492" s="1"/>
      <c r="BL492" s="1"/>
      <c r="BM492" s="1"/>
      <c r="BN492" s="1"/>
      <c r="BO492" s="1"/>
      <c r="BP492" s="1"/>
      <c r="BQ492" s="1"/>
      <c r="BR492" s="1"/>
      <c r="BS492" s="1"/>
      <c r="BT492" s="1"/>
      <c r="BU492" s="1"/>
    </row>
    <row r="493" spans="1:73" s="3" customFormat="1">
      <c r="A493" s="1"/>
      <c r="F493" s="28"/>
      <c r="G493" s="28"/>
      <c r="H493" s="28"/>
      <c r="I493" s="28"/>
      <c r="J493" s="28"/>
      <c r="K493" s="28"/>
      <c r="L493" s="28"/>
      <c r="M493" s="28"/>
      <c r="N493" s="28"/>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P493" s="1"/>
      <c r="AQ493" s="1"/>
      <c r="AR493" s="1"/>
      <c r="AS493" s="730"/>
      <c r="AT493" s="730"/>
      <c r="AU493" s="730"/>
      <c r="AV493" s="730"/>
      <c r="AW493" s="730"/>
      <c r="AX493" s="730"/>
      <c r="AY493" s="730"/>
      <c r="AZ493" s="730"/>
      <c r="BA493" s="730"/>
      <c r="BB493" s="730"/>
      <c r="BC493" s="730"/>
      <c r="BD493" s="730"/>
      <c r="BE493" s="730"/>
      <c r="BF493" s="730"/>
      <c r="BG493" s="730"/>
      <c r="BH493" s="730"/>
      <c r="BI493" s="1"/>
      <c r="BJ493" s="1"/>
      <c r="BK493" s="1"/>
      <c r="BL493" s="1"/>
      <c r="BM493" s="1"/>
      <c r="BN493" s="1"/>
      <c r="BO493" s="1"/>
      <c r="BP493" s="1"/>
      <c r="BQ493" s="1"/>
      <c r="BR493" s="1"/>
      <c r="BS493" s="1"/>
      <c r="BT493" s="1"/>
      <c r="BU493" s="1"/>
    </row>
    <row r="494" spans="1:73" s="3" customFormat="1">
      <c r="A494" s="1"/>
      <c r="F494" s="28"/>
      <c r="G494" s="28"/>
      <c r="H494" s="28"/>
      <c r="I494" s="28"/>
      <c r="J494" s="28"/>
      <c r="K494" s="28"/>
      <c r="L494" s="28"/>
      <c r="M494" s="28"/>
      <c r="N494" s="28"/>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P494" s="1"/>
      <c r="AQ494" s="1"/>
      <c r="AR494" s="1"/>
      <c r="AS494" s="730"/>
      <c r="AT494" s="730"/>
      <c r="AU494" s="730"/>
      <c r="AV494" s="730"/>
      <c r="AW494" s="730"/>
      <c r="AX494" s="730"/>
      <c r="AY494" s="730"/>
      <c r="AZ494" s="730"/>
      <c r="BA494" s="730"/>
      <c r="BB494" s="730"/>
      <c r="BC494" s="730"/>
      <c r="BD494" s="730"/>
      <c r="BE494" s="730"/>
      <c r="BF494" s="730"/>
      <c r="BG494" s="730"/>
      <c r="BH494" s="730"/>
      <c r="BI494" s="1"/>
      <c r="BJ494" s="1"/>
      <c r="BK494" s="1"/>
      <c r="BL494" s="1"/>
      <c r="BM494" s="1"/>
      <c r="BN494" s="1"/>
      <c r="BO494" s="1"/>
      <c r="BP494" s="1"/>
      <c r="BQ494" s="1"/>
      <c r="BR494" s="1"/>
      <c r="BS494" s="1"/>
      <c r="BT494" s="1"/>
      <c r="BU494" s="1"/>
    </row>
    <row r="495" spans="1:73" s="3" customFormat="1">
      <c r="A495" s="1"/>
      <c r="F495" s="28"/>
      <c r="G495" s="28"/>
      <c r="H495" s="28"/>
      <c r="I495" s="28"/>
      <c r="J495" s="28"/>
      <c r="K495" s="28"/>
      <c r="L495" s="28"/>
      <c r="M495" s="28"/>
      <c r="N495" s="28"/>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P495" s="1"/>
      <c r="AQ495" s="1"/>
      <c r="AR495" s="1"/>
      <c r="AS495" s="730"/>
      <c r="AT495" s="730"/>
      <c r="AU495" s="730"/>
      <c r="AV495" s="730"/>
      <c r="AW495" s="730"/>
      <c r="AX495" s="730"/>
      <c r="AY495" s="730"/>
      <c r="AZ495" s="730"/>
      <c r="BA495" s="730"/>
      <c r="BB495" s="730"/>
      <c r="BC495" s="730"/>
      <c r="BD495" s="730"/>
      <c r="BE495" s="730"/>
      <c r="BF495" s="730"/>
      <c r="BG495" s="730"/>
      <c r="BH495" s="730"/>
      <c r="BI495" s="1"/>
      <c r="BJ495" s="1"/>
      <c r="BK495" s="1"/>
      <c r="BL495" s="1"/>
      <c r="BM495" s="1"/>
      <c r="BN495" s="1"/>
      <c r="BO495" s="1"/>
      <c r="BP495" s="1"/>
      <c r="BQ495" s="1"/>
      <c r="BR495" s="1"/>
      <c r="BS495" s="1"/>
      <c r="BT495" s="1"/>
      <c r="BU495" s="1"/>
    </row>
    <row r="496" spans="1:73" s="3" customFormat="1">
      <c r="A496" s="1"/>
      <c r="F496" s="28"/>
      <c r="G496" s="28"/>
      <c r="H496" s="28"/>
      <c r="I496" s="28"/>
      <c r="J496" s="28"/>
      <c r="K496" s="28"/>
      <c r="L496" s="28"/>
      <c r="M496" s="28"/>
      <c r="N496" s="28"/>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P496" s="1"/>
      <c r="AQ496" s="1"/>
      <c r="AR496" s="1"/>
      <c r="AS496" s="730"/>
      <c r="AT496" s="730"/>
      <c r="AU496" s="730"/>
      <c r="AV496" s="730"/>
      <c r="AW496" s="730"/>
      <c r="AX496" s="730"/>
      <c r="AY496" s="730"/>
      <c r="AZ496" s="730"/>
      <c r="BA496" s="730"/>
      <c r="BB496" s="730"/>
      <c r="BC496" s="730"/>
      <c r="BD496" s="730"/>
      <c r="BE496" s="730"/>
      <c r="BF496" s="730"/>
      <c r="BG496" s="730"/>
      <c r="BH496" s="730"/>
      <c r="BI496" s="1"/>
      <c r="BJ496" s="1"/>
      <c r="BK496" s="1"/>
      <c r="BL496" s="1"/>
      <c r="BM496" s="1"/>
      <c r="BN496" s="1"/>
      <c r="BO496" s="1"/>
      <c r="BP496" s="1"/>
      <c r="BQ496" s="1"/>
      <c r="BR496" s="1"/>
      <c r="BS496" s="1"/>
      <c r="BT496" s="1"/>
      <c r="BU496" s="1"/>
    </row>
    <row r="497" spans="1:73" s="3" customFormat="1">
      <c r="A497" s="1"/>
      <c r="F497" s="28"/>
      <c r="G497" s="28"/>
      <c r="H497" s="28"/>
      <c r="I497" s="28"/>
      <c r="J497" s="28"/>
      <c r="K497" s="28"/>
      <c r="L497" s="28"/>
      <c r="M497" s="28"/>
      <c r="N497" s="28"/>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P497" s="1"/>
      <c r="AQ497" s="1"/>
      <c r="AR497" s="1"/>
      <c r="AS497" s="730"/>
      <c r="AT497" s="730"/>
      <c r="AU497" s="730"/>
      <c r="AV497" s="730"/>
      <c r="AW497" s="730"/>
      <c r="AX497" s="730"/>
      <c r="AY497" s="730"/>
      <c r="AZ497" s="730"/>
      <c r="BA497" s="730"/>
      <c r="BB497" s="730"/>
      <c r="BC497" s="730"/>
      <c r="BD497" s="730"/>
      <c r="BE497" s="730"/>
      <c r="BF497" s="730"/>
      <c r="BG497" s="730"/>
      <c r="BH497" s="730"/>
      <c r="BI497" s="1"/>
      <c r="BJ497" s="1"/>
      <c r="BK497" s="1"/>
      <c r="BL497" s="1"/>
      <c r="BM497" s="1"/>
      <c r="BN497" s="1"/>
      <c r="BO497" s="1"/>
      <c r="BP497" s="1"/>
      <c r="BQ497" s="1"/>
      <c r="BR497" s="1"/>
      <c r="BS497" s="1"/>
      <c r="BT497" s="1"/>
      <c r="BU497" s="1"/>
    </row>
    <row r="498" spans="1:73" s="3" customFormat="1">
      <c r="A498" s="1"/>
      <c r="F498" s="28"/>
      <c r="G498" s="28"/>
      <c r="H498" s="28"/>
      <c r="I498" s="28"/>
      <c r="J498" s="28"/>
      <c r="K498" s="28"/>
      <c r="L498" s="28"/>
      <c r="M498" s="28"/>
      <c r="N498" s="28"/>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P498" s="1"/>
      <c r="AQ498" s="1"/>
      <c r="AR498" s="1"/>
      <c r="AS498" s="730"/>
      <c r="AT498" s="730"/>
      <c r="AU498" s="730"/>
      <c r="AV498" s="730"/>
      <c r="AW498" s="730"/>
      <c r="AX498" s="730"/>
      <c r="AY498" s="730"/>
      <c r="AZ498" s="730"/>
      <c r="BA498" s="730"/>
      <c r="BB498" s="730"/>
      <c r="BC498" s="730"/>
      <c r="BD498" s="730"/>
      <c r="BE498" s="730"/>
      <c r="BF498" s="730"/>
      <c r="BG498" s="730"/>
      <c r="BH498" s="730"/>
      <c r="BI498" s="1"/>
      <c r="BJ498" s="1"/>
      <c r="BK498" s="1"/>
      <c r="BL498" s="1"/>
      <c r="BM498" s="1"/>
      <c r="BN498" s="1"/>
      <c r="BO498" s="1"/>
      <c r="BP498" s="1"/>
      <c r="BQ498" s="1"/>
      <c r="BR498" s="1"/>
      <c r="BS498" s="1"/>
      <c r="BT498" s="1"/>
      <c r="BU498" s="1"/>
    </row>
    <row r="499" spans="1:73" s="3" customFormat="1">
      <c r="A499" s="1"/>
      <c r="F499" s="28"/>
      <c r="G499" s="28"/>
      <c r="H499" s="28"/>
      <c r="I499" s="28"/>
      <c r="J499" s="28"/>
      <c r="K499" s="28"/>
      <c r="L499" s="28"/>
      <c r="M499" s="28"/>
      <c r="N499" s="28"/>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P499" s="1"/>
      <c r="AQ499" s="1"/>
      <c r="AR499" s="1"/>
      <c r="AS499" s="730"/>
      <c r="AT499" s="730"/>
      <c r="AU499" s="730"/>
      <c r="AV499" s="730"/>
      <c r="AW499" s="730"/>
      <c r="AX499" s="730"/>
      <c r="AY499" s="730"/>
      <c r="AZ499" s="730"/>
      <c r="BA499" s="730"/>
      <c r="BB499" s="730"/>
      <c r="BC499" s="730"/>
      <c r="BD499" s="730"/>
      <c r="BE499" s="730"/>
      <c r="BF499" s="730"/>
      <c r="BG499" s="730"/>
      <c r="BH499" s="730"/>
      <c r="BI499" s="1"/>
      <c r="BJ499" s="1"/>
      <c r="BK499" s="1"/>
      <c r="BL499" s="1"/>
      <c r="BM499" s="1"/>
      <c r="BN499" s="1"/>
      <c r="BO499" s="1"/>
      <c r="BP499" s="1"/>
      <c r="BQ499" s="1"/>
      <c r="BR499" s="1"/>
      <c r="BS499" s="1"/>
      <c r="BT499" s="1"/>
      <c r="BU499" s="1"/>
    </row>
    <row r="500" spans="1:73" s="3" customFormat="1">
      <c r="A500" s="1"/>
      <c r="F500" s="28"/>
      <c r="G500" s="28"/>
      <c r="H500" s="28"/>
      <c r="I500" s="28"/>
      <c r="J500" s="28"/>
      <c r="K500" s="28"/>
      <c r="L500" s="28"/>
      <c r="M500" s="28"/>
      <c r="N500" s="28"/>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P500" s="1"/>
      <c r="AQ500" s="1"/>
      <c r="AR500" s="1"/>
      <c r="AS500" s="730"/>
      <c r="AT500" s="730"/>
      <c r="AU500" s="730"/>
      <c r="AV500" s="730"/>
      <c r="AW500" s="730"/>
      <c r="AX500" s="730"/>
      <c r="AY500" s="730"/>
      <c r="AZ500" s="730"/>
      <c r="BA500" s="730"/>
      <c r="BB500" s="730"/>
      <c r="BC500" s="730"/>
      <c r="BD500" s="730"/>
      <c r="BE500" s="730"/>
      <c r="BF500" s="730"/>
      <c r="BG500" s="730"/>
      <c r="BH500" s="730"/>
      <c r="BI500" s="1"/>
      <c r="BJ500" s="1"/>
      <c r="BK500" s="1"/>
      <c r="BL500" s="1"/>
      <c r="BM500" s="1"/>
      <c r="BN500" s="1"/>
      <c r="BO500" s="1"/>
      <c r="BP500" s="1"/>
      <c r="BQ500" s="1"/>
      <c r="BR500" s="1"/>
      <c r="BS500" s="1"/>
      <c r="BT500" s="1"/>
      <c r="BU500" s="1"/>
    </row>
    <row r="501" spans="1:73" s="3" customFormat="1">
      <c r="A501" s="1"/>
      <c r="F501" s="28"/>
      <c r="G501" s="28"/>
      <c r="H501" s="28"/>
      <c r="I501" s="28"/>
      <c r="J501" s="28"/>
      <c r="K501" s="28"/>
      <c r="L501" s="28"/>
      <c r="M501" s="28"/>
      <c r="N501" s="28"/>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P501" s="1"/>
      <c r="AQ501" s="1"/>
      <c r="AR501" s="1"/>
      <c r="AS501" s="730"/>
      <c r="AT501" s="730"/>
      <c r="AU501" s="730"/>
      <c r="AV501" s="730"/>
      <c r="AW501" s="730"/>
      <c r="AX501" s="730"/>
      <c r="AY501" s="730"/>
      <c r="AZ501" s="730"/>
      <c r="BA501" s="730"/>
      <c r="BB501" s="730"/>
      <c r="BC501" s="730"/>
      <c r="BD501" s="730"/>
      <c r="BE501" s="730"/>
      <c r="BF501" s="730"/>
      <c r="BG501" s="730"/>
      <c r="BH501" s="730"/>
      <c r="BI501" s="1"/>
      <c r="BJ501" s="1"/>
      <c r="BK501" s="1"/>
      <c r="BL501" s="1"/>
      <c r="BM501" s="1"/>
      <c r="BN501" s="1"/>
      <c r="BO501" s="1"/>
      <c r="BP501" s="1"/>
      <c r="BQ501" s="1"/>
      <c r="BR501" s="1"/>
      <c r="BS501" s="1"/>
      <c r="BT501" s="1"/>
      <c r="BU501" s="1"/>
    </row>
    <row r="502" spans="1:73" s="3" customFormat="1">
      <c r="A502" s="1"/>
      <c r="F502" s="28"/>
      <c r="G502" s="28"/>
      <c r="H502" s="28"/>
      <c r="I502" s="28"/>
      <c r="J502" s="28"/>
      <c r="K502" s="28"/>
      <c r="L502" s="28"/>
      <c r="M502" s="28"/>
      <c r="N502" s="28"/>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P502" s="1"/>
      <c r="AQ502" s="1"/>
      <c r="AR502" s="1"/>
      <c r="AS502" s="730"/>
      <c r="AT502" s="730"/>
      <c r="AU502" s="730"/>
      <c r="AV502" s="730"/>
      <c r="AW502" s="730"/>
      <c r="AX502" s="730"/>
      <c r="AY502" s="730"/>
      <c r="AZ502" s="730"/>
      <c r="BA502" s="730"/>
      <c r="BB502" s="730"/>
      <c r="BC502" s="730"/>
      <c r="BD502" s="730"/>
      <c r="BE502" s="730"/>
      <c r="BF502" s="730"/>
      <c r="BG502" s="730"/>
      <c r="BH502" s="730"/>
      <c r="BI502" s="1"/>
      <c r="BJ502" s="1"/>
      <c r="BK502" s="1"/>
      <c r="BL502" s="1"/>
      <c r="BM502" s="1"/>
      <c r="BN502" s="1"/>
      <c r="BO502" s="1"/>
      <c r="BP502" s="1"/>
      <c r="BQ502" s="1"/>
      <c r="BR502" s="1"/>
      <c r="BS502" s="1"/>
      <c r="BT502" s="1"/>
      <c r="BU502" s="1"/>
    </row>
    <row r="503" spans="1:73" s="3" customFormat="1">
      <c r="A503" s="1"/>
      <c r="F503" s="28"/>
      <c r="G503" s="28"/>
      <c r="H503" s="28"/>
      <c r="I503" s="28"/>
      <c r="J503" s="28"/>
      <c r="K503" s="28"/>
      <c r="L503" s="28"/>
      <c r="M503" s="28"/>
      <c r="N503" s="28"/>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P503" s="1"/>
      <c r="AQ503" s="1"/>
      <c r="AR503" s="1"/>
      <c r="AS503" s="730"/>
      <c r="AT503" s="730"/>
      <c r="AU503" s="730"/>
      <c r="AV503" s="730"/>
      <c r="AW503" s="730"/>
      <c r="AX503" s="730"/>
      <c r="AY503" s="730"/>
      <c r="AZ503" s="730"/>
      <c r="BA503" s="730"/>
      <c r="BB503" s="730"/>
      <c r="BC503" s="730"/>
      <c r="BD503" s="730"/>
      <c r="BE503" s="730"/>
      <c r="BF503" s="730"/>
      <c r="BG503" s="730"/>
      <c r="BH503" s="730"/>
      <c r="BI503" s="1"/>
      <c r="BJ503" s="1"/>
      <c r="BK503" s="1"/>
      <c r="BL503" s="1"/>
      <c r="BM503" s="1"/>
      <c r="BN503" s="1"/>
      <c r="BO503" s="1"/>
      <c r="BP503" s="1"/>
      <c r="BQ503" s="1"/>
      <c r="BR503" s="1"/>
      <c r="BS503" s="1"/>
      <c r="BT503" s="1"/>
      <c r="BU503" s="1"/>
    </row>
    <row r="504" spans="1:73" s="3" customFormat="1">
      <c r="A504" s="1"/>
      <c r="F504" s="28"/>
      <c r="G504" s="28"/>
      <c r="H504" s="28"/>
      <c r="I504" s="28"/>
      <c r="J504" s="28"/>
      <c r="K504" s="28"/>
      <c r="L504" s="28"/>
      <c r="M504" s="28"/>
      <c r="N504" s="28"/>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P504" s="1"/>
      <c r="AQ504" s="1"/>
      <c r="AR504" s="1"/>
      <c r="AS504" s="730"/>
      <c r="AT504" s="730"/>
      <c r="AU504" s="730"/>
      <c r="AV504" s="730"/>
      <c r="AW504" s="730"/>
      <c r="AX504" s="730"/>
      <c r="AY504" s="730"/>
      <c r="AZ504" s="730"/>
      <c r="BA504" s="730"/>
      <c r="BB504" s="730"/>
      <c r="BC504" s="730"/>
      <c r="BD504" s="730"/>
      <c r="BE504" s="730"/>
      <c r="BF504" s="730"/>
      <c r="BG504" s="730"/>
      <c r="BH504" s="730"/>
      <c r="BI504" s="1"/>
      <c r="BJ504" s="1"/>
      <c r="BK504" s="1"/>
      <c r="BL504" s="1"/>
      <c r="BM504" s="1"/>
      <c r="BN504" s="1"/>
      <c r="BO504" s="1"/>
      <c r="BP504" s="1"/>
      <c r="BQ504" s="1"/>
      <c r="BR504" s="1"/>
      <c r="BS504" s="1"/>
      <c r="BT504" s="1"/>
      <c r="BU504" s="1"/>
    </row>
    <row r="505" spans="1:73" s="3" customFormat="1">
      <c r="A505" s="1"/>
      <c r="F505" s="28"/>
      <c r="G505" s="28"/>
      <c r="H505" s="28"/>
      <c r="I505" s="28"/>
      <c r="J505" s="28"/>
      <c r="K505" s="28"/>
      <c r="L505" s="28"/>
      <c r="M505" s="28"/>
      <c r="N505" s="28"/>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P505" s="1"/>
      <c r="AQ505" s="1"/>
      <c r="AR505" s="1"/>
      <c r="AS505" s="730"/>
      <c r="AT505" s="730"/>
      <c r="AU505" s="730"/>
      <c r="AV505" s="730"/>
      <c r="AW505" s="730"/>
      <c r="AX505" s="730"/>
      <c r="AY505" s="730"/>
      <c r="AZ505" s="730"/>
      <c r="BA505" s="730"/>
      <c r="BB505" s="730"/>
      <c r="BC505" s="730"/>
      <c r="BD505" s="730"/>
      <c r="BE505" s="730"/>
      <c r="BF505" s="730"/>
      <c r="BG505" s="730"/>
      <c r="BH505" s="730"/>
      <c r="BI505" s="1"/>
      <c r="BJ505" s="1"/>
      <c r="BK505" s="1"/>
      <c r="BL505" s="1"/>
      <c r="BM505" s="1"/>
      <c r="BN505" s="1"/>
      <c r="BO505" s="1"/>
      <c r="BP505" s="1"/>
      <c r="BQ505" s="1"/>
      <c r="BR505" s="1"/>
      <c r="BS505" s="1"/>
      <c r="BT505" s="1"/>
      <c r="BU505" s="1"/>
    </row>
    <row r="506" spans="1:73" s="3" customFormat="1">
      <c r="A506" s="1"/>
      <c r="F506" s="28"/>
      <c r="G506" s="28"/>
      <c r="H506" s="28"/>
      <c r="I506" s="28"/>
      <c r="J506" s="28"/>
      <c r="K506" s="28"/>
      <c r="L506" s="28"/>
      <c r="M506" s="28"/>
      <c r="N506" s="28"/>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P506" s="1"/>
      <c r="AQ506" s="1"/>
      <c r="AR506" s="1"/>
      <c r="AS506" s="730"/>
      <c r="AT506" s="730"/>
      <c r="AU506" s="730"/>
      <c r="AV506" s="730"/>
      <c r="AW506" s="730"/>
      <c r="AX506" s="730"/>
      <c r="AY506" s="730"/>
      <c r="AZ506" s="730"/>
      <c r="BA506" s="730"/>
      <c r="BB506" s="730"/>
      <c r="BC506" s="730"/>
      <c r="BD506" s="730"/>
      <c r="BE506" s="730"/>
      <c r="BF506" s="730"/>
      <c r="BG506" s="730"/>
      <c r="BH506" s="730"/>
      <c r="BI506" s="1"/>
      <c r="BJ506" s="1"/>
      <c r="BK506" s="1"/>
      <c r="BL506" s="1"/>
      <c r="BM506" s="1"/>
      <c r="BN506" s="1"/>
      <c r="BO506" s="1"/>
      <c r="BP506" s="1"/>
      <c r="BQ506" s="1"/>
      <c r="BR506" s="1"/>
      <c r="BS506" s="1"/>
      <c r="BT506" s="1"/>
      <c r="BU506" s="1"/>
    </row>
    <row r="507" spans="1:73" s="3" customFormat="1">
      <c r="A507" s="1"/>
      <c r="F507" s="28"/>
      <c r="G507" s="28"/>
      <c r="H507" s="28"/>
      <c r="I507" s="28"/>
      <c r="J507" s="28"/>
      <c r="K507" s="28"/>
      <c r="L507" s="28"/>
      <c r="M507" s="28"/>
      <c r="N507" s="28"/>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P507" s="1"/>
      <c r="AQ507" s="1"/>
      <c r="AR507" s="1"/>
      <c r="AS507" s="730"/>
      <c r="AT507" s="730"/>
      <c r="AU507" s="730"/>
      <c r="AV507" s="730"/>
      <c r="AW507" s="730"/>
      <c r="AX507" s="730"/>
      <c r="AY507" s="730"/>
      <c r="AZ507" s="730"/>
      <c r="BA507" s="730"/>
      <c r="BB507" s="730"/>
      <c r="BC507" s="730"/>
      <c r="BD507" s="730"/>
      <c r="BE507" s="730"/>
      <c r="BF507" s="730"/>
      <c r="BG507" s="730"/>
      <c r="BH507" s="730"/>
      <c r="BI507" s="1"/>
      <c r="BJ507" s="1"/>
      <c r="BK507" s="1"/>
      <c r="BL507" s="1"/>
      <c r="BM507" s="1"/>
      <c r="BN507" s="1"/>
      <c r="BO507" s="1"/>
      <c r="BP507" s="1"/>
      <c r="BQ507" s="1"/>
      <c r="BR507" s="1"/>
      <c r="BS507" s="1"/>
      <c r="BT507" s="1"/>
      <c r="BU507" s="1"/>
    </row>
    <row r="508" spans="1:73" s="3" customFormat="1">
      <c r="A508" s="1"/>
      <c r="F508" s="28"/>
      <c r="G508" s="28"/>
      <c r="H508" s="28"/>
      <c r="I508" s="28"/>
      <c r="J508" s="28"/>
      <c r="K508" s="28"/>
      <c r="L508" s="28"/>
      <c r="M508" s="28"/>
      <c r="N508" s="28"/>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P508" s="1"/>
      <c r="AQ508" s="1"/>
      <c r="AR508" s="1"/>
      <c r="AS508" s="730"/>
      <c r="AT508" s="730"/>
      <c r="AU508" s="730"/>
      <c r="AV508" s="730"/>
      <c r="AW508" s="730"/>
      <c r="AX508" s="730"/>
      <c r="AY508" s="730"/>
      <c r="AZ508" s="730"/>
      <c r="BA508" s="730"/>
      <c r="BB508" s="730"/>
      <c r="BC508" s="730"/>
      <c r="BD508" s="730"/>
      <c r="BE508" s="730"/>
      <c r="BF508" s="730"/>
      <c r="BG508" s="730"/>
      <c r="BH508" s="730"/>
      <c r="BI508" s="1"/>
      <c r="BJ508" s="1"/>
      <c r="BK508" s="1"/>
      <c r="BL508" s="1"/>
      <c r="BM508" s="1"/>
      <c r="BN508" s="1"/>
      <c r="BO508" s="1"/>
      <c r="BP508" s="1"/>
      <c r="BQ508" s="1"/>
      <c r="BR508" s="1"/>
      <c r="BS508" s="1"/>
      <c r="BT508" s="1"/>
      <c r="BU508" s="1"/>
    </row>
    <row r="509" spans="1:73" s="3" customFormat="1">
      <c r="A509" s="1"/>
      <c r="F509" s="28"/>
      <c r="G509" s="28"/>
      <c r="H509" s="28"/>
      <c r="I509" s="28"/>
      <c r="J509" s="28"/>
      <c r="K509" s="28"/>
      <c r="L509" s="28"/>
      <c r="M509" s="28"/>
      <c r="N509" s="28"/>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P509" s="1"/>
      <c r="AQ509" s="1"/>
      <c r="AR509" s="1"/>
      <c r="AS509" s="730"/>
      <c r="AT509" s="730"/>
      <c r="AU509" s="730"/>
      <c r="AV509" s="730"/>
      <c r="AW509" s="730"/>
      <c r="AX509" s="730"/>
      <c r="AY509" s="730"/>
      <c r="AZ509" s="730"/>
      <c r="BA509" s="730"/>
      <c r="BB509" s="730"/>
      <c r="BC509" s="730"/>
      <c r="BD509" s="730"/>
      <c r="BE509" s="730"/>
      <c r="BF509" s="730"/>
      <c r="BG509" s="730"/>
      <c r="BH509" s="730"/>
      <c r="BI509" s="1"/>
      <c r="BJ509" s="1"/>
      <c r="BK509" s="1"/>
      <c r="BL509" s="1"/>
      <c r="BM509" s="1"/>
      <c r="BN509" s="1"/>
      <c r="BO509" s="1"/>
      <c r="BP509" s="1"/>
      <c r="BQ509" s="1"/>
      <c r="BR509" s="1"/>
      <c r="BS509" s="1"/>
      <c r="BT509" s="1"/>
      <c r="BU509" s="1"/>
    </row>
    <row r="510" spans="1:73" s="3" customFormat="1">
      <c r="A510" s="1"/>
      <c r="F510" s="28"/>
      <c r="G510" s="28"/>
      <c r="H510" s="28"/>
      <c r="I510" s="28"/>
      <c r="J510" s="28"/>
      <c r="K510" s="28"/>
      <c r="L510" s="28"/>
      <c r="M510" s="28"/>
      <c r="N510" s="28"/>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P510" s="1"/>
      <c r="AQ510" s="1"/>
      <c r="AR510" s="1"/>
      <c r="AS510" s="730"/>
      <c r="AT510" s="730"/>
      <c r="AU510" s="730"/>
      <c r="AV510" s="730"/>
      <c r="AW510" s="730"/>
      <c r="AX510" s="730"/>
      <c r="AY510" s="730"/>
      <c r="AZ510" s="730"/>
      <c r="BA510" s="730"/>
      <c r="BB510" s="730"/>
      <c r="BC510" s="730"/>
      <c r="BD510" s="730"/>
      <c r="BE510" s="730"/>
      <c r="BF510" s="730"/>
      <c r="BG510" s="730"/>
      <c r="BH510" s="730"/>
      <c r="BI510" s="1"/>
      <c r="BJ510" s="1"/>
      <c r="BK510" s="1"/>
      <c r="BL510" s="1"/>
      <c r="BM510" s="1"/>
      <c r="BN510" s="1"/>
      <c r="BO510" s="1"/>
      <c r="BP510" s="1"/>
      <c r="BQ510" s="1"/>
      <c r="BR510" s="1"/>
      <c r="BS510" s="1"/>
      <c r="BT510" s="1"/>
      <c r="BU510" s="1"/>
    </row>
    <row r="511" spans="1:73" s="3" customFormat="1">
      <c r="A511" s="1"/>
      <c r="F511" s="28"/>
      <c r="G511" s="28"/>
      <c r="H511" s="28"/>
      <c r="I511" s="28"/>
      <c r="J511" s="28"/>
      <c r="K511" s="28"/>
      <c r="L511" s="28"/>
      <c r="M511" s="28"/>
      <c r="N511" s="28"/>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P511" s="1"/>
      <c r="AQ511" s="1"/>
      <c r="AR511" s="1"/>
      <c r="AS511" s="730"/>
      <c r="AT511" s="730"/>
      <c r="AU511" s="730"/>
      <c r="AV511" s="730"/>
      <c r="AW511" s="730"/>
      <c r="AX511" s="730"/>
      <c r="AY511" s="730"/>
      <c r="AZ511" s="730"/>
      <c r="BA511" s="730"/>
      <c r="BB511" s="730"/>
      <c r="BC511" s="730"/>
      <c r="BD511" s="730"/>
      <c r="BE511" s="730"/>
      <c r="BF511" s="730"/>
      <c r="BG511" s="730"/>
      <c r="BH511" s="730"/>
      <c r="BI511" s="1"/>
      <c r="BJ511" s="1"/>
      <c r="BK511" s="1"/>
      <c r="BL511" s="1"/>
      <c r="BM511" s="1"/>
      <c r="BN511" s="1"/>
      <c r="BO511" s="1"/>
      <c r="BP511" s="1"/>
      <c r="BQ511" s="1"/>
      <c r="BR511" s="1"/>
      <c r="BS511" s="1"/>
      <c r="BT511" s="1"/>
      <c r="BU511" s="1"/>
    </row>
    <row r="512" spans="1:73" s="3" customFormat="1">
      <c r="A512" s="1"/>
      <c r="F512" s="28"/>
      <c r="G512" s="28"/>
      <c r="H512" s="28"/>
      <c r="I512" s="28"/>
      <c r="J512" s="28"/>
      <c r="K512" s="28"/>
      <c r="L512" s="28"/>
      <c r="M512" s="28"/>
      <c r="N512" s="28"/>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P512" s="1"/>
      <c r="AQ512" s="1"/>
      <c r="AR512" s="1"/>
      <c r="AS512" s="730"/>
      <c r="AT512" s="730"/>
      <c r="AU512" s="730"/>
      <c r="AV512" s="730"/>
      <c r="AW512" s="730"/>
      <c r="AX512" s="730"/>
      <c r="AY512" s="730"/>
      <c r="AZ512" s="730"/>
      <c r="BA512" s="730"/>
      <c r="BB512" s="730"/>
      <c r="BC512" s="730"/>
      <c r="BD512" s="730"/>
      <c r="BE512" s="730"/>
      <c r="BF512" s="730"/>
      <c r="BG512" s="730"/>
      <c r="BH512" s="730"/>
      <c r="BI512" s="1"/>
      <c r="BJ512" s="1"/>
      <c r="BK512" s="1"/>
      <c r="BL512" s="1"/>
      <c r="BM512" s="1"/>
      <c r="BN512" s="1"/>
      <c r="BO512" s="1"/>
      <c r="BP512" s="1"/>
      <c r="BQ512" s="1"/>
      <c r="BR512" s="1"/>
      <c r="BS512" s="1"/>
      <c r="BT512" s="1"/>
      <c r="BU512" s="1"/>
    </row>
    <row r="513" spans="1:73" s="3" customFormat="1">
      <c r="A513" s="1"/>
      <c r="F513" s="28"/>
      <c r="G513" s="28"/>
      <c r="H513" s="28"/>
      <c r="I513" s="28"/>
      <c r="J513" s="28"/>
      <c r="K513" s="28"/>
      <c r="L513" s="28"/>
      <c r="M513" s="28"/>
      <c r="N513" s="28"/>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P513" s="1"/>
      <c r="AQ513" s="1"/>
      <c r="AR513" s="1"/>
      <c r="AS513" s="730"/>
      <c r="AT513" s="730"/>
      <c r="AU513" s="730"/>
      <c r="AV513" s="730"/>
      <c r="AW513" s="730"/>
      <c r="AX513" s="730"/>
      <c r="AY513" s="730"/>
      <c r="AZ513" s="730"/>
      <c r="BA513" s="730"/>
      <c r="BB513" s="730"/>
      <c r="BC513" s="730"/>
      <c r="BD513" s="730"/>
      <c r="BE513" s="730"/>
      <c r="BF513" s="730"/>
      <c r="BG513" s="730"/>
      <c r="BH513" s="730"/>
      <c r="BI513" s="1"/>
      <c r="BJ513" s="1"/>
      <c r="BK513" s="1"/>
      <c r="BL513" s="1"/>
      <c r="BM513" s="1"/>
      <c r="BN513" s="1"/>
      <c r="BO513" s="1"/>
      <c r="BP513" s="1"/>
      <c r="BQ513" s="1"/>
      <c r="BR513" s="1"/>
      <c r="BS513" s="1"/>
      <c r="BT513" s="1"/>
      <c r="BU513" s="1"/>
    </row>
    <row r="514" spans="1:73" s="3" customFormat="1">
      <c r="A514" s="1"/>
      <c r="F514" s="28"/>
      <c r="G514" s="28"/>
      <c r="H514" s="28"/>
      <c r="I514" s="28"/>
      <c r="J514" s="28"/>
      <c r="K514" s="28"/>
      <c r="L514" s="28"/>
      <c r="M514" s="28"/>
      <c r="N514" s="28"/>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P514" s="1"/>
      <c r="AQ514" s="1"/>
      <c r="AR514" s="1"/>
      <c r="AS514" s="730"/>
      <c r="AT514" s="730"/>
      <c r="AU514" s="730"/>
      <c r="AV514" s="730"/>
      <c r="AW514" s="730"/>
      <c r="AX514" s="730"/>
      <c r="AY514" s="730"/>
      <c r="AZ514" s="730"/>
      <c r="BA514" s="730"/>
      <c r="BB514" s="730"/>
      <c r="BC514" s="730"/>
      <c r="BD514" s="730"/>
      <c r="BE514" s="730"/>
      <c r="BF514" s="730"/>
      <c r="BG514" s="730"/>
      <c r="BH514" s="730"/>
      <c r="BI514" s="1"/>
      <c r="BJ514" s="1"/>
      <c r="BK514" s="1"/>
      <c r="BL514" s="1"/>
      <c r="BM514" s="1"/>
      <c r="BN514" s="1"/>
      <c r="BO514" s="1"/>
      <c r="BP514" s="1"/>
      <c r="BQ514" s="1"/>
      <c r="BR514" s="1"/>
      <c r="BS514" s="1"/>
      <c r="BT514" s="1"/>
      <c r="BU514" s="1"/>
    </row>
    <row r="515" spans="1:73" s="3" customFormat="1">
      <c r="A515" s="1"/>
      <c r="F515" s="28"/>
      <c r="G515" s="28"/>
      <c r="H515" s="28"/>
      <c r="I515" s="28"/>
      <c r="J515" s="28"/>
      <c r="K515" s="28"/>
      <c r="L515" s="28"/>
      <c r="M515" s="28"/>
      <c r="N515" s="28"/>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P515" s="1"/>
      <c r="AQ515" s="1"/>
      <c r="AR515" s="1"/>
      <c r="AS515" s="730"/>
      <c r="AT515" s="730"/>
      <c r="AU515" s="730"/>
      <c r="AV515" s="730"/>
      <c r="AW515" s="730"/>
      <c r="AX515" s="730"/>
      <c r="AY515" s="730"/>
      <c r="AZ515" s="730"/>
      <c r="BA515" s="730"/>
      <c r="BB515" s="730"/>
      <c r="BC515" s="730"/>
      <c r="BD515" s="730"/>
      <c r="BE515" s="730"/>
      <c r="BF515" s="730"/>
      <c r="BG515" s="730"/>
      <c r="BH515" s="730"/>
      <c r="BI515" s="1"/>
      <c r="BJ515" s="1"/>
      <c r="BK515" s="1"/>
      <c r="BL515" s="1"/>
      <c r="BM515" s="1"/>
      <c r="BN515" s="1"/>
      <c r="BO515" s="1"/>
      <c r="BP515" s="1"/>
      <c r="BQ515" s="1"/>
      <c r="BR515" s="1"/>
      <c r="BS515" s="1"/>
      <c r="BT515" s="1"/>
      <c r="BU515" s="1"/>
    </row>
    <row r="516" spans="1:73" s="3" customFormat="1">
      <c r="A516" s="1"/>
      <c r="F516" s="28"/>
      <c r="G516" s="28"/>
      <c r="H516" s="28"/>
      <c r="I516" s="28"/>
      <c r="J516" s="28"/>
      <c r="K516" s="28"/>
      <c r="L516" s="28"/>
      <c r="M516" s="28"/>
      <c r="N516" s="28"/>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P516" s="1"/>
      <c r="AQ516" s="1"/>
      <c r="AR516" s="1"/>
      <c r="AS516" s="730"/>
      <c r="AT516" s="730"/>
      <c r="AU516" s="730"/>
      <c r="AV516" s="730"/>
      <c r="AW516" s="730"/>
      <c r="AX516" s="730"/>
      <c r="AY516" s="730"/>
      <c r="AZ516" s="730"/>
      <c r="BA516" s="730"/>
      <c r="BB516" s="730"/>
      <c r="BC516" s="730"/>
      <c r="BD516" s="730"/>
      <c r="BE516" s="730"/>
      <c r="BF516" s="730"/>
      <c r="BG516" s="730"/>
      <c r="BH516" s="730"/>
      <c r="BI516" s="1"/>
      <c r="BJ516" s="1"/>
      <c r="BK516" s="1"/>
      <c r="BL516" s="1"/>
      <c r="BM516" s="1"/>
      <c r="BN516" s="1"/>
      <c r="BO516" s="1"/>
      <c r="BP516" s="1"/>
      <c r="BQ516" s="1"/>
      <c r="BR516" s="1"/>
      <c r="BS516" s="1"/>
      <c r="BT516" s="1"/>
      <c r="BU516" s="1"/>
    </row>
    <row r="517" spans="1:73" s="3" customFormat="1">
      <c r="A517" s="1"/>
      <c r="F517" s="28"/>
      <c r="G517" s="28"/>
      <c r="H517" s="28"/>
      <c r="I517" s="28"/>
      <c r="J517" s="28"/>
      <c r="K517" s="28"/>
      <c r="L517" s="28"/>
      <c r="M517" s="28"/>
      <c r="N517" s="28"/>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P517" s="1"/>
      <c r="AQ517" s="1"/>
      <c r="AR517" s="1"/>
      <c r="AS517" s="730"/>
      <c r="AT517" s="730"/>
      <c r="AU517" s="730"/>
      <c r="AV517" s="730"/>
      <c r="AW517" s="730"/>
      <c r="AX517" s="730"/>
      <c r="AY517" s="730"/>
      <c r="AZ517" s="730"/>
      <c r="BA517" s="730"/>
      <c r="BB517" s="730"/>
      <c r="BC517" s="730"/>
      <c r="BD517" s="730"/>
      <c r="BE517" s="730"/>
      <c r="BF517" s="730"/>
      <c r="BG517" s="730"/>
      <c r="BH517" s="730"/>
      <c r="BI517" s="1"/>
      <c r="BJ517" s="1"/>
      <c r="BK517" s="1"/>
      <c r="BL517" s="1"/>
      <c r="BM517" s="1"/>
      <c r="BN517" s="1"/>
      <c r="BO517" s="1"/>
      <c r="BP517" s="1"/>
      <c r="BQ517" s="1"/>
      <c r="BR517" s="1"/>
      <c r="BS517" s="1"/>
      <c r="BT517" s="1"/>
      <c r="BU517" s="1"/>
    </row>
    <row r="518" spans="1:73" s="3" customFormat="1">
      <c r="A518" s="1"/>
      <c r="F518" s="28"/>
      <c r="G518" s="28"/>
      <c r="H518" s="28"/>
      <c r="I518" s="28"/>
      <c r="J518" s="28"/>
      <c r="K518" s="28"/>
      <c r="L518" s="28"/>
      <c r="M518" s="28"/>
      <c r="N518" s="28"/>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P518" s="1"/>
      <c r="AQ518" s="1"/>
      <c r="AR518" s="1"/>
      <c r="AS518" s="730"/>
      <c r="AT518" s="730"/>
      <c r="AU518" s="730"/>
      <c r="AV518" s="730"/>
      <c r="AW518" s="730"/>
      <c r="AX518" s="730"/>
      <c r="AY518" s="730"/>
      <c r="AZ518" s="730"/>
      <c r="BA518" s="730"/>
      <c r="BB518" s="730"/>
      <c r="BC518" s="730"/>
      <c r="BD518" s="730"/>
      <c r="BE518" s="730"/>
      <c r="BF518" s="730"/>
      <c r="BG518" s="730"/>
      <c r="BH518" s="730"/>
      <c r="BI518" s="1"/>
      <c r="BJ518" s="1"/>
      <c r="BK518" s="1"/>
      <c r="BL518" s="1"/>
      <c r="BM518" s="1"/>
      <c r="BN518" s="1"/>
      <c r="BO518" s="1"/>
      <c r="BP518" s="1"/>
      <c r="BQ518" s="1"/>
      <c r="BR518" s="1"/>
      <c r="BS518" s="1"/>
      <c r="BT518" s="1"/>
      <c r="BU518" s="1"/>
    </row>
    <row r="519" spans="1:73" s="3" customFormat="1">
      <c r="A519" s="1"/>
      <c r="F519" s="28"/>
      <c r="G519" s="28"/>
      <c r="H519" s="28"/>
      <c r="I519" s="28"/>
      <c r="J519" s="28"/>
      <c r="K519" s="28"/>
      <c r="L519" s="28"/>
      <c r="M519" s="28"/>
      <c r="N519" s="28"/>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P519" s="1"/>
      <c r="AQ519" s="1"/>
      <c r="AR519" s="1"/>
      <c r="AS519" s="730"/>
      <c r="AT519" s="730"/>
      <c r="AU519" s="730"/>
      <c r="AV519" s="730"/>
      <c r="AW519" s="730"/>
      <c r="AX519" s="730"/>
      <c r="AY519" s="730"/>
      <c r="AZ519" s="730"/>
      <c r="BA519" s="730"/>
      <c r="BB519" s="730"/>
      <c r="BC519" s="730"/>
      <c r="BD519" s="730"/>
      <c r="BE519" s="730"/>
      <c r="BF519" s="730"/>
      <c r="BG519" s="730"/>
      <c r="BH519" s="730"/>
      <c r="BI519" s="1"/>
      <c r="BJ519" s="1"/>
      <c r="BK519" s="1"/>
      <c r="BL519" s="1"/>
      <c r="BM519" s="1"/>
      <c r="BN519" s="1"/>
      <c r="BO519" s="1"/>
      <c r="BP519" s="1"/>
      <c r="BQ519" s="1"/>
      <c r="BR519" s="1"/>
      <c r="BS519" s="1"/>
      <c r="BT519" s="1"/>
      <c r="BU519" s="1"/>
    </row>
    <row r="520" spans="1:73" s="3" customFormat="1">
      <c r="A520" s="1"/>
      <c r="F520" s="28"/>
      <c r="G520" s="28"/>
      <c r="H520" s="28"/>
      <c r="I520" s="28"/>
      <c r="J520" s="28"/>
      <c r="K520" s="28"/>
      <c r="L520" s="28"/>
      <c r="M520" s="28"/>
      <c r="N520" s="28"/>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P520" s="1"/>
      <c r="AQ520" s="1"/>
      <c r="AR520" s="1"/>
      <c r="AS520" s="730"/>
      <c r="AT520" s="730"/>
      <c r="AU520" s="730"/>
      <c r="AV520" s="730"/>
      <c r="AW520" s="730"/>
      <c r="AX520" s="730"/>
      <c r="AY520" s="730"/>
      <c r="AZ520" s="730"/>
      <c r="BA520" s="730"/>
      <c r="BB520" s="730"/>
      <c r="BC520" s="730"/>
      <c r="BD520" s="730"/>
      <c r="BE520" s="730"/>
      <c r="BF520" s="730"/>
      <c r="BG520" s="730"/>
      <c r="BH520" s="730"/>
      <c r="BI520" s="1"/>
      <c r="BJ520" s="1"/>
      <c r="BK520" s="1"/>
      <c r="BL520" s="1"/>
      <c r="BM520" s="1"/>
      <c r="BN520" s="1"/>
      <c r="BO520" s="1"/>
      <c r="BP520" s="1"/>
      <c r="BQ520" s="1"/>
      <c r="BR520" s="1"/>
      <c r="BS520" s="1"/>
      <c r="BT520" s="1"/>
      <c r="BU520" s="1"/>
    </row>
    <row r="521" spans="1:73" s="3" customFormat="1">
      <c r="A521" s="1"/>
      <c r="F521" s="28"/>
      <c r="G521" s="28"/>
      <c r="H521" s="28"/>
      <c r="I521" s="28"/>
      <c r="J521" s="28"/>
      <c r="K521" s="28"/>
      <c r="L521" s="28"/>
      <c r="M521" s="28"/>
      <c r="N521" s="28"/>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P521" s="1"/>
      <c r="AQ521" s="1"/>
      <c r="AR521" s="1"/>
      <c r="AS521" s="730"/>
      <c r="AT521" s="730"/>
      <c r="AU521" s="730"/>
      <c r="AV521" s="730"/>
      <c r="AW521" s="730"/>
      <c r="AX521" s="730"/>
      <c r="AY521" s="730"/>
      <c r="AZ521" s="730"/>
      <c r="BA521" s="730"/>
      <c r="BB521" s="730"/>
      <c r="BC521" s="730"/>
      <c r="BD521" s="730"/>
      <c r="BE521" s="730"/>
      <c r="BF521" s="730"/>
      <c r="BG521" s="730"/>
      <c r="BH521" s="730"/>
      <c r="BI521" s="1"/>
      <c r="BJ521" s="1"/>
      <c r="BK521" s="1"/>
      <c r="BL521" s="1"/>
      <c r="BM521" s="1"/>
      <c r="BN521" s="1"/>
      <c r="BO521" s="1"/>
      <c r="BP521" s="1"/>
      <c r="BQ521" s="1"/>
      <c r="BR521" s="1"/>
      <c r="BS521" s="1"/>
      <c r="BT521" s="1"/>
      <c r="BU521" s="1"/>
    </row>
    <row r="522" spans="1:73" s="3" customFormat="1">
      <c r="A522" s="1"/>
      <c r="F522" s="28"/>
      <c r="G522" s="28"/>
      <c r="H522" s="28"/>
      <c r="I522" s="28"/>
      <c r="J522" s="28"/>
      <c r="K522" s="28"/>
      <c r="L522" s="28"/>
      <c r="M522" s="28"/>
      <c r="N522" s="28"/>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P522" s="1"/>
      <c r="AQ522" s="1"/>
      <c r="AR522" s="1"/>
      <c r="AS522" s="730"/>
      <c r="AT522" s="730"/>
      <c r="AU522" s="730"/>
      <c r="AV522" s="730"/>
      <c r="AW522" s="730"/>
      <c r="AX522" s="730"/>
      <c r="AY522" s="730"/>
      <c r="AZ522" s="730"/>
      <c r="BA522" s="730"/>
      <c r="BB522" s="730"/>
      <c r="BC522" s="730"/>
      <c r="BD522" s="730"/>
      <c r="BE522" s="730"/>
      <c r="BF522" s="730"/>
      <c r="BG522" s="730"/>
      <c r="BH522" s="730"/>
      <c r="BI522" s="1"/>
      <c r="BJ522" s="1"/>
      <c r="BK522" s="1"/>
      <c r="BL522" s="1"/>
      <c r="BM522" s="1"/>
      <c r="BN522" s="1"/>
      <c r="BO522" s="1"/>
      <c r="BP522" s="1"/>
      <c r="BQ522" s="1"/>
      <c r="BR522" s="1"/>
      <c r="BS522" s="1"/>
      <c r="BT522" s="1"/>
      <c r="BU522" s="1"/>
    </row>
    <row r="523" spans="1:73" s="3" customFormat="1">
      <c r="A523" s="1"/>
      <c r="F523" s="28"/>
      <c r="G523" s="28"/>
      <c r="H523" s="28"/>
      <c r="I523" s="28"/>
      <c r="J523" s="28"/>
      <c r="K523" s="28"/>
      <c r="L523" s="28"/>
      <c r="M523" s="28"/>
      <c r="N523" s="28"/>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P523" s="1"/>
      <c r="AQ523" s="1"/>
      <c r="AR523" s="1"/>
      <c r="AS523" s="730"/>
      <c r="AT523" s="730"/>
      <c r="AU523" s="730"/>
      <c r="AV523" s="730"/>
      <c r="AW523" s="730"/>
      <c r="AX523" s="730"/>
      <c r="AY523" s="730"/>
      <c r="AZ523" s="730"/>
      <c r="BA523" s="730"/>
      <c r="BB523" s="730"/>
      <c r="BC523" s="730"/>
      <c r="BD523" s="730"/>
      <c r="BE523" s="730"/>
      <c r="BF523" s="730"/>
      <c r="BG523" s="730"/>
      <c r="BH523" s="730"/>
      <c r="BI523" s="1"/>
      <c r="BJ523" s="1"/>
      <c r="BK523" s="1"/>
      <c r="BL523" s="1"/>
      <c r="BM523" s="1"/>
      <c r="BN523" s="1"/>
      <c r="BO523" s="1"/>
      <c r="BP523" s="1"/>
      <c r="BQ523" s="1"/>
      <c r="BR523" s="1"/>
      <c r="BS523" s="1"/>
      <c r="BT523" s="1"/>
      <c r="BU523" s="1"/>
    </row>
    <row r="524" spans="1:73" s="3" customFormat="1">
      <c r="A524" s="1"/>
      <c r="F524" s="28"/>
      <c r="G524" s="28"/>
      <c r="H524" s="28"/>
      <c r="I524" s="28"/>
      <c r="J524" s="28"/>
      <c r="K524" s="28"/>
      <c r="L524" s="28"/>
      <c r="M524" s="28"/>
      <c r="N524" s="28"/>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P524" s="1"/>
      <c r="AQ524" s="1"/>
      <c r="AR524" s="1"/>
      <c r="AS524" s="730"/>
      <c r="AT524" s="730"/>
      <c r="AU524" s="730"/>
      <c r="AV524" s="730"/>
      <c r="AW524" s="730"/>
      <c r="AX524" s="730"/>
      <c r="AY524" s="730"/>
      <c r="AZ524" s="730"/>
      <c r="BA524" s="730"/>
      <c r="BB524" s="730"/>
      <c r="BC524" s="730"/>
      <c r="BD524" s="730"/>
      <c r="BE524" s="730"/>
      <c r="BF524" s="730"/>
      <c r="BG524" s="730"/>
      <c r="BH524" s="730"/>
      <c r="BI524" s="1"/>
      <c r="BJ524" s="1"/>
      <c r="BK524" s="1"/>
      <c r="BL524" s="1"/>
      <c r="BM524" s="1"/>
      <c r="BN524" s="1"/>
      <c r="BO524" s="1"/>
      <c r="BP524" s="1"/>
      <c r="BQ524" s="1"/>
      <c r="BR524" s="1"/>
      <c r="BS524" s="1"/>
      <c r="BT524" s="1"/>
      <c r="BU524" s="1"/>
    </row>
    <row r="525" spans="1:73" s="3" customFormat="1">
      <c r="A525" s="1"/>
      <c r="F525" s="28"/>
      <c r="G525" s="28"/>
      <c r="H525" s="28"/>
      <c r="I525" s="28"/>
      <c r="J525" s="28"/>
      <c r="K525" s="28"/>
      <c r="L525" s="28"/>
      <c r="M525" s="28"/>
      <c r="N525" s="28"/>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P525" s="1"/>
      <c r="AQ525" s="1"/>
      <c r="AR525" s="1"/>
      <c r="AS525" s="730"/>
      <c r="AT525" s="730"/>
      <c r="AU525" s="730"/>
      <c r="AV525" s="730"/>
      <c r="AW525" s="730"/>
      <c r="AX525" s="730"/>
      <c r="AY525" s="730"/>
      <c r="AZ525" s="730"/>
      <c r="BA525" s="730"/>
      <c r="BB525" s="730"/>
      <c r="BC525" s="730"/>
      <c r="BD525" s="730"/>
      <c r="BE525" s="730"/>
      <c r="BF525" s="730"/>
      <c r="BG525" s="730"/>
      <c r="BH525" s="730"/>
      <c r="BI525" s="1"/>
      <c r="BJ525" s="1"/>
      <c r="BK525" s="1"/>
      <c r="BL525" s="1"/>
      <c r="BM525" s="1"/>
      <c r="BN525" s="1"/>
      <c r="BO525" s="1"/>
      <c r="BP525" s="1"/>
      <c r="BQ525" s="1"/>
      <c r="BR525" s="1"/>
      <c r="BS525" s="1"/>
      <c r="BT525" s="1"/>
      <c r="BU525" s="1"/>
    </row>
    <row r="526" spans="1:73" s="3" customFormat="1">
      <c r="A526" s="1"/>
      <c r="F526" s="28"/>
      <c r="G526" s="28"/>
      <c r="H526" s="28"/>
      <c r="I526" s="28"/>
      <c r="J526" s="28"/>
      <c r="K526" s="28"/>
      <c r="L526" s="28"/>
      <c r="M526" s="28"/>
      <c r="N526" s="28"/>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P526" s="1"/>
      <c r="AQ526" s="1"/>
      <c r="AR526" s="1"/>
      <c r="AS526" s="730"/>
      <c r="AT526" s="730"/>
      <c r="AU526" s="730"/>
      <c r="AV526" s="730"/>
      <c r="AW526" s="730"/>
      <c r="AX526" s="730"/>
      <c r="AY526" s="730"/>
      <c r="AZ526" s="730"/>
      <c r="BA526" s="730"/>
      <c r="BB526" s="730"/>
      <c r="BC526" s="730"/>
      <c r="BD526" s="730"/>
      <c r="BE526" s="730"/>
      <c r="BF526" s="730"/>
      <c r="BG526" s="730"/>
      <c r="BH526" s="730"/>
      <c r="BI526" s="1"/>
      <c r="BJ526" s="1"/>
      <c r="BK526" s="1"/>
      <c r="BL526" s="1"/>
      <c r="BM526" s="1"/>
      <c r="BN526" s="1"/>
      <c r="BO526" s="1"/>
      <c r="BP526" s="1"/>
      <c r="BQ526" s="1"/>
      <c r="BR526" s="1"/>
      <c r="BS526" s="1"/>
      <c r="BT526" s="1"/>
      <c r="BU526" s="1"/>
    </row>
    <row r="527" spans="1:73" s="3" customFormat="1">
      <c r="A527" s="1"/>
      <c r="F527" s="28"/>
      <c r="G527" s="28"/>
      <c r="H527" s="28"/>
      <c r="I527" s="28"/>
      <c r="J527" s="28"/>
      <c r="K527" s="28"/>
      <c r="L527" s="28"/>
      <c r="M527" s="28"/>
      <c r="N527" s="28"/>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P527" s="1"/>
      <c r="AQ527" s="1"/>
      <c r="AR527" s="1"/>
      <c r="AS527" s="730"/>
      <c r="AT527" s="730"/>
      <c r="AU527" s="730"/>
      <c r="AV527" s="730"/>
      <c r="AW527" s="730"/>
      <c r="AX527" s="730"/>
      <c r="AY527" s="730"/>
      <c r="AZ527" s="730"/>
      <c r="BA527" s="730"/>
      <c r="BB527" s="730"/>
      <c r="BC527" s="730"/>
      <c r="BD527" s="730"/>
      <c r="BE527" s="730"/>
      <c r="BF527" s="730"/>
      <c r="BG527" s="730"/>
      <c r="BH527" s="730"/>
      <c r="BI527" s="1"/>
      <c r="BJ527" s="1"/>
      <c r="BK527" s="1"/>
      <c r="BL527" s="1"/>
      <c r="BM527" s="1"/>
      <c r="BN527" s="1"/>
      <c r="BO527" s="1"/>
      <c r="BP527" s="1"/>
      <c r="BQ527" s="1"/>
      <c r="BR527" s="1"/>
      <c r="BS527" s="1"/>
      <c r="BT527" s="1"/>
      <c r="BU527" s="1"/>
    </row>
    <row r="528" spans="1:73" s="3" customFormat="1">
      <c r="A528" s="1"/>
      <c r="F528" s="28"/>
      <c r="G528" s="28"/>
      <c r="H528" s="28"/>
      <c r="I528" s="28"/>
      <c r="J528" s="28"/>
      <c r="K528" s="28"/>
      <c r="L528" s="28"/>
      <c r="M528" s="28"/>
      <c r="N528" s="28"/>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P528" s="1"/>
      <c r="AQ528" s="1"/>
      <c r="AR528" s="1"/>
      <c r="AS528" s="730"/>
      <c r="AT528" s="730"/>
      <c r="AU528" s="730"/>
      <c r="AV528" s="730"/>
      <c r="AW528" s="730"/>
      <c r="AX528" s="730"/>
      <c r="AY528" s="730"/>
      <c r="AZ528" s="730"/>
      <c r="BA528" s="730"/>
      <c r="BB528" s="730"/>
      <c r="BC528" s="730"/>
      <c r="BD528" s="730"/>
      <c r="BE528" s="730"/>
      <c r="BF528" s="730"/>
      <c r="BG528" s="730"/>
      <c r="BH528" s="730"/>
      <c r="BI528" s="1"/>
      <c r="BJ528" s="1"/>
      <c r="BK528" s="1"/>
      <c r="BL528" s="1"/>
      <c r="BM528" s="1"/>
      <c r="BN528" s="1"/>
      <c r="BO528" s="1"/>
      <c r="BP528" s="1"/>
      <c r="BQ528" s="1"/>
      <c r="BR528" s="1"/>
      <c r="BS528" s="1"/>
      <c r="BT528" s="1"/>
      <c r="BU528" s="1"/>
    </row>
    <row r="529" spans="1:73" s="3" customFormat="1">
      <c r="A529" s="1"/>
      <c r="F529" s="28"/>
      <c r="G529" s="28"/>
      <c r="H529" s="28"/>
      <c r="I529" s="28"/>
      <c r="J529" s="28"/>
      <c r="K529" s="28"/>
      <c r="L529" s="28"/>
      <c r="M529" s="28"/>
      <c r="N529" s="28"/>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P529" s="1"/>
      <c r="AQ529" s="1"/>
      <c r="AR529" s="1"/>
      <c r="AS529" s="730"/>
      <c r="AT529" s="730"/>
      <c r="AU529" s="730"/>
      <c r="AV529" s="730"/>
      <c r="AW529" s="730"/>
      <c r="AX529" s="730"/>
      <c r="AY529" s="730"/>
      <c r="AZ529" s="730"/>
      <c r="BA529" s="730"/>
      <c r="BB529" s="730"/>
      <c r="BC529" s="730"/>
      <c r="BD529" s="730"/>
      <c r="BE529" s="730"/>
      <c r="BF529" s="730"/>
      <c r="BG529" s="730"/>
      <c r="BH529" s="730"/>
      <c r="BI529" s="1"/>
      <c r="BJ529" s="1"/>
      <c r="BK529" s="1"/>
      <c r="BL529" s="1"/>
      <c r="BM529" s="1"/>
      <c r="BN529" s="1"/>
      <c r="BO529" s="1"/>
      <c r="BP529" s="1"/>
      <c r="BQ529" s="1"/>
      <c r="BR529" s="1"/>
      <c r="BS529" s="1"/>
      <c r="BT529" s="1"/>
      <c r="BU529" s="1"/>
    </row>
    <row r="530" spans="1:73" s="3" customFormat="1">
      <c r="A530" s="1"/>
      <c r="F530" s="28"/>
      <c r="G530" s="28"/>
      <c r="H530" s="28"/>
      <c r="I530" s="28"/>
      <c r="J530" s="28"/>
      <c r="K530" s="28"/>
      <c r="L530" s="28"/>
      <c r="M530" s="28"/>
      <c r="N530" s="28"/>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P530" s="1"/>
      <c r="AQ530" s="1"/>
      <c r="AR530" s="1"/>
      <c r="AS530" s="730"/>
      <c r="AT530" s="730"/>
      <c r="AU530" s="730"/>
      <c r="AV530" s="730"/>
      <c r="AW530" s="730"/>
      <c r="AX530" s="730"/>
      <c r="AY530" s="730"/>
      <c r="AZ530" s="730"/>
      <c r="BA530" s="730"/>
      <c r="BB530" s="730"/>
      <c r="BC530" s="730"/>
      <c r="BD530" s="730"/>
      <c r="BE530" s="730"/>
      <c r="BF530" s="730"/>
      <c r="BG530" s="730"/>
      <c r="BH530" s="730"/>
      <c r="BI530" s="1"/>
      <c r="BJ530" s="1"/>
      <c r="BK530" s="1"/>
      <c r="BL530" s="1"/>
      <c r="BM530" s="1"/>
      <c r="BN530" s="1"/>
      <c r="BO530" s="1"/>
      <c r="BP530" s="1"/>
      <c r="BQ530" s="1"/>
      <c r="BR530" s="1"/>
      <c r="BS530" s="1"/>
      <c r="BT530" s="1"/>
      <c r="BU530" s="1"/>
    </row>
    <row r="531" spans="1:73" s="3" customFormat="1">
      <c r="A531" s="1"/>
      <c r="F531" s="28"/>
      <c r="G531" s="28"/>
      <c r="H531" s="28"/>
      <c r="I531" s="28"/>
      <c r="J531" s="28"/>
      <c r="K531" s="28"/>
      <c r="L531" s="28"/>
      <c r="M531" s="28"/>
      <c r="N531" s="28"/>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P531" s="1"/>
      <c r="AQ531" s="1"/>
      <c r="AR531" s="1"/>
      <c r="AS531" s="730"/>
      <c r="AT531" s="730"/>
      <c r="AU531" s="730"/>
      <c r="AV531" s="730"/>
      <c r="AW531" s="730"/>
      <c r="AX531" s="730"/>
      <c r="AY531" s="730"/>
      <c r="AZ531" s="730"/>
      <c r="BA531" s="730"/>
      <c r="BB531" s="730"/>
      <c r="BC531" s="730"/>
      <c r="BD531" s="730"/>
      <c r="BE531" s="730"/>
      <c r="BF531" s="730"/>
      <c r="BG531" s="730"/>
      <c r="BH531" s="730"/>
      <c r="BI531" s="1"/>
      <c r="BJ531" s="1"/>
      <c r="BK531" s="1"/>
      <c r="BL531" s="1"/>
      <c r="BM531" s="1"/>
      <c r="BN531" s="1"/>
      <c r="BO531" s="1"/>
      <c r="BP531" s="1"/>
      <c r="BQ531" s="1"/>
      <c r="BR531" s="1"/>
      <c r="BS531" s="1"/>
      <c r="BT531" s="1"/>
      <c r="BU531" s="1"/>
    </row>
    <row r="532" spans="1:73" s="3" customFormat="1">
      <c r="A532" s="1"/>
      <c r="F532" s="28"/>
      <c r="G532" s="28"/>
      <c r="H532" s="28"/>
      <c r="I532" s="28"/>
      <c r="J532" s="28"/>
      <c r="K532" s="28"/>
      <c r="L532" s="28"/>
      <c r="M532" s="28"/>
      <c r="N532" s="28"/>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P532" s="1"/>
      <c r="AQ532" s="1"/>
      <c r="AR532" s="1"/>
      <c r="AS532" s="730"/>
      <c r="AT532" s="730"/>
      <c r="AU532" s="730"/>
      <c r="AV532" s="730"/>
      <c r="AW532" s="730"/>
      <c r="AX532" s="730"/>
      <c r="AY532" s="730"/>
      <c r="AZ532" s="730"/>
      <c r="BA532" s="730"/>
      <c r="BB532" s="730"/>
      <c r="BC532" s="730"/>
      <c r="BD532" s="730"/>
      <c r="BE532" s="730"/>
      <c r="BF532" s="730"/>
      <c r="BG532" s="730"/>
      <c r="BH532" s="730"/>
      <c r="BI532" s="1"/>
      <c r="BJ532" s="1"/>
      <c r="BK532" s="1"/>
      <c r="BL532" s="1"/>
      <c r="BM532" s="1"/>
      <c r="BN532" s="1"/>
      <c r="BO532" s="1"/>
      <c r="BP532" s="1"/>
      <c r="BQ532" s="1"/>
      <c r="BR532" s="1"/>
      <c r="BS532" s="1"/>
      <c r="BT532" s="1"/>
      <c r="BU532" s="1"/>
    </row>
    <row r="533" spans="1:73" s="3" customFormat="1">
      <c r="A533" s="1"/>
      <c r="F533" s="28"/>
      <c r="G533" s="28"/>
      <c r="H533" s="28"/>
      <c r="I533" s="28"/>
      <c r="J533" s="28"/>
      <c r="K533" s="28"/>
      <c r="L533" s="28"/>
      <c r="M533" s="28"/>
      <c r="N533" s="28"/>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P533" s="1"/>
      <c r="AQ533" s="1"/>
      <c r="AR533" s="1"/>
      <c r="AS533" s="730"/>
      <c r="AT533" s="730"/>
      <c r="AU533" s="730"/>
      <c r="AV533" s="730"/>
      <c r="AW533" s="730"/>
      <c r="AX533" s="730"/>
      <c r="AY533" s="730"/>
      <c r="AZ533" s="730"/>
      <c r="BA533" s="730"/>
      <c r="BB533" s="730"/>
      <c r="BC533" s="730"/>
      <c r="BD533" s="730"/>
      <c r="BE533" s="730"/>
      <c r="BF533" s="730"/>
      <c r="BG533" s="730"/>
      <c r="BH533" s="730"/>
      <c r="BI533" s="1"/>
      <c r="BJ533" s="1"/>
      <c r="BK533" s="1"/>
      <c r="BL533" s="1"/>
      <c r="BM533" s="1"/>
      <c r="BN533" s="1"/>
      <c r="BO533" s="1"/>
      <c r="BP533" s="1"/>
      <c r="BQ533" s="1"/>
      <c r="BR533" s="1"/>
      <c r="BS533" s="1"/>
      <c r="BT533" s="1"/>
      <c r="BU533" s="1"/>
    </row>
    <row r="534" spans="1:73" s="3" customFormat="1">
      <c r="A534" s="1"/>
      <c r="F534" s="28"/>
      <c r="G534" s="28"/>
      <c r="H534" s="28"/>
      <c r="I534" s="28"/>
      <c r="J534" s="28"/>
      <c r="K534" s="28"/>
      <c r="L534" s="28"/>
      <c r="M534" s="28"/>
      <c r="N534" s="28"/>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P534" s="1"/>
      <c r="AQ534" s="1"/>
      <c r="AR534" s="1"/>
      <c r="AS534" s="730"/>
      <c r="AT534" s="730"/>
      <c r="AU534" s="730"/>
      <c r="AV534" s="730"/>
      <c r="AW534" s="730"/>
      <c r="AX534" s="730"/>
      <c r="AY534" s="730"/>
      <c r="AZ534" s="730"/>
      <c r="BA534" s="730"/>
      <c r="BB534" s="730"/>
      <c r="BC534" s="730"/>
      <c r="BD534" s="730"/>
      <c r="BE534" s="730"/>
      <c r="BF534" s="730"/>
      <c r="BG534" s="730"/>
      <c r="BH534" s="730"/>
      <c r="BI534" s="1"/>
      <c r="BJ534" s="1"/>
      <c r="BK534" s="1"/>
      <c r="BL534" s="1"/>
      <c r="BM534" s="1"/>
      <c r="BN534" s="1"/>
      <c r="BO534" s="1"/>
      <c r="BP534" s="1"/>
      <c r="BQ534" s="1"/>
      <c r="BR534" s="1"/>
      <c r="BS534" s="1"/>
      <c r="BT534" s="1"/>
      <c r="BU534" s="1"/>
    </row>
    <row r="535" spans="1:73" s="3" customFormat="1">
      <c r="A535" s="1"/>
      <c r="F535" s="28"/>
      <c r="G535" s="28"/>
      <c r="H535" s="28"/>
      <c r="I535" s="28"/>
      <c r="J535" s="28"/>
      <c r="K535" s="28"/>
      <c r="L535" s="28"/>
      <c r="M535" s="28"/>
      <c r="N535" s="28"/>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P535" s="1"/>
      <c r="AQ535" s="1"/>
      <c r="AR535" s="1"/>
      <c r="AS535" s="730"/>
      <c r="AT535" s="730"/>
      <c r="AU535" s="730"/>
      <c r="AV535" s="730"/>
      <c r="AW535" s="730"/>
      <c r="AX535" s="730"/>
      <c r="AY535" s="730"/>
      <c r="AZ535" s="730"/>
      <c r="BA535" s="730"/>
      <c r="BB535" s="730"/>
      <c r="BC535" s="730"/>
      <c r="BD535" s="730"/>
      <c r="BE535" s="730"/>
      <c r="BF535" s="730"/>
      <c r="BG535" s="730"/>
      <c r="BH535" s="730"/>
      <c r="BI535" s="1"/>
      <c r="BJ535" s="1"/>
      <c r="BK535" s="1"/>
      <c r="BL535" s="1"/>
      <c r="BM535" s="1"/>
      <c r="BN535" s="1"/>
      <c r="BO535" s="1"/>
      <c r="BP535" s="1"/>
      <c r="BQ535" s="1"/>
      <c r="BR535" s="1"/>
      <c r="BS535" s="1"/>
      <c r="BT535" s="1"/>
      <c r="BU535" s="1"/>
    </row>
    <row r="536" spans="1:73" s="3" customFormat="1">
      <c r="A536" s="1"/>
      <c r="F536" s="28"/>
      <c r="G536" s="28"/>
      <c r="H536" s="28"/>
      <c r="I536" s="28"/>
      <c r="J536" s="28"/>
      <c r="K536" s="28"/>
      <c r="L536" s="28"/>
      <c r="M536" s="28"/>
      <c r="N536" s="28"/>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P536" s="1"/>
      <c r="AQ536" s="1"/>
      <c r="AR536" s="1"/>
      <c r="AS536" s="730"/>
      <c r="AT536" s="730"/>
      <c r="AU536" s="730"/>
      <c r="AV536" s="730"/>
      <c r="AW536" s="730"/>
      <c r="AX536" s="730"/>
      <c r="AY536" s="730"/>
      <c r="AZ536" s="730"/>
      <c r="BA536" s="730"/>
      <c r="BB536" s="730"/>
      <c r="BC536" s="730"/>
      <c r="BD536" s="730"/>
      <c r="BE536" s="730"/>
      <c r="BF536" s="730"/>
      <c r="BG536" s="730"/>
      <c r="BH536" s="730"/>
      <c r="BI536" s="1"/>
      <c r="BJ536" s="1"/>
      <c r="BK536" s="1"/>
      <c r="BL536" s="1"/>
      <c r="BM536" s="1"/>
      <c r="BN536" s="1"/>
      <c r="BO536" s="1"/>
      <c r="BP536" s="1"/>
      <c r="BQ536" s="1"/>
      <c r="BR536" s="1"/>
      <c r="BS536" s="1"/>
      <c r="BT536" s="1"/>
      <c r="BU536" s="1"/>
    </row>
    <row r="537" spans="1:73" s="3" customFormat="1">
      <c r="A537" s="1"/>
      <c r="F537" s="28"/>
      <c r="G537" s="28"/>
      <c r="H537" s="28"/>
      <c r="I537" s="28"/>
      <c r="J537" s="28"/>
      <c r="K537" s="28"/>
      <c r="L537" s="28"/>
      <c r="M537" s="28"/>
      <c r="N537" s="28"/>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P537" s="1"/>
      <c r="AQ537" s="1"/>
      <c r="AR537" s="1"/>
      <c r="AS537" s="730"/>
      <c r="AT537" s="730"/>
      <c r="AU537" s="730"/>
      <c r="AV537" s="730"/>
      <c r="AW537" s="730"/>
      <c r="AX537" s="730"/>
      <c r="AY537" s="730"/>
      <c r="AZ537" s="730"/>
      <c r="BA537" s="730"/>
      <c r="BB537" s="730"/>
      <c r="BC537" s="730"/>
      <c r="BD537" s="730"/>
      <c r="BE537" s="730"/>
      <c r="BF537" s="730"/>
      <c r="BG537" s="730"/>
      <c r="BH537" s="730"/>
      <c r="BI537" s="1"/>
      <c r="BJ537" s="1"/>
      <c r="BK537" s="1"/>
      <c r="BL537" s="1"/>
      <c r="BM537" s="1"/>
      <c r="BN537" s="1"/>
      <c r="BO537" s="1"/>
      <c r="BP537" s="1"/>
      <c r="BQ537" s="1"/>
      <c r="BR537" s="1"/>
      <c r="BS537" s="1"/>
      <c r="BT537" s="1"/>
      <c r="BU537" s="1"/>
    </row>
    <row r="538" spans="1:73" s="3" customFormat="1">
      <c r="A538" s="1"/>
      <c r="F538" s="28"/>
      <c r="G538" s="28"/>
      <c r="H538" s="28"/>
      <c r="I538" s="28"/>
      <c r="J538" s="28"/>
      <c r="K538" s="28"/>
      <c r="L538" s="28"/>
      <c r="M538" s="28"/>
      <c r="N538" s="28"/>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P538" s="1"/>
      <c r="AQ538" s="1"/>
      <c r="AR538" s="1"/>
      <c r="AS538" s="730"/>
      <c r="AT538" s="730"/>
      <c r="AU538" s="730"/>
      <c r="AV538" s="730"/>
      <c r="AW538" s="730"/>
      <c r="AX538" s="730"/>
      <c r="AY538" s="730"/>
      <c r="AZ538" s="730"/>
      <c r="BA538" s="730"/>
      <c r="BB538" s="730"/>
      <c r="BC538" s="730"/>
      <c r="BD538" s="730"/>
      <c r="BE538" s="730"/>
      <c r="BF538" s="730"/>
      <c r="BG538" s="730"/>
      <c r="BH538" s="730"/>
      <c r="BI538" s="1"/>
      <c r="BJ538" s="1"/>
      <c r="BK538" s="1"/>
      <c r="BL538" s="1"/>
      <c r="BM538" s="1"/>
      <c r="BN538" s="1"/>
      <c r="BO538" s="1"/>
      <c r="BP538" s="1"/>
      <c r="BQ538" s="1"/>
      <c r="BR538" s="1"/>
      <c r="BS538" s="1"/>
      <c r="BT538" s="1"/>
      <c r="BU538" s="1"/>
    </row>
    <row r="539" spans="1:73" s="3" customFormat="1">
      <c r="A539" s="1"/>
      <c r="F539" s="28"/>
      <c r="G539" s="28"/>
      <c r="H539" s="28"/>
      <c r="I539" s="28"/>
      <c r="J539" s="28"/>
      <c r="K539" s="28"/>
      <c r="L539" s="28"/>
      <c r="M539" s="28"/>
      <c r="N539" s="28"/>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P539" s="1"/>
      <c r="AQ539" s="1"/>
      <c r="AR539" s="1"/>
      <c r="AS539" s="730"/>
      <c r="AT539" s="730"/>
      <c r="AU539" s="730"/>
      <c r="AV539" s="730"/>
      <c r="AW539" s="730"/>
      <c r="AX539" s="730"/>
      <c r="AY539" s="730"/>
      <c r="AZ539" s="730"/>
      <c r="BA539" s="730"/>
      <c r="BB539" s="730"/>
      <c r="BC539" s="730"/>
      <c r="BD539" s="730"/>
      <c r="BE539" s="730"/>
      <c r="BF539" s="730"/>
      <c r="BG539" s="730"/>
      <c r="BH539" s="730"/>
      <c r="BI539" s="1"/>
      <c r="BJ539" s="1"/>
      <c r="BK539" s="1"/>
      <c r="BL539" s="1"/>
      <c r="BM539" s="1"/>
      <c r="BN539" s="1"/>
      <c r="BO539" s="1"/>
      <c r="BP539" s="1"/>
      <c r="BQ539" s="1"/>
      <c r="BR539" s="1"/>
      <c r="BS539" s="1"/>
      <c r="BT539" s="1"/>
      <c r="BU539" s="1"/>
    </row>
    <row r="540" spans="1:73" s="3" customFormat="1">
      <c r="A540" s="1"/>
      <c r="F540" s="28"/>
      <c r="G540" s="28"/>
      <c r="H540" s="28"/>
      <c r="I540" s="28"/>
      <c r="J540" s="28"/>
      <c r="K540" s="28"/>
      <c r="L540" s="28"/>
      <c r="M540" s="28"/>
      <c r="N540" s="28"/>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P540" s="1"/>
      <c r="AQ540" s="1"/>
      <c r="AR540" s="1"/>
      <c r="AS540" s="730"/>
      <c r="AT540" s="730"/>
      <c r="AU540" s="730"/>
      <c r="AV540" s="730"/>
      <c r="AW540" s="730"/>
      <c r="AX540" s="730"/>
      <c r="AY540" s="730"/>
      <c r="AZ540" s="730"/>
      <c r="BA540" s="730"/>
      <c r="BB540" s="730"/>
      <c r="BC540" s="730"/>
      <c r="BD540" s="730"/>
      <c r="BE540" s="730"/>
      <c r="BF540" s="730"/>
      <c r="BG540" s="730"/>
      <c r="BH540" s="730"/>
      <c r="BI540" s="1"/>
      <c r="BJ540" s="1"/>
      <c r="BK540" s="1"/>
      <c r="BL540" s="1"/>
      <c r="BM540" s="1"/>
      <c r="BN540" s="1"/>
      <c r="BO540" s="1"/>
      <c r="BP540" s="1"/>
      <c r="BQ540" s="1"/>
      <c r="BR540" s="1"/>
      <c r="BS540" s="1"/>
      <c r="BT540" s="1"/>
      <c r="BU540" s="1"/>
    </row>
    <row r="541" spans="1:73" s="3" customFormat="1">
      <c r="A541" s="1"/>
      <c r="F541" s="28"/>
      <c r="G541" s="28"/>
      <c r="H541" s="28"/>
      <c r="I541" s="28"/>
      <c r="J541" s="28"/>
      <c r="K541" s="28"/>
      <c r="L541" s="28"/>
      <c r="M541" s="28"/>
      <c r="N541" s="28"/>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P541" s="1"/>
      <c r="AQ541" s="1"/>
      <c r="AR541" s="1"/>
      <c r="AS541" s="730"/>
      <c r="AT541" s="730"/>
      <c r="AU541" s="730"/>
      <c r="AV541" s="730"/>
      <c r="AW541" s="730"/>
      <c r="AX541" s="730"/>
      <c r="AY541" s="730"/>
      <c r="AZ541" s="730"/>
      <c r="BA541" s="730"/>
      <c r="BB541" s="730"/>
      <c r="BC541" s="730"/>
      <c r="BD541" s="730"/>
      <c r="BE541" s="730"/>
      <c r="BF541" s="730"/>
      <c r="BG541" s="730"/>
      <c r="BH541" s="730"/>
      <c r="BI541" s="1"/>
      <c r="BJ541" s="1"/>
      <c r="BK541" s="1"/>
      <c r="BL541" s="1"/>
      <c r="BM541" s="1"/>
      <c r="BN541" s="1"/>
      <c r="BO541" s="1"/>
      <c r="BP541" s="1"/>
      <c r="BQ541" s="1"/>
      <c r="BR541" s="1"/>
      <c r="BS541" s="1"/>
      <c r="BT541" s="1"/>
      <c r="BU541" s="1"/>
    </row>
    <row r="542" spans="1:73" s="3" customFormat="1">
      <c r="A542" s="1"/>
      <c r="F542" s="28"/>
      <c r="G542" s="28"/>
      <c r="H542" s="28"/>
      <c r="I542" s="28"/>
      <c r="J542" s="28"/>
      <c r="K542" s="28"/>
      <c r="L542" s="28"/>
      <c r="M542" s="28"/>
      <c r="N542" s="28"/>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P542" s="1"/>
      <c r="AQ542" s="1"/>
      <c r="AR542" s="1"/>
      <c r="AS542" s="730"/>
      <c r="AT542" s="730"/>
      <c r="AU542" s="730"/>
      <c r="AV542" s="730"/>
      <c r="AW542" s="730"/>
      <c r="AX542" s="730"/>
      <c r="AY542" s="730"/>
      <c r="AZ542" s="730"/>
      <c r="BA542" s="730"/>
      <c r="BB542" s="730"/>
      <c r="BC542" s="730"/>
      <c r="BD542" s="730"/>
      <c r="BE542" s="730"/>
      <c r="BF542" s="730"/>
      <c r="BG542" s="730"/>
      <c r="BH542" s="730"/>
      <c r="BI542" s="1"/>
      <c r="BJ542" s="1"/>
      <c r="BK542" s="1"/>
      <c r="BL542" s="1"/>
      <c r="BM542" s="1"/>
      <c r="BN542" s="1"/>
      <c r="BO542" s="1"/>
      <c r="BP542" s="1"/>
      <c r="BQ542" s="1"/>
      <c r="BR542" s="1"/>
      <c r="BS542" s="1"/>
      <c r="BT542" s="1"/>
      <c r="BU542" s="1"/>
    </row>
    <row r="543" spans="1:73" s="3" customFormat="1">
      <c r="A543" s="1"/>
      <c r="F543" s="28"/>
      <c r="G543" s="28"/>
      <c r="H543" s="28"/>
      <c r="I543" s="28"/>
      <c r="J543" s="28"/>
      <c r="K543" s="28"/>
      <c r="L543" s="28"/>
      <c r="M543" s="28"/>
      <c r="N543" s="28"/>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P543" s="1"/>
      <c r="AQ543" s="1"/>
      <c r="AR543" s="1"/>
      <c r="AS543" s="730"/>
      <c r="AT543" s="730"/>
      <c r="AU543" s="730"/>
      <c r="AV543" s="730"/>
      <c r="AW543" s="730"/>
      <c r="AX543" s="730"/>
      <c r="AY543" s="730"/>
      <c r="AZ543" s="730"/>
      <c r="BA543" s="730"/>
      <c r="BB543" s="730"/>
      <c r="BC543" s="730"/>
      <c r="BD543" s="730"/>
      <c r="BE543" s="730"/>
      <c r="BF543" s="730"/>
      <c r="BG543" s="730"/>
      <c r="BH543" s="730"/>
      <c r="BI543" s="1"/>
      <c r="BJ543" s="1"/>
      <c r="BK543" s="1"/>
      <c r="BL543" s="1"/>
      <c r="BM543" s="1"/>
      <c r="BN543" s="1"/>
      <c r="BO543" s="1"/>
      <c r="BP543" s="1"/>
      <c r="BQ543" s="1"/>
      <c r="BR543" s="1"/>
      <c r="BS543" s="1"/>
      <c r="BT543" s="1"/>
      <c r="BU543" s="1"/>
    </row>
    <row r="544" spans="1:73" s="3" customFormat="1">
      <c r="A544" s="1"/>
      <c r="F544" s="28"/>
      <c r="G544" s="28"/>
      <c r="H544" s="28"/>
      <c r="I544" s="28"/>
      <c r="J544" s="28"/>
      <c r="K544" s="28"/>
      <c r="L544" s="28"/>
      <c r="M544" s="28"/>
      <c r="N544" s="28"/>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P544" s="1"/>
      <c r="AQ544" s="1"/>
      <c r="AR544" s="1"/>
      <c r="AS544" s="730"/>
      <c r="AT544" s="730"/>
      <c r="AU544" s="730"/>
      <c r="AV544" s="730"/>
      <c r="AW544" s="730"/>
      <c r="AX544" s="730"/>
      <c r="AY544" s="730"/>
      <c r="AZ544" s="730"/>
      <c r="BA544" s="730"/>
      <c r="BB544" s="730"/>
      <c r="BC544" s="730"/>
      <c r="BD544" s="730"/>
      <c r="BE544" s="730"/>
      <c r="BF544" s="730"/>
      <c r="BG544" s="730"/>
      <c r="BH544" s="730"/>
      <c r="BI544" s="1"/>
      <c r="BJ544" s="1"/>
      <c r="BK544" s="1"/>
      <c r="BL544" s="1"/>
      <c r="BM544" s="1"/>
      <c r="BN544" s="1"/>
      <c r="BO544" s="1"/>
      <c r="BP544" s="1"/>
      <c r="BQ544" s="1"/>
      <c r="BR544" s="1"/>
      <c r="BS544" s="1"/>
      <c r="BT544" s="1"/>
      <c r="BU544" s="1"/>
    </row>
    <row r="545" spans="1:73" s="3" customFormat="1">
      <c r="A545" s="1"/>
      <c r="F545" s="28"/>
      <c r="G545" s="28"/>
      <c r="H545" s="28"/>
      <c r="I545" s="28"/>
      <c r="J545" s="28"/>
      <c r="K545" s="28"/>
      <c r="L545" s="28"/>
      <c r="M545" s="28"/>
      <c r="N545" s="28"/>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P545" s="1"/>
      <c r="AQ545" s="1"/>
      <c r="AR545" s="1"/>
      <c r="AS545" s="730"/>
      <c r="AT545" s="730"/>
      <c r="AU545" s="730"/>
      <c r="AV545" s="730"/>
      <c r="AW545" s="730"/>
      <c r="AX545" s="730"/>
      <c r="AY545" s="730"/>
      <c r="AZ545" s="730"/>
      <c r="BA545" s="730"/>
      <c r="BB545" s="730"/>
      <c r="BC545" s="730"/>
      <c r="BD545" s="730"/>
      <c r="BE545" s="730"/>
      <c r="BF545" s="730"/>
      <c r="BG545" s="730"/>
      <c r="BH545" s="730"/>
      <c r="BI545" s="1"/>
      <c r="BJ545" s="1"/>
      <c r="BK545" s="1"/>
      <c r="BL545" s="1"/>
      <c r="BM545" s="1"/>
      <c r="BN545" s="1"/>
      <c r="BO545" s="1"/>
      <c r="BP545" s="1"/>
      <c r="BQ545" s="1"/>
      <c r="BR545" s="1"/>
      <c r="BS545" s="1"/>
      <c r="BT545" s="1"/>
      <c r="BU545" s="1"/>
    </row>
    <row r="546" spans="1:73" s="3" customFormat="1">
      <c r="A546" s="1"/>
      <c r="F546" s="28"/>
      <c r="G546" s="28"/>
      <c r="H546" s="28"/>
      <c r="I546" s="28"/>
      <c r="J546" s="28"/>
      <c r="K546" s="28"/>
      <c r="L546" s="28"/>
      <c r="M546" s="28"/>
      <c r="N546" s="28"/>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P546" s="1"/>
      <c r="AQ546" s="1"/>
      <c r="AR546" s="1"/>
      <c r="AS546" s="730"/>
      <c r="AT546" s="730"/>
      <c r="AU546" s="730"/>
      <c r="AV546" s="730"/>
      <c r="AW546" s="730"/>
      <c r="AX546" s="730"/>
      <c r="AY546" s="730"/>
      <c r="AZ546" s="730"/>
      <c r="BA546" s="730"/>
      <c r="BB546" s="730"/>
      <c r="BC546" s="730"/>
      <c r="BD546" s="730"/>
      <c r="BE546" s="730"/>
      <c r="BF546" s="730"/>
      <c r="BG546" s="730"/>
      <c r="BH546" s="730"/>
      <c r="BI546" s="1"/>
      <c r="BJ546" s="1"/>
      <c r="BK546" s="1"/>
      <c r="BL546" s="1"/>
      <c r="BM546" s="1"/>
      <c r="BN546" s="1"/>
      <c r="BO546" s="1"/>
      <c r="BP546" s="1"/>
      <c r="BQ546" s="1"/>
      <c r="BR546" s="1"/>
      <c r="BS546" s="1"/>
      <c r="BT546" s="1"/>
      <c r="BU546" s="1"/>
    </row>
    <row r="547" spans="1:73" s="3" customFormat="1">
      <c r="A547" s="1"/>
      <c r="F547" s="28"/>
      <c r="G547" s="28"/>
      <c r="H547" s="28"/>
      <c r="I547" s="28"/>
      <c r="J547" s="28"/>
      <c r="K547" s="28"/>
      <c r="L547" s="28"/>
      <c r="M547" s="28"/>
      <c r="N547" s="28"/>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P547" s="1"/>
      <c r="AQ547" s="1"/>
      <c r="AR547" s="1"/>
      <c r="AS547" s="730"/>
      <c r="AT547" s="730"/>
      <c r="AU547" s="730"/>
      <c r="AV547" s="730"/>
      <c r="AW547" s="730"/>
      <c r="AX547" s="730"/>
      <c r="AY547" s="730"/>
      <c r="AZ547" s="730"/>
      <c r="BA547" s="730"/>
      <c r="BB547" s="730"/>
      <c r="BC547" s="730"/>
      <c r="BD547" s="730"/>
      <c r="BE547" s="730"/>
      <c r="BF547" s="730"/>
      <c r="BG547" s="730"/>
      <c r="BH547" s="730"/>
      <c r="BI547" s="1"/>
      <c r="BJ547" s="1"/>
      <c r="BK547" s="1"/>
      <c r="BL547" s="1"/>
      <c r="BM547" s="1"/>
      <c r="BN547" s="1"/>
      <c r="BO547" s="1"/>
      <c r="BP547" s="1"/>
      <c r="BQ547" s="1"/>
      <c r="BR547" s="1"/>
      <c r="BS547" s="1"/>
      <c r="BT547" s="1"/>
      <c r="BU547" s="1"/>
    </row>
    <row r="548" spans="1:73" s="3" customFormat="1">
      <c r="A548" s="1"/>
      <c r="F548" s="28"/>
      <c r="G548" s="28"/>
      <c r="H548" s="28"/>
      <c r="I548" s="28"/>
      <c r="J548" s="28"/>
      <c r="K548" s="28"/>
      <c r="L548" s="28"/>
      <c r="M548" s="28"/>
      <c r="N548" s="28"/>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P548" s="1"/>
      <c r="AQ548" s="1"/>
      <c r="AR548" s="1"/>
      <c r="AS548" s="730"/>
      <c r="AT548" s="730"/>
      <c r="AU548" s="730"/>
      <c r="AV548" s="730"/>
      <c r="AW548" s="730"/>
      <c r="AX548" s="730"/>
      <c r="AY548" s="730"/>
      <c r="AZ548" s="730"/>
      <c r="BA548" s="730"/>
      <c r="BB548" s="730"/>
      <c r="BC548" s="730"/>
      <c r="BD548" s="730"/>
      <c r="BE548" s="730"/>
      <c r="BF548" s="730"/>
      <c r="BG548" s="730"/>
      <c r="BH548" s="730"/>
      <c r="BI548" s="1"/>
      <c r="BJ548" s="1"/>
      <c r="BK548" s="1"/>
      <c r="BL548" s="1"/>
      <c r="BM548" s="1"/>
      <c r="BN548" s="1"/>
      <c r="BO548" s="1"/>
      <c r="BP548" s="1"/>
      <c r="BQ548" s="1"/>
      <c r="BR548" s="1"/>
      <c r="BS548" s="1"/>
      <c r="BT548" s="1"/>
      <c r="BU548" s="1"/>
    </row>
    <row r="549" spans="1:73" s="3" customFormat="1">
      <c r="A549" s="1"/>
      <c r="F549" s="28"/>
      <c r="G549" s="28"/>
      <c r="H549" s="28"/>
      <c r="I549" s="28"/>
      <c r="J549" s="28"/>
      <c r="K549" s="28"/>
      <c r="L549" s="28"/>
      <c r="M549" s="28"/>
      <c r="N549" s="28"/>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P549" s="1"/>
      <c r="AQ549" s="1"/>
      <c r="AR549" s="1"/>
      <c r="AS549" s="730"/>
      <c r="AT549" s="730"/>
      <c r="AU549" s="730"/>
      <c r="AV549" s="730"/>
      <c r="AW549" s="730"/>
      <c r="AX549" s="730"/>
      <c r="AY549" s="730"/>
      <c r="AZ549" s="730"/>
      <c r="BA549" s="730"/>
      <c r="BB549" s="730"/>
      <c r="BC549" s="730"/>
      <c r="BD549" s="730"/>
      <c r="BE549" s="730"/>
      <c r="BF549" s="730"/>
      <c r="BG549" s="730"/>
      <c r="BH549" s="730"/>
      <c r="BI549" s="1"/>
      <c r="BJ549" s="1"/>
      <c r="BK549" s="1"/>
      <c r="BL549" s="1"/>
      <c r="BM549" s="1"/>
      <c r="BN549" s="1"/>
      <c r="BO549" s="1"/>
      <c r="BP549" s="1"/>
      <c r="BQ549" s="1"/>
      <c r="BR549" s="1"/>
      <c r="BS549" s="1"/>
      <c r="BT549" s="1"/>
      <c r="BU549" s="1"/>
    </row>
    <row r="550" spans="1:73" s="3" customFormat="1">
      <c r="A550" s="1"/>
      <c r="F550" s="28"/>
      <c r="G550" s="28"/>
      <c r="H550" s="28"/>
      <c r="I550" s="28"/>
      <c r="J550" s="28"/>
      <c r="K550" s="28"/>
      <c r="L550" s="28"/>
      <c r="M550" s="28"/>
      <c r="N550" s="28"/>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P550" s="1"/>
      <c r="AQ550" s="1"/>
      <c r="AR550" s="1"/>
      <c r="AS550" s="730"/>
      <c r="AT550" s="730"/>
      <c r="AU550" s="730"/>
      <c r="AV550" s="730"/>
      <c r="AW550" s="730"/>
      <c r="AX550" s="730"/>
      <c r="AY550" s="730"/>
      <c r="AZ550" s="730"/>
      <c r="BA550" s="730"/>
      <c r="BB550" s="730"/>
      <c r="BC550" s="730"/>
      <c r="BD550" s="730"/>
      <c r="BE550" s="730"/>
      <c r="BF550" s="730"/>
      <c r="BG550" s="730"/>
      <c r="BH550" s="730"/>
      <c r="BI550" s="1"/>
      <c r="BJ550" s="1"/>
      <c r="BK550" s="1"/>
      <c r="BL550" s="1"/>
      <c r="BM550" s="1"/>
      <c r="BN550" s="1"/>
      <c r="BO550" s="1"/>
      <c r="BP550" s="1"/>
      <c r="BQ550" s="1"/>
      <c r="BR550" s="1"/>
      <c r="BS550" s="1"/>
      <c r="BT550" s="1"/>
      <c r="BU550" s="1"/>
    </row>
    <row r="551" spans="1:73" s="3" customFormat="1">
      <c r="A551" s="1"/>
      <c r="F551" s="28"/>
      <c r="G551" s="28"/>
      <c r="H551" s="28"/>
      <c r="I551" s="28"/>
      <c r="J551" s="28"/>
      <c r="K551" s="28"/>
      <c r="L551" s="28"/>
      <c r="M551" s="28"/>
      <c r="N551" s="28"/>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P551" s="1"/>
      <c r="AQ551" s="1"/>
      <c r="AR551" s="1"/>
      <c r="AS551" s="730"/>
      <c r="AT551" s="730"/>
      <c r="AU551" s="730"/>
      <c r="AV551" s="730"/>
      <c r="AW551" s="730"/>
      <c r="AX551" s="730"/>
      <c r="AY551" s="730"/>
      <c r="AZ551" s="730"/>
      <c r="BA551" s="730"/>
      <c r="BB551" s="730"/>
      <c r="BC551" s="730"/>
      <c r="BD551" s="730"/>
      <c r="BE551" s="730"/>
      <c r="BF551" s="730"/>
      <c r="BG551" s="730"/>
      <c r="BH551" s="730"/>
      <c r="BI551" s="1"/>
      <c r="BJ551" s="1"/>
      <c r="BK551" s="1"/>
      <c r="BL551" s="1"/>
      <c r="BM551" s="1"/>
      <c r="BN551" s="1"/>
      <c r="BO551" s="1"/>
      <c r="BP551" s="1"/>
      <c r="BQ551" s="1"/>
      <c r="BR551" s="1"/>
      <c r="BS551" s="1"/>
      <c r="BT551" s="1"/>
      <c r="BU551" s="1"/>
    </row>
    <row r="552" spans="1:73" s="3" customFormat="1">
      <c r="A552" s="1"/>
      <c r="F552" s="28"/>
      <c r="G552" s="28"/>
      <c r="H552" s="28"/>
      <c r="I552" s="28"/>
      <c r="J552" s="28"/>
      <c r="K552" s="28"/>
      <c r="L552" s="28"/>
      <c r="M552" s="28"/>
      <c r="N552" s="28"/>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P552" s="1"/>
      <c r="AQ552" s="1"/>
      <c r="AR552" s="1"/>
      <c r="AS552" s="730"/>
      <c r="AT552" s="730"/>
      <c r="AU552" s="730"/>
      <c r="AV552" s="730"/>
      <c r="AW552" s="730"/>
      <c r="AX552" s="730"/>
      <c r="AY552" s="730"/>
      <c r="AZ552" s="730"/>
      <c r="BA552" s="730"/>
      <c r="BB552" s="730"/>
      <c r="BC552" s="730"/>
      <c r="BD552" s="730"/>
      <c r="BE552" s="730"/>
      <c r="BF552" s="730"/>
      <c r="BG552" s="730"/>
      <c r="BH552" s="730"/>
      <c r="BI552" s="1"/>
      <c r="BJ552" s="1"/>
      <c r="BK552" s="1"/>
      <c r="BL552" s="1"/>
      <c r="BM552" s="1"/>
      <c r="BN552" s="1"/>
      <c r="BO552" s="1"/>
      <c r="BP552" s="1"/>
      <c r="BQ552" s="1"/>
      <c r="BR552" s="1"/>
      <c r="BS552" s="1"/>
      <c r="BT552" s="1"/>
      <c r="BU552" s="1"/>
    </row>
    <row r="553" spans="1:73" s="3" customFormat="1">
      <c r="A553" s="1"/>
      <c r="F553" s="28"/>
      <c r="G553" s="28"/>
      <c r="H553" s="28"/>
      <c r="I553" s="28"/>
      <c r="J553" s="28"/>
      <c r="K553" s="28"/>
      <c r="L553" s="28"/>
      <c r="M553" s="28"/>
      <c r="N553" s="28"/>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P553" s="1"/>
      <c r="AQ553" s="1"/>
      <c r="AR553" s="1"/>
      <c r="AS553" s="730"/>
      <c r="AT553" s="730"/>
      <c r="AU553" s="730"/>
      <c r="AV553" s="730"/>
      <c r="AW553" s="730"/>
      <c r="AX553" s="730"/>
      <c r="AY553" s="730"/>
      <c r="AZ553" s="730"/>
      <c r="BA553" s="730"/>
      <c r="BB553" s="730"/>
      <c r="BC553" s="730"/>
      <c r="BD553" s="730"/>
      <c r="BE553" s="730"/>
      <c r="BF553" s="730"/>
      <c r="BG553" s="730"/>
      <c r="BH553" s="730"/>
      <c r="BI553" s="1"/>
      <c r="BJ553" s="1"/>
      <c r="BK553" s="1"/>
      <c r="BL553" s="1"/>
      <c r="BM553" s="1"/>
      <c r="BN553" s="1"/>
      <c r="BO553" s="1"/>
      <c r="BP553" s="1"/>
      <c r="BQ553" s="1"/>
      <c r="BR553" s="1"/>
      <c r="BS553" s="1"/>
      <c r="BT553" s="1"/>
      <c r="BU553" s="1"/>
    </row>
    <row r="554" spans="1:73" s="3" customFormat="1">
      <c r="A554" s="1"/>
      <c r="F554" s="28"/>
      <c r="G554" s="28"/>
      <c r="H554" s="28"/>
      <c r="I554" s="28"/>
      <c r="J554" s="28"/>
      <c r="K554" s="28"/>
      <c r="L554" s="28"/>
      <c r="M554" s="28"/>
      <c r="N554" s="28"/>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P554" s="1"/>
      <c r="AQ554" s="1"/>
      <c r="AR554" s="1"/>
      <c r="AS554" s="730"/>
      <c r="AT554" s="730"/>
      <c r="AU554" s="730"/>
      <c r="AV554" s="730"/>
      <c r="AW554" s="730"/>
      <c r="AX554" s="730"/>
      <c r="AY554" s="730"/>
      <c r="AZ554" s="730"/>
      <c r="BA554" s="730"/>
      <c r="BB554" s="730"/>
      <c r="BC554" s="730"/>
      <c r="BD554" s="730"/>
      <c r="BE554" s="730"/>
      <c r="BF554" s="730"/>
      <c r="BG554" s="730"/>
      <c r="BH554" s="730"/>
      <c r="BI554" s="1"/>
      <c r="BJ554" s="1"/>
      <c r="BK554" s="1"/>
      <c r="BL554" s="1"/>
      <c r="BM554" s="1"/>
      <c r="BN554" s="1"/>
      <c r="BO554" s="1"/>
      <c r="BP554" s="1"/>
      <c r="BQ554" s="1"/>
      <c r="BR554" s="1"/>
      <c r="BS554" s="1"/>
      <c r="BT554" s="1"/>
      <c r="BU554" s="1"/>
    </row>
    <row r="555" spans="1:73" s="3" customFormat="1">
      <c r="A555" s="1"/>
      <c r="F555" s="28"/>
      <c r="G555" s="28"/>
      <c r="H555" s="28"/>
      <c r="I555" s="28"/>
      <c r="J555" s="28"/>
      <c r="K555" s="28"/>
      <c r="L555" s="28"/>
      <c r="M555" s="28"/>
      <c r="N555" s="28"/>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P555" s="1"/>
      <c r="AQ555" s="1"/>
      <c r="AR555" s="1"/>
      <c r="AS555" s="730"/>
      <c r="AT555" s="730"/>
      <c r="AU555" s="730"/>
      <c r="AV555" s="730"/>
      <c r="AW555" s="730"/>
      <c r="AX555" s="730"/>
      <c r="AY555" s="730"/>
      <c r="AZ555" s="730"/>
      <c r="BA555" s="730"/>
      <c r="BB555" s="730"/>
      <c r="BC555" s="730"/>
      <c r="BD555" s="730"/>
      <c r="BE555" s="730"/>
      <c r="BF555" s="730"/>
      <c r="BG555" s="730"/>
      <c r="BH555" s="730"/>
      <c r="BI555" s="1"/>
      <c r="BJ555" s="1"/>
      <c r="BK555" s="1"/>
      <c r="BL555" s="1"/>
      <c r="BM555" s="1"/>
      <c r="BN555" s="1"/>
      <c r="BO555" s="1"/>
      <c r="BP555" s="1"/>
      <c r="BQ555" s="1"/>
      <c r="BR555" s="1"/>
      <c r="BS555" s="1"/>
      <c r="BT555" s="1"/>
      <c r="BU555" s="1"/>
    </row>
    <row r="556" spans="1:73" s="3" customFormat="1">
      <c r="A556" s="1"/>
      <c r="F556" s="28"/>
      <c r="G556" s="28"/>
      <c r="H556" s="28"/>
      <c r="I556" s="28"/>
      <c r="J556" s="28"/>
      <c r="K556" s="28"/>
      <c r="L556" s="28"/>
      <c r="M556" s="28"/>
      <c r="N556" s="28"/>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P556" s="1"/>
      <c r="AQ556" s="1"/>
      <c r="AR556" s="1"/>
      <c r="AS556" s="730"/>
      <c r="AT556" s="730"/>
      <c r="AU556" s="730"/>
      <c r="AV556" s="730"/>
      <c r="AW556" s="730"/>
      <c r="AX556" s="730"/>
      <c r="AY556" s="730"/>
      <c r="AZ556" s="730"/>
      <c r="BA556" s="730"/>
      <c r="BB556" s="730"/>
      <c r="BC556" s="730"/>
      <c r="BD556" s="730"/>
      <c r="BE556" s="730"/>
      <c r="BF556" s="730"/>
      <c r="BG556" s="730"/>
      <c r="BH556" s="730"/>
      <c r="BI556" s="1"/>
      <c r="BJ556" s="1"/>
      <c r="BK556" s="1"/>
      <c r="BL556" s="1"/>
      <c r="BM556" s="1"/>
      <c r="BN556" s="1"/>
      <c r="BO556" s="1"/>
      <c r="BP556" s="1"/>
      <c r="BQ556" s="1"/>
      <c r="BR556" s="1"/>
      <c r="BS556" s="1"/>
      <c r="BT556" s="1"/>
      <c r="BU556" s="1"/>
    </row>
    <row r="557" spans="1:73" s="3" customFormat="1">
      <c r="A557" s="1"/>
      <c r="F557" s="28"/>
      <c r="G557" s="28"/>
      <c r="H557" s="28"/>
      <c r="I557" s="28"/>
      <c r="J557" s="28"/>
      <c r="K557" s="28"/>
      <c r="L557" s="28"/>
      <c r="M557" s="28"/>
      <c r="N557" s="28"/>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P557" s="1"/>
      <c r="AQ557" s="1"/>
      <c r="AR557" s="1"/>
      <c r="AS557" s="730"/>
      <c r="AT557" s="730"/>
      <c r="AU557" s="730"/>
      <c r="AV557" s="730"/>
      <c r="AW557" s="730"/>
      <c r="AX557" s="730"/>
      <c r="AY557" s="730"/>
      <c r="AZ557" s="730"/>
      <c r="BA557" s="730"/>
      <c r="BB557" s="730"/>
      <c r="BC557" s="730"/>
      <c r="BD557" s="730"/>
      <c r="BE557" s="730"/>
      <c r="BF557" s="730"/>
      <c r="BG557" s="730"/>
      <c r="BH557" s="730"/>
      <c r="BI557" s="1"/>
      <c r="BJ557" s="1"/>
      <c r="BK557" s="1"/>
      <c r="BL557" s="1"/>
      <c r="BM557" s="1"/>
      <c r="BN557" s="1"/>
      <c r="BO557" s="1"/>
      <c r="BP557" s="1"/>
      <c r="BQ557" s="1"/>
      <c r="BR557" s="1"/>
      <c r="BS557" s="1"/>
      <c r="BT557" s="1"/>
      <c r="BU557" s="1"/>
    </row>
    <row r="558" spans="1:73" s="3" customFormat="1">
      <c r="A558" s="1"/>
      <c r="F558" s="28"/>
      <c r="G558" s="28"/>
      <c r="H558" s="28"/>
      <c r="I558" s="28"/>
      <c r="J558" s="28"/>
      <c r="K558" s="28"/>
      <c r="L558" s="28"/>
      <c r="M558" s="28"/>
      <c r="N558" s="28"/>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P558" s="1"/>
      <c r="AQ558" s="1"/>
      <c r="AR558" s="1"/>
      <c r="AS558" s="730"/>
      <c r="AT558" s="730"/>
      <c r="AU558" s="730"/>
      <c r="AV558" s="730"/>
      <c r="AW558" s="730"/>
      <c r="AX558" s="730"/>
      <c r="AY558" s="730"/>
      <c r="AZ558" s="730"/>
      <c r="BA558" s="730"/>
      <c r="BB558" s="730"/>
      <c r="BC558" s="730"/>
      <c r="BD558" s="730"/>
      <c r="BE558" s="730"/>
      <c r="BF558" s="730"/>
      <c r="BG558" s="730"/>
      <c r="BH558" s="730"/>
      <c r="BI558" s="1"/>
      <c r="BJ558" s="1"/>
      <c r="BK558" s="1"/>
      <c r="BL558" s="1"/>
      <c r="BM558" s="1"/>
      <c r="BN558" s="1"/>
      <c r="BO558" s="1"/>
      <c r="BP558" s="1"/>
      <c r="BQ558" s="1"/>
      <c r="BR558" s="1"/>
      <c r="BS558" s="1"/>
      <c r="BT558" s="1"/>
      <c r="BU558" s="1"/>
    </row>
    <row r="559" spans="1:73" s="3" customFormat="1">
      <c r="A559" s="1"/>
      <c r="F559" s="28"/>
      <c r="G559" s="28"/>
      <c r="H559" s="28"/>
      <c r="I559" s="28"/>
      <c r="J559" s="28"/>
      <c r="K559" s="28"/>
      <c r="L559" s="28"/>
      <c r="M559" s="28"/>
      <c r="N559" s="28"/>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P559" s="1"/>
      <c r="AQ559" s="1"/>
      <c r="AR559" s="1"/>
      <c r="AS559" s="730"/>
      <c r="AT559" s="730"/>
      <c r="AU559" s="730"/>
      <c r="AV559" s="730"/>
      <c r="AW559" s="730"/>
      <c r="AX559" s="730"/>
      <c r="AY559" s="730"/>
      <c r="AZ559" s="730"/>
      <c r="BA559" s="730"/>
      <c r="BB559" s="730"/>
      <c r="BC559" s="730"/>
      <c r="BD559" s="730"/>
      <c r="BE559" s="730"/>
      <c r="BF559" s="730"/>
      <c r="BG559" s="730"/>
      <c r="BH559" s="730"/>
      <c r="BI559" s="1"/>
      <c r="BJ559" s="1"/>
      <c r="BK559" s="1"/>
      <c r="BL559" s="1"/>
      <c r="BM559" s="1"/>
      <c r="BN559" s="1"/>
      <c r="BO559" s="1"/>
      <c r="BP559" s="1"/>
      <c r="BQ559" s="1"/>
      <c r="BR559" s="1"/>
      <c r="BS559" s="1"/>
      <c r="BT559" s="1"/>
      <c r="BU559" s="1"/>
    </row>
    <row r="560" spans="1:73" s="3" customFormat="1">
      <c r="A560" s="1"/>
      <c r="F560" s="28"/>
      <c r="G560" s="28"/>
      <c r="H560" s="28"/>
      <c r="I560" s="28"/>
      <c r="J560" s="28"/>
      <c r="K560" s="28"/>
      <c r="L560" s="28"/>
      <c r="M560" s="28"/>
      <c r="N560" s="28"/>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P560" s="1"/>
      <c r="AQ560" s="1"/>
      <c r="AR560" s="1"/>
      <c r="AS560" s="730"/>
      <c r="AT560" s="730"/>
      <c r="AU560" s="730"/>
      <c r="AV560" s="730"/>
      <c r="AW560" s="730"/>
      <c r="AX560" s="730"/>
      <c r="AY560" s="730"/>
      <c r="AZ560" s="730"/>
      <c r="BA560" s="730"/>
      <c r="BB560" s="730"/>
      <c r="BC560" s="730"/>
      <c r="BD560" s="730"/>
      <c r="BE560" s="730"/>
      <c r="BF560" s="730"/>
      <c r="BG560" s="730"/>
      <c r="BH560" s="730"/>
      <c r="BI560" s="1"/>
      <c r="BJ560" s="1"/>
      <c r="BK560" s="1"/>
      <c r="BL560" s="1"/>
      <c r="BM560" s="1"/>
      <c r="BN560" s="1"/>
      <c r="BO560" s="1"/>
      <c r="BP560" s="1"/>
      <c r="BQ560" s="1"/>
      <c r="BR560" s="1"/>
      <c r="BS560" s="1"/>
      <c r="BT560" s="1"/>
      <c r="BU560" s="1"/>
    </row>
    <row r="561" spans="1:73" s="3" customFormat="1">
      <c r="A561" s="1"/>
      <c r="F561" s="28"/>
      <c r="G561" s="28"/>
      <c r="H561" s="28"/>
      <c r="I561" s="28"/>
      <c r="J561" s="28"/>
      <c r="K561" s="28"/>
      <c r="L561" s="28"/>
      <c r="M561" s="28"/>
      <c r="N561" s="28"/>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P561" s="1"/>
      <c r="AQ561" s="1"/>
      <c r="AR561" s="1"/>
      <c r="AS561" s="730"/>
      <c r="AT561" s="730"/>
      <c r="AU561" s="730"/>
      <c r="AV561" s="730"/>
      <c r="AW561" s="730"/>
      <c r="AX561" s="730"/>
      <c r="AY561" s="730"/>
      <c r="AZ561" s="730"/>
      <c r="BA561" s="730"/>
      <c r="BB561" s="730"/>
      <c r="BC561" s="730"/>
      <c r="BD561" s="730"/>
      <c r="BE561" s="730"/>
      <c r="BF561" s="730"/>
      <c r="BG561" s="730"/>
      <c r="BH561" s="730"/>
      <c r="BI561" s="1"/>
      <c r="BJ561" s="1"/>
      <c r="BK561" s="1"/>
      <c r="BL561" s="1"/>
      <c r="BM561" s="1"/>
      <c r="BN561" s="1"/>
      <c r="BO561" s="1"/>
      <c r="BP561" s="1"/>
      <c r="BQ561" s="1"/>
      <c r="BR561" s="1"/>
      <c r="BS561" s="1"/>
      <c r="BT561" s="1"/>
      <c r="BU561" s="1"/>
    </row>
    <row r="562" spans="1:73" s="3" customFormat="1">
      <c r="A562" s="1"/>
      <c r="F562" s="28"/>
      <c r="G562" s="28"/>
      <c r="H562" s="28"/>
      <c r="I562" s="28"/>
      <c r="J562" s="28"/>
      <c r="K562" s="28"/>
      <c r="L562" s="28"/>
      <c r="M562" s="28"/>
      <c r="N562" s="28"/>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P562" s="1"/>
      <c r="AQ562" s="1"/>
      <c r="AR562" s="1"/>
      <c r="AS562" s="730"/>
      <c r="AT562" s="730"/>
      <c r="AU562" s="730"/>
      <c r="AV562" s="730"/>
      <c r="AW562" s="730"/>
      <c r="AX562" s="730"/>
      <c r="AY562" s="730"/>
      <c r="AZ562" s="730"/>
      <c r="BA562" s="730"/>
      <c r="BB562" s="730"/>
      <c r="BC562" s="730"/>
      <c r="BD562" s="730"/>
      <c r="BE562" s="730"/>
      <c r="BF562" s="730"/>
      <c r="BG562" s="730"/>
      <c r="BH562" s="730"/>
      <c r="BI562" s="1"/>
      <c r="BJ562" s="1"/>
      <c r="BK562" s="1"/>
      <c r="BL562" s="1"/>
      <c r="BM562" s="1"/>
      <c r="BN562" s="1"/>
      <c r="BO562" s="1"/>
      <c r="BP562" s="1"/>
      <c r="BQ562" s="1"/>
      <c r="BR562" s="1"/>
      <c r="BS562" s="1"/>
      <c r="BT562" s="1"/>
      <c r="BU562" s="1"/>
    </row>
    <row r="563" spans="1:73" s="3" customFormat="1">
      <c r="A563" s="1"/>
      <c r="F563" s="28"/>
      <c r="G563" s="28"/>
      <c r="H563" s="28"/>
      <c r="I563" s="28"/>
      <c r="J563" s="28"/>
      <c r="K563" s="28"/>
      <c r="L563" s="28"/>
      <c r="M563" s="28"/>
      <c r="N563" s="28"/>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P563" s="1"/>
      <c r="AQ563" s="1"/>
      <c r="AR563" s="1"/>
      <c r="AS563" s="730"/>
      <c r="AT563" s="730"/>
      <c r="AU563" s="730"/>
      <c r="AV563" s="730"/>
      <c r="AW563" s="730"/>
      <c r="AX563" s="730"/>
      <c r="AY563" s="730"/>
      <c r="AZ563" s="730"/>
      <c r="BA563" s="730"/>
      <c r="BB563" s="730"/>
      <c r="BC563" s="730"/>
      <c r="BD563" s="730"/>
      <c r="BE563" s="730"/>
      <c r="BF563" s="730"/>
      <c r="BG563" s="730"/>
      <c r="BH563" s="730"/>
      <c r="BI563" s="1"/>
      <c r="BJ563" s="1"/>
      <c r="BK563" s="1"/>
      <c r="BL563" s="1"/>
      <c r="BM563" s="1"/>
      <c r="BN563" s="1"/>
      <c r="BO563" s="1"/>
      <c r="BP563" s="1"/>
      <c r="BQ563" s="1"/>
      <c r="BR563" s="1"/>
      <c r="BS563" s="1"/>
      <c r="BT563" s="1"/>
      <c r="BU563" s="1"/>
    </row>
    <row r="564" spans="1:73" s="3" customFormat="1">
      <c r="A564" s="1"/>
      <c r="F564" s="28"/>
      <c r="G564" s="28"/>
      <c r="H564" s="28"/>
      <c r="I564" s="28"/>
      <c r="J564" s="28"/>
      <c r="K564" s="28"/>
      <c r="L564" s="28"/>
      <c r="M564" s="28"/>
      <c r="N564" s="28"/>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P564" s="1"/>
      <c r="AQ564" s="1"/>
      <c r="AR564" s="1"/>
      <c r="AS564" s="730"/>
      <c r="AT564" s="730"/>
      <c r="AU564" s="730"/>
      <c r="AV564" s="730"/>
      <c r="AW564" s="730"/>
      <c r="AX564" s="730"/>
      <c r="AY564" s="730"/>
      <c r="AZ564" s="730"/>
      <c r="BA564" s="730"/>
      <c r="BB564" s="730"/>
      <c r="BC564" s="730"/>
      <c r="BD564" s="730"/>
      <c r="BE564" s="730"/>
      <c r="BF564" s="730"/>
      <c r="BG564" s="730"/>
      <c r="BH564" s="730"/>
      <c r="BI564" s="1"/>
      <c r="BJ564" s="1"/>
      <c r="BK564" s="1"/>
      <c r="BL564" s="1"/>
      <c r="BM564" s="1"/>
      <c r="BN564" s="1"/>
      <c r="BO564" s="1"/>
      <c r="BP564" s="1"/>
      <c r="BQ564" s="1"/>
      <c r="BR564" s="1"/>
      <c r="BS564" s="1"/>
      <c r="BT564" s="1"/>
      <c r="BU564" s="1"/>
    </row>
    <row r="565" spans="1:73" s="3" customFormat="1">
      <c r="A565" s="1"/>
      <c r="F565" s="28"/>
      <c r="G565" s="28"/>
      <c r="H565" s="28"/>
      <c r="I565" s="28"/>
      <c r="J565" s="28"/>
      <c r="K565" s="28"/>
      <c r="L565" s="28"/>
      <c r="M565" s="28"/>
      <c r="N565" s="28"/>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P565" s="1"/>
      <c r="AQ565" s="1"/>
      <c r="AR565" s="1"/>
      <c r="AS565" s="730"/>
      <c r="AT565" s="730"/>
      <c r="AU565" s="730"/>
      <c r="AV565" s="730"/>
      <c r="AW565" s="730"/>
      <c r="AX565" s="730"/>
      <c r="AY565" s="730"/>
      <c r="AZ565" s="730"/>
      <c r="BA565" s="730"/>
      <c r="BB565" s="730"/>
      <c r="BC565" s="730"/>
      <c r="BD565" s="730"/>
      <c r="BE565" s="730"/>
      <c r="BF565" s="730"/>
      <c r="BG565" s="730"/>
      <c r="BH565" s="730"/>
      <c r="BI565" s="1"/>
      <c r="BJ565" s="1"/>
      <c r="BK565" s="1"/>
      <c r="BL565" s="1"/>
      <c r="BM565" s="1"/>
      <c r="BN565" s="1"/>
      <c r="BO565" s="1"/>
      <c r="BP565" s="1"/>
      <c r="BQ565" s="1"/>
      <c r="BR565" s="1"/>
      <c r="BS565" s="1"/>
      <c r="BT565" s="1"/>
      <c r="BU565" s="1"/>
    </row>
    <row r="566" spans="1:73" s="3" customFormat="1">
      <c r="A566" s="1"/>
      <c r="F566" s="28"/>
      <c r="G566" s="28"/>
      <c r="H566" s="28"/>
      <c r="I566" s="28"/>
      <c r="J566" s="28"/>
      <c r="K566" s="28"/>
      <c r="L566" s="28"/>
      <c r="M566" s="28"/>
      <c r="N566" s="28"/>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P566" s="1"/>
      <c r="AQ566" s="1"/>
      <c r="AR566" s="1"/>
      <c r="AS566" s="730"/>
      <c r="AT566" s="730"/>
      <c r="AU566" s="730"/>
      <c r="AV566" s="730"/>
      <c r="AW566" s="730"/>
      <c r="AX566" s="730"/>
      <c r="AY566" s="730"/>
      <c r="AZ566" s="730"/>
      <c r="BA566" s="730"/>
      <c r="BB566" s="730"/>
      <c r="BC566" s="730"/>
      <c r="BD566" s="730"/>
      <c r="BE566" s="730"/>
      <c r="BF566" s="730"/>
      <c r="BG566" s="730"/>
      <c r="BH566" s="730"/>
      <c r="BI566" s="1"/>
      <c r="BJ566" s="1"/>
      <c r="BK566" s="1"/>
      <c r="BL566" s="1"/>
      <c r="BM566" s="1"/>
      <c r="BN566" s="1"/>
      <c r="BO566" s="1"/>
      <c r="BP566" s="1"/>
      <c r="BQ566" s="1"/>
      <c r="BR566" s="1"/>
      <c r="BS566" s="1"/>
      <c r="BT566" s="1"/>
      <c r="BU566" s="1"/>
    </row>
    <row r="567" spans="1:73" s="3" customFormat="1">
      <c r="A567" s="1"/>
      <c r="F567" s="28"/>
      <c r="G567" s="28"/>
      <c r="H567" s="28"/>
      <c r="I567" s="28"/>
      <c r="J567" s="28"/>
      <c r="K567" s="28"/>
      <c r="L567" s="28"/>
      <c r="M567" s="28"/>
      <c r="N567" s="28"/>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P567" s="1"/>
      <c r="AQ567" s="1"/>
      <c r="AR567" s="1"/>
      <c r="AS567" s="730"/>
      <c r="AT567" s="730"/>
      <c r="AU567" s="730"/>
      <c r="AV567" s="730"/>
      <c r="AW567" s="730"/>
      <c r="AX567" s="730"/>
      <c r="AY567" s="730"/>
      <c r="AZ567" s="730"/>
      <c r="BA567" s="730"/>
      <c r="BB567" s="730"/>
      <c r="BC567" s="730"/>
      <c r="BD567" s="730"/>
      <c r="BE567" s="730"/>
      <c r="BF567" s="730"/>
      <c r="BG567" s="730"/>
      <c r="BH567" s="730"/>
      <c r="BI567" s="1"/>
      <c r="BJ567" s="1"/>
      <c r="BK567" s="1"/>
      <c r="BL567" s="1"/>
      <c r="BM567" s="1"/>
      <c r="BN567" s="1"/>
      <c r="BO567" s="1"/>
      <c r="BP567" s="1"/>
      <c r="BQ567" s="1"/>
      <c r="BR567" s="1"/>
      <c r="BS567" s="1"/>
      <c r="BT567" s="1"/>
      <c r="BU567" s="1"/>
    </row>
    <row r="568" spans="1:73" s="3" customFormat="1">
      <c r="A568" s="1"/>
      <c r="F568" s="28"/>
      <c r="G568" s="28"/>
      <c r="H568" s="28"/>
      <c r="I568" s="28"/>
      <c r="J568" s="28"/>
      <c r="K568" s="28"/>
      <c r="L568" s="28"/>
      <c r="M568" s="28"/>
      <c r="N568" s="28"/>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P568" s="1"/>
      <c r="AQ568" s="1"/>
      <c r="AR568" s="1"/>
      <c r="AS568" s="730"/>
      <c r="AT568" s="730"/>
      <c r="AU568" s="730"/>
      <c r="AV568" s="730"/>
      <c r="AW568" s="730"/>
      <c r="AX568" s="730"/>
      <c r="AY568" s="730"/>
      <c r="AZ568" s="730"/>
      <c r="BA568" s="730"/>
      <c r="BB568" s="730"/>
      <c r="BC568" s="730"/>
      <c r="BD568" s="730"/>
      <c r="BE568" s="730"/>
      <c r="BF568" s="730"/>
      <c r="BG568" s="730"/>
      <c r="BH568" s="730"/>
      <c r="BI568" s="1"/>
      <c r="BJ568" s="1"/>
      <c r="BK568" s="1"/>
      <c r="BL568" s="1"/>
      <c r="BM568" s="1"/>
      <c r="BN568" s="1"/>
      <c r="BO568" s="1"/>
      <c r="BP568" s="1"/>
      <c r="BQ568" s="1"/>
      <c r="BR568" s="1"/>
      <c r="BS568" s="1"/>
      <c r="BT568" s="1"/>
      <c r="BU568" s="1"/>
    </row>
    <row r="569" spans="1:73" s="3" customFormat="1">
      <c r="A569" s="1"/>
      <c r="F569" s="28"/>
      <c r="G569" s="28"/>
      <c r="H569" s="28"/>
      <c r="I569" s="28"/>
      <c r="J569" s="28"/>
      <c r="K569" s="28"/>
      <c r="L569" s="28"/>
      <c r="M569" s="28"/>
      <c r="N569" s="28"/>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P569" s="1"/>
      <c r="AQ569" s="1"/>
      <c r="AR569" s="1"/>
      <c r="AS569" s="730"/>
      <c r="AT569" s="730"/>
      <c r="AU569" s="730"/>
      <c r="AV569" s="730"/>
      <c r="AW569" s="730"/>
      <c r="AX569" s="730"/>
      <c r="AY569" s="730"/>
      <c r="AZ569" s="730"/>
      <c r="BA569" s="730"/>
      <c r="BB569" s="730"/>
      <c r="BC569" s="730"/>
      <c r="BD569" s="730"/>
      <c r="BE569" s="730"/>
      <c r="BF569" s="730"/>
      <c r="BG569" s="730"/>
      <c r="BH569" s="730"/>
      <c r="BI569" s="1"/>
      <c r="BJ569" s="1"/>
      <c r="BK569" s="1"/>
      <c r="BL569" s="1"/>
      <c r="BM569" s="1"/>
      <c r="BN569" s="1"/>
      <c r="BO569" s="1"/>
      <c r="BP569" s="1"/>
      <c r="BQ569" s="1"/>
      <c r="BR569" s="1"/>
      <c r="BS569" s="1"/>
      <c r="BT569" s="1"/>
      <c r="BU569" s="1"/>
    </row>
    <row r="570" spans="1:73" s="3" customFormat="1">
      <c r="A570" s="1"/>
      <c r="F570" s="28"/>
      <c r="G570" s="28"/>
      <c r="H570" s="28"/>
      <c r="I570" s="28"/>
      <c r="J570" s="28"/>
      <c r="K570" s="28"/>
      <c r="L570" s="28"/>
      <c r="M570" s="28"/>
      <c r="N570" s="28"/>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P570" s="1"/>
      <c r="AQ570" s="1"/>
      <c r="AR570" s="1"/>
      <c r="AS570" s="730"/>
      <c r="AT570" s="730"/>
      <c r="AU570" s="730"/>
      <c r="AV570" s="730"/>
      <c r="AW570" s="730"/>
      <c r="AX570" s="730"/>
      <c r="AY570" s="730"/>
      <c r="AZ570" s="730"/>
      <c r="BA570" s="730"/>
      <c r="BB570" s="730"/>
      <c r="BC570" s="730"/>
      <c r="BD570" s="730"/>
      <c r="BE570" s="730"/>
      <c r="BF570" s="730"/>
      <c r="BG570" s="730"/>
      <c r="BH570" s="730"/>
      <c r="BI570" s="1"/>
      <c r="BJ570" s="1"/>
      <c r="BK570" s="1"/>
      <c r="BL570" s="1"/>
      <c r="BM570" s="1"/>
      <c r="BN570" s="1"/>
      <c r="BO570" s="1"/>
      <c r="BP570" s="1"/>
      <c r="BQ570" s="1"/>
      <c r="BR570" s="1"/>
      <c r="BS570" s="1"/>
      <c r="BT570" s="1"/>
      <c r="BU570" s="1"/>
    </row>
    <row r="571" spans="1:73" s="3" customFormat="1">
      <c r="A571" s="1"/>
      <c r="F571" s="28"/>
      <c r="G571" s="28"/>
      <c r="H571" s="28"/>
      <c r="I571" s="28"/>
      <c r="J571" s="28"/>
      <c r="K571" s="28"/>
      <c r="L571" s="28"/>
      <c r="M571" s="28"/>
      <c r="N571" s="28"/>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P571" s="1"/>
      <c r="AQ571" s="1"/>
      <c r="AR571" s="1"/>
      <c r="AS571" s="730"/>
      <c r="AT571" s="730"/>
      <c r="AU571" s="730"/>
      <c r="AV571" s="730"/>
      <c r="AW571" s="730"/>
      <c r="AX571" s="730"/>
      <c r="AY571" s="730"/>
      <c r="AZ571" s="730"/>
      <c r="BA571" s="730"/>
      <c r="BB571" s="730"/>
      <c r="BC571" s="730"/>
      <c r="BD571" s="730"/>
      <c r="BE571" s="730"/>
      <c r="BF571" s="730"/>
      <c r="BG571" s="730"/>
      <c r="BH571" s="730"/>
      <c r="BI571" s="1"/>
      <c r="BJ571" s="1"/>
      <c r="BK571" s="1"/>
      <c r="BL571" s="1"/>
      <c r="BM571" s="1"/>
      <c r="BN571" s="1"/>
      <c r="BO571" s="1"/>
      <c r="BP571" s="1"/>
      <c r="BQ571" s="1"/>
      <c r="BR571" s="1"/>
      <c r="BS571" s="1"/>
      <c r="BT571" s="1"/>
      <c r="BU571" s="1"/>
    </row>
    <row r="572" spans="1:73" s="3" customFormat="1">
      <c r="A572" s="1"/>
      <c r="F572" s="28"/>
      <c r="G572" s="28"/>
      <c r="H572" s="28"/>
      <c r="I572" s="28"/>
      <c r="J572" s="28"/>
      <c r="K572" s="28"/>
      <c r="L572" s="28"/>
      <c r="M572" s="28"/>
      <c r="N572" s="28"/>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P572" s="1"/>
      <c r="AQ572" s="1"/>
      <c r="AR572" s="1"/>
      <c r="AS572" s="730"/>
      <c r="AT572" s="730"/>
      <c r="AU572" s="730"/>
      <c r="AV572" s="730"/>
      <c r="AW572" s="730"/>
      <c r="AX572" s="730"/>
      <c r="AY572" s="730"/>
      <c r="AZ572" s="730"/>
      <c r="BA572" s="730"/>
      <c r="BB572" s="730"/>
      <c r="BC572" s="730"/>
      <c r="BD572" s="730"/>
      <c r="BE572" s="730"/>
      <c r="BF572" s="730"/>
      <c r="BG572" s="730"/>
      <c r="BH572" s="730"/>
      <c r="BI572" s="1"/>
      <c r="BJ572" s="1"/>
      <c r="BK572" s="1"/>
      <c r="BL572" s="1"/>
      <c r="BM572" s="1"/>
      <c r="BN572" s="1"/>
      <c r="BO572" s="1"/>
      <c r="BP572" s="1"/>
      <c r="BQ572" s="1"/>
      <c r="BR572" s="1"/>
      <c r="BS572" s="1"/>
      <c r="BT572" s="1"/>
      <c r="BU572" s="1"/>
    </row>
    <row r="573" spans="1:73" s="3" customFormat="1">
      <c r="A573" s="1"/>
      <c r="F573" s="28"/>
      <c r="G573" s="28"/>
      <c r="H573" s="28"/>
      <c r="I573" s="28"/>
      <c r="J573" s="28"/>
      <c r="K573" s="28"/>
      <c r="L573" s="28"/>
      <c r="M573" s="28"/>
      <c r="N573" s="28"/>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P573" s="1"/>
      <c r="AQ573" s="1"/>
      <c r="AR573" s="1"/>
      <c r="AS573" s="730"/>
      <c r="AT573" s="730"/>
      <c r="AU573" s="730"/>
      <c r="AV573" s="730"/>
      <c r="AW573" s="730"/>
      <c r="AX573" s="730"/>
      <c r="AY573" s="730"/>
      <c r="AZ573" s="730"/>
      <c r="BA573" s="730"/>
      <c r="BB573" s="730"/>
      <c r="BC573" s="730"/>
      <c r="BD573" s="730"/>
      <c r="BE573" s="730"/>
      <c r="BF573" s="730"/>
      <c r="BG573" s="730"/>
      <c r="BH573" s="730"/>
      <c r="BI573" s="1"/>
      <c r="BJ573" s="1"/>
      <c r="BK573" s="1"/>
      <c r="BL573" s="1"/>
      <c r="BM573" s="1"/>
      <c r="BN573" s="1"/>
      <c r="BO573" s="1"/>
      <c r="BP573" s="1"/>
      <c r="BQ573" s="1"/>
      <c r="BR573" s="1"/>
      <c r="BS573" s="1"/>
      <c r="BT573" s="1"/>
      <c r="BU573" s="1"/>
    </row>
    <row r="574" spans="1:73" s="3" customFormat="1">
      <c r="A574" s="1"/>
      <c r="F574" s="28"/>
      <c r="G574" s="28"/>
      <c r="H574" s="28"/>
      <c r="I574" s="28"/>
      <c r="J574" s="28"/>
      <c r="K574" s="28"/>
      <c r="L574" s="28"/>
      <c r="M574" s="28"/>
      <c r="N574" s="28"/>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P574" s="1"/>
      <c r="AQ574" s="1"/>
      <c r="AR574" s="1"/>
      <c r="AS574" s="730"/>
      <c r="AT574" s="730"/>
      <c r="AU574" s="730"/>
      <c r="AV574" s="730"/>
      <c r="AW574" s="730"/>
      <c r="AX574" s="730"/>
      <c r="AY574" s="730"/>
      <c r="AZ574" s="730"/>
      <c r="BA574" s="730"/>
      <c r="BB574" s="730"/>
      <c r="BC574" s="730"/>
      <c r="BD574" s="730"/>
      <c r="BE574" s="730"/>
      <c r="BF574" s="730"/>
      <c r="BG574" s="730"/>
      <c r="BH574" s="730"/>
      <c r="BI574" s="1"/>
      <c r="BJ574" s="1"/>
      <c r="BK574" s="1"/>
      <c r="BL574" s="1"/>
      <c r="BM574" s="1"/>
      <c r="BN574" s="1"/>
      <c r="BO574" s="1"/>
      <c r="BP574" s="1"/>
      <c r="BQ574" s="1"/>
      <c r="BR574" s="1"/>
      <c r="BS574" s="1"/>
      <c r="BT574" s="1"/>
      <c r="BU574" s="1"/>
    </row>
    <row r="575" spans="1:73" s="3" customFormat="1">
      <c r="A575" s="1"/>
      <c r="F575" s="28"/>
      <c r="G575" s="28"/>
      <c r="H575" s="28"/>
      <c r="I575" s="28"/>
      <c r="J575" s="28"/>
      <c r="K575" s="28"/>
      <c r="L575" s="28"/>
      <c r="M575" s="28"/>
      <c r="N575" s="28"/>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P575" s="1"/>
      <c r="AQ575" s="1"/>
      <c r="AR575" s="1"/>
      <c r="AS575" s="730"/>
      <c r="AT575" s="730"/>
      <c r="AU575" s="730"/>
      <c r="AV575" s="730"/>
      <c r="AW575" s="730"/>
      <c r="AX575" s="730"/>
      <c r="AY575" s="730"/>
      <c r="AZ575" s="730"/>
      <c r="BA575" s="730"/>
      <c r="BB575" s="730"/>
      <c r="BC575" s="730"/>
      <c r="BD575" s="730"/>
      <c r="BE575" s="730"/>
      <c r="BF575" s="730"/>
      <c r="BG575" s="730"/>
      <c r="BH575" s="730"/>
      <c r="BI575" s="1"/>
      <c r="BJ575" s="1"/>
      <c r="BK575" s="1"/>
      <c r="BL575" s="1"/>
      <c r="BM575" s="1"/>
      <c r="BN575" s="1"/>
      <c r="BO575" s="1"/>
      <c r="BP575" s="1"/>
      <c r="BQ575" s="1"/>
      <c r="BR575" s="1"/>
      <c r="BS575" s="1"/>
      <c r="BT575" s="1"/>
      <c r="BU575" s="1"/>
    </row>
    <row r="576" spans="1:73" s="3" customFormat="1">
      <c r="A576" s="1"/>
      <c r="F576" s="28"/>
      <c r="G576" s="28"/>
      <c r="H576" s="28"/>
      <c r="I576" s="28"/>
      <c r="J576" s="28"/>
      <c r="K576" s="28"/>
      <c r="L576" s="28"/>
      <c r="M576" s="28"/>
      <c r="N576" s="28"/>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P576" s="1"/>
      <c r="AQ576" s="1"/>
      <c r="AR576" s="1"/>
      <c r="AS576" s="730"/>
      <c r="AT576" s="730"/>
      <c r="AU576" s="730"/>
      <c r="AV576" s="730"/>
      <c r="AW576" s="730"/>
      <c r="AX576" s="730"/>
      <c r="AY576" s="730"/>
      <c r="AZ576" s="730"/>
      <c r="BA576" s="730"/>
      <c r="BB576" s="730"/>
      <c r="BC576" s="730"/>
      <c r="BD576" s="730"/>
      <c r="BE576" s="730"/>
      <c r="BF576" s="730"/>
      <c r="BG576" s="730"/>
      <c r="BH576" s="730"/>
      <c r="BI576" s="1"/>
      <c r="BJ576" s="1"/>
      <c r="BK576" s="1"/>
      <c r="BL576" s="1"/>
      <c r="BM576" s="1"/>
      <c r="BN576" s="1"/>
      <c r="BO576" s="1"/>
      <c r="BP576" s="1"/>
      <c r="BQ576" s="1"/>
      <c r="BR576" s="1"/>
      <c r="BS576" s="1"/>
      <c r="BT576" s="1"/>
      <c r="BU576" s="1"/>
    </row>
    <row r="577" spans="1:73" s="3" customFormat="1">
      <c r="A577" s="1"/>
      <c r="F577" s="28"/>
      <c r="G577" s="28"/>
      <c r="H577" s="28"/>
      <c r="I577" s="28"/>
      <c r="J577" s="28"/>
      <c r="K577" s="28"/>
      <c r="L577" s="28"/>
      <c r="M577" s="28"/>
      <c r="N577" s="28"/>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P577" s="1"/>
      <c r="AQ577" s="1"/>
      <c r="AR577" s="1"/>
      <c r="AS577" s="730"/>
      <c r="AT577" s="730"/>
      <c r="AU577" s="730"/>
      <c r="AV577" s="730"/>
      <c r="AW577" s="730"/>
      <c r="AX577" s="730"/>
      <c r="AY577" s="730"/>
      <c r="AZ577" s="730"/>
      <c r="BA577" s="730"/>
      <c r="BB577" s="730"/>
      <c r="BC577" s="730"/>
      <c r="BD577" s="730"/>
      <c r="BE577" s="730"/>
      <c r="BF577" s="730"/>
      <c r="BG577" s="730"/>
      <c r="BH577" s="730"/>
      <c r="BI577" s="1"/>
      <c r="BJ577" s="1"/>
      <c r="BK577" s="1"/>
      <c r="BL577" s="1"/>
      <c r="BM577" s="1"/>
      <c r="BN577" s="1"/>
      <c r="BO577" s="1"/>
      <c r="BP577" s="1"/>
      <c r="BQ577" s="1"/>
      <c r="BR577" s="1"/>
      <c r="BS577" s="1"/>
      <c r="BT577" s="1"/>
      <c r="BU577" s="1"/>
    </row>
    <row r="578" spans="1:73" s="3" customFormat="1">
      <c r="A578" s="1"/>
      <c r="F578" s="28"/>
      <c r="G578" s="28"/>
      <c r="H578" s="28"/>
      <c r="I578" s="28"/>
      <c r="J578" s="28"/>
      <c r="K578" s="28"/>
      <c r="L578" s="28"/>
      <c r="M578" s="28"/>
      <c r="N578" s="28"/>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P578" s="1"/>
      <c r="AQ578" s="1"/>
      <c r="AR578" s="1"/>
      <c r="AS578" s="730"/>
      <c r="AT578" s="730"/>
      <c r="AU578" s="730"/>
      <c r="AV578" s="730"/>
      <c r="AW578" s="730"/>
      <c r="AX578" s="730"/>
      <c r="AY578" s="730"/>
      <c r="AZ578" s="730"/>
      <c r="BA578" s="730"/>
      <c r="BB578" s="730"/>
      <c r="BC578" s="730"/>
      <c r="BD578" s="730"/>
      <c r="BE578" s="730"/>
      <c r="BF578" s="730"/>
      <c r="BG578" s="730"/>
      <c r="BH578" s="730"/>
      <c r="BI578" s="1"/>
      <c r="BJ578" s="1"/>
      <c r="BK578" s="1"/>
      <c r="BL578" s="1"/>
      <c r="BM578" s="1"/>
      <c r="BN578" s="1"/>
      <c r="BO578" s="1"/>
      <c r="BP578" s="1"/>
      <c r="BQ578" s="1"/>
      <c r="BR578" s="1"/>
      <c r="BS578" s="1"/>
      <c r="BT578" s="1"/>
      <c r="BU578" s="1"/>
    </row>
    <row r="579" spans="1:73" s="3" customFormat="1">
      <c r="A579" s="1"/>
      <c r="F579" s="28"/>
      <c r="G579" s="28"/>
      <c r="H579" s="28"/>
      <c r="I579" s="28"/>
      <c r="J579" s="28"/>
      <c r="K579" s="28"/>
      <c r="L579" s="28"/>
      <c r="M579" s="28"/>
      <c r="N579" s="28"/>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P579" s="1"/>
      <c r="AQ579" s="1"/>
      <c r="AR579" s="1"/>
      <c r="AS579" s="730"/>
      <c r="AT579" s="730"/>
      <c r="AU579" s="730"/>
      <c r="AV579" s="730"/>
      <c r="AW579" s="730"/>
      <c r="AX579" s="730"/>
      <c r="AY579" s="730"/>
      <c r="AZ579" s="730"/>
      <c r="BA579" s="730"/>
      <c r="BB579" s="730"/>
      <c r="BC579" s="730"/>
      <c r="BD579" s="730"/>
      <c r="BE579" s="730"/>
      <c r="BF579" s="730"/>
      <c r="BG579" s="730"/>
      <c r="BH579" s="730"/>
      <c r="BI579" s="1"/>
      <c r="BJ579" s="1"/>
      <c r="BK579" s="1"/>
      <c r="BL579" s="1"/>
      <c r="BM579" s="1"/>
      <c r="BN579" s="1"/>
      <c r="BO579" s="1"/>
      <c r="BP579" s="1"/>
      <c r="BQ579" s="1"/>
      <c r="BR579" s="1"/>
      <c r="BS579" s="1"/>
      <c r="BT579" s="1"/>
      <c r="BU579" s="1"/>
    </row>
    <row r="580" spans="1:73" s="3" customFormat="1">
      <c r="A580" s="1"/>
      <c r="F580" s="28"/>
      <c r="G580" s="28"/>
      <c r="H580" s="28"/>
      <c r="I580" s="28"/>
      <c r="J580" s="28"/>
      <c r="K580" s="28"/>
      <c r="L580" s="28"/>
      <c r="M580" s="28"/>
      <c r="N580" s="28"/>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P580" s="1"/>
      <c r="AQ580" s="1"/>
      <c r="AR580" s="1"/>
      <c r="AS580" s="730"/>
      <c r="AT580" s="730"/>
      <c r="AU580" s="730"/>
      <c r="AV580" s="730"/>
      <c r="AW580" s="730"/>
      <c r="AX580" s="730"/>
      <c r="AY580" s="730"/>
      <c r="AZ580" s="730"/>
      <c r="BA580" s="730"/>
      <c r="BB580" s="730"/>
      <c r="BC580" s="730"/>
      <c r="BD580" s="730"/>
      <c r="BE580" s="730"/>
      <c r="BF580" s="730"/>
      <c r="BG580" s="730"/>
      <c r="BH580" s="730"/>
      <c r="BI580" s="1"/>
      <c r="BJ580" s="1"/>
      <c r="BK580" s="1"/>
      <c r="BL580" s="1"/>
      <c r="BM580" s="1"/>
      <c r="BN580" s="1"/>
      <c r="BO580" s="1"/>
      <c r="BP580" s="1"/>
      <c r="BQ580" s="1"/>
      <c r="BR580" s="1"/>
      <c r="BS580" s="1"/>
      <c r="BT580" s="1"/>
      <c r="BU580" s="1"/>
    </row>
    <row r="581" spans="1:73" s="3" customFormat="1">
      <c r="A581" s="1"/>
      <c r="F581" s="28"/>
      <c r="G581" s="28"/>
      <c r="H581" s="28"/>
      <c r="I581" s="28"/>
      <c r="J581" s="28"/>
      <c r="K581" s="28"/>
      <c r="L581" s="28"/>
      <c r="M581" s="28"/>
      <c r="N581" s="28"/>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P581" s="1"/>
      <c r="AQ581" s="1"/>
      <c r="AR581" s="1"/>
      <c r="AS581" s="730"/>
      <c r="AT581" s="730"/>
      <c r="AU581" s="730"/>
      <c r="AV581" s="730"/>
      <c r="AW581" s="730"/>
      <c r="AX581" s="730"/>
      <c r="AY581" s="730"/>
      <c r="AZ581" s="730"/>
      <c r="BA581" s="730"/>
      <c r="BB581" s="730"/>
      <c r="BC581" s="730"/>
      <c r="BD581" s="730"/>
      <c r="BE581" s="730"/>
      <c r="BF581" s="730"/>
      <c r="BG581" s="730"/>
      <c r="BH581" s="730"/>
      <c r="BI581" s="1"/>
      <c r="BJ581" s="1"/>
      <c r="BK581" s="1"/>
      <c r="BL581" s="1"/>
      <c r="BM581" s="1"/>
      <c r="BN581" s="1"/>
      <c r="BO581" s="1"/>
      <c r="BP581" s="1"/>
      <c r="BQ581" s="1"/>
      <c r="BR581" s="1"/>
      <c r="BS581" s="1"/>
      <c r="BT581" s="1"/>
      <c r="BU581" s="1"/>
    </row>
    <row r="582" spans="1:73" s="3" customFormat="1">
      <c r="A582" s="1"/>
      <c r="F582" s="28"/>
      <c r="G582" s="28"/>
      <c r="H582" s="28"/>
      <c r="I582" s="28"/>
      <c r="J582" s="28"/>
      <c r="K582" s="28"/>
      <c r="L582" s="28"/>
      <c r="M582" s="28"/>
      <c r="N582" s="28"/>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P582" s="1"/>
      <c r="AQ582" s="1"/>
      <c r="AR582" s="1"/>
      <c r="AS582" s="730"/>
      <c r="AT582" s="730"/>
      <c r="AU582" s="730"/>
      <c r="AV582" s="730"/>
      <c r="AW582" s="730"/>
      <c r="AX582" s="730"/>
      <c r="AY582" s="730"/>
      <c r="AZ582" s="730"/>
      <c r="BA582" s="730"/>
      <c r="BB582" s="730"/>
      <c r="BC582" s="730"/>
      <c r="BD582" s="730"/>
      <c r="BE582" s="730"/>
      <c r="BF582" s="730"/>
      <c r="BG582" s="730"/>
      <c r="BH582" s="730"/>
      <c r="BI582" s="1"/>
      <c r="BJ582" s="1"/>
      <c r="BK582" s="1"/>
      <c r="BL582" s="1"/>
      <c r="BM582" s="1"/>
      <c r="BN582" s="1"/>
      <c r="BO582" s="1"/>
      <c r="BP582" s="1"/>
      <c r="BQ582" s="1"/>
      <c r="BR582" s="1"/>
      <c r="BS582" s="1"/>
      <c r="BT582" s="1"/>
      <c r="BU582" s="1"/>
    </row>
    <row r="583" spans="1:73" s="3" customFormat="1">
      <c r="A583" s="1"/>
      <c r="F583" s="28"/>
      <c r="G583" s="28"/>
      <c r="H583" s="28"/>
      <c r="I583" s="28"/>
      <c r="J583" s="28"/>
      <c r="K583" s="28"/>
      <c r="L583" s="28"/>
      <c r="M583" s="28"/>
      <c r="N583" s="28"/>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P583" s="1"/>
      <c r="AQ583" s="1"/>
      <c r="AR583" s="1"/>
      <c r="AS583" s="730"/>
      <c r="AT583" s="730"/>
      <c r="AU583" s="730"/>
      <c r="AV583" s="730"/>
      <c r="AW583" s="730"/>
      <c r="AX583" s="730"/>
      <c r="AY583" s="730"/>
      <c r="AZ583" s="730"/>
      <c r="BA583" s="730"/>
      <c r="BB583" s="730"/>
      <c r="BC583" s="730"/>
      <c r="BD583" s="730"/>
      <c r="BE583" s="730"/>
      <c r="BF583" s="730"/>
      <c r="BG583" s="730"/>
      <c r="BH583" s="730"/>
      <c r="BI583" s="1"/>
      <c r="BJ583" s="1"/>
      <c r="BK583" s="1"/>
      <c r="BL583" s="1"/>
      <c r="BM583" s="1"/>
      <c r="BN583" s="1"/>
      <c r="BO583" s="1"/>
      <c r="BP583" s="1"/>
      <c r="BQ583" s="1"/>
      <c r="BR583" s="1"/>
      <c r="BS583" s="1"/>
      <c r="BT583" s="1"/>
      <c r="BU583" s="1"/>
    </row>
    <row r="584" spans="1:73" s="3" customFormat="1">
      <c r="A584" s="1"/>
      <c r="F584" s="28"/>
      <c r="G584" s="28"/>
      <c r="H584" s="28"/>
      <c r="I584" s="28"/>
      <c r="J584" s="28"/>
      <c r="K584" s="28"/>
      <c r="L584" s="28"/>
      <c r="M584" s="28"/>
      <c r="N584" s="28"/>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P584" s="1"/>
      <c r="AQ584" s="1"/>
      <c r="AR584" s="1"/>
      <c r="AS584" s="730"/>
      <c r="AT584" s="730"/>
      <c r="AU584" s="730"/>
      <c r="AV584" s="730"/>
      <c r="AW584" s="730"/>
      <c r="AX584" s="730"/>
      <c r="AY584" s="730"/>
      <c r="AZ584" s="730"/>
      <c r="BA584" s="730"/>
      <c r="BB584" s="730"/>
      <c r="BC584" s="730"/>
      <c r="BD584" s="730"/>
      <c r="BE584" s="730"/>
      <c r="BF584" s="730"/>
      <c r="BG584" s="730"/>
      <c r="BH584" s="730"/>
      <c r="BI584" s="1"/>
      <c r="BJ584" s="1"/>
      <c r="BK584" s="1"/>
      <c r="BL584" s="1"/>
      <c r="BM584" s="1"/>
      <c r="BN584" s="1"/>
      <c r="BO584" s="1"/>
      <c r="BP584" s="1"/>
      <c r="BQ584" s="1"/>
      <c r="BR584" s="1"/>
      <c r="BS584" s="1"/>
      <c r="BT584" s="1"/>
      <c r="BU584" s="1"/>
    </row>
    <row r="585" spans="1:73" s="3" customFormat="1">
      <c r="A585" s="1"/>
      <c r="F585" s="28"/>
      <c r="G585" s="28"/>
      <c r="H585" s="28"/>
      <c r="I585" s="28"/>
      <c r="J585" s="28"/>
      <c r="K585" s="28"/>
      <c r="L585" s="28"/>
      <c r="M585" s="28"/>
      <c r="N585" s="28"/>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P585" s="1"/>
      <c r="AQ585" s="1"/>
      <c r="AR585" s="1"/>
      <c r="AS585" s="730"/>
      <c r="AT585" s="730"/>
      <c r="AU585" s="730"/>
      <c r="AV585" s="730"/>
      <c r="AW585" s="730"/>
      <c r="AX585" s="730"/>
      <c r="AY585" s="730"/>
      <c r="AZ585" s="730"/>
      <c r="BA585" s="730"/>
      <c r="BB585" s="730"/>
      <c r="BC585" s="730"/>
      <c r="BD585" s="730"/>
      <c r="BE585" s="730"/>
      <c r="BF585" s="730"/>
      <c r="BG585" s="730"/>
      <c r="BH585" s="730"/>
      <c r="BI585" s="1"/>
      <c r="BJ585" s="1"/>
      <c r="BK585" s="1"/>
      <c r="BL585" s="1"/>
      <c r="BM585" s="1"/>
      <c r="BN585" s="1"/>
      <c r="BO585" s="1"/>
      <c r="BP585" s="1"/>
      <c r="BQ585" s="1"/>
      <c r="BR585" s="1"/>
      <c r="BS585" s="1"/>
      <c r="BT585" s="1"/>
      <c r="BU585" s="1"/>
    </row>
    <row r="586" spans="1:73" s="3" customFormat="1">
      <c r="A586" s="1"/>
      <c r="F586" s="28"/>
      <c r="G586" s="28"/>
      <c r="H586" s="28"/>
      <c r="I586" s="28"/>
      <c r="J586" s="28"/>
      <c r="K586" s="28"/>
      <c r="L586" s="28"/>
      <c r="M586" s="28"/>
      <c r="N586" s="28"/>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P586" s="1"/>
      <c r="AQ586" s="1"/>
      <c r="AR586" s="1"/>
      <c r="AS586" s="730"/>
      <c r="AT586" s="730"/>
      <c r="AU586" s="730"/>
      <c r="AV586" s="730"/>
      <c r="AW586" s="730"/>
      <c r="AX586" s="730"/>
      <c r="AY586" s="730"/>
      <c r="AZ586" s="730"/>
      <c r="BA586" s="730"/>
      <c r="BB586" s="730"/>
      <c r="BC586" s="730"/>
      <c r="BD586" s="730"/>
      <c r="BE586" s="730"/>
      <c r="BF586" s="730"/>
      <c r="BG586" s="730"/>
      <c r="BH586" s="730"/>
      <c r="BI586" s="1"/>
      <c r="BJ586" s="1"/>
      <c r="BK586" s="1"/>
      <c r="BL586" s="1"/>
      <c r="BM586" s="1"/>
      <c r="BN586" s="1"/>
      <c r="BO586" s="1"/>
      <c r="BP586" s="1"/>
      <c r="BQ586" s="1"/>
      <c r="BR586" s="1"/>
      <c r="BS586" s="1"/>
      <c r="BT586" s="1"/>
      <c r="BU586" s="1"/>
    </row>
    <row r="587" spans="1:73" s="3" customFormat="1">
      <c r="A587" s="1"/>
      <c r="F587" s="28"/>
      <c r="G587" s="28"/>
      <c r="H587" s="28"/>
      <c r="I587" s="28"/>
      <c r="J587" s="28"/>
      <c r="K587" s="28"/>
      <c r="L587" s="28"/>
      <c r="M587" s="28"/>
      <c r="N587" s="28"/>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P587" s="1"/>
      <c r="AQ587" s="1"/>
      <c r="AR587" s="1"/>
      <c r="AS587" s="730"/>
      <c r="AT587" s="730"/>
      <c r="AU587" s="730"/>
      <c r="AV587" s="730"/>
      <c r="AW587" s="730"/>
      <c r="AX587" s="730"/>
      <c r="AY587" s="730"/>
      <c r="AZ587" s="730"/>
      <c r="BA587" s="730"/>
      <c r="BB587" s="730"/>
      <c r="BC587" s="730"/>
      <c r="BD587" s="730"/>
      <c r="BE587" s="730"/>
      <c r="BF587" s="730"/>
      <c r="BG587" s="730"/>
      <c r="BH587" s="730"/>
      <c r="BI587" s="1"/>
      <c r="BJ587" s="1"/>
      <c r="BK587" s="1"/>
      <c r="BL587" s="1"/>
      <c r="BM587" s="1"/>
      <c r="BN587" s="1"/>
      <c r="BO587" s="1"/>
      <c r="BP587" s="1"/>
      <c r="BQ587" s="1"/>
      <c r="BR587" s="1"/>
      <c r="BS587" s="1"/>
      <c r="BT587" s="1"/>
      <c r="BU587" s="1"/>
    </row>
    <row r="588" spans="1:73" s="3" customFormat="1">
      <c r="A588" s="1"/>
      <c r="F588" s="28"/>
      <c r="G588" s="28"/>
      <c r="H588" s="28"/>
      <c r="I588" s="28"/>
      <c r="J588" s="28"/>
      <c r="K588" s="28"/>
      <c r="L588" s="28"/>
      <c r="M588" s="28"/>
      <c r="N588" s="28"/>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P588" s="1"/>
      <c r="AQ588" s="1"/>
      <c r="AR588" s="1"/>
      <c r="AS588" s="730"/>
      <c r="AT588" s="730"/>
      <c r="AU588" s="730"/>
      <c r="AV588" s="730"/>
      <c r="AW588" s="730"/>
      <c r="AX588" s="730"/>
      <c r="AY588" s="730"/>
      <c r="AZ588" s="730"/>
      <c r="BA588" s="730"/>
      <c r="BB588" s="730"/>
      <c r="BC588" s="730"/>
      <c r="BD588" s="730"/>
      <c r="BE588" s="730"/>
      <c r="BF588" s="730"/>
      <c r="BG588" s="730"/>
      <c r="BH588" s="730"/>
      <c r="BI588" s="1"/>
      <c r="BJ588" s="1"/>
      <c r="BK588" s="1"/>
      <c r="BL588" s="1"/>
      <c r="BM588" s="1"/>
      <c r="BN588" s="1"/>
      <c r="BO588" s="1"/>
      <c r="BP588" s="1"/>
      <c r="BQ588" s="1"/>
      <c r="BR588" s="1"/>
      <c r="BS588" s="1"/>
      <c r="BT588" s="1"/>
      <c r="BU588" s="1"/>
    </row>
    <row r="589" spans="1:73" s="3" customFormat="1">
      <c r="A589" s="1"/>
      <c r="F589" s="28"/>
      <c r="G589" s="28"/>
      <c r="H589" s="28"/>
      <c r="I589" s="28"/>
      <c r="J589" s="28"/>
      <c r="K589" s="28"/>
      <c r="L589" s="28"/>
      <c r="M589" s="28"/>
      <c r="N589" s="28"/>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P589" s="1"/>
      <c r="AQ589" s="1"/>
      <c r="AR589" s="1"/>
      <c r="AS589" s="730"/>
      <c r="AT589" s="730"/>
      <c r="AU589" s="730"/>
      <c r="AV589" s="730"/>
      <c r="AW589" s="730"/>
      <c r="AX589" s="730"/>
      <c r="AY589" s="730"/>
      <c r="AZ589" s="730"/>
      <c r="BA589" s="730"/>
      <c r="BB589" s="730"/>
      <c r="BC589" s="730"/>
      <c r="BD589" s="730"/>
      <c r="BE589" s="730"/>
      <c r="BF589" s="730"/>
      <c r="BG589" s="730"/>
      <c r="BH589" s="730"/>
      <c r="BI589" s="1"/>
      <c r="BJ589" s="1"/>
      <c r="BK589" s="1"/>
      <c r="BL589" s="1"/>
      <c r="BM589" s="1"/>
      <c r="BN589" s="1"/>
      <c r="BO589" s="1"/>
      <c r="BP589" s="1"/>
      <c r="BQ589" s="1"/>
      <c r="BR589" s="1"/>
      <c r="BS589" s="1"/>
      <c r="BT589" s="1"/>
      <c r="BU589" s="1"/>
    </row>
    <row r="590" spans="1:73" s="3" customFormat="1">
      <c r="A590" s="1"/>
      <c r="F590" s="28"/>
      <c r="G590" s="28"/>
      <c r="H590" s="28"/>
      <c r="I590" s="28"/>
      <c r="J590" s="28"/>
      <c r="K590" s="28"/>
      <c r="L590" s="28"/>
      <c r="M590" s="28"/>
      <c r="N590" s="28"/>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P590" s="1"/>
      <c r="AQ590" s="1"/>
      <c r="AR590" s="1"/>
      <c r="AS590" s="730"/>
      <c r="AT590" s="730"/>
      <c r="AU590" s="730"/>
      <c r="AV590" s="730"/>
      <c r="AW590" s="730"/>
      <c r="AX590" s="730"/>
      <c r="AY590" s="730"/>
      <c r="AZ590" s="730"/>
      <c r="BA590" s="730"/>
      <c r="BB590" s="730"/>
      <c r="BC590" s="730"/>
      <c r="BD590" s="730"/>
      <c r="BE590" s="730"/>
      <c r="BF590" s="730"/>
      <c r="BG590" s="730"/>
      <c r="BH590" s="730"/>
      <c r="BI590" s="1"/>
      <c r="BJ590" s="1"/>
      <c r="BK590" s="1"/>
      <c r="BL590" s="1"/>
      <c r="BM590" s="1"/>
      <c r="BN590" s="1"/>
      <c r="BO590" s="1"/>
      <c r="BP590" s="1"/>
      <c r="BQ590" s="1"/>
      <c r="BR590" s="1"/>
      <c r="BS590" s="1"/>
      <c r="BT590" s="1"/>
      <c r="BU590" s="1"/>
    </row>
    <row r="591" spans="1:73" s="3" customFormat="1">
      <c r="A591" s="1"/>
      <c r="F591" s="28"/>
      <c r="G591" s="28"/>
      <c r="H591" s="28"/>
      <c r="I591" s="28"/>
      <c r="J591" s="28"/>
      <c r="K591" s="28"/>
      <c r="L591" s="28"/>
      <c r="M591" s="28"/>
      <c r="N591" s="28"/>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P591" s="1"/>
      <c r="AQ591" s="1"/>
      <c r="AR591" s="1"/>
      <c r="AS591" s="730"/>
      <c r="AT591" s="730"/>
      <c r="AU591" s="730"/>
      <c r="AV591" s="730"/>
      <c r="AW591" s="730"/>
      <c r="AX591" s="730"/>
      <c r="AY591" s="730"/>
      <c r="AZ591" s="730"/>
      <c r="BA591" s="730"/>
      <c r="BB591" s="730"/>
      <c r="BC591" s="730"/>
      <c r="BD591" s="730"/>
      <c r="BE591" s="730"/>
      <c r="BF591" s="730"/>
      <c r="BG591" s="730"/>
      <c r="BH591" s="730"/>
      <c r="BI591" s="1"/>
      <c r="BJ591" s="1"/>
      <c r="BK591" s="1"/>
      <c r="BL591" s="1"/>
      <c r="BM591" s="1"/>
      <c r="BN591" s="1"/>
      <c r="BO591" s="1"/>
      <c r="BP591" s="1"/>
      <c r="BQ591" s="1"/>
      <c r="BR591" s="1"/>
      <c r="BS591" s="1"/>
      <c r="BT591" s="1"/>
      <c r="BU591" s="1"/>
    </row>
    <row r="592" spans="1:73" s="3" customFormat="1">
      <c r="A592" s="1"/>
      <c r="F592" s="28"/>
      <c r="G592" s="28"/>
      <c r="H592" s="28"/>
      <c r="I592" s="28"/>
      <c r="J592" s="28"/>
      <c r="K592" s="28"/>
      <c r="L592" s="28"/>
      <c r="M592" s="28"/>
      <c r="N592" s="28"/>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P592" s="1"/>
      <c r="AQ592" s="1"/>
      <c r="AR592" s="1"/>
      <c r="AS592" s="730"/>
      <c r="AT592" s="730"/>
      <c r="AU592" s="730"/>
      <c r="AV592" s="730"/>
      <c r="AW592" s="730"/>
      <c r="AX592" s="730"/>
      <c r="AY592" s="730"/>
      <c r="AZ592" s="730"/>
      <c r="BA592" s="730"/>
      <c r="BB592" s="730"/>
      <c r="BC592" s="730"/>
      <c r="BD592" s="730"/>
      <c r="BE592" s="730"/>
      <c r="BF592" s="730"/>
      <c r="BG592" s="730"/>
      <c r="BH592" s="730"/>
      <c r="BI592" s="1"/>
      <c r="BJ592" s="1"/>
      <c r="BK592" s="1"/>
      <c r="BL592" s="1"/>
      <c r="BM592" s="1"/>
      <c r="BN592" s="1"/>
      <c r="BO592" s="1"/>
      <c r="BP592" s="1"/>
      <c r="BQ592" s="1"/>
      <c r="BR592" s="1"/>
      <c r="BS592" s="1"/>
      <c r="BT592" s="1"/>
      <c r="BU592" s="1"/>
    </row>
    <row r="593" spans="1:73" s="3" customFormat="1">
      <c r="A593" s="1"/>
      <c r="F593" s="28"/>
      <c r="G593" s="28"/>
      <c r="H593" s="28"/>
      <c r="I593" s="28"/>
      <c r="J593" s="28"/>
      <c r="K593" s="28"/>
      <c r="L593" s="28"/>
      <c r="M593" s="28"/>
      <c r="N593" s="28"/>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P593" s="1"/>
      <c r="AQ593" s="1"/>
      <c r="AR593" s="1"/>
      <c r="AS593" s="730"/>
      <c r="AT593" s="730"/>
      <c r="AU593" s="730"/>
      <c r="AV593" s="730"/>
      <c r="AW593" s="730"/>
      <c r="AX593" s="730"/>
      <c r="AY593" s="730"/>
      <c r="AZ593" s="730"/>
      <c r="BA593" s="730"/>
      <c r="BB593" s="730"/>
      <c r="BC593" s="730"/>
      <c r="BD593" s="730"/>
      <c r="BE593" s="730"/>
      <c r="BF593" s="730"/>
      <c r="BG593" s="730"/>
      <c r="BH593" s="730"/>
      <c r="BI593" s="1"/>
      <c r="BJ593" s="1"/>
      <c r="BK593" s="1"/>
      <c r="BL593" s="1"/>
      <c r="BM593" s="1"/>
      <c r="BN593" s="1"/>
      <c r="BO593" s="1"/>
      <c r="BP593" s="1"/>
      <c r="BQ593" s="1"/>
      <c r="BR593" s="1"/>
      <c r="BS593" s="1"/>
      <c r="BT593" s="1"/>
      <c r="BU593" s="1"/>
    </row>
    <row r="594" spans="1:73" s="3" customFormat="1">
      <c r="A594" s="1"/>
      <c r="F594" s="28"/>
      <c r="G594" s="28"/>
      <c r="H594" s="28"/>
      <c r="I594" s="28"/>
      <c r="J594" s="28"/>
      <c r="K594" s="28"/>
      <c r="L594" s="28"/>
      <c r="M594" s="28"/>
      <c r="N594" s="28"/>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P594" s="1"/>
      <c r="AQ594" s="1"/>
      <c r="AR594" s="1"/>
      <c r="AS594" s="730"/>
      <c r="AT594" s="730"/>
      <c r="AU594" s="730"/>
      <c r="AV594" s="730"/>
      <c r="AW594" s="730"/>
      <c r="AX594" s="730"/>
      <c r="AY594" s="730"/>
      <c r="AZ594" s="730"/>
      <c r="BA594" s="730"/>
      <c r="BB594" s="730"/>
      <c r="BC594" s="730"/>
      <c r="BD594" s="730"/>
      <c r="BE594" s="730"/>
      <c r="BF594" s="730"/>
      <c r="BG594" s="730"/>
      <c r="BH594" s="730"/>
      <c r="BI594" s="1"/>
      <c r="BJ594" s="1"/>
      <c r="BK594" s="1"/>
      <c r="BL594" s="1"/>
      <c r="BM594" s="1"/>
      <c r="BN594" s="1"/>
      <c r="BO594" s="1"/>
      <c r="BP594" s="1"/>
      <c r="BQ594" s="1"/>
      <c r="BR594" s="1"/>
      <c r="BS594" s="1"/>
      <c r="BT594" s="1"/>
      <c r="BU594" s="1"/>
    </row>
    <row r="595" spans="1:73" s="3" customFormat="1">
      <c r="A595" s="1"/>
      <c r="F595" s="28"/>
      <c r="G595" s="28"/>
      <c r="H595" s="28"/>
      <c r="I595" s="28"/>
      <c r="J595" s="28"/>
      <c r="K595" s="28"/>
      <c r="L595" s="28"/>
      <c r="M595" s="28"/>
      <c r="N595" s="28"/>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P595" s="1"/>
      <c r="AQ595" s="1"/>
      <c r="AR595" s="1"/>
      <c r="AS595" s="730"/>
      <c r="AT595" s="730"/>
      <c r="AU595" s="730"/>
      <c r="AV595" s="730"/>
      <c r="AW595" s="730"/>
      <c r="AX595" s="730"/>
      <c r="AY595" s="730"/>
      <c r="AZ595" s="730"/>
      <c r="BA595" s="730"/>
      <c r="BB595" s="730"/>
      <c r="BC595" s="730"/>
      <c r="BD595" s="730"/>
      <c r="BE595" s="730"/>
      <c r="BF595" s="730"/>
      <c r="BG595" s="730"/>
      <c r="BH595" s="730"/>
      <c r="BI595" s="1"/>
      <c r="BJ595" s="1"/>
      <c r="BK595" s="1"/>
      <c r="BL595" s="1"/>
      <c r="BM595" s="1"/>
      <c r="BN595" s="1"/>
      <c r="BO595" s="1"/>
      <c r="BP595" s="1"/>
      <c r="BQ595" s="1"/>
      <c r="BR595" s="1"/>
      <c r="BS595" s="1"/>
      <c r="BT595" s="1"/>
      <c r="BU595" s="1"/>
    </row>
    <row r="596" spans="1:73" s="3" customFormat="1">
      <c r="A596" s="1"/>
      <c r="F596" s="28"/>
      <c r="G596" s="28"/>
      <c r="H596" s="28"/>
      <c r="I596" s="28"/>
      <c r="J596" s="28"/>
      <c r="K596" s="28"/>
      <c r="L596" s="28"/>
      <c r="M596" s="28"/>
      <c r="N596" s="28"/>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P596" s="1"/>
      <c r="AQ596" s="1"/>
      <c r="AR596" s="1"/>
      <c r="AS596" s="730"/>
      <c r="AT596" s="730"/>
      <c r="AU596" s="730"/>
      <c r="AV596" s="730"/>
      <c r="AW596" s="730"/>
      <c r="AX596" s="730"/>
      <c r="AY596" s="730"/>
      <c r="AZ596" s="730"/>
      <c r="BA596" s="730"/>
      <c r="BB596" s="730"/>
      <c r="BC596" s="730"/>
      <c r="BD596" s="730"/>
      <c r="BE596" s="730"/>
      <c r="BF596" s="730"/>
      <c r="BG596" s="730"/>
      <c r="BH596" s="730"/>
      <c r="BI596" s="1"/>
      <c r="BJ596" s="1"/>
      <c r="BK596" s="1"/>
      <c r="BL596" s="1"/>
      <c r="BM596" s="1"/>
      <c r="BN596" s="1"/>
      <c r="BO596" s="1"/>
      <c r="BP596" s="1"/>
      <c r="BQ596" s="1"/>
      <c r="BR596" s="1"/>
      <c r="BS596" s="1"/>
      <c r="BT596" s="1"/>
      <c r="BU596" s="1"/>
    </row>
    <row r="597" spans="1:73" s="3" customFormat="1">
      <c r="A597" s="1"/>
      <c r="F597" s="28"/>
      <c r="G597" s="28"/>
      <c r="H597" s="28"/>
      <c r="I597" s="28"/>
      <c r="J597" s="28"/>
      <c r="K597" s="28"/>
      <c r="L597" s="28"/>
      <c r="M597" s="28"/>
      <c r="N597" s="28"/>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P597" s="1"/>
      <c r="AQ597" s="1"/>
      <c r="AR597" s="1"/>
      <c r="AS597" s="730"/>
      <c r="AT597" s="730"/>
      <c r="AU597" s="730"/>
      <c r="AV597" s="730"/>
      <c r="AW597" s="730"/>
      <c r="AX597" s="730"/>
      <c r="AY597" s="730"/>
      <c r="AZ597" s="730"/>
      <c r="BA597" s="730"/>
      <c r="BB597" s="730"/>
      <c r="BC597" s="730"/>
      <c r="BD597" s="730"/>
      <c r="BE597" s="730"/>
      <c r="BF597" s="730"/>
      <c r="BG597" s="730"/>
      <c r="BH597" s="730"/>
      <c r="BI597" s="1"/>
      <c r="BJ597" s="1"/>
      <c r="BK597" s="1"/>
      <c r="BL597" s="1"/>
      <c r="BM597" s="1"/>
      <c r="BN597" s="1"/>
      <c r="BO597" s="1"/>
      <c r="BP597" s="1"/>
      <c r="BQ597" s="1"/>
      <c r="BR597" s="1"/>
      <c r="BS597" s="1"/>
      <c r="BT597" s="1"/>
      <c r="BU597" s="1"/>
    </row>
    <row r="598" spans="1:73" s="3" customFormat="1">
      <c r="A598" s="1"/>
      <c r="F598" s="28"/>
      <c r="G598" s="28"/>
      <c r="H598" s="28"/>
      <c r="I598" s="28"/>
      <c r="J598" s="28"/>
      <c r="K598" s="28"/>
      <c r="L598" s="28"/>
      <c r="M598" s="28"/>
      <c r="N598" s="28"/>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P598" s="1"/>
      <c r="AQ598" s="1"/>
      <c r="AR598" s="1"/>
      <c r="AS598" s="730"/>
      <c r="AT598" s="730"/>
      <c r="AU598" s="730"/>
      <c r="AV598" s="730"/>
      <c r="AW598" s="730"/>
      <c r="AX598" s="730"/>
      <c r="AY598" s="730"/>
      <c r="AZ598" s="730"/>
      <c r="BA598" s="730"/>
      <c r="BB598" s="730"/>
      <c r="BC598" s="730"/>
      <c r="BD598" s="730"/>
      <c r="BE598" s="730"/>
      <c r="BF598" s="730"/>
      <c r="BG598" s="730"/>
      <c r="BH598" s="730"/>
      <c r="BI598" s="1"/>
      <c r="BJ598" s="1"/>
      <c r="BK598" s="1"/>
      <c r="BL598" s="1"/>
      <c r="BM598" s="1"/>
      <c r="BN598" s="1"/>
      <c r="BO598" s="1"/>
      <c r="BP598" s="1"/>
      <c r="BQ598" s="1"/>
      <c r="BR598" s="1"/>
      <c r="BS598" s="1"/>
      <c r="BT598" s="1"/>
      <c r="BU598" s="1"/>
    </row>
    <row r="599" spans="1:73" s="3" customFormat="1">
      <c r="A599" s="1"/>
      <c r="F599" s="28"/>
      <c r="G599" s="28"/>
      <c r="H599" s="28"/>
      <c r="I599" s="28"/>
      <c r="J599" s="28"/>
      <c r="K599" s="28"/>
      <c r="L599" s="28"/>
      <c r="M599" s="28"/>
      <c r="N599" s="28"/>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P599" s="1"/>
      <c r="AQ599" s="1"/>
      <c r="AR599" s="1"/>
      <c r="AS599" s="730"/>
      <c r="AT599" s="730"/>
      <c r="AU599" s="730"/>
      <c r="AV599" s="730"/>
      <c r="AW599" s="730"/>
      <c r="AX599" s="730"/>
      <c r="AY599" s="730"/>
      <c r="AZ599" s="730"/>
      <c r="BA599" s="730"/>
      <c r="BB599" s="730"/>
      <c r="BC599" s="730"/>
      <c r="BD599" s="730"/>
      <c r="BE599" s="730"/>
      <c r="BF599" s="730"/>
      <c r="BG599" s="730"/>
      <c r="BH599" s="730"/>
      <c r="BI599" s="1"/>
      <c r="BJ599" s="1"/>
      <c r="BK599" s="1"/>
      <c r="BL599" s="1"/>
      <c r="BM599" s="1"/>
      <c r="BN599" s="1"/>
      <c r="BO599" s="1"/>
      <c r="BP599" s="1"/>
      <c r="BQ599" s="1"/>
      <c r="BR599" s="1"/>
      <c r="BS599" s="1"/>
      <c r="BT599" s="1"/>
      <c r="BU599" s="1"/>
    </row>
    <row r="600" spans="1:73" s="3" customFormat="1">
      <c r="A600" s="1"/>
      <c r="F600" s="28"/>
      <c r="G600" s="28"/>
      <c r="H600" s="28"/>
      <c r="I600" s="28"/>
      <c r="J600" s="28"/>
      <c r="K600" s="28"/>
      <c r="L600" s="28"/>
      <c r="M600" s="28"/>
      <c r="N600" s="28"/>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P600" s="1"/>
      <c r="AQ600" s="1"/>
      <c r="AR600" s="1"/>
      <c r="AS600" s="730"/>
      <c r="AT600" s="730"/>
      <c r="AU600" s="730"/>
      <c r="AV600" s="730"/>
      <c r="AW600" s="730"/>
      <c r="AX600" s="730"/>
      <c r="AY600" s="730"/>
      <c r="AZ600" s="730"/>
      <c r="BA600" s="730"/>
      <c r="BB600" s="730"/>
      <c r="BC600" s="730"/>
      <c r="BD600" s="730"/>
      <c r="BE600" s="730"/>
      <c r="BF600" s="730"/>
      <c r="BG600" s="730"/>
      <c r="BH600" s="730"/>
      <c r="BI600" s="1"/>
      <c r="BJ600" s="1"/>
      <c r="BK600" s="1"/>
      <c r="BL600" s="1"/>
      <c r="BM600" s="1"/>
      <c r="BN600" s="1"/>
      <c r="BO600" s="1"/>
      <c r="BP600" s="1"/>
      <c r="BQ600" s="1"/>
      <c r="BR600" s="1"/>
      <c r="BS600" s="1"/>
      <c r="BT600" s="1"/>
      <c r="BU600" s="1"/>
    </row>
    <row r="601" spans="1:73" s="3" customFormat="1">
      <c r="A601" s="1"/>
      <c r="F601" s="28"/>
      <c r="G601" s="28"/>
      <c r="H601" s="28"/>
      <c r="I601" s="28"/>
      <c r="J601" s="28"/>
      <c r="K601" s="28"/>
      <c r="L601" s="28"/>
      <c r="M601" s="28"/>
      <c r="N601" s="28"/>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P601" s="1"/>
      <c r="AQ601" s="1"/>
      <c r="AR601" s="1"/>
      <c r="AS601" s="730"/>
      <c r="AT601" s="730"/>
      <c r="AU601" s="730"/>
      <c r="AV601" s="730"/>
      <c r="AW601" s="730"/>
      <c r="AX601" s="730"/>
      <c r="AY601" s="730"/>
      <c r="AZ601" s="730"/>
      <c r="BA601" s="730"/>
      <c r="BB601" s="730"/>
      <c r="BC601" s="730"/>
      <c r="BD601" s="730"/>
      <c r="BE601" s="730"/>
      <c r="BF601" s="730"/>
      <c r="BG601" s="730"/>
      <c r="BH601" s="730"/>
      <c r="BI601" s="1"/>
      <c r="BJ601" s="1"/>
      <c r="BK601" s="1"/>
      <c r="BL601" s="1"/>
      <c r="BM601" s="1"/>
      <c r="BN601" s="1"/>
      <c r="BO601" s="1"/>
      <c r="BP601" s="1"/>
      <c r="BQ601" s="1"/>
      <c r="BR601" s="1"/>
      <c r="BS601" s="1"/>
      <c r="BT601" s="1"/>
      <c r="BU601" s="1"/>
    </row>
    <row r="602" spans="1:73" s="3" customFormat="1">
      <c r="A602" s="1"/>
      <c r="F602" s="28"/>
      <c r="G602" s="28"/>
      <c r="H602" s="28"/>
      <c r="I602" s="28"/>
      <c r="J602" s="28"/>
      <c r="K602" s="28"/>
      <c r="L602" s="28"/>
      <c r="M602" s="28"/>
      <c r="N602" s="28"/>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P602" s="1"/>
      <c r="AQ602" s="1"/>
      <c r="AR602" s="1"/>
      <c r="AS602" s="730"/>
      <c r="AT602" s="730"/>
      <c r="AU602" s="730"/>
      <c r="AV602" s="730"/>
      <c r="AW602" s="730"/>
      <c r="AX602" s="730"/>
      <c r="AY602" s="730"/>
      <c r="AZ602" s="730"/>
      <c r="BA602" s="730"/>
      <c r="BB602" s="730"/>
      <c r="BC602" s="730"/>
      <c r="BD602" s="730"/>
      <c r="BE602" s="730"/>
      <c r="BF602" s="730"/>
      <c r="BG602" s="730"/>
      <c r="BH602" s="730"/>
      <c r="BI602" s="1"/>
      <c r="BJ602" s="1"/>
      <c r="BK602" s="1"/>
      <c r="BL602" s="1"/>
      <c r="BM602" s="1"/>
      <c r="BN602" s="1"/>
      <c r="BO602" s="1"/>
      <c r="BP602" s="1"/>
      <c r="BQ602" s="1"/>
      <c r="BR602" s="1"/>
      <c r="BS602" s="1"/>
      <c r="BT602" s="1"/>
      <c r="BU602" s="1"/>
    </row>
    <row r="603" spans="1:73" s="3" customFormat="1">
      <c r="A603" s="1"/>
      <c r="F603" s="28"/>
      <c r="G603" s="28"/>
      <c r="H603" s="28"/>
      <c r="I603" s="28"/>
      <c r="J603" s="28"/>
      <c r="K603" s="28"/>
      <c r="L603" s="28"/>
      <c r="M603" s="28"/>
      <c r="N603" s="28"/>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P603" s="1"/>
      <c r="AQ603" s="1"/>
      <c r="AR603" s="1"/>
      <c r="AS603" s="730"/>
      <c r="AT603" s="730"/>
      <c r="AU603" s="730"/>
      <c r="AV603" s="730"/>
      <c r="AW603" s="730"/>
      <c r="AX603" s="730"/>
      <c r="AY603" s="730"/>
      <c r="AZ603" s="730"/>
      <c r="BA603" s="730"/>
      <c r="BB603" s="730"/>
      <c r="BC603" s="730"/>
      <c r="BD603" s="730"/>
      <c r="BE603" s="730"/>
      <c r="BF603" s="730"/>
      <c r="BG603" s="730"/>
      <c r="BH603" s="730"/>
      <c r="BI603" s="1"/>
      <c r="BJ603" s="1"/>
      <c r="BK603" s="1"/>
      <c r="BL603" s="1"/>
      <c r="BM603" s="1"/>
      <c r="BN603" s="1"/>
      <c r="BO603" s="1"/>
      <c r="BP603" s="1"/>
      <c r="BQ603" s="1"/>
      <c r="BR603" s="1"/>
      <c r="BS603" s="1"/>
      <c r="BT603" s="1"/>
      <c r="BU603" s="1"/>
    </row>
    <row r="604" spans="1:73" s="3" customFormat="1">
      <c r="A604" s="1"/>
      <c r="F604" s="28"/>
      <c r="G604" s="28"/>
      <c r="H604" s="28"/>
      <c r="I604" s="28"/>
      <c r="J604" s="28"/>
      <c r="K604" s="28"/>
      <c r="L604" s="28"/>
      <c r="M604" s="28"/>
      <c r="N604" s="28"/>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P604" s="1"/>
      <c r="AQ604" s="1"/>
      <c r="AR604" s="1"/>
      <c r="AS604" s="730"/>
      <c r="AT604" s="730"/>
      <c r="AU604" s="730"/>
      <c r="AV604" s="730"/>
      <c r="AW604" s="730"/>
      <c r="AX604" s="730"/>
      <c r="AY604" s="730"/>
      <c r="AZ604" s="730"/>
      <c r="BA604" s="730"/>
      <c r="BB604" s="730"/>
      <c r="BC604" s="730"/>
      <c r="BD604" s="730"/>
      <c r="BE604" s="730"/>
      <c r="BF604" s="730"/>
      <c r="BG604" s="730"/>
      <c r="BH604" s="730"/>
      <c r="BI604" s="1"/>
      <c r="BJ604" s="1"/>
      <c r="BK604" s="1"/>
      <c r="BL604" s="1"/>
      <c r="BM604" s="1"/>
      <c r="BN604" s="1"/>
      <c r="BO604" s="1"/>
      <c r="BP604" s="1"/>
      <c r="BQ604" s="1"/>
      <c r="BR604" s="1"/>
      <c r="BS604" s="1"/>
      <c r="BT604" s="1"/>
      <c r="BU604" s="1"/>
    </row>
    <row r="605" spans="1:73" s="3" customFormat="1">
      <c r="A605" s="1"/>
      <c r="F605" s="28"/>
      <c r="G605" s="28"/>
      <c r="H605" s="28"/>
      <c r="I605" s="28"/>
      <c r="J605" s="28"/>
      <c r="K605" s="28"/>
      <c r="L605" s="28"/>
      <c r="M605" s="28"/>
      <c r="N605" s="28"/>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P605" s="1"/>
      <c r="AQ605" s="1"/>
      <c r="AR605" s="1"/>
      <c r="AS605" s="730"/>
      <c r="AT605" s="730"/>
      <c r="AU605" s="730"/>
      <c r="AV605" s="730"/>
      <c r="AW605" s="730"/>
      <c r="AX605" s="730"/>
      <c r="AY605" s="730"/>
      <c r="AZ605" s="730"/>
      <c r="BA605" s="730"/>
      <c r="BB605" s="730"/>
      <c r="BC605" s="730"/>
      <c r="BD605" s="730"/>
      <c r="BE605" s="730"/>
      <c r="BF605" s="730"/>
      <c r="BG605" s="730"/>
      <c r="BH605" s="730"/>
      <c r="BI605" s="1"/>
      <c r="BJ605" s="1"/>
      <c r="BK605" s="1"/>
      <c r="BL605" s="1"/>
      <c r="BM605" s="1"/>
      <c r="BN605" s="1"/>
      <c r="BO605" s="1"/>
      <c r="BP605" s="1"/>
      <c r="BQ605" s="1"/>
      <c r="BR605" s="1"/>
      <c r="BS605" s="1"/>
      <c r="BT605" s="1"/>
      <c r="BU605" s="1"/>
    </row>
    <row r="606" spans="1:73" s="3" customFormat="1">
      <c r="A606" s="1"/>
      <c r="F606" s="28"/>
      <c r="G606" s="28"/>
      <c r="H606" s="28"/>
      <c r="I606" s="28"/>
      <c r="J606" s="28"/>
      <c r="K606" s="28"/>
      <c r="L606" s="28"/>
      <c r="M606" s="28"/>
      <c r="N606" s="28"/>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P606" s="1"/>
      <c r="AQ606" s="1"/>
      <c r="AR606" s="1"/>
      <c r="AS606" s="730"/>
      <c r="AT606" s="730"/>
      <c r="AU606" s="730"/>
      <c r="AV606" s="730"/>
      <c r="AW606" s="730"/>
      <c r="AX606" s="730"/>
      <c r="AY606" s="730"/>
      <c r="AZ606" s="730"/>
      <c r="BA606" s="730"/>
      <c r="BB606" s="730"/>
      <c r="BC606" s="730"/>
      <c r="BD606" s="730"/>
      <c r="BE606" s="730"/>
      <c r="BF606" s="730"/>
      <c r="BG606" s="730"/>
      <c r="BH606" s="730"/>
      <c r="BI606" s="1"/>
      <c r="BJ606" s="1"/>
      <c r="BK606" s="1"/>
      <c r="BL606" s="1"/>
      <c r="BM606" s="1"/>
      <c r="BN606" s="1"/>
      <c r="BO606" s="1"/>
      <c r="BP606" s="1"/>
      <c r="BQ606" s="1"/>
      <c r="BR606" s="1"/>
      <c r="BS606" s="1"/>
      <c r="BT606" s="1"/>
      <c r="BU606" s="1"/>
    </row>
    <row r="607" spans="1:73" s="3" customFormat="1">
      <c r="A607" s="1"/>
      <c r="F607" s="28"/>
      <c r="G607" s="28"/>
      <c r="H607" s="28"/>
      <c r="I607" s="28"/>
      <c r="J607" s="28"/>
      <c r="K607" s="28"/>
      <c r="L607" s="28"/>
      <c r="M607" s="28"/>
      <c r="N607" s="28"/>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P607" s="1"/>
      <c r="AQ607" s="1"/>
      <c r="AR607" s="1"/>
      <c r="AS607" s="730"/>
      <c r="AT607" s="730"/>
      <c r="AU607" s="730"/>
      <c r="AV607" s="730"/>
      <c r="AW607" s="730"/>
      <c r="AX607" s="730"/>
      <c r="AY607" s="730"/>
      <c r="AZ607" s="730"/>
      <c r="BA607" s="730"/>
      <c r="BB607" s="730"/>
      <c r="BC607" s="730"/>
      <c r="BD607" s="730"/>
      <c r="BE607" s="730"/>
      <c r="BF607" s="730"/>
      <c r="BG607" s="730"/>
      <c r="BH607" s="730"/>
      <c r="BI607" s="1"/>
      <c r="BJ607" s="1"/>
      <c r="BK607" s="1"/>
      <c r="BL607" s="1"/>
      <c r="BM607" s="1"/>
      <c r="BN607" s="1"/>
      <c r="BO607" s="1"/>
      <c r="BP607" s="1"/>
      <c r="BQ607" s="1"/>
      <c r="BR607" s="1"/>
      <c r="BS607" s="1"/>
      <c r="BT607" s="1"/>
      <c r="BU607" s="1"/>
    </row>
    <row r="608" spans="1:73" s="3" customFormat="1">
      <c r="A608" s="1"/>
      <c r="F608" s="28"/>
      <c r="G608" s="28"/>
      <c r="H608" s="28"/>
      <c r="I608" s="28"/>
      <c r="J608" s="28"/>
      <c r="K608" s="28"/>
      <c r="L608" s="28"/>
      <c r="M608" s="28"/>
      <c r="N608" s="28"/>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P608" s="1"/>
      <c r="AQ608" s="1"/>
      <c r="AR608" s="1"/>
      <c r="AS608" s="730"/>
      <c r="AT608" s="730"/>
      <c r="AU608" s="730"/>
      <c r="AV608" s="730"/>
      <c r="AW608" s="730"/>
      <c r="AX608" s="730"/>
      <c r="AY608" s="730"/>
      <c r="AZ608" s="730"/>
      <c r="BA608" s="730"/>
      <c r="BB608" s="730"/>
      <c r="BC608" s="730"/>
      <c r="BD608" s="730"/>
      <c r="BE608" s="730"/>
      <c r="BF608" s="730"/>
      <c r="BG608" s="730"/>
      <c r="BH608" s="730"/>
      <c r="BI608" s="1"/>
      <c r="BJ608" s="1"/>
      <c r="BK608" s="1"/>
      <c r="BL608" s="1"/>
      <c r="BM608" s="1"/>
      <c r="BN608" s="1"/>
      <c r="BO608" s="1"/>
      <c r="BP608" s="1"/>
      <c r="BQ608" s="1"/>
      <c r="BR608" s="1"/>
      <c r="BS608" s="1"/>
      <c r="BT608" s="1"/>
      <c r="BU608" s="1"/>
    </row>
    <row r="609" spans="1:73" s="3" customFormat="1">
      <c r="A609" s="1"/>
      <c r="F609" s="28"/>
      <c r="G609" s="28"/>
      <c r="H609" s="28"/>
      <c r="I609" s="28"/>
      <c r="J609" s="28"/>
      <c r="K609" s="28"/>
      <c r="L609" s="28"/>
      <c r="M609" s="28"/>
      <c r="N609" s="28"/>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P609" s="1"/>
      <c r="AQ609" s="1"/>
      <c r="AR609" s="1"/>
      <c r="AS609" s="730"/>
      <c r="AT609" s="730"/>
      <c r="AU609" s="730"/>
      <c r="AV609" s="730"/>
      <c r="AW609" s="730"/>
      <c r="AX609" s="730"/>
      <c r="AY609" s="730"/>
      <c r="AZ609" s="730"/>
      <c r="BA609" s="730"/>
      <c r="BB609" s="730"/>
      <c r="BC609" s="730"/>
      <c r="BD609" s="730"/>
      <c r="BE609" s="730"/>
      <c r="BF609" s="730"/>
      <c r="BG609" s="730"/>
      <c r="BH609" s="730"/>
      <c r="BI609" s="1"/>
      <c r="BJ609" s="1"/>
      <c r="BK609" s="1"/>
      <c r="BL609" s="1"/>
      <c r="BM609" s="1"/>
      <c r="BN609" s="1"/>
      <c r="BO609" s="1"/>
      <c r="BP609" s="1"/>
      <c r="BQ609" s="1"/>
      <c r="BR609" s="1"/>
      <c r="BS609" s="1"/>
      <c r="BT609" s="1"/>
      <c r="BU609" s="1"/>
    </row>
    <row r="610" spans="1:73" s="3" customFormat="1">
      <c r="A610" s="1"/>
      <c r="F610" s="28"/>
      <c r="G610" s="28"/>
      <c r="H610" s="28"/>
      <c r="I610" s="28"/>
      <c r="J610" s="28"/>
      <c r="K610" s="28"/>
      <c r="L610" s="28"/>
      <c r="M610" s="28"/>
      <c r="N610" s="28"/>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P610" s="1"/>
      <c r="AQ610" s="1"/>
      <c r="AR610" s="1"/>
      <c r="AS610" s="730"/>
      <c r="AT610" s="730"/>
      <c r="AU610" s="730"/>
      <c r="AV610" s="730"/>
      <c r="AW610" s="730"/>
      <c r="AX610" s="730"/>
      <c r="AY610" s="730"/>
      <c r="AZ610" s="730"/>
      <c r="BA610" s="730"/>
      <c r="BB610" s="730"/>
      <c r="BC610" s="730"/>
      <c r="BD610" s="730"/>
      <c r="BE610" s="730"/>
      <c r="BF610" s="730"/>
      <c r="BG610" s="730"/>
      <c r="BH610" s="730"/>
      <c r="BI610" s="1"/>
      <c r="BJ610" s="1"/>
      <c r="BK610" s="1"/>
      <c r="BL610" s="1"/>
      <c r="BM610" s="1"/>
      <c r="BN610" s="1"/>
      <c r="BO610" s="1"/>
      <c r="BP610" s="1"/>
      <c r="BQ610" s="1"/>
      <c r="BR610" s="1"/>
      <c r="BS610" s="1"/>
      <c r="BT610" s="1"/>
      <c r="BU610" s="1"/>
    </row>
    <row r="611" spans="1:73" s="3" customFormat="1">
      <c r="A611" s="1"/>
      <c r="F611" s="28"/>
      <c r="G611" s="28"/>
      <c r="H611" s="28"/>
      <c r="I611" s="28"/>
      <c r="J611" s="28"/>
      <c r="K611" s="28"/>
      <c r="L611" s="28"/>
      <c r="M611" s="28"/>
      <c r="N611" s="28"/>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P611" s="1"/>
      <c r="AQ611" s="1"/>
      <c r="AR611" s="1"/>
      <c r="AS611" s="730"/>
      <c r="AT611" s="730"/>
      <c r="AU611" s="730"/>
      <c r="AV611" s="730"/>
      <c r="AW611" s="730"/>
      <c r="AX611" s="730"/>
      <c r="AY611" s="730"/>
      <c r="AZ611" s="730"/>
      <c r="BA611" s="730"/>
      <c r="BB611" s="730"/>
      <c r="BC611" s="730"/>
      <c r="BD611" s="730"/>
      <c r="BE611" s="730"/>
      <c r="BF611" s="730"/>
      <c r="BG611" s="730"/>
      <c r="BH611" s="730"/>
      <c r="BI611" s="1"/>
      <c r="BJ611" s="1"/>
      <c r="BK611" s="1"/>
      <c r="BL611" s="1"/>
      <c r="BM611" s="1"/>
      <c r="BN611" s="1"/>
      <c r="BO611" s="1"/>
      <c r="BP611" s="1"/>
      <c r="BQ611" s="1"/>
      <c r="BR611" s="1"/>
      <c r="BS611" s="1"/>
      <c r="BT611" s="1"/>
      <c r="BU611" s="1"/>
    </row>
    <row r="612" spans="1:73" s="3" customFormat="1">
      <c r="A612" s="1"/>
      <c r="F612" s="28"/>
      <c r="G612" s="28"/>
      <c r="H612" s="28"/>
      <c r="I612" s="28"/>
      <c r="J612" s="28"/>
      <c r="K612" s="28"/>
      <c r="L612" s="28"/>
      <c r="M612" s="28"/>
      <c r="N612" s="28"/>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P612" s="1"/>
      <c r="AQ612" s="1"/>
      <c r="AR612" s="1"/>
      <c r="AS612" s="730"/>
      <c r="AT612" s="730"/>
      <c r="AU612" s="730"/>
      <c r="AV612" s="730"/>
      <c r="AW612" s="730"/>
      <c r="AX612" s="730"/>
      <c r="AY612" s="730"/>
      <c r="AZ612" s="730"/>
      <c r="BA612" s="730"/>
      <c r="BB612" s="730"/>
      <c r="BC612" s="730"/>
      <c r="BD612" s="730"/>
      <c r="BE612" s="730"/>
      <c r="BF612" s="730"/>
      <c r="BG612" s="730"/>
      <c r="BH612" s="730"/>
      <c r="BI612" s="1"/>
      <c r="BJ612" s="1"/>
      <c r="BK612" s="1"/>
      <c r="BL612" s="1"/>
      <c r="BM612" s="1"/>
      <c r="BN612" s="1"/>
      <c r="BO612" s="1"/>
      <c r="BP612" s="1"/>
      <c r="BQ612" s="1"/>
      <c r="BR612" s="1"/>
      <c r="BS612" s="1"/>
      <c r="BT612" s="1"/>
      <c r="BU612" s="1"/>
    </row>
    <row r="613" spans="1:73" s="3" customFormat="1">
      <c r="A613" s="1"/>
      <c r="F613" s="28"/>
      <c r="G613" s="28"/>
      <c r="H613" s="28"/>
      <c r="I613" s="28"/>
      <c r="J613" s="28"/>
      <c r="K613" s="28"/>
      <c r="L613" s="28"/>
      <c r="M613" s="28"/>
      <c r="N613" s="28"/>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P613" s="1"/>
      <c r="AQ613" s="1"/>
      <c r="AR613" s="1"/>
      <c r="AS613" s="730"/>
      <c r="AT613" s="730"/>
      <c r="AU613" s="730"/>
      <c r="AV613" s="730"/>
      <c r="AW613" s="730"/>
      <c r="AX613" s="730"/>
      <c r="AY613" s="730"/>
      <c r="AZ613" s="730"/>
      <c r="BA613" s="730"/>
      <c r="BB613" s="730"/>
      <c r="BC613" s="730"/>
      <c r="BD613" s="730"/>
      <c r="BE613" s="730"/>
      <c r="BF613" s="730"/>
      <c r="BG613" s="730"/>
      <c r="BH613" s="730"/>
      <c r="BI613" s="1"/>
      <c r="BJ613" s="1"/>
      <c r="BK613" s="1"/>
      <c r="BL613" s="1"/>
      <c r="BM613" s="1"/>
      <c r="BN613" s="1"/>
      <c r="BO613" s="1"/>
      <c r="BP613" s="1"/>
      <c r="BQ613" s="1"/>
      <c r="BR613" s="1"/>
      <c r="BS613" s="1"/>
      <c r="BT613" s="1"/>
      <c r="BU613" s="1"/>
    </row>
    <row r="614" spans="1:73" s="3" customFormat="1">
      <c r="A614" s="1"/>
      <c r="F614" s="28"/>
      <c r="G614" s="28"/>
      <c r="H614" s="28"/>
      <c r="I614" s="28"/>
      <c r="J614" s="28"/>
      <c r="K614" s="28"/>
      <c r="L614" s="28"/>
      <c r="M614" s="28"/>
      <c r="N614" s="28"/>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P614" s="1"/>
      <c r="AQ614" s="1"/>
      <c r="AR614" s="1"/>
      <c r="AS614" s="730"/>
      <c r="AT614" s="730"/>
      <c r="AU614" s="730"/>
      <c r="AV614" s="730"/>
      <c r="AW614" s="730"/>
      <c r="AX614" s="730"/>
      <c r="AY614" s="730"/>
      <c r="AZ614" s="730"/>
      <c r="BA614" s="730"/>
      <c r="BB614" s="730"/>
      <c r="BC614" s="730"/>
      <c r="BD614" s="730"/>
      <c r="BE614" s="730"/>
      <c r="BF614" s="730"/>
      <c r="BG614" s="730"/>
      <c r="BH614" s="730"/>
      <c r="BI614" s="1"/>
      <c r="BJ614" s="1"/>
      <c r="BK614" s="1"/>
      <c r="BL614" s="1"/>
      <c r="BM614" s="1"/>
      <c r="BN614" s="1"/>
      <c r="BO614" s="1"/>
      <c r="BP614" s="1"/>
      <c r="BQ614" s="1"/>
      <c r="BR614" s="1"/>
      <c r="BS614" s="1"/>
      <c r="BT614" s="1"/>
      <c r="BU614" s="1"/>
    </row>
    <row r="615" spans="1:73" s="3" customFormat="1">
      <c r="A615" s="1"/>
      <c r="F615" s="28"/>
      <c r="G615" s="28"/>
      <c r="H615" s="28"/>
      <c r="I615" s="28"/>
      <c r="J615" s="28"/>
      <c r="K615" s="28"/>
      <c r="L615" s="28"/>
      <c r="M615" s="28"/>
      <c r="N615" s="28"/>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P615" s="1"/>
      <c r="AQ615" s="1"/>
      <c r="AR615" s="1"/>
      <c r="AS615" s="730"/>
      <c r="AT615" s="730"/>
      <c r="AU615" s="730"/>
      <c r="AV615" s="730"/>
      <c r="AW615" s="730"/>
      <c r="AX615" s="730"/>
      <c r="AY615" s="730"/>
      <c r="AZ615" s="730"/>
      <c r="BA615" s="730"/>
      <c r="BB615" s="730"/>
      <c r="BC615" s="730"/>
      <c r="BD615" s="730"/>
      <c r="BE615" s="730"/>
      <c r="BF615" s="730"/>
      <c r="BG615" s="730"/>
      <c r="BH615" s="730"/>
      <c r="BI615" s="1"/>
      <c r="BJ615" s="1"/>
      <c r="BK615" s="1"/>
      <c r="BL615" s="1"/>
      <c r="BM615" s="1"/>
      <c r="BN615" s="1"/>
      <c r="BO615" s="1"/>
      <c r="BP615" s="1"/>
      <c r="BQ615" s="1"/>
      <c r="BR615" s="1"/>
      <c r="BS615" s="1"/>
      <c r="BT615" s="1"/>
      <c r="BU615" s="1"/>
    </row>
    <row r="616" spans="1:73" s="3" customFormat="1">
      <c r="A616" s="1"/>
      <c r="F616" s="28"/>
      <c r="G616" s="28"/>
      <c r="H616" s="28"/>
      <c r="I616" s="28"/>
      <c r="J616" s="28"/>
      <c r="K616" s="28"/>
      <c r="L616" s="28"/>
      <c r="M616" s="28"/>
      <c r="N616" s="28"/>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P616" s="1"/>
      <c r="AQ616" s="1"/>
      <c r="AR616" s="1"/>
      <c r="AS616" s="730"/>
      <c r="AT616" s="730"/>
      <c r="AU616" s="730"/>
      <c r="AV616" s="730"/>
      <c r="AW616" s="730"/>
      <c r="AX616" s="730"/>
      <c r="AY616" s="730"/>
      <c r="AZ616" s="730"/>
      <c r="BA616" s="730"/>
      <c r="BB616" s="730"/>
      <c r="BC616" s="730"/>
      <c r="BD616" s="730"/>
      <c r="BE616" s="730"/>
      <c r="BF616" s="730"/>
      <c r="BG616" s="730"/>
      <c r="BH616" s="730"/>
      <c r="BI616" s="1"/>
      <c r="BJ616" s="1"/>
      <c r="BK616" s="1"/>
      <c r="BL616" s="1"/>
      <c r="BM616" s="1"/>
      <c r="BN616" s="1"/>
      <c r="BO616" s="1"/>
      <c r="BP616" s="1"/>
      <c r="BQ616" s="1"/>
      <c r="BR616" s="1"/>
      <c r="BS616" s="1"/>
      <c r="BT616" s="1"/>
      <c r="BU616" s="1"/>
    </row>
    <row r="617" spans="1:73" s="3" customFormat="1">
      <c r="A617" s="1"/>
      <c r="F617" s="28"/>
      <c r="G617" s="28"/>
      <c r="H617" s="28"/>
      <c r="I617" s="28"/>
      <c r="J617" s="28"/>
      <c r="K617" s="28"/>
      <c r="L617" s="28"/>
      <c r="M617" s="28"/>
      <c r="N617" s="28"/>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P617" s="1"/>
      <c r="AQ617" s="1"/>
      <c r="AR617" s="1"/>
      <c r="AS617" s="730"/>
      <c r="AT617" s="730"/>
      <c r="AU617" s="730"/>
      <c r="AV617" s="730"/>
      <c r="AW617" s="730"/>
      <c r="AX617" s="730"/>
      <c r="AY617" s="730"/>
      <c r="AZ617" s="730"/>
      <c r="BA617" s="730"/>
      <c r="BB617" s="730"/>
      <c r="BC617" s="730"/>
      <c r="BD617" s="730"/>
      <c r="BE617" s="730"/>
      <c r="BF617" s="730"/>
      <c r="BG617" s="730"/>
      <c r="BH617" s="730"/>
      <c r="BI617" s="1"/>
      <c r="BJ617" s="1"/>
      <c r="BK617" s="1"/>
      <c r="BL617" s="1"/>
      <c r="BM617" s="1"/>
      <c r="BN617" s="1"/>
      <c r="BO617" s="1"/>
      <c r="BP617" s="1"/>
      <c r="BQ617" s="1"/>
      <c r="BR617" s="1"/>
      <c r="BS617" s="1"/>
      <c r="BT617" s="1"/>
      <c r="BU617" s="1"/>
    </row>
    <row r="618" spans="1:73" s="3" customFormat="1">
      <c r="A618" s="1"/>
      <c r="F618" s="28"/>
      <c r="G618" s="28"/>
      <c r="H618" s="28"/>
      <c r="I618" s="28"/>
      <c r="J618" s="28"/>
      <c r="K618" s="28"/>
      <c r="L618" s="28"/>
      <c r="M618" s="28"/>
      <c r="N618" s="28"/>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P618" s="1"/>
      <c r="AQ618" s="1"/>
      <c r="AR618" s="1"/>
      <c r="AS618" s="730"/>
      <c r="AT618" s="730"/>
      <c r="AU618" s="730"/>
      <c r="AV618" s="730"/>
      <c r="AW618" s="730"/>
      <c r="AX618" s="730"/>
      <c r="AY618" s="730"/>
      <c r="AZ618" s="730"/>
      <c r="BA618" s="730"/>
      <c r="BB618" s="730"/>
      <c r="BC618" s="730"/>
      <c r="BD618" s="730"/>
      <c r="BE618" s="730"/>
      <c r="BF618" s="730"/>
      <c r="BG618" s="730"/>
      <c r="BH618" s="730"/>
      <c r="BI618" s="1"/>
      <c r="BJ618" s="1"/>
      <c r="BK618" s="1"/>
      <c r="BL618" s="1"/>
      <c r="BM618" s="1"/>
      <c r="BN618" s="1"/>
      <c r="BO618" s="1"/>
      <c r="BP618" s="1"/>
      <c r="BQ618" s="1"/>
      <c r="BR618" s="1"/>
      <c r="BS618" s="1"/>
      <c r="BT618" s="1"/>
      <c r="BU618" s="1"/>
    </row>
    <row r="619" spans="1:73" s="3" customFormat="1">
      <c r="A619" s="1"/>
      <c r="F619" s="28"/>
      <c r="G619" s="28"/>
      <c r="H619" s="28"/>
      <c r="I619" s="28"/>
      <c r="J619" s="28"/>
      <c r="K619" s="28"/>
      <c r="L619" s="28"/>
      <c r="M619" s="28"/>
      <c r="N619" s="28"/>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P619" s="1"/>
      <c r="AQ619" s="1"/>
      <c r="AR619" s="1"/>
      <c r="AS619" s="730"/>
      <c r="AT619" s="730"/>
      <c r="AU619" s="730"/>
      <c r="AV619" s="730"/>
      <c r="AW619" s="730"/>
      <c r="AX619" s="730"/>
      <c r="AY619" s="730"/>
      <c r="AZ619" s="730"/>
      <c r="BA619" s="730"/>
      <c r="BB619" s="730"/>
      <c r="BC619" s="730"/>
      <c r="BD619" s="730"/>
      <c r="BE619" s="730"/>
      <c r="BF619" s="730"/>
      <c r="BG619" s="730"/>
      <c r="BH619" s="730"/>
      <c r="BI619" s="1"/>
      <c r="BJ619" s="1"/>
      <c r="BK619" s="1"/>
      <c r="BL619" s="1"/>
      <c r="BM619" s="1"/>
      <c r="BN619" s="1"/>
      <c r="BO619" s="1"/>
      <c r="BP619" s="1"/>
      <c r="BQ619" s="1"/>
      <c r="BR619" s="1"/>
      <c r="BS619" s="1"/>
      <c r="BT619" s="1"/>
      <c r="BU619" s="1"/>
    </row>
    <row r="620" spans="1:73" s="3" customFormat="1">
      <c r="A620" s="1"/>
      <c r="F620" s="28"/>
      <c r="G620" s="28"/>
      <c r="H620" s="28"/>
      <c r="I620" s="28"/>
      <c r="J620" s="28"/>
      <c r="K620" s="28"/>
      <c r="L620" s="28"/>
      <c r="M620" s="28"/>
      <c r="N620" s="28"/>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P620" s="1"/>
      <c r="AQ620" s="1"/>
      <c r="AR620" s="1"/>
      <c r="AS620" s="730"/>
      <c r="AT620" s="730"/>
      <c r="AU620" s="730"/>
      <c r="AV620" s="730"/>
      <c r="AW620" s="730"/>
      <c r="AX620" s="730"/>
      <c r="AY620" s="730"/>
      <c r="AZ620" s="730"/>
      <c r="BA620" s="730"/>
      <c r="BB620" s="730"/>
      <c r="BC620" s="730"/>
      <c r="BD620" s="730"/>
      <c r="BE620" s="730"/>
      <c r="BF620" s="730"/>
      <c r="BG620" s="730"/>
      <c r="BH620" s="730"/>
      <c r="BI620" s="1"/>
      <c r="BJ620" s="1"/>
      <c r="BK620" s="1"/>
      <c r="BL620" s="1"/>
      <c r="BM620" s="1"/>
      <c r="BN620" s="1"/>
      <c r="BO620" s="1"/>
      <c r="BP620" s="1"/>
      <c r="BQ620" s="1"/>
      <c r="BR620" s="1"/>
      <c r="BS620" s="1"/>
      <c r="BT620" s="1"/>
      <c r="BU620" s="1"/>
    </row>
    <row r="621" spans="1:73" s="3" customFormat="1">
      <c r="A621" s="1"/>
      <c r="F621" s="28"/>
      <c r="G621" s="28"/>
      <c r="H621" s="28"/>
      <c r="I621" s="28"/>
      <c r="J621" s="28"/>
      <c r="K621" s="28"/>
      <c r="L621" s="28"/>
      <c r="M621" s="28"/>
      <c r="N621" s="28"/>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P621" s="1"/>
      <c r="AQ621" s="1"/>
      <c r="AR621" s="1"/>
      <c r="AS621" s="730"/>
      <c r="AT621" s="730"/>
      <c r="AU621" s="730"/>
      <c r="AV621" s="730"/>
      <c r="AW621" s="730"/>
      <c r="AX621" s="730"/>
      <c r="AY621" s="730"/>
      <c r="AZ621" s="730"/>
      <c r="BA621" s="730"/>
      <c r="BB621" s="730"/>
      <c r="BC621" s="730"/>
      <c r="BD621" s="730"/>
      <c r="BE621" s="730"/>
      <c r="BF621" s="730"/>
      <c r="BG621" s="730"/>
      <c r="BH621" s="730"/>
      <c r="BI621" s="1"/>
      <c r="BJ621" s="1"/>
      <c r="BK621" s="1"/>
      <c r="BL621" s="1"/>
      <c r="BM621" s="1"/>
      <c r="BN621" s="1"/>
      <c r="BO621" s="1"/>
      <c r="BP621" s="1"/>
      <c r="BQ621" s="1"/>
      <c r="BR621" s="1"/>
      <c r="BS621" s="1"/>
      <c r="BT621" s="1"/>
      <c r="BU621" s="1"/>
    </row>
    <row r="622" spans="1:73" s="3" customFormat="1">
      <c r="A622" s="1"/>
      <c r="F622" s="28"/>
      <c r="G622" s="28"/>
      <c r="H622" s="28"/>
      <c r="I622" s="28"/>
      <c r="J622" s="28"/>
      <c r="K622" s="28"/>
      <c r="L622" s="28"/>
      <c r="M622" s="28"/>
      <c r="N622" s="28"/>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P622" s="1"/>
      <c r="AQ622" s="1"/>
      <c r="AR622" s="1"/>
      <c r="AS622" s="730"/>
      <c r="AT622" s="730"/>
      <c r="AU622" s="730"/>
      <c r="AV622" s="730"/>
      <c r="AW622" s="730"/>
      <c r="AX622" s="730"/>
      <c r="AY622" s="730"/>
      <c r="AZ622" s="730"/>
      <c r="BA622" s="730"/>
      <c r="BB622" s="730"/>
      <c r="BC622" s="730"/>
      <c r="BD622" s="730"/>
      <c r="BE622" s="730"/>
      <c r="BF622" s="730"/>
      <c r="BG622" s="730"/>
      <c r="BH622" s="730"/>
      <c r="BI622" s="1"/>
      <c r="BJ622" s="1"/>
      <c r="BK622" s="1"/>
      <c r="BL622" s="1"/>
      <c r="BM622" s="1"/>
      <c r="BN622" s="1"/>
      <c r="BO622" s="1"/>
      <c r="BP622" s="1"/>
      <c r="BQ622" s="1"/>
      <c r="BR622" s="1"/>
      <c r="BS622" s="1"/>
      <c r="BT622" s="1"/>
      <c r="BU622" s="1"/>
    </row>
    <row r="623" spans="1:73" s="3" customFormat="1">
      <c r="A623" s="1"/>
      <c r="F623" s="28"/>
      <c r="G623" s="28"/>
      <c r="H623" s="28"/>
      <c r="I623" s="28"/>
      <c r="J623" s="28"/>
      <c r="K623" s="28"/>
      <c r="L623" s="28"/>
      <c r="M623" s="28"/>
      <c r="N623" s="28"/>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P623" s="1"/>
      <c r="AQ623" s="1"/>
      <c r="AR623" s="1"/>
      <c r="AS623" s="730"/>
      <c r="AT623" s="730"/>
      <c r="AU623" s="730"/>
      <c r="AV623" s="730"/>
      <c r="AW623" s="730"/>
      <c r="AX623" s="730"/>
      <c r="AY623" s="730"/>
      <c r="AZ623" s="730"/>
      <c r="BA623" s="730"/>
      <c r="BB623" s="730"/>
      <c r="BC623" s="730"/>
      <c r="BD623" s="730"/>
      <c r="BE623" s="730"/>
      <c r="BF623" s="730"/>
      <c r="BG623" s="730"/>
      <c r="BH623" s="730"/>
      <c r="BI623" s="1"/>
      <c r="BJ623" s="1"/>
      <c r="BK623" s="1"/>
      <c r="BL623" s="1"/>
      <c r="BM623" s="1"/>
      <c r="BN623" s="1"/>
      <c r="BO623" s="1"/>
      <c r="BP623" s="1"/>
      <c r="BQ623" s="1"/>
      <c r="BR623" s="1"/>
      <c r="BS623" s="1"/>
      <c r="BT623" s="1"/>
      <c r="BU623" s="1"/>
    </row>
    <row r="624" spans="1:73" s="3" customFormat="1">
      <c r="A624" s="1"/>
      <c r="F624" s="28"/>
      <c r="G624" s="28"/>
      <c r="H624" s="28"/>
      <c r="I624" s="28"/>
      <c r="J624" s="28"/>
      <c r="K624" s="28"/>
      <c r="L624" s="28"/>
      <c r="M624" s="28"/>
      <c r="N624" s="28"/>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P624" s="1"/>
      <c r="AQ624" s="1"/>
      <c r="AR624" s="1"/>
      <c r="AS624" s="730"/>
      <c r="AT624" s="730"/>
      <c r="AU624" s="730"/>
      <c r="AV624" s="730"/>
      <c r="AW624" s="730"/>
      <c r="AX624" s="730"/>
      <c r="AY624" s="730"/>
      <c r="AZ624" s="730"/>
      <c r="BA624" s="730"/>
      <c r="BB624" s="730"/>
      <c r="BC624" s="730"/>
      <c r="BD624" s="730"/>
      <c r="BE624" s="730"/>
      <c r="BF624" s="730"/>
      <c r="BG624" s="730"/>
      <c r="BH624" s="730"/>
      <c r="BI624" s="1"/>
      <c r="BJ624" s="1"/>
      <c r="BK624" s="1"/>
      <c r="BL624" s="1"/>
      <c r="BM624" s="1"/>
      <c r="BN624" s="1"/>
      <c r="BO624" s="1"/>
      <c r="BP624" s="1"/>
      <c r="BQ624" s="1"/>
      <c r="BR624" s="1"/>
      <c r="BS624" s="1"/>
      <c r="BT624" s="1"/>
      <c r="BU624" s="1"/>
    </row>
    <row r="625" spans="1:73" s="3" customFormat="1">
      <c r="A625" s="1"/>
      <c r="F625" s="28"/>
      <c r="G625" s="28"/>
      <c r="H625" s="28"/>
      <c r="I625" s="28"/>
      <c r="J625" s="28"/>
      <c r="K625" s="28"/>
      <c r="L625" s="28"/>
      <c r="M625" s="28"/>
      <c r="N625" s="28"/>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P625" s="1"/>
      <c r="AQ625" s="1"/>
      <c r="AR625" s="1"/>
      <c r="AS625" s="730"/>
      <c r="AT625" s="730"/>
      <c r="AU625" s="730"/>
      <c r="AV625" s="730"/>
      <c r="AW625" s="730"/>
      <c r="AX625" s="730"/>
      <c r="AY625" s="730"/>
      <c r="AZ625" s="730"/>
      <c r="BA625" s="730"/>
      <c r="BB625" s="730"/>
      <c r="BC625" s="730"/>
      <c r="BD625" s="730"/>
      <c r="BE625" s="730"/>
      <c r="BF625" s="730"/>
      <c r="BG625" s="730"/>
      <c r="BH625" s="730"/>
      <c r="BI625" s="1"/>
      <c r="BJ625" s="1"/>
      <c r="BK625" s="1"/>
      <c r="BL625" s="1"/>
      <c r="BM625" s="1"/>
      <c r="BN625" s="1"/>
      <c r="BO625" s="1"/>
      <c r="BP625" s="1"/>
      <c r="BQ625" s="1"/>
      <c r="BR625" s="1"/>
      <c r="BS625" s="1"/>
      <c r="BT625" s="1"/>
      <c r="BU625" s="1"/>
    </row>
    <row r="626" spans="1:73" s="3" customFormat="1">
      <c r="A626" s="1"/>
      <c r="F626" s="28"/>
      <c r="G626" s="28"/>
      <c r="H626" s="28"/>
      <c r="I626" s="28"/>
      <c r="J626" s="28"/>
      <c r="K626" s="28"/>
      <c r="L626" s="28"/>
      <c r="M626" s="28"/>
      <c r="N626" s="28"/>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P626" s="1"/>
      <c r="AQ626" s="1"/>
      <c r="AR626" s="1"/>
      <c r="AS626" s="730"/>
      <c r="AT626" s="730"/>
      <c r="AU626" s="730"/>
      <c r="AV626" s="730"/>
      <c r="AW626" s="730"/>
      <c r="AX626" s="730"/>
      <c r="AY626" s="730"/>
      <c r="AZ626" s="730"/>
      <c r="BA626" s="730"/>
      <c r="BB626" s="730"/>
      <c r="BC626" s="730"/>
      <c r="BD626" s="730"/>
      <c r="BE626" s="730"/>
      <c r="BF626" s="730"/>
      <c r="BG626" s="730"/>
      <c r="BH626" s="730"/>
      <c r="BI626" s="1"/>
      <c r="BJ626" s="1"/>
      <c r="BK626" s="1"/>
      <c r="BL626" s="1"/>
      <c r="BM626" s="1"/>
      <c r="BN626" s="1"/>
      <c r="BO626" s="1"/>
      <c r="BP626" s="1"/>
      <c r="BQ626" s="1"/>
      <c r="BR626" s="1"/>
      <c r="BS626" s="1"/>
      <c r="BT626" s="1"/>
      <c r="BU626" s="1"/>
    </row>
    <row r="627" spans="1:73" s="3" customFormat="1">
      <c r="A627" s="1"/>
      <c r="F627" s="28"/>
      <c r="G627" s="28"/>
      <c r="H627" s="28"/>
      <c r="I627" s="28"/>
      <c r="J627" s="28"/>
      <c r="K627" s="28"/>
      <c r="L627" s="28"/>
      <c r="M627" s="28"/>
      <c r="N627" s="28"/>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P627" s="1"/>
      <c r="AQ627" s="1"/>
      <c r="AR627" s="1"/>
      <c r="AS627" s="730"/>
      <c r="AT627" s="730"/>
      <c r="AU627" s="730"/>
      <c r="AV627" s="730"/>
      <c r="AW627" s="730"/>
      <c r="AX627" s="730"/>
      <c r="AY627" s="730"/>
      <c r="AZ627" s="730"/>
      <c r="BA627" s="730"/>
      <c r="BB627" s="730"/>
      <c r="BC627" s="730"/>
      <c r="BD627" s="730"/>
      <c r="BE627" s="730"/>
      <c r="BF627" s="730"/>
      <c r="BG627" s="730"/>
      <c r="BH627" s="730"/>
      <c r="BI627" s="1"/>
      <c r="BJ627" s="1"/>
      <c r="BK627" s="1"/>
      <c r="BL627" s="1"/>
      <c r="BM627" s="1"/>
      <c r="BN627" s="1"/>
      <c r="BO627" s="1"/>
      <c r="BP627" s="1"/>
      <c r="BQ627" s="1"/>
      <c r="BR627" s="1"/>
      <c r="BS627" s="1"/>
      <c r="BT627" s="1"/>
      <c r="BU627" s="1"/>
    </row>
    <row r="628" spans="1:73" s="3" customFormat="1">
      <c r="A628" s="1"/>
      <c r="F628" s="28"/>
      <c r="G628" s="28"/>
      <c r="H628" s="28"/>
      <c r="I628" s="28"/>
      <c r="J628" s="28"/>
      <c r="K628" s="28"/>
      <c r="L628" s="28"/>
      <c r="M628" s="28"/>
      <c r="N628" s="28"/>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P628" s="1"/>
      <c r="AQ628" s="1"/>
      <c r="AR628" s="1"/>
      <c r="AS628" s="730"/>
      <c r="AT628" s="730"/>
      <c r="AU628" s="730"/>
      <c r="AV628" s="730"/>
      <c r="AW628" s="730"/>
      <c r="AX628" s="730"/>
      <c r="AY628" s="730"/>
      <c r="AZ628" s="730"/>
      <c r="BA628" s="730"/>
      <c r="BB628" s="730"/>
      <c r="BC628" s="730"/>
      <c r="BD628" s="730"/>
      <c r="BE628" s="730"/>
      <c r="BF628" s="730"/>
      <c r="BG628" s="730"/>
      <c r="BH628" s="730"/>
      <c r="BI628" s="1"/>
      <c r="BJ628" s="1"/>
      <c r="BK628" s="1"/>
      <c r="BL628" s="1"/>
      <c r="BM628" s="1"/>
      <c r="BN628" s="1"/>
      <c r="BO628" s="1"/>
      <c r="BP628" s="1"/>
      <c r="BQ628" s="1"/>
      <c r="BR628" s="1"/>
      <c r="BS628" s="1"/>
      <c r="BT628" s="1"/>
      <c r="BU628" s="1"/>
    </row>
    <row r="629" spans="1:73" s="3" customFormat="1">
      <c r="A629" s="1"/>
      <c r="F629" s="28"/>
      <c r="G629" s="28"/>
      <c r="H629" s="28"/>
      <c r="I629" s="28"/>
      <c r="J629" s="28"/>
      <c r="K629" s="28"/>
      <c r="L629" s="28"/>
      <c r="M629" s="28"/>
      <c r="N629" s="28"/>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P629" s="1"/>
      <c r="AQ629" s="1"/>
      <c r="AR629" s="1"/>
      <c r="AS629" s="730"/>
      <c r="AT629" s="730"/>
      <c r="AU629" s="730"/>
      <c r="AV629" s="730"/>
      <c r="AW629" s="730"/>
      <c r="AX629" s="730"/>
      <c r="AY629" s="730"/>
      <c r="AZ629" s="730"/>
      <c r="BA629" s="730"/>
      <c r="BB629" s="730"/>
      <c r="BC629" s="730"/>
      <c r="BD629" s="730"/>
      <c r="BE629" s="730"/>
      <c r="BF629" s="730"/>
      <c r="BG629" s="730"/>
      <c r="BH629" s="730"/>
      <c r="BI629" s="1"/>
      <c r="BJ629" s="1"/>
      <c r="BK629" s="1"/>
      <c r="BL629" s="1"/>
      <c r="BM629" s="1"/>
      <c r="BN629" s="1"/>
      <c r="BO629" s="1"/>
      <c r="BP629" s="1"/>
      <c r="BQ629" s="1"/>
      <c r="BR629" s="1"/>
      <c r="BS629" s="1"/>
      <c r="BT629" s="1"/>
      <c r="BU629" s="1"/>
    </row>
    <row r="630" spans="1:73" s="3" customFormat="1">
      <c r="A630" s="1"/>
      <c r="F630" s="28"/>
      <c r="G630" s="28"/>
      <c r="H630" s="28"/>
      <c r="I630" s="28"/>
      <c r="J630" s="28"/>
      <c r="K630" s="28"/>
      <c r="L630" s="28"/>
      <c r="M630" s="28"/>
      <c r="N630" s="28"/>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P630" s="1"/>
      <c r="AQ630" s="1"/>
      <c r="AR630" s="1"/>
      <c r="AS630" s="730"/>
      <c r="AT630" s="730"/>
      <c r="AU630" s="730"/>
      <c r="AV630" s="730"/>
      <c r="AW630" s="730"/>
      <c r="AX630" s="730"/>
      <c r="AY630" s="730"/>
      <c r="AZ630" s="730"/>
      <c r="BA630" s="730"/>
      <c r="BB630" s="730"/>
      <c r="BC630" s="730"/>
      <c r="BD630" s="730"/>
      <c r="BE630" s="730"/>
      <c r="BF630" s="730"/>
      <c r="BG630" s="730"/>
      <c r="BH630" s="730"/>
      <c r="BI630" s="1"/>
      <c r="BJ630" s="1"/>
      <c r="BK630" s="1"/>
      <c r="BL630" s="1"/>
      <c r="BM630" s="1"/>
      <c r="BN630" s="1"/>
      <c r="BO630" s="1"/>
      <c r="BP630" s="1"/>
      <c r="BQ630" s="1"/>
      <c r="BR630" s="1"/>
      <c r="BS630" s="1"/>
      <c r="BT630" s="1"/>
      <c r="BU630" s="1"/>
    </row>
    <row r="631" spans="1:73" s="3" customFormat="1">
      <c r="A631" s="1"/>
      <c r="F631" s="28"/>
      <c r="G631" s="28"/>
      <c r="H631" s="28"/>
      <c r="I631" s="28"/>
      <c r="J631" s="28"/>
      <c r="K631" s="28"/>
      <c r="L631" s="28"/>
      <c r="M631" s="28"/>
      <c r="N631" s="28"/>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P631" s="1"/>
      <c r="AQ631" s="1"/>
      <c r="AR631" s="1"/>
      <c r="AS631" s="730"/>
      <c r="AT631" s="730"/>
      <c r="AU631" s="730"/>
      <c r="AV631" s="730"/>
      <c r="AW631" s="730"/>
      <c r="AX631" s="730"/>
      <c r="AY631" s="730"/>
      <c r="AZ631" s="730"/>
      <c r="BA631" s="730"/>
      <c r="BB631" s="730"/>
      <c r="BC631" s="730"/>
      <c r="BD631" s="730"/>
      <c r="BE631" s="730"/>
      <c r="BF631" s="730"/>
      <c r="BG631" s="730"/>
      <c r="BH631" s="730"/>
      <c r="BI631" s="1"/>
      <c r="BJ631" s="1"/>
      <c r="BK631" s="1"/>
      <c r="BL631" s="1"/>
      <c r="BM631" s="1"/>
      <c r="BN631" s="1"/>
      <c r="BO631" s="1"/>
      <c r="BP631" s="1"/>
      <c r="BQ631" s="1"/>
      <c r="BR631" s="1"/>
      <c r="BS631" s="1"/>
      <c r="BT631" s="1"/>
      <c r="BU631" s="1"/>
    </row>
    <row r="632" spans="1:73" s="3" customFormat="1">
      <c r="A632" s="1"/>
      <c r="F632" s="28"/>
      <c r="G632" s="28"/>
      <c r="H632" s="28"/>
      <c r="I632" s="28"/>
      <c r="J632" s="28"/>
      <c r="K632" s="28"/>
      <c r="L632" s="28"/>
      <c r="M632" s="28"/>
      <c r="N632" s="28"/>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P632" s="1"/>
      <c r="AQ632" s="1"/>
      <c r="AR632" s="1"/>
      <c r="AS632" s="730"/>
      <c r="AT632" s="730"/>
      <c r="AU632" s="730"/>
      <c r="AV632" s="730"/>
      <c r="AW632" s="730"/>
      <c r="AX632" s="730"/>
      <c r="AY632" s="730"/>
      <c r="AZ632" s="730"/>
      <c r="BA632" s="730"/>
      <c r="BB632" s="730"/>
      <c r="BC632" s="730"/>
      <c r="BD632" s="730"/>
      <c r="BE632" s="730"/>
      <c r="BF632" s="730"/>
      <c r="BG632" s="730"/>
      <c r="BH632" s="730"/>
      <c r="BI632" s="1"/>
      <c r="BJ632" s="1"/>
      <c r="BK632" s="1"/>
      <c r="BL632" s="1"/>
      <c r="BM632" s="1"/>
      <c r="BN632" s="1"/>
      <c r="BO632" s="1"/>
      <c r="BP632" s="1"/>
      <c r="BQ632" s="1"/>
      <c r="BR632" s="1"/>
      <c r="BS632" s="1"/>
      <c r="BT632" s="1"/>
      <c r="BU632" s="1"/>
    </row>
    <row r="633" spans="1:73" s="3" customFormat="1">
      <c r="A633" s="1"/>
      <c r="F633" s="28"/>
      <c r="G633" s="28"/>
      <c r="H633" s="28"/>
      <c r="I633" s="28"/>
      <c r="J633" s="28"/>
      <c r="K633" s="28"/>
      <c r="L633" s="28"/>
      <c r="M633" s="28"/>
      <c r="N633" s="28"/>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P633" s="1"/>
      <c r="AQ633" s="1"/>
      <c r="AR633" s="1"/>
      <c r="AS633" s="730"/>
      <c r="AT633" s="730"/>
      <c r="AU633" s="730"/>
      <c r="AV633" s="730"/>
      <c r="AW633" s="730"/>
      <c r="AX633" s="730"/>
      <c r="AY633" s="730"/>
      <c r="AZ633" s="730"/>
      <c r="BA633" s="730"/>
      <c r="BB633" s="730"/>
      <c r="BC633" s="730"/>
      <c r="BD633" s="730"/>
      <c r="BE633" s="730"/>
      <c r="BF633" s="730"/>
      <c r="BG633" s="730"/>
      <c r="BH633" s="730"/>
      <c r="BI633" s="1"/>
      <c r="BJ633" s="1"/>
      <c r="BK633" s="1"/>
      <c r="BL633" s="1"/>
      <c r="BM633" s="1"/>
      <c r="BN633" s="1"/>
      <c r="BO633" s="1"/>
      <c r="BP633" s="1"/>
      <c r="BQ633" s="1"/>
      <c r="BR633" s="1"/>
      <c r="BS633" s="1"/>
      <c r="BT633" s="1"/>
      <c r="BU633" s="1"/>
    </row>
    <row r="634" spans="1:73" s="3" customFormat="1">
      <c r="A634" s="1"/>
      <c r="F634" s="28"/>
      <c r="G634" s="28"/>
      <c r="H634" s="28"/>
      <c r="I634" s="28"/>
      <c r="J634" s="28"/>
      <c r="K634" s="28"/>
      <c r="L634" s="28"/>
      <c r="M634" s="28"/>
      <c r="N634" s="28"/>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P634" s="1"/>
      <c r="AQ634" s="1"/>
      <c r="AR634" s="1"/>
      <c r="AS634" s="730"/>
      <c r="AT634" s="730"/>
      <c r="AU634" s="730"/>
      <c r="AV634" s="730"/>
      <c r="AW634" s="730"/>
      <c r="AX634" s="730"/>
      <c r="AY634" s="730"/>
      <c r="AZ634" s="730"/>
      <c r="BA634" s="730"/>
      <c r="BB634" s="730"/>
      <c r="BC634" s="730"/>
      <c r="BD634" s="730"/>
      <c r="BE634" s="730"/>
      <c r="BF634" s="730"/>
      <c r="BG634" s="730"/>
      <c r="BH634" s="730"/>
      <c r="BI634" s="1"/>
      <c r="BJ634" s="1"/>
      <c r="BK634" s="1"/>
      <c r="BL634" s="1"/>
      <c r="BM634" s="1"/>
      <c r="BN634" s="1"/>
      <c r="BO634" s="1"/>
      <c r="BP634" s="1"/>
      <c r="BQ634" s="1"/>
      <c r="BR634" s="1"/>
      <c r="BS634" s="1"/>
      <c r="BT634" s="1"/>
      <c r="BU634" s="1"/>
    </row>
    <row r="635" spans="1:73" s="3" customFormat="1">
      <c r="A635" s="1"/>
      <c r="F635" s="28"/>
      <c r="G635" s="28"/>
      <c r="H635" s="28"/>
      <c r="I635" s="28"/>
      <c r="J635" s="28"/>
      <c r="K635" s="28"/>
      <c r="L635" s="28"/>
      <c r="M635" s="28"/>
      <c r="N635" s="28"/>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P635" s="1"/>
      <c r="AQ635" s="1"/>
      <c r="AR635" s="1"/>
      <c r="AS635" s="730"/>
      <c r="AT635" s="730"/>
      <c r="AU635" s="730"/>
      <c r="AV635" s="730"/>
      <c r="AW635" s="730"/>
      <c r="AX635" s="730"/>
      <c r="AY635" s="730"/>
      <c r="AZ635" s="730"/>
      <c r="BA635" s="730"/>
      <c r="BB635" s="730"/>
      <c r="BC635" s="730"/>
      <c r="BD635" s="730"/>
      <c r="BE635" s="730"/>
      <c r="BF635" s="730"/>
      <c r="BG635" s="730"/>
      <c r="BH635" s="730"/>
      <c r="BI635" s="1"/>
      <c r="BJ635" s="1"/>
      <c r="BK635" s="1"/>
      <c r="BL635" s="1"/>
      <c r="BM635" s="1"/>
      <c r="BN635" s="1"/>
      <c r="BO635" s="1"/>
      <c r="BP635" s="1"/>
      <c r="BQ635" s="1"/>
      <c r="BR635" s="1"/>
      <c r="BS635" s="1"/>
      <c r="BT635" s="1"/>
      <c r="BU635" s="1"/>
    </row>
    <row r="636" spans="1:73" s="3" customFormat="1">
      <c r="A636" s="1"/>
      <c r="F636" s="28"/>
      <c r="G636" s="28"/>
      <c r="H636" s="28"/>
      <c r="I636" s="28"/>
      <c r="J636" s="28"/>
      <c r="K636" s="28"/>
      <c r="L636" s="28"/>
      <c r="M636" s="28"/>
      <c r="N636" s="28"/>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P636" s="1"/>
      <c r="AQ636" s="1"/>
      <c r="AR636" s="1"/>
      <c r="AS636" s="730"/>
      <c r="AT636" s="730"/>
      <c r="AU636" s="730"/>
      <c r="AV636" s="730"/>
      <c r="AW636" s="730"/>
      <c r="AX636" s="730"/>
      <c r="AY636" s="730"/>
      <c r="AZ636" s="730"/>
      <c r="BA636" s="730"/>
      <c r="BB636" s="730"/>
      <c r="BC636" s="730"/>
      <c r="BD636" s="730"/>
      <c r="BE636" s="730"/>
      <c r="BF636" s="730"/>
      <c r="BG636" s="730"/>
      <c r="BH636" s="730"/>
      <c r="BI636" s="1"/>
      <c r="BJ636" s="1"/>
      <c r="BK636" s="1"/>
      <c r="BL636" s="1"/>
      <c r="BM636" s="1"/>
      <c r="BN636" s="1"/>
      <c r="BO636" s="1"/>
      <c r="BP636" s="1"/>
      <c r="BQ636" s="1"/>
      <c r="BR636" s="1"/>
      <c r="BS636" s="1"/>
      <c r="BT636" s="1"/>
      <c r="BU636" s="1"/>
    </row>
    <row r="637" spans="1:73" s="3" customFormat="1">
      <c r="A637" s="1"/>
      <c r="F637" s="28"/>
      <c r="G637" s="28"/>
      <c r="H637" s="28"/>
      <c r="I637" s="28"/>
      <c r="J637" s="28"/>
      <c r="K637" s="28"/>
      <c r="L637" s="28"/>
      <c r="M637" s="28"/>
      <c r="N637" s="28"/>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P637" s="1"/>
      <c r="AQ637" s="1"/>
      <c r="AR637" s="1"/>
      <c r="AS637" s="730"/>
      <c r="AT637" s="730"/>
      <c r="AU637" s="730"/>
      <c r="AV637" s="730"/>
      <c r="AW637" s="730"/>
      <c r="AX637" s="730"/>
      <c r="AY637" s="730"/>
      <c r="AZ637" s="730"/>
      <c r="BA637" s="730"/>
      <c r="BB637" s="730"/>
      <c r="BC637" s="730"/>
      <c r="BD637" s="730"/>
      <c r="BE637" s="730"/>
      <c r="BF637" s="730"/>
      <c r="BG637" s="730"/>
      <c r="BH637" s="730"/>
      <c r="BI637" s="1"/>
      <c r="BJ637" s="1"/>
      <c r="BK637" s="1"/>
      <c r="BL637" s="1"/>
      <c r="BM637" s="1"/>
      <c r="BN637" s="1"/>
      <c r="BO637" s="1"/>
      <c r="BP637" s="1"/>
      <c r="BQ637" s="1"/>
      <c r="BR637" s="1"/>
      <c r="BS637" s="1"/>
      <c r="BT637" s="1"/>
      <c r="BU637" s="1"/>
    </row>
    <row r="638" spans="1:73" s="3" customFormat="1">
      <c r="A638" s="1"/>
      <c r="F638" s="28"/>
      <c r="G638" s="28"/>
      <c r="H638" s="28"/>
      <c r="I638" s="28"/>
      <c r="J638" s="28"/>
      <c r="K638" s="28"/>
      <c r="L638" s="28"/>
      <c r="M638" s="28"/>
      <c r="N638" s="28"/>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P638" s="1"/>
      <c r="AQ638" s="1"/>
      <c r="AR638" s="1"/>
      <c r="AS638" s="730"/>
      <c r="AT638" s="730"/>
      <c r="AU638" s="730"/>
      <c r="AV638" s="730"/>
      <c r="AW638" s="730"/>
      <c r="AX638" s="730"/>
      <c r="AY638" s="730"/>
      <c r="AZ638" s="730"/>
      <c r="BA638" s="730"/>
      <c r="BB638" s="730"/>
      <c r="BC638" s="730"/>
      <c r="BD638" s="730"/>
      <c r="BE638" s="730"/>
      <c r="BF638" s="730"/>
      <c r="BG638" s="730"/>
      <c r="BH638" s="730"/>
      <c r="BI638" s="1"/>
      <c r="BJ638" s="1"/>
      <c r="BK638" s="1"/>
      <c r="BL638" s="1"/>
      <c r="BM638" s="1"/>
      <c r="BN638" s="1"/>
      <c r="BO638" s="1"/>
      <c r="BP638" s="1"/>
      <c r="BQ638" s="1"/>
      <c r="BR638" s="1"/>
      <c r="BS638" s="1"/>
      <c r="BT638" s="1"/>
      <c r="BU638" s="1"/>
    </row>
    <row r="639" spans="1:73" s="3" customFormat="1">
      <c r="A639" s="1"/>
      <c r="F639" s="28"/>
      <c r="G639" s="28"/>
      <c r="H639" s="28"/>
      <c r="I639" s="28"/>
      <c r="J639" s="28"/>
      <c r="K639" s="28"/>
      <c r="L639" s="28"/>
      <c r="M639" s="28"/>
      <c r="N639" s="28"/>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P639" s="1"/>
      <c r="AQ639" s="1"/>
      <c r="AR639" s="1"/>
      <c r="AS639" s="730"/>
      <c r="AT639" s="730"/>
      <c r="AU639" s="730"/>
      <c r="AV639" s="730"/>
      <c r="AW639" s="730"/>
      <c r="AX639" s="730"/>
      <c r="AY639" s="730"/>
      <c r="AZ639" s="730"/>
      <c r="BA639" s="730"/>
      <c r="BB639" s="730"/>
      <c r="BC639" s="730"/>
      <c r="BD639" s="730"/>
      <c r="BE639" s="730"/>
      <c r="BF639" s="730"/>
      <c r="BG639" s="730"/>
      <c r="BH639" s="730"/>
      <c r="BI639" s="1"/>
      <c r="BJ639" s="1"/>
      <c r="BK639" s="1"/>
      <c r="BL639" s="1"/>
      <c r="BM639" s="1"/>
      <c r="BN639" s="1"/>
      <c r="BO639" s="1"/>
      <c r="BP639" s="1"/>
      <c r="BQ639" s="1"/>
      <c r="BR639" s="1"/>
      <c r="BS639" s="1"/>
      <c r="BT639" s="1"/>
      <c r="BU639" s="1"/>
    </row>
    <row r="640" spans="1:73" s="3" customFormat="1">
      <c r="A640" s="1"/>
      <c r="F640" s="28"/>
      <c r="G640" s="28"/>
      <c r="H640" s="28"/>
      <c r="I640" s="28"/>
      <c r="J640" s="28"/>
      <c r="K640" s="28"/>
      <c r="L640" s="28"/>
      <c r="M640" s="28"/>
      <c r="N640" s="28"/>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P640" s="1"/>
      <c r="AQ640" s="1"/>
      <c r="AR640" s="1"/>
      <c r="AS640" s="730"/>
      <c r="AT640" s="730"/>
      <c r="AU640" s="730"/>
      <c r="AV640" s="730"/>
      <c r="AW640" s="730"/>
      <c r="AX640" s="730"/>
      <c r="AY640" s="730"/>
      <c r="AZ640" s="730"/>
      <c r="BA640" s="730"/>
      <c r="BB640" s="730"/>
      <c r="BC640" s="730"/>
      <c r="BD640" s="730"/>
      <c r="BE640" s="730"/>
      <c r="BF640" s="730"/>
      <c r="BG640" s="730"/>
      <c r="BH640" s="730"/>
      <c r="BI640" s="1"/>
      <c r="BJ640" s="1"/>
      <c r="BK640" s="1"/>
      <c r="BL640" s="1"/>
      <c r="BM640" s="1"/>
      <c r="BN640" s="1"/>
      <c r="BO640" s="1"/>
      <c r="BP640" s="1"/>
      <c r="BQ640" s="1"/>
      <c r="BR640" s="1"/>
      <c r="BS640" s="1"/>
      <c r="BT640" s="1"/>
      <c r="BU640" s="1"/>
    </row>
    <row r="641" spans="1:73" s="3" customFormat="1">
      <c r="A641" s="1"/>
      <c r="F641" s="28"/>
      <c r="G641" s="28"/>
      <c r="H641" s="28"/>
      <c r="I641" s="28"/>
      <c r="J641" s="28"/>
      <c r="K641" s="28"/>
      <c r="L641" s="28"/>
      <c r="M641" s="28"/>
      <c r="N641" s="28"/>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P641" s="1"/>
      <c r="AQ641" s="1"/>
      <c r="AR641" s="1"/>
      <c r="AS641" s="730"/>
      <c r="AT641" s="730"/>
      <c r="AU641" s="730"/>
      <c r="AV641" s="730"/>
      <c r="AW641" s="730"/>
      <c r="AX641" s="730"/>
      <c r="AY641" s="730"/>
      <c r="AZ641" s="730"/>
      <c r="BA641" s="730"/>
      <c r="BB641" s="730"/>
      <c r="BC641" s="730"/>
      <c r="BD641" s="730"/>
      <c r="BE641" s="730"/>
      <c r="BF641" s="730"/>
      <c r="BG641" s="730"/>
      <c r="BH641" s="730"/>
      <c r="BI641" s="1"/>
      <c r="BJ641" s="1"/>
      <c r="BK641" s="1"/>
      <c r="BL641" s="1"/>
      <c r="BM641" s="1"/>
      <c r="BN641" s="1"/>
      <c r="BO641" s="1"/>
      <c r="BP641" s="1"/>
      <c r="BQ641" s="1"/>
      <c r="BR641" s="1"/>
      <c r="BS641" s="1"/>
      <c r="BT641" s="1"/>
      <c r="BU641" s="1"/>
    </row>
    <row r="642" spans="1:73" s="3" customFormat="1">
      <c r="A642" s="1"/>
      <c r="F642" s="28"/>
      <c r="G642" s="28"/>
      <c r="H642" s="28"/>
      <c r="I642" s="28"/>
      <c r="J642" s="28"/>
      <c r="K642" s="28"/>
      <c r="L642" s="28"/>
      <c r="M642" s="28"/>
      <c r="N642" s="28"/>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P642" s="1"/>
      <c r="AQ642" s="1"/>
      <c r="AR642" s="1"/>
      <c r="AS642" s="730"/>
      <c r="AT642" s="730"/>
      <c r="AU642" s="730"/>
      <c r="AV642" s="730"/>
      <c r="AW642" s="730"/>
      <c r="AX642" s="730"/>
      <c r="AY642" s="730"/>
      <c r="AZ642" s="730"/>
      <c r="BA642" s="730"/>
      <c r="BB642" s="730"/>
      <c r="BC642" s="730"/>
      <c r="BD642" s="730"/>
      <c r="BE642" s="730"/>
      <c r="BF642" s="730"/>
      <c r="BG642" s="730"/>
      <c r="BH642" s="730"/>
      <c r="BI642" s="1"/>
      <c r="BJ642" s="1"/>
      <c r="BK642" s="1"/>
      <c r="BL642" s="1"/>
      <c r="BM642" s="1"/>
      <c r="BN642" s="1"/>
      <c r="BO642" s="1"/>
      <c r="BP642" s="1"/>
      <c r="BQ642" s="1"/>
      <c r="BR642" s="1"/>
      <c r="BS642" s="1"/>
      <c r="BT642" s="1"/>
      <c r="BU642" s="1"/>
    </row>
    <row r="643" spans="1:73" s="3" customFormat="1">
      <c r="A643" s="1"/>
      <c r="F643" s="28"/>
      <c r="G643" s="28"/>
      <c r="H643" s="28"/>
      <c r="I643" s="28"/>
      <c r="J643" s="28"/>
      <c r="K643" s="28"/>
      <c r="L643" s="28"/>
      <c r="M643" s="28"/>
      <c r="N643" s="28"/>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P643" s="1"/>
      <c r="AQ643" s="1"/>
      <c r="AR643" s="1"/>
      <c r="AS643" s="730"/>
      <c r="AT643" s="730"/>
      <c r="AU643" s="730"/>
      <c r="AV643" s="730"/>
      <c r="AW643" s="730"/>
      <c r="AX643" s="730"/>
      <c r="AY643" s="730"/>
      <c r="AZ643" s="730"/>
      <c r="BA643" s="730"/>
      <c r="BB643" s="730"/>
      <c r="BC643" s="730"/>
      <c r="BD643" s="730"/>
      <c r="BE643" s="730"/>
      <c r="BF643" s="730"/>
      <c r="BG643" s="730"/>
      <c r="BH643" s="730"/>
      <c r="BI643" s="1"/>
      <c r="BJ643" s="1"/>
      <c r="BK643" s="1"/>
      <c r="BL643" s="1"/>
      <c r="BM643" s="1"/>
      <c r="BN643" s="1"/>
      <c r="BO643" s="1"/>
      <c r="BP643" s="1"/>
      <c r="BQ643" s="1"/>
      <c r="BR643" s="1"/>
      <c r="BS643" s="1"/>
      <c r="BT643" s="1"/>
      <c r="BU643" s="1"/>
    </row>
    <row r="644" spans="1:73" s="3" customFormat="1">
      <c r="A644" s="1"/>
      <c r="F644" s="28"/>
      <c r="G644" s="28"/>
      <c r="H644" s="28"/>
      <c r="I644" s="28"/>
      <c r="J644" s="28"/>
      <c r="K644" s="28"/>
      <c r="L644" s="28"/>
      <c r="M644" s="28"/>
      <c r="N644" s="28"/>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P644" s="1"/>
      <c r="AQ644" s="1"/>
      <c r="AR644" s="1"/>
      <c r="AS644" s="730"/>
      <c r="AT644" s="730"/>
      <c r="AU644" s="730"/>
      <c r="AV644" s="730"/>
      <c r="AW644" s="730"/>
      <c r="AX644" s="730"/>
      <c r="AY644" s="730"/>
      <c r="AZ644" s="730"/>
      <c r="BA644" s="730"/>
      <c r="BB644" s="730"/>
      <c r="BC644" s="730"/>
      <c r="BD644" s="730"/>
      <c r="BE644" s="730"/>
      <c r="BF644" s="730"/>
      <c r="BG644" s="730"/>
      <c r="BH644" s="730"/>
      <c r="BI644" s="1"/>
      <c r="BJ644" s="1"/>
      <c r="BK644" s="1"/>
      <c r="BL644" s="1"/>
      <c r="BM644" s="1"/>
      <c r="BN644" s="1"/>
      <c r="BO644" s="1"/>
      <c r="BP644" s="1"/>
      <c r="BQ644" s="1"/>
      <c r="BR644" s="1"/>
      <c r="BS644" s="1"/>
      <c r="BT644" s="1"/>
      <c r="BU644" s="1"/>
    </row>
    <row r="645" spans="1:73" s="3" customFormat="1">
      <c r="A645" s="1"/>
      <c r="F645" s="28"/>
      <c r="G645" s="28"/>
      <c r="H645" s="28"/>
      <c r="I645" s="28"/>
      <c r="J645" s="28"/>
      <c r="K645" s="28"/>
      <c r="L645" s="28"/>
      <c r="M645" s="28"/>
      <c r="N645" s="28"/>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P645" s="1"/>
      <c r="AQ645" s="1"/>
      <c r="AR645" s="1"/>
      <c r="AS645" s="730"/>
      <c r="AT645" s="730"/>
      <c r="AU645" s="730"/>
      <c r="AV645" s="730"/>
      <c r="AW645" s="730"/>
      <c r="AX645" s="730"/>
      <c r="AY645" s="730"/>
      <c r="AZ645" s="730"/>
      <c r="BA645" s="730"/>
      <c r="BB645" s="730"/>
      <c r="BC645" s="730"/>
      <c r="BD645" s="730"/>
      <c r="BE645" s="730"/>
      <c r="BF645" s="730"/>
      <c r="BG645" s="730"/>
      <c r="BH645" s="730"/>
      <c r="BI645" s="1"/>
      <c r="BJ645" s="1"/>
      <c r="BK645" s="1"/>
      <c r="BL645" s="1"/>
      <c r="BM645" s="1"/>
      <c r="BN645" s="1"/>
      <c r="BO645" s="1"/>
      <c r="BP645" s="1"/>
      <c r="BQ645" s="1"/>
      <c r="BR645" s="1"/>
      <c r="BS645" s="1"/>
      <c r="BT645" s="1"/>
      <c r="BU645" s="1"/>
    </row>
    <row r="646" spans="1:73" s="3" customFormat="1">
      <c r="A646" s="1"/>
      <c r="F646" s="28"/>
      <c r="G646" s="28"/>
      <c r="H646" s="28"/>
      <c r="I646" s="28"/>
      <c r="J646" s="28"/>
      <c r="K646" s="28"/>
      <c r="L646" s="28"/>
      <c r="M646" s="28"/>
      <c r="N646" s="28"/>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P646" s="1"/>
      <c r="AQ646" s="1"/>
      <c r="AR646" s="1"/>
      <c r="AS646" s="730"/>
      <c r="AT646" s="730"/>
      <c r="AU646" s="730"/>
      <c r="AV646" s="730"/>
      <c r="AW646" s="730"/>
      <c r="AX646" s="730"/>
      <c r="AY646" s="730"/>
      <c r="AZ646" s="730"/>
      <c r="BA646" s="730"/>
      <c r="BB646" s="730"/>
      <c r="BC646" s="730"/>
      <c r="BD646" s="730"/>
      <c r="BE646" s="730"/>
      <c r="BF646" s="730"/>
      <c r="BG646" s="730"/>
      <c r="BH646" s="730"/>
      <c r="BI646" s="1"/>
      <c r="BJ646" s="1"/>
      <c r="BK646" s="1"/>
      <c r="BL646" s="1"/>
      <c r="BM646" s="1"/>
      <c r="BN646" s="1"/>
      <c r="BO646" s="1"/>
      <c r="BP646" s="1"/>
      <c r="BQ646" s="1"/>
      <c r="BR646" s="1"/>
      <c r="BS646" s="1"/>
      <c r="BT646" s="1"/>
      <c r="BU646" s="1"/>
    </row>
    <row r="647" spans="1:73" s="3" customFormat="1">
      <c r="A647" s="1"/>
      <c r="F647" s="28"/>
      <c r="G647" s="28"/>
      <c r="H647" s="28"/>
      <c r="I647" s="28"/>
      <c r="J647" s="28"/>
      <c r="K647" s="28"/>
      <c r="L647" s="28"/>
      <c r="M647" s="28"/>
      <c r="N647" s="28"/>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P647" s="1"/>
      <c r="AQ647" s="1"/>
      <c r="AR647" s="1"/>
      <c r="AS647" s="730"/>
      <c r="AT647" s="730"/>
      <c r="AU647" s="730"/>
      <c r="AV647" s="730"/>
      <c r="AW647" s="730"/>
      <c r="AX647" s="730"/>
      <c r="AY647" s="730"/>
      <c r="AZ647" s="730"/>
      <c r="BA647" s="730"/>
      <c r="BB647" s="730"/>
      <c r="BC647" s="730"/>
      <c r="BD647" s="730"/>
      <c r="BE647" s="730"/>
      <c r="BF647" s="730"/>
      <c r="BG647" s="730"/>
      <c r="BH647" s="730"/>
      <c r="BI647" s="1"/>
      <c r="BJ647" s="1"/>
      <c r="BK647" s="1"/>
      <c r="BL647" s="1"/>
      <c r="BM647" s="1"/>
      <c r="BN647" s="1"/>
      <c r="BO647" s="1"/>
      <c r="BP647" s="1"/>
      <c r="BQ647" s="1"/>
      <c r="BR647" s="1"/>
      <c r="BS647" s="1"/>
      <c r="BT647" s="1"/>
      <c r="BU647" s="1"/>
    </row>
    <row r="648" spans="1:73" s="3" customFormat="1">
      <c r="A648" s="1"/>
      <c r="F648" s="28"/>
      <c r="G648" s="28"/>
      <c r="H648" s="28"/>
      <c r="I648" s="28"/>
      <c r="J648" s="28"/>
      <c r="K648" s="28"/>
      <c r="L648" s="28"/>
      <c r="M648" s="28"/>
      <c r="N648" s="28"/>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P648" s="1"/>
      <c r="AQ648" s="1"/>
      <c r="AR648" s="1"/>
      <c r="AS648" s="730"/>
      <c r="AT648" s="730"/>
      <c r="AU648" s="730"/>
      <c r="AV648" s="730"/>
      <c r="AW648" s="730"/>
      <c r="AX648" s="730"/>
      <c r="AY648" s="730"/>
      <c r="AZ648" s="730"/>
      <c r="BA648" s="730"/>
      <c r="BB648" s="730"/>
      <c r="BC648" s="730"/>
      <c r="BD648" s="730"/>
      <c r="BE648" s="730"/>
      <c r="BF648" s="730"/>
      <c r="BG648" s="730"/>
      <c r="BH648" s="730"/>
      <c r="BI648" s="1"/>
      <c r="BJ648" s="1"/>
      <c r="BK648" s="1"/>
      <c r="BL648" s="1"/>
      <c r="BM648" s="1"/>
      <c r="BN648" s="1"/>
      <c r="BO648" s="1"/>
      <c r="BP648" s="1"/>
      <c r="BQ648" s="1"/>
      <c r="BR648" s="1"/>
      <c r="BS648" s="1"/>
      <c r="BT648" s="1"/>
      <c r="BU648" s="1"/>
    </row>
    <row r="649" spans="1:73" s="3" customFormat="1">
      <c r="A649" s="1"/>
      <c r="F649" s="28"/>
      <c r="G649" s="28"/>
      <c r="H649" s="28"/>
      <c r="I649" s="28"/>
      <c r="J649" s="28"/>
      <c r="K649" s="28"/>
      <c r="L649" s="28"/>
      <c r="M649" s="28"/>
      <c r="N649" s="28"/>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P649" s="1"/>
      <c r="AQ649" s="1"/>
      <c r="AR649" s="1"/>
      <c r="AS649" s="730"/>
      <c r="AT649" s="730"/>
      <c r="AU649" s="730"/>
      <c r="AV649" s="730"/>
      <c r="AW649" s="730"/>
      <c r="AX649" s="730"/>
      <c r="AY649" s="730"/>
      <c r="AZ649" s="730"/>
      <c r="BA649" s="730"/>
      <c r="BB649" s="730"/>
      <c r="BC649" s="730"/>
      <c r="BD649" s="730"/>
      <c r="BE649" s="730"/>
      <c r="BF649" s="730"/>
      <c r="BG649" s="730"/>
      <c r="BH649" s="730"/>
      <c r="BI649" s="1"/>
      <c r="BJ649" s="1"/>
      <c r="BK649" s="1"/>
      <c r="BL649" s="1"/>
      <c r="BM649" s="1"/>
      <c r="BN649" s="1"/>
      <c r="BO649" s="1"/>
      <c r="BP649" s="1"/>
      <c r="BQ649" s="1"/>
      <c r="BR649" s="1"/>
      <c r="BS649" s="1"/>
      <c r="BT649" s="1"/>
      <c r="BU649" s="1"/>
    </row>
    <row r="650" spans="1:73" s="3" customFormat="1">
      <c r="A650" s="1"/>
      <c r="F650" s="28"/>
      <c r="G650" s="28"/>
      <c r="H650" s="28"/>
      <c r="I650" s="28"/>
      <c r="J650" s="28"/>
      <c r="K650" s="28"/>
      <c r="L650" s="28"/>
      <c r="M650" s="28"/>
      <c r="N650" s="28"/>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P650" s="1"/>
      <c r="AQ650" s="1"/>
      <c r="AR650" s="1"/>
      <c r="AS650" s="730"/>
      <c r="AT650" s="730"/>
      <c r="AU650" s="730"/>
      <c r="AV650" s="730"/>
      <c r="AW650" s="730"/>
      <c r="AX650" s="730"/>
      <c r="AY650" s="730"/>
      <c r="AZ650" s="730"/>
      <c r="BA650" s="730"/>
      <c r="BB650" s="730"/>
      <c r="BC650" s="730"/>
      <c r="BD650" s="730"/>
      <c r="BE650" s="730"/>
      <c r="BF650" s="730"/>
      <c r="BG650" s="730"/>
      <c r="BH650" s="730"/>
      <c r="BI650" s="1"/>
      <c r="BJ650" s="1"/>
      <c r="BK650" s="1"/>
      <c r="BL650" s="1"/>
      <c r="BM650" s="1"/>
      <c r="BN650" s="1"/>
      <c r="BO650" s="1"/>
      <c r="BP650" s="1"/>
      <c r="BQ650" s="1"/>
      <c r="BR650" s="1"/>
      <c r="BS650" s="1"/>
      <c r="BT650" s="1"/>
      <c r="BU650" s="1"/>
    </row>
    <row r="651" spans="1:73" s="3" customFormat="1">
      <c r="A651" s="1"/>
      <c r="F651" s="28"/>
      <c r="G651" s="28"/>
      <c r="H651" s="28"/>
      <c r="I651" s="28"/>
      <c r="J651" s="28"/>
      <c r="K651" s="28"/>
      <c r="L651" s="28"/>
      <c r="M651" s="28"/>
      <c r="N651" s="28"/>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P651" s="1"/>
      <c r="AQ651" s="1"/>
      <c r="AR651" s="1"/>
      <c r="AS651" s="730"/>
      <c r="AT651" s="730"/>
      <c r="AU651" s="730"/>
      <c r="AV651" s="730"/>
      <c r="AW651" s="730"/>
      <c r="AX651" s="730"/>
      <c r="AY651" s="730"/>
      <c r="AZ651" s="730"/>
      <c r="BA651" s="730"/>
      <c r="BB651" s="730"/>
      <c r="BC651" s="730"/>
      <c r="BD651" s="730"/>
      <c r="BE651" s="730"/>
      <c r="BF651" s="730"/>
      <c r="BG651" s="730"/>
      <c r="BH651" s="730"/>
      <c r="BI651" s="1"/>
      <c r="BJ651" s="1"/>
      <c r="BK651" s="1"/>
      <c r="BL651" s="1"/>
      <c r="BM651" s="1"/>
      <c r="BN651" s="1"/>
      <c r="BO651" s="1"/>
      <c r="BP651" s="1"/>
      <c r="BQ651" s="1"/>
      <c r="BR651" s="1"/>
      <c r="BS651" s="1"/>
      <c r="BT651" s="1"/>
      <c r="BU651" s="1"/>
    </row>
    <row r="652" spans="1:73" s="3" customFormat="1">
      <c r="A652" s="1"/>
      <c r="F652" s="28"/>
      <c r="G652" s="28"/>
      <c r="H652" s="28"/>
      <c r="I652" s="28"/>
      <c r="J652" s="28"/>
      <c r="K652" s="28"/>
      <c r="L652" s="28"/>
      <c r="M652" s="28"/>
      <c r="N652" s="28"/>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P652" s="1"/>
      <c r="AQ652" s="1"/>
      <c r="AR652" s="1"/>
      <c r="AS652" s="730"/>
      <c r="AT652" s="730"/>
      <c r="AU652" s="730"/>
      <c r="AV652" s="730"/>
      <c r="AW652" s="730"/>
      <c r="AX652" s="730"/>
      <c r="AY652" s="730"/>
      <c r="AZ652" s="730"/>
      <c r="BA652" s="730"/>
      <c r="BB652" s="730"/>
      <c r="BC652" s="730"/>
      <c r="BD652" s="730"/>
      <c r="BE652" s="730"/>
      <c r="BF652" s="730"/>
      <c r="BG652" s="730"/>
      <c r="BH652" s="730"/>
      <c r="BI652" s="1"/>
      <c r="BJ652" s="1"/>
      <c r="BK652" s="1"/>
      <c r="BL652" s="1"/>
      <c r="BM652" s="1"/>
      <c r="BN652" s="1"/>
      <c r="BO652" s="1"/>
      <c r="BP652" s="1"/>
      <c r="BQ652" s="1"/>
      <c r="BR652" s="1"/>
      <c r="BS652" s="1"/>
      <c r="BT652" s="1"/>
      <c r="BU652" s="1"/>
    </row>
    <row r="653" spans="1:73" s="3" customFormat="1">
      <c r="A653" s="1"/>
      <c r="F653" s="28"/>
      <c r="G653" s="28"/>
      <c r="H653" s="28"/>
      <c r="I653" s="28"/>
      <c r="J653" s="28"/>
      <c r="K653" s="28"/>
      <c r="L653" s="28"/>
      <c r="M653" s="28"/>
      <c r="N653" s="28"/>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P653" s="1"/>
      <c r="AQ653" s="1"/>
      <c r="AR653" s="1"/>
      <c r="AS653" s="730"/>
      <c r="AT653" s="730"/>
      <c r="AU653" s="730"/>
      <c r="AV653" s="730"/>
      <c r="AW653" s="730"/>
      <c r="AX653" s="730"/>
      <c r="AY653" s="730"/>
      <c r="AZ653" s="730"/>
      <c r="BA653" s="730"/>
      <c r="BB653" s="730"/>
      <c r="BC653" s="730"/>
      <c r="BD653" s="730"/>
      <c r="BE653" s="730"/>
      <c r="BF653" s="730"/>
      <c r="BG653" s="730"/>
      <c r="BH653" s="730"/>
      <c r="BI653" s="1"/>
      <c r="BJ653" s="1"/>
      <c r="BK653" s="1"/>
      <c r="BL653" s="1"/>
      <c r="BM653" s="1"/>
      <c r="BN653" s="1"/>
      <c r="BO653" s="1"/>
      <c r="BP653" s="1"/>
      <c r="BQ653" s="1"/>
      <c r="BR653" s="1"/>
      <c r="BS653" s="1"/>
      <c r="BT653" s="1"/>
      <c r="BU653" s="1"/>
    </row>
    <row r="654" spans="1:73" s="3" customFormat="1">
      <c r="A654" s="1"/>
      <c r="F654" s="28"/>
      <c r="G654" s="28"/>
      <c r="H654" s="28"/>
      <c r="I654" s="28"/>
      <c r="J654" s="28"/>
      <c r="K654" s="28"/>
      <c r="L654" s="28"/>
      <c r="M654" s="28"/>
      <c r="N654" s="28"/>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P654" s="1"/>
      <c r="AQ654" s="1"/>
      <c r="AR654" s="1"/>
      <c r="AS654" s="730"/>
      <c r="AT654" s="730"/>
      <c r="AU654" s="730"/>
      <c r="AV654" s="730"/>
      <c r="AW654" s="730"/>
      <c r="AX654" s="730"/>
      <c r="AY654" s="730"/>
      <c r="AZ654" s="730"/>
      <c r="BA654" s="730"/>
      <c r="BB654" s="730"/>
      <c r="BC654" s="730"/>
      <c r="BD654" s="730"/>
      <c r="BE654" s="730"/>
      <c r="BF654" s="730"/>
      <c r="BG654" s="730"/>
      <c r="BH654" s="730"/>
      <c r="BI654" s="1"/>
      <c r="BJ654" s="1"/>
      <c r="BK654" s="1"/>
      <c r="BL654" s="1"/>
      <c r="BM654" s="1"/>
      <c r="BN654" s="1"/>
      <c r="BO654" s="1"/>
      <c r="BP654" s="1"/>
      <c r="BQ654" s="1"/>
      <c r="BR654" s="1"/>
      <c r="BS654" s="1"/>
      <c r="BT654" s="1"/>
      <c r="BU654" s="1"/>
    </row>
    <row r="655" spans="1:73" s="3" customFormat="1">
      <c r="A655" s="1"/>
      <c r="F655" s="28"/>
      <c r="G655" s="28"/>
      <c r="H655" s="28"/>
      <c r="I655" s="28"/>
      <c r="J655" s="28"/>
      <c r="K655" s="28"/>
      <c r="L655" s="28"/>
      <c r="M655" s="28"/>
      <c r="N655" s="28"/>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P655" s="1"/>
      <c r="AQ655" s="1"/>
      <c r="AR655" s="1"/>
      <c r="AS655" s="730"/>
      <c r="AT655" s="730"/>
      <c r="AU655" s="730"/>
      <c r="AV655" s="730"/>
      <c r="AW655" s="730"/>
      <c r="AX655" s="730"/>
      <c r="AY655" s="730"/>
      <c r="AZ655" s="730"/>
      <c r="BA655" s="730"/>
      <c r="BB655" s="730"/>
      <c r="BC655" s="730"/>
      <c r="BD655" s="730"/>
      <c r="BE655" s="730"/>
      <c r="BF655" s="730"/>
      <c r="BG655" s="730"/>
      <c r="BH655" s="730"/>
      <c r="BI655" s="1"/>
      <c r="BJ655" s="1"/>
      <c r="BK655" s="1"/>
      <c r="BL655" s="1"/>
      <c r="BM655" s="1"/>
      <c r="BN655" s="1"/>
      <c r="BO655" s="1"/>
      <c r="BP655" s="1"/>
      <c r="BQ655" s="1"/>
      <c r="BR655" s="1"/>
      <c r="BS655" s="1"/>
      <c r="BT655" s="1"/>
      <c r="BU655" s="1"/>
    </row>
    <row r="656" spans="1:73" s="3" customFormat="1">
      <c r="A656" s="1"/>
      <c r="F656" s="28"/>
      <c r="G656" s="28"/>
      <c r="H656" s="28"/>
      <c r="I656" s="28"/>
      <c r="J656" s="28"/>
      <c r="K656" s="28"/>
      <c r="L656" s="28"/>
      <c r="M656" s="28"/>
      <c r="N656" s="28"/>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P656" s="1"/>
      <c r="AQ656" s="1"/>
      <c r="AR656" s="1"/>
      <c r="AS656" s="730"/>
      <c r="AT656" s="730"/>
      <c r="AU656" s="730"/>
      <c r="AV656" s="730"/>
      <c r="AW656" s="730"/>
      <c r="AX656" s="730"/>
      <c r="AY656" s="730"/>
      <c r="AZ656" s="730"/>
      <c r="BA656" s="730"/>
      <c r="BB656" s="730"/>
      <c r="BC656" s="730"/>
      <c r="BD656" s="730"/>
      <c r="BE656" s="730"/>
      <c r="BF656" s="730"/>
      <c r="BG656" s="730"/>
      <c r="BH656" s="730"/>
      <c r="BI656" s="1"/>
      <c r="BJ656" s="1"/>
      <c r="BK656" s="1"/>
      <c r="BL656" s="1"/>
      <c r="BM656" s="1"/>
      <c r="BN656" s="1"/>
      <c r="BO656" s="1"/>
      <c r="BP656" s="1"/>
      <c r="BQ656" s="1"/>
      <c r="BR656" s="1"/>
      <c r="BS656" s="1"/>
      <c r="BT656" s="1"/>
      <c r="BU656" s="1"/>
    </row>
    <row r="657" spans="1:73" s="3" customFormat="1">
      <c r="A657" s="1"/>
      <c r="F657" s="28"/>
      <c r="G657" s="28"/>
      <c r="H657" s="28"/>
      <c r="I657" s="28"/>
      <c r="J657" s="28"/>
      <c r="K657" s="28"/>
      <c r="L657" s="28"/>
      <c r="M657" s="28"/>
      <c r="N657" s="28"/>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P657" s="1"/>
      <c r="AQ657" s="1"/>
      <c r="AR657" s="1"/>
      <c r="AS657" s="730"/>
      <c r="AT657" s="730"/>
      <c r="AU657" s="730"/>
      <c r="AV657" s="730"/>
      <c r="AW657" s="730"/>
      <c r="AX657" s="730"/>
      <c r="AY657" s="730"/>
      <c r="AZ657" s="730"/>
      <c r="BA657" s="730"/>
      <c r="BB657" s="730"/>
      <c r="BC657" s="730"/>
      <c r="BD657" s="730"/>
      <c r="BE657" s="730"/>
      <c r="BF657" s="730"/>
      <c r="BG657" s="730"/>
      <c r="BH657" s="730"/>
      <c r="BI657" s="1"/>
      <c r="BJ657" s="1"/>
      <c r="BK657" s="1"/>
      <c r="BL657" s="1"/>
      <c r="BM657" s="1"/>
      <c r="BN657" s="1"/>
      <c r="BO657" s="1"/>
      <c r="BP657" s="1"/>
      <c r="BQ657" s="1"/>
      <c r="BR657" s="1"/>
      <c r="BS657" s="1"/>
      <c r="BT657" s="1"/>
      <c r="BU657" s="1"/>
    </row>
    <row r="658" spans="1:73" s="3" customFormat="1">
      <c r="A658" s="1"/>
      <c r="F658" s="28"/>
      <c r="G658" s="28"/>
      <c r="H658" s="28"/>
      <c r="I658" s="28"/>
      <c r="J658" s="28"/>
      <c r="K658" s="28"/>
      <c r="L658" s="28"/>
      <c r="M658" s="28"/>
      <c r="N658" s="28"/>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P658" s="1"/>
      <c r="AQ658" s="1"/>
      <c r="AR658" s="1"/>
      <c r="AS658" s="730"/>
      <c r="AT658" s="730"/>
      <c r="AU658" s="730"/>
      <c r="AV658" s="730"/>
      <c r="AW658" s="730"/>
      <c r="AX658" s="730"/>
      <c r="AY658" s="730"/>
      <c r="AZ658" s="730"/>
      <c r="BA658" s="730"/>
      <c r="BB658" s="730"/>
      <c r="BC658" s="730"/>
      <c r="BD658" s="730"/>
      <c r="BE658" s="730"/>
      <c r="BF658" s="730"/>
      <c r="BG658" s="730"/>
      <c r="BH658" s="730"/>
      <c r="BI658" s="1"/>
      <c r="BJ658" s="1"/>
      <c r="BK658" s="1"/>
      <c r="BL658" s="1"/>
      <c r="BM658" s="1"/>
      <c r="BN658" s="1"/>
      <c r="BO658" s="1"/>
      <c r="BP658" s="1"/>
      <c r="BQ658" s="1"/>
      <c r="BR658" s="1"/>
      <c r="BS658" s="1"/>
      <c r="BT658" s="1"/>
      <c r="BU658" s="1"/>
    </row>
    <row r="659" spans="1:73" s="3" customFormat="1">
      <c r="A659" s="1"/>
      <c r="F659" s="28"/>
      <c r="G659" s="28"/>
      <c r="H659" s="28"/>
      <c r="I659" s="28"/>
      <c r="J659" s="28"/>
      <c r="K659" s="28"/>
      <c r="L659" s="28"/>
      <c r="M659" s="28"/>
      <c r="N659" s="28"/>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P659" s="1"/>
      <c r="AQ659" s="1"/>
      <c r="AR659" s="1"/>
      <c r="AS659" s="730"/>
      <c r="AT659" s="730"/>
      <c r="AU659" s="730"/>
      <c r="AV659" s="730"/>
      <c r="AW659" s="730"/>
      <c r="AX659" s="730"/>
      <c r="AY659" s="730"/>
      <c r="AZ659" s="730"/>
      <c r="BA659" s="730"/>
      <c r="BB659" s="730"/>
      <c r="BC659" s="730"/>
      <c r="BD659" s="730"/>
      <c r="BE659" s="730"/>
      <c r="BF659" s="730"/>
      <c r="BG659" s="730"/>
      <c r="BH659" s="730"/>
      <c r="BI659" s="1"/>
      <c r="BJ659" s="1"/>
      <c r="BK659" s="1"/>
      <c r="BL659" s="1"/>
      <c r="BM659" s="1"/>
      <c r="BN659" s="1"/>
      <c r="BO659" s="1"/>
      <c r="BP659" s="1"/>
      <c r="BQ659" s="1"/>
      <c r="BR659" s="1"/>
      <c r="BS659" s="1"/>
      <c r="BT659" s="1"/>
      <c r="BU659" s="1"/>
    </row>
    <row r="660" spans="1:73" s="3" customFormat="1">
      <c r="A660" s="1"/>
      <c r="F660" s="28"/>
      <c r="G660" s="28"/>
      <c r="H660" s="28"/>
      <c r="I660" s="28"/>
      <c r="J660" s="28"/>
      <c r="K660" s="28"/>
      <c r="L660" s="28"/>
      <c r="M660" s="28"/>
      <c r="N660" s="28"/>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P660" s="1"/>
      <c r="AQ660" s="1"/>
      <c r="AR660" s="1"/>
      <c r="AS660" s="730"/>
      <c r="AT660" s="730"/>
      <c r="AU660" s="730"/>
      <c r="AV660" s="730"/>
      <c r="AW660" s="730"/>
      <c r="AX660" s="730"/>
      <c r="AY660" s="730"/>
      <c r="AZ660" s="730"/>
      <c r="BA660" s="730"/>
      <c r="BB660" s="730"/>
      <c r="BC660" s="730"/>
      <c r="BD660" s="730"/>
      <c r="BE660" s="730"/>
      <c r="BF660" s="730"/>
      <c r="BG660" s="730"/>
      <c r="BH660" s="730"/>
      <c r="BI660" s="1"/>
      <c r="BJ660" s="1"/>
      <c r="BK660" s="1"/>
      <c r="BL660" s="1"/>
      <c r="BM660" s="1"/>
      <c r="BN660" s="1"/>
      <c r="BO660" s="1"/>
      <c r="BP660" s="1"/>
      <c r="BQ660" s="1"/>
      <c r="BR660" s="1"/>
      <c r="BS660" s="1"/>
      <c r="BT660" s="1"/>
      <c r="BU660" s="1"/>
    </row>
    <row r="661" spans="1:73" s="3" customFormat="1">
      <c r="A661" s="1"/>
      <c r="F661" s="28"/>
      <c r="G661" s="28"/>
      <c r="H661" s="28"/>
      <c r="I661" s="28"/>
      <c r="J661" s="28"/>
      <c r="K661" s="28"/>
      <c r="L661" s="28"/>
      <c r="M661" s="28"/>
      <c r="N661" s="28"/>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P661" s="1"/>
      <c r="AQ661" s="1"/>
      <c r="AR661" s="1"/>
      <c r="AS661" s="730"/>
      <c r="AT661" s="730"/>
      <c r="AU661" s="730"/>
      <c r="AV661" s="730"/>
      <c r="AW661" s="730"/>
      <c r="AX661" s="730"/>
      <c r="AY661" s="730"/>
      <c r="AZ661" s="730"/>
      <c r="BA661" s="730"/>
      <c r="BB661" s="730"/>
      <c r="BC661" s="730"/>
      <c r="BD661" s="730"/>
      <c r="BE661" s="730"/>
      <c r="BF661" s="730"/>
      <c r="BG661" s="730"/>
      <c r="BH661" s="730"/>
      <c r="BI661" s="1"/>
      <c r="BJ661" s="1"/>
      <c r="BK661" s="1"/>
      <c r="BL661" s="1"/>
      <c r="BM661" s="1"/>
      <c r="BN661" s="1"/>
      <c r="BO661" s="1"/>
      <c r="BP661" s="1"/>
      <c r="BQ661" s="1"/>
      <c r="BR661" s="1"/>
      <c r="BS661" s="1"/>
      <c r="BT661" s="1"/>
      <c r="BU661" s="1"/>
    </row>
    <row r="662" spans="1:73" s="3" customFormat="1">
      <c r="A662" s="1"/>
      <c r="F662" s="28"/>
      <c r="G662" s="28"/>
      <c r="H662" s="28"/>
      <c r="I662" s="28"/>
      <c r="J662" s="28"/>
      <c r="K662" s="28"/>
      <c r="L662" s="28"/>
      <c r="M662" s="28"/>
      <c r="N662" s="28"/>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P662" s="1"/>
      <c r="AQ662" s="1"/>
      <c r="AR662" s="1"/>
      <c r="AS662" s="730"/>
      <c r="AT662" s="730"/>
      <c r="AU662" s="730"/>
      <c r="AV662" s="730"/>
      <c r="AW662" s="730"/>
      <c r="AX662" s="730"/>
      <c r="AY662" s="730"/>
      <c r="AZ662" s="730"/>
      <c r="BA662" s="730"/>
      <c r="BB662" s="730"/>
      <c r="BC662" s="730"/>
      <c r="BD662" s="730"/>
      <c r="BE662" s="730"/>
      <c r="BF662" s="730"/>
      <c r="BG662" s="730"/>
      <c r="BH662" s="730"/>
      <c r="BI662" s="1"/>
      <c r="BJ662" s="1"/>
      <c r="BK662" s="1"/>
      <c r="BL662" s="1"/>
      <c r="BM662" s="1"/>
      <c r="BN662" s="1"/>
      <c r="BO662" s="1"/>
      <c r="BP662" s="1"/>
      <c r="BQ662" s="1"/>
      <c r="BR662" s="1"/>
      <c r="BS662" s="1"/>
      <c r="BT662" s="1"/>
      <c r="BU662" s="1"/>
    </row>
    <row r="663" spans="1:73" s="3" customFormat="1">
      <c r="A663" s="1"/>
      <c r="F663" s="28"/>
      <c r="G663" s="28"/>
      <c r="H663" s="28"/>
      <c r="I663" s="28"/>
      <c r="J663" s="28"/>
      <c r="K663" s="28"/>
      <c r="L663" s="28"/>
      <c r="M663" s="28"/>
      <c r="N663" s="28"/>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P663" s="1"/>
      <c r="AQ663" s="1"/>
      <c r="AR663" s="1"/>
      <c r="AS663" s="730"/>
      <c r="AT663" s="730"/>
      <c r="AU663" s="730"/>
      <c r="AV663" s="730"/>
      <c r="AW663" s="730"/>
      <c r="AX663" s="730"/>
      <c r="AY663" s="730"/>
      <c r="AZ663" s="730"/>
      <c r="BA663" s="730"/>
      <c r="BB663" s="730"/>
      <c r="BC663" s="730"/>
      <c r="BD663" s="730"/>
      <c r="BE663" s="730"/>
      <c r="BF663" s="730"/>
      <c r="BG663" s="730"/>
      <c r="BH663" s="730"/>
      <c r="BI663" s="1"/>
      <c r="BJ663" s="1"/>
      <c r="BK663" s="1"/>
      <c r="BL663" s="1"/>
      <c r="BM663" s="1"/>
      <c r="BN663" s="1"/>
      <c r="BO663" s="1"/>
      <c r="BP663" s="1"/>
      <c r="BQ663" s="1"/>
      <c r="BR663" s="1"/>
      <c r="BS663" s="1"/>
      <c r="BT663" s="1"/>
      <c r="BU663" s="1"/>
    </row>
    <row r="664" spans="1:73" s="3" customFormat="1">
      <c r="A664" s="1"/>
      <c r="F664" s="28"/>
      <c r="G664" s="28"/>
      <c r="H664" s="28"/>
      <c r="I664" s="28"/>
      <c r="J664" s="28"/>
      <c r="K664" s="28"/>
      <c r="L664" s="28"/>
      <c r="M664" s="28"/>
      <c r="N664" s="28"/>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P664" s="1"/>
      <c r="AQ664" s="1"/>
      <c r="AR664" s="1"/>
      <c r="AS664" s="730"/>
      <c r="AT664" s="730"/>
      <c r="AU664" s="730"/>
      <c r="AV664" s="730"/>
      <c r="AW664" s="730"/>
      <c r="AX664" s="730"/>
      <c r="AY664" s="730"/>
      <c r="AZ664" s="730"/>
      <c r="BA664" s="730"/>
      <c r="BB664" s="730"/>
      <c r="BC664" s="730"/>
      <c r="BD664" s="730"/>
      <c r="BE664" s="730"/>
      <c r="BF664" s="730"/>
      <c r="BG664" s="730"/>
      <c r="BH664" s="730"/>
      <c r="BI664" s="1"/>
      <c r="BJ664" s="1"/>
      <c r="BK664" s="1"/>
      <c r="BL664" s="1"/>
      <c r="BM664" s="1"/>
      <c r="BN664" s="1"/>
      <c r="BO664" s="1"/>
      <c r="BP664" s="1"/>
      <c r="BQ664" s="1"/>
      <c r="BR664" s="1"/>
      <c r="BS664" s="1"/>
      <c r="BT664" s="1"/>
      <c r="BU664" s="1"/>
    </row>
    <row r="665" spans="1:73" s="3" customFormat="1">
      <c r="A665" s="1"/>
      <c r="F665" s="28"/>
      <c r="G665" s="28"/>
      <c r="H665" s="28"/>
      <c r="I665" s="28"/>
      <c r="J665" s="28"/>
      <c r="K665" s="28"/>
      <c r="L665" s="28"/>
      <c r="M665" s="28"/>
      <c r="N665" s="28"/>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P665" s="1"/>
      <c r="AQ665" s="1"/>
      <c r="AR665" s="1"/>
      <c r="AS665" s="730"/>
      <c r="AT665" s="730"/>
      <c r="AU665" s="730"/>
      <c r="AV665" s="730"/>
      <c r="AW665" s="730"/>
      <c r="AX665" s="730"/>
      <c r="AY665" s="730"/>
      <c r="AZ665" s="730"/>
      <c r="BA665" s="730"/>
      <c r="BB665" s="730"/>
      <c r="BC665" s="730"/>
      <c r="BD665" s="730"/>
      <c r="BE665" s="730"/>
      <c r="BF665" s="730"/>
      <c r="BG665" s="730"/>
      <c r="BH665" s="730"/>
      <c r="BI665" s="1"/>
      <c r="BJ665" s="1"/>
      <c r="BK665" s="1"/>
      <c r="BL665" s="1"/>
      <c r="BM665" s="1"/>
      <c r="BN665" s="1"/>
      <c r="BO665" s="1"/>
      <c r="BP665" s="1"/>
      <c r="BQ665" s="1"/>
      <c r="BR665" s="1"/>
      <c r="BS665" s="1"/>
      <c r="BT665" s="1"/>
      <c r="BU665" s="1"/>
    </row>
    <row r="666" spans="1:73" s="3" customFormat="1">
      <c r="A666" s="1"/>
      <c r="F666" s="28"/>
      <c r="G666" s="28"/>
      <c r="H666" s="28"/>
      <c r="I666" s="28"/>
      <c r="J666" s="28"/>
      <c r="K666" s="28"/>
      <c r="L666" s="28"/>
      <c r="M666" s="28"/>
      <c r="N666" s="28"/>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P666" s="1"/>
      <c r="AQ666" s="1"/>
      <c r="AR666" s="1"/>
      <c r="AS666" s="730"/>
      <c r="AT666" s="730"/>
      <c r="AU666" s="730"/>
      <c r="AV666" s="730"/>
      <c r="AW666" s="730"/>
      <c r="AX666" s="730"/>
      <c r="AY666" s="730"/>
      <c r="AZ666" s="730"/>
      <c r="BA666" s="730"/>
      <c r="BB666" s="730"/>
      <c r="BC666" s="730"/>
      <c r="BD666" s="730"/>
      <c r="BE666" s="730"/>
      <c r="BF666" s="730"/>
      <c r="BG666" s="730"/>
      <c r="BH666" s="730"/>
      <c r="BI666" s="1"/>
      <c r="BJ666" s="1"/>
      <c r="BK666" s="1"/>
      <c r="BL666" s="1"/>
      <c r="BM666" s="1"/>
      <c r="BN666" s="1"/>
      <c r="BO666" s="1"/>
      <c r="BP666" s="1"/>
      <c r="BQ666" s="1"/>
      <c r="BR666" s="1"/>
      <c r="BS666" s="1"/>
      <c r="BT666" s="1"/>
      <c r="BU666" s="1"/>
    </row>
    <row r="667" spans="1:73" s="3" customFormat="1">
      <c r="A667" s="1"/>
      <c r="F667" s="28"/>
      <c r="G667" s="28"/>
      <c r="H667" s="28"/>
      <c r="I667" s="28"/>
      <c r="J667" s="28"/>
      <c r="K667" s="28"/>
      <c r="L667" s="28"/>
      <c r="M667" s="28"/>
      <c r="N667" s="28"/>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P667" s="1"/>
      <c r="AQ667" s="1"/>
      <c r="AR667" s="1"/>
      <c r="AS667" s="730"/>
      <c r="AT667" s="730"/>
      <c r="AU667" s="730"/>
      <c r="AV667" s="730"/>
      <c r="AW667" s="730"/>
      <c r="AX667" s="730"/>
      <c r="AY667" s="730"/>
      <c r="AZ667" s="730"/>
      <c r="BA667" s="730"/>
      <c r="BB667" s="730"/>
      <c r="BC667" s="730"/>
      <c r="BD667" s="730"/>
      <c r="BE667" s="730"/>
      <c r="BF667" s="730"/>
      <c r="BG667" s="730"/>
      <c r="BH667" s="730"/>
      <c r="BI667" s="1"/>
      <c r="BJ667" s="1"/>
      <c r="BK667" s="1"/>
      <c r="BL667" s="1"/>
      <c r="BM667" s="1"/>
      <c r="BN667" s="1"/>
      <c r="BO667" s="1"/>
      <c r="BP667" s="1"/>
      <c r="BQ667" s="1"/>
      <c r="BR667" s="1"/>
      <c r="BS667" s="1"/>
      <c r="BT667" s="1"/>
      <c r="BU667" s="1"/>
    </row>
    <row r="668" spans="1:73" s="3" customFormat="1">
      <c r="A668" s="1"/>
      <c r="F668" s="28"/>
      <c r="G668" s="28"/>
      <c r="H668" s="28"/>
      <c r="I668" s="28"/>
      <c r="J668" s="28"/>
      <c r="K668" s="28"/>
      <c r="L668" s="28"/>
      <c r="M668" s="28"/>
      <c r="N668" s="28"/>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P668" s="1"/>
      <c r="AQ668" s="1"/>
      <c r="AR668" s="1"/>
      <c r="AS668" s="730"/>
      <c r="AT668" s="730"/>
      <c r="AU668" s="730"/>
      <c r="AV668" s="730"/>
      <c r="AW668" s="730"/>
      <c r="AX668" s="730"/>
      <c r="AY668" s="730"/>
      <c r="AZ668" s="730"/>
      <c r="BA668" s="730"/>
      <c r="BB668" s="730"/>
      <c r="BC668" s="730"/>
      <c r="BD668" s="730"/>
      <c r="BE668" s="730"/>
      <c r="BF668" s="730"/>
      <c r="BG668" s="730"/>
      <c r="BH668" s="730"/>
      <c r="BI668" s="1"/>
      <c r="BJ668" s="1"/>
      <c r="BK668" s="1"/>
      <c r="BL668" s="1"/>
      <c r="BM668" s="1"/>
      <c r="BN668" s="1"/>
      <c r="BO668" s="1"/>
      <c r="BP668" s="1"/>
      <c r="BQ668" s="1"/>
      <c r="BR668" s="1"/>
      <c r="BS668" s="1"/>
      <c r="BT668" s="1"/>
      <c r="BU668" s="1"/>
    </row>
    <row r="669" spans="1:73" s="3" customFormat="1">
      <c r="A669" s="1"/>
      <c r="F669" s="28"/>
      <c r="G669" s="28"/>
      <c r="H669" s="28"/>
      <c r="I669" s="28"/>
      <c r="J669" s="28"/>
      <c r="K669" s="28"/>
      <c r="L669" s="28"/>
      <c r="M669" s="28"/>
      <c r="N669" s="28"/>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P669" s="1"/>
      <c r="AQ669" s="1"/>
      <c r="AR669" s="1"/>
      <c r="AS669" s="730"/>
      <c r="AT669" s="730"/>
      <c r="AU669" s="730"/>
      <c r="AV669" s="730"/>
      <c r="AW669" s="730"/>
      <c r="AX669" s="730"/>
      <c r="AY669" s="730"/>
      <c r="AZ669" s="730"/>
      <c r="BA669" s="730"/>
      <c r="BB669" s="730"/>
      <c r="BC669" s="730"/>
      <c r="BD669" s="730"/>
      <c r="BE669" s="730"/>
      <c r="BF669" s="730"/>
      <c r="BG669" s="730"/>
      <c r="BH669" s="730"/>
      <c r="BI669" s="1"/>
      <c r="BJ669" s="1"/>
      <c r="BK669" s="1"/>
      <c r="BL669" s="1"/>
      <c r="BM669" s="1"/>
      <c r="BN669" s="1"/>
      <c r="BO669" s="1"/>
      <c r="BP669" s="1"/>
      <c r="BQ669" s="1"/>
      <c r="BR669" s="1"/>
      <c r="BS669" s="1"/>
      <c r="BT669" s="1"/>
      <c r="BU669" s="1"/>
    </row>
    <row r="670" spans="1:73" s="3" customFormat="1">
      <c r="A670" s="1"/>
      <c r="F670" s="28"/>
      <c r="G670" s="28"/>
      <c r="H670" s="28"/>
      <c r="I670" s="28"/>
      <c r="J670" s="28"/>
      <c r="K670" s="28"/>
      <c r="L670" s="28"/>
      <c r="M670" s="28"/>
      <c r="N670" s="28"/>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P670" s="1"/>
      <c r="AQ670" s="1"/>
      <c r="AR670" s="1"/>
      <c r="AS670" s="730"/>
      <c r="AT670" s="730"/>
      <c r="AU670" s="730"/>
      <c r="AV670" s="730"/>
      <c r="AW670" s="730"/>
      <c r="AX670" s="730"/>
      <c r="AY670" s="730"/>
      <c r="AZ670" s="730"/>
      <c r="BA670" s="730"/>
      <c r="BB670" s="730"/>
      <c r="BC670" s="730"/>
      <c r="BD670" s="730"/>
      <c r="BE670" s="730"/>
      <c r="BF670" s="730"/>
      <c r="BG670" s="730"/>
      <c r="BH670" s="730"/>
      <c r="BI670" s="1"/>
      <c r="BJ670" s="1"/>
      <c r="BK670" s="1"/>
      <c r="BL670" s="1"/>
      <c r="BM670" s="1"/>
      <c r="BN670" s="1"/>
      <c r="BO670" s="1"/>
      <c r="BP670" s="1"/>
      <c r="BQ670" s="1"/>
      <c r="BR670" s="1"/>
      <c r="BS670" s="1"/>
      <c r="BT670" s="1"/>
      <c r="BU670" s="1"/>
    </row>
    <row r="671" spans="1:73" s="3" customFormat="1">
      <c r="A671" s="1"/>
      <c r="F671" s="28"/>
      <c r="G671" s="28"/>
      <c r="H671" s="28"/>
      <c r="I671" s="28"/>
      <c r="J671" s="28"/>
      <c r="K671" s="28"/>
      <c r="L671" s="28"/>
      <c r="M671" s="28"/>
      <c r="N671" s="28"/>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P671" s="1"/>
      <c r="AQ671" s="1"/>
      <c r="AR671" s="1"/>
      <c r="AS671" s="730"/>
      <c r="AT671" s="730"/>
      <c r="AU671" s="730"/>
      <c r="AV671" s="730"/>
      <c r="AW671" s="730"/>
      <c r="AX671" s="730"/>
      <c r="AY671" s="730"/>
      <c r="AZ671" s="730"/>
      <c r="BA671" s="730"/>
      <c r="BB671" s="730"/>
      <c r="BC671" s="730"/>
      <c r="BD671" s="730"/>
      <c r="BE671" s="730"/>
      <c r="BF671" s="730"/>
      <c r="BG671" s="730"/>
      <c r="BH671" s="730"/>
      <c r="BI671" s="1"/>
      <c r="BJ671" s="1"/>
      <c r="BK671" s="1"/>
      <c r="BL671" s="1"/>
      <c r="BM671" s="1"/>
      <c r="BN671" s="1"/>
      <c r="BO671" s="1"/>
      <c r="BP671" s="1"/>
      <c r="BQ671" s="1"/>
      <c r="BR671" s="1"/>
      <c r="BS671" s="1"/>
      <c r="BT671" s="1"/>
      <c r="BU671" s="1"/>
    </row>
    <row r="672" spans="1:73" s="3" customFormat="1">
      <c r="A672" s="1"/>
      <c r="F672" s="28"/>
      <c r="G672" s="28"/>
      <c r="H672" s="28"/>
      <c r="I672" s="28"/>
      <c r="J672" s="28"/>
      <c r="K672" s="28"/>
      <c r="L672" s="28"/>
      <c r="M672" s="28"/>
      <c r="N672" s="28"/>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P672" s="1"/>
      <c r="AQ672" s="1"/>
      <c r="AR672" s="1"/>
      <c r="AS672" s="730"/>
      <c r="AT672" s="730"/>
      <c r="AU672" s="730"/>
      <c r="AV672" s="730"/>
      <c r="AW672" s="730"/>
      <c r="AX672" s="730"/>
      <c r="AY672" s="730"/>
      <c r="AZ672" s="730"/>
      <c r="BA672" s="730"/>
      <c r="BB672" s="730"/>
      <c r="BC672" s="730"/>
      <c r="BD672" s="730"/>
      <c r="BE672" s="730"/>
      <c r="BF672" s="730"/>
      <c r="BG672" s="730"/>
      <c r="BH672" s="730"/>
      <c r="BI672" s="1"/>
      <c r="BJ672" s="1"/>
      <c r="BK672" s="1"/>
      <c r="BL672" s="1"/>
      <c r="BM672" s="1"/>
      <c r="BN672" s="1"/>
      <c r="BO672" s="1"/>
      <c r="BP672" s="1"/>
      <c r="BQ672" s="1"/>
      <c r="BR672" s="1"/>
      <c r="BS672" s="1"/>
      <c r="BT672" s="1"/>
      <c r="BU672" s="1"/>
    </row>
    <row r="673" spans="1:73" s="3" customFormat="1">
      <c r="A673" s="1"/>
      <c r="F673" s="28"/>
      <c r="G673" s="28"/>
      <c r="H673" s="28"/>
      <c r="I673" s="28"/>
      <c r="J673" s="28"/>
      <c r="K673" s="28"/>
      <c r="L673" s="28"/>
      <c r="M673" s="28"/>
      <c r="N673" s="28"/>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P673" s="1"/>
      <c r="AQ673" s="1"/>
      <c r="AR673" s="1"/>
      <c r="AS673" s="730"/>
      <c r="AT673" s="730"/>
      <c r="AU673" s="730"/>
      <c r="AV673" s="730"/>
      <c r="AW673" s="730"/>
      <c r="AX673" s="730"/>
      <c r="AY673" s="730"/>
      <c r="AZ673" s="730"/>
      <c r="BA673" s="730"/>
      <c r="BB673" s="730"/>
      <c r="BC673" s="730"/>
      <c r="BD673" s="730"/>
      <c r="BE673" s="730"/>
      <c r="BF673" s="730"/>
      <c r="BG673" s="730"/>
      <c r="BH673" s="730"/>
      <c r="BI673" s="1"/>
      <c r="BJ673" s="1"/>
      <c r="BK673" s="1"/>
      <c r="BL673" s="1"/>
      <c r="BM673" s="1"/>
      <c r="BN673" s="1"/>
      <c r="BO673" s="1"/>
      <c r="BP673" s="1"/>
      <c r="BQ673" s="1"/>
      <c r="BR673" s="1"/>
      <c r="BS673" s="1"/>
      <c r="BT673" s="1"/>
      <c r="BU673" s="1"/>
    </row>
    <row r="674" spans="1:73" s="3" customFormat="1">
      <c r="A674" s="1"/>
      <c r="F674" s="28"/>
      <c r="G674" s="28"/>
      <c r="H674" s="28"/>
      <c r="I674" s="28"/>
      <c r="J674" s="28"/>
      <c r="K674" s="28"/>
      <c r="L674" s="28"/>
      <c r="M674" s="28"/>
      <c r="N674" s="28"/>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P674" s="1"/>
      <c r="AQ674" s="1"/>
      <c r="AR674" s="1"/>
      <c r="AS674" s="730"/>
      <c r="AT674" s="730"/>
      <c r="AU674" s="730"/>
      <c r="AV674" s="730"/>
      <c r="AW674" s="730"/>
      <c r="AX674" s="730"/>
      <c r="AY674" s="730"/>
      <c r="AZ674" s="730"/>
      <c r="BA674" s="730"/>
      <c r="BB674" s="730"/>
      <c r="BC674" s="730"/>
      <c r="BD674" s="730"/>
      <c r="BE674" s="730"/>
      <c r="BF674" s="730"/>
      <c r="BG674" s="730"/>
      <c r="BH674" s="730"/>
      <c r="BI674" s="1"/>
      <c r="BJ674" s="1"/>
      <c r="BK674" s="1"/>
      <c r="BL674" s="1"/>
      <c r="BM674" s="1"/>
      <c r="BN674" s="1"/>
      <c r="BO674" s="1"/>
      <c r="BP674" s="1"/>
      <c r="BQ674" s="1"/>
      <c r="BR674" s="1"/>
      <c r="BS674" s="1"/>
      <c r="BT674" s="1"/>
      <c r="BU674" s="1"/>
    </row>
    <row r="675" spans="1:73" s="3" customFormat="1">
      <c r="A675" s="1"/>
      <c r="F675" s="28"/>
      <c r="G675" s="28"/>
      <c r="H675" s="28"/>
      <c r="I675" s="28"/>
      <c r="J675" s="28"/>
      <c r="K675" s="28"/>
      <c r="L675" s="28"/>
      <c r="M675" s="28"/>
      <c r="N675" s="28"/>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P675" s="1"/>
      <c r="AQ675" s="1"/>
      <c r="AR675" s="1"/>
      <c r="AS675" s="730"/>
      <c r="AT675" s="730"/>
      <c r="AU675" s="730"/>
      <c r="AV675" s="730"/>
      <c r="AW675" s="730"/>
      <c r="AX675" s="730"/>
      <c r="AY675" s="730"/>
      <c r="AZ675" s="730"/>
      <c r="BA675" s="730"/>
      <c r="BB675" s="730"/>
      <c r="BC675" s="730"/>
      <c r="BD675" s="730"/>
      <c r="BE675" s="730"/>
      <c r="BF675" s="730"/>
      <c r="BG675" s="730"/>
      <c r="BH675" s="730"/>
      <c r="BI675" s="1"/>
      <c r="BJ675" s="1"/>
      <c r="BK675" s="1"/>
      <c r="BL675" s="1"/>
      <c r="BM675" s="1"/>
      <c r="BN675" s="1"/>
      <c r="BO675" s="1"/>
      <c r="BP675" s="1"/>
      <c r="BQ675" s="1"/>
      <c r="BR675" s="1"/>
      <c r="BS675" s="1"/>
      <c r="BT675" s="1"/>
      <c r="BU675" s="1"/>
    </row>
    <row r="676" spans="1:73" s="3" customFormat="1">
      <c r="A676" s="1"/>
      <c r="F676" s="28"/>
      <c r="G676" s="28"/>
      <c r="H676" s="28"/>
      <c r="I676" s="28"/>
      <c r="J676" s="28"/>
      <c r="K676" s="28"/>
      <c r="L676" s="28"/>
      <c r="M676" s="28"/>
      <c r="N676" s="28"/>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P676" s="1"/>
      <c r="AQ676" s="1"/>
      <c r="AR676" s="1"/>
      <c r="AS676" s="730"/>
      <c r="AT676" s="730"/>
      <c r="AU676" s="730"/>
      <c r="AV676" s="730"/>
      <c r="AW676" s="730"/>
      <c r="AX676" s="730"/>
      <c r="AY676" s="730"/>
      <c r="AZ676" s="730"/>
      <c r="BA676" s="730"/>
      <c r="BB676" s="730"/>
      <c r="BC676" s="730"/>
      <c r="BD676" s="730"/>
      <c r="BE676" s="730"/>
      <c r="BF676" s="730"/>
      <c r="BG676" s="730"/>
      <c r="BH676" s="730"/>
      <c r="BI676" s="1"/>
      <c r="BJ676" s="1"/>
      <c r="BK676" s="1"/>
      <c r="BL676" s="1"/>
      <c r="BM676" s="1"/>
      <c r="BN676" s="1"/>
      <c r="BO676" s="1"/>
      <c r="BP676" s="1"/>
      <c r="BQ676" s="1"/>
      <c r="BR676" s="1"/>
      <c r="BS676" s="1"/>
      <c r="BT676" s="1"/>
      <c r="BU676" s="1"/>
    </row>
    <row r="677" spans="1:73" s="3" customFormat="1">
      <c r="A677" s="1"/>
      <c r="F677" s="28"/>
      <c r="G677" s="28"/>
      <c r="H677" s="28"/>
      <c r="I677" s="28"/>
      <c r="J677" s="28"/>
      <c r="K677" s="28"/>
      <c r="L677" s="28"/>
      <c r="M677" s="28"/>
      <c r="N677" s="28"/>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P677" s="1"/>
      <c r="AQ677" s="1"/>
      <c r="AR677" s="1"/>
      <c r="AS677" s="730"/>
      <c r="AT677" s="730"/>
      <c r="AU677" s="730"/>
      <c r="AV677" s="730"/>
      <c r="AW677" s="730"/>
      <c r="AX677" s="730"/>
      <c r="AY677" s="730"/>
      <c r="AZ677" s="730"/>
      <c r="BA677" s="730"/>
      <c r="BB677" s="730"/>
      <c r="BC677" s="730"/>
      <c r="BD677" s="730"/>
      <c r="BE677" s="730"/>
      <c r="BF677" s="730"/>
      <c r="BG677" s="730"/>
      <c r="BH677" s="730"/>
      <c r="BI677" s="1"/>
      <c r="BJ677" s="1"/>
      <c r="BK677" s="1"/>
      <c r="BL677" s="1"/>
      <c r="BM677" s="1"/>
      <c r="BN677" s="1"/>
      <c r="BO677" s="1"/>
      <c r="BP677" s="1"/>
      <c r="BQ677" s="1"/>
      <c r="BR677" s="1"/>
      <c r="BS677" s="1"/>
      <c r="BT677" s="1"/>
      <c r="BU677" s="1"/>
    </row>
    <row r="678" spans="1:73" s="3" customFormat="1">
      <c r="A678" s="1"/>
      <c r="F678" s="28"/>
      <c r="G678" s="28"/>
      <c r="H678" s="28"/>
      <c r="I678" s="28"/>
      <c r="J678" s="28"/>
      <c r="K678" s="28"/>
      <c r="L678" s="28"/>
      <c r="M678" s="28"/>
      <c r="N678" s="28"/>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P678" s="1"/>
      <c r="AQ678" s="1"/>
      <c r="AR678" s="1"/>
      <c r="AS678" s="730"/>
      <c r="AT678" s="730"/>
      <c r="AU678" s="730"/>
      <c r="AV678" s="730"/>
      <c r="AW678" s="730"/>
      <c r="AX678" s="730"/>
      <c r="AY678" s="730"/>
      <c r="AZ678" s="730"/>
      <c r="BA678" s="730"/>
      <c r="BB678" s="730"/>
      <c r="BC678" s="730"/>
      <c r="BD678" s="730"/>
      <c r="BE678" s="730"/>
      <c r="BF678" s="730"/>
      <c r="BG678" s="730"/>
      <c r="BH678" s="730"/>
      <c r="BI678" s="1"/>
      <c r="BJ678" s="1"/>
      <c r="BK678" s="1"/>
      <c r="BL678" s="1"/>
      <c r="BM678" s="1"/>
      <c r="BN678" s="1"/>
      <c r="BO678" s="1"/>
      <c r="BP678" s="1"/>
      <c r="BQ678" s="1"/>
      <c r="BR678" s="1"/>
      <c r="BS678" s="1"/>
      <c r="BT678" s="1"/>
      <c r="BU678" s="1"/>
    </row>
    <row r="679" spans="1:73" s="3" customFormat="1">
      <c r="A679" s="1"/>
      <c r="F679" s="28"/>
      <c r="G679" s="28"/>
      <c r="H679" s="28"/>
      <c r="I679" s="28"/>
      <c r="J679" s="28"/>
      <c r="K679" s="28"/>
      <c r="L679" s="28"/>
      <c r="M679" s="28"/>
      <c r="N679" s="28"/>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P679" s="1"/>
      <c r="AQ679" s="1"/>
      <c r="AR679" s="1"/>
      <c r="AS679" s="730"/>
      <c r="AT679" s="730"/>
      <c r="AU679" s="730"/>
      <c r="AV679" s="730"/>
      <c r="AW679" s="730"/>
      <c r="AX679" s="730"/>
      <c r="AY679" s="730"/>
      <c r="AZ679" s="730"/>
      <c r="BA679" s="730"/>
      <c r="BB679" s="730"/>
      <c r="BC679" s="730"/>
      <c r="BD679" s="730"/>
      <c r="BE679" s="730"/>
      <c r="BF679" s="730"/>
      <c r="BG679" s="730"/>
      <c r="BH679" s="730"/>
      <c r="BI679" s="1"/>
      <c r="BJ679" s="1"/>
      <c r="BK679" s="1"/>
      <c r="BL679" s="1"/>
      <c r="BM679" s="1"/>
      <c r="BN679" s="1"/>
      <c r="BO679" s="1"/>
      <c r="BP679" s="1"/>
      <c r="BQ679" s="1"/>
      <c r="BR679" s="1"/>
      <c r="BS679" s="1"/>
      <c r="BT679" s="1"/>
      <c r="BU679" s="1"/>
    </row>
    <row r="680" spans="1:73" s="3" customFormat="1">
      <c r="A680" s="1"/>
      <c r="F680" s="28"/>
      <c r="G680" s="28"/>
      <c r="H680" s="28"/>
      <c r="I680" s="28"/>
      <c r="J680" s="28"/>
      <c r="K680" s="28"/>
      <c r="L680" s="28"/>
      <c r="M680" s="28"/>
      <c r="N680" s="28"/>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P680" s="1"/>
      <c r="AQ680" s="1"/>
      <c r="AR680" s="1"/>
      <c r="AS680" s="730"/>
      <c r="AT680" s="730"/>
      <c r="AU680" s="730"/>
      <c r="AV680" s="730"/>
      <c r="AW680" s="730"/>
      <c r="AX680" s="730"/>
      <c r="AY680" s="730"/>
      <c r="AZ680" s="730"/>
      <c r="BA680" s="730"/>
      <c r="BB680" s="730"/>
      <c r="BC680" s="730"/>
      <c r="BD680" s="730"/>
      <c r="BE680" s="730"/>
      <c r="BF680" s="730"/>
      <c r="BG680" s="730"/>
      <c r="BH680" s="730"/>
      <c r="BI680" s="1"/>
      <c r="BJ680" s="1"/>
      <c r="BK680" s="1"/>
      <c r="BL680" s="1"/>
      <c r="BM680" s="1"/>
      <c r="BN680" s="1"/>
      <c r="BO680" s="1"/>
      <c r="BP680" s="1"/>
      <c r="BQ680" s="1"/>
      <c r="BR680" s="1"/>
      <c r="BS680" s="1"/>
      <c r="BT680" s="1"/>
      <c r="BU680" s="1"/>
    </row>
    <row r="681" spans="1:73" s="3" customFormat="1">
      <c r="A681" s="1"/>
      <c r="F681" s="28"/>
      <c r="G681" s="28"/>
      <c r="H681" s="28"/>
      <c r="I681" s="28"/>
      <c r="J681" s="28"/>
      <c r="K681" s="28"/>
      <c r="L681" s="28"/>
      <c r="M681" s="28"/>
      <c r="N681" s="28"/>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P681" s="1"/>
      <c r="AQ681" s="1"/>
      <c r="AR681" s="1"/>
      <c r="AS681" s="730"/>
      <c r="AT681" s="730"/>
      <c r="AU681" s="730"/>
      <c r="AV681" s="730"/>
      <c r="AW681" s="730"/>
      <c r="AX681" s="730"/>
      <c r="AY681" s="730"/>
      <c r="AZ681" s="730"/>
      <c r="BA681" s="730"/>
      <c r="BB681" s="730"/>
      <c r="BC681" s="730"/>
      <c r="BD681" s="730"/>
      <c r="BE681" s="730"/>
      <c r="BF681" s="730"/>
      <c r="BG681" s="730"/>
      <c r="BH681" s="730"/>
      <c r="BI681" s="1"/>
      <c r="BJ681" s="1"/>
      <c r="BK681" s="1"/>
      <c r="BL681" s="1"/>
      <c r="BM681" s="1"/>
      <c r="BN681" s="1"/>
      <c r="BO681" s="1"/>
      <c r="BP681" s="1"/>
      <c r="BQ681" s="1"/>
      <c r="BR681" s="1"/>
      <c r="BS681" s="1"/>
      <c r="BT681" s="1"/>
      <c r="BU681" s="1"/>
    </row>
    <row r="682" spans="1:73" s="3" customFormat="1">
      <c r="A682" s="1"/>
      <c r="F682" s="28"/>
      <c r="G682" s="28"/>
      <c r="H682" s="28"/>
      <c r="I682" s="28"/>
      <c r="J682" s="28"/>
      <c r="K682" s="28"/>
      <c r="L682" s="28"/>
      <c r="M682" s="28"/>
      <c r="N682" s="28"/>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P682" s="1"/>
      <c r="AQ682" s="1"/>
      <c r="AR682" s="1"/>
      <c r="AS682" s="730"/>
      <c r="AT682" s="730"/>
      <c r="AU682" s="730"/>
      <c r="AV682" s="730"/>
      <c r="AW682" s="730"/>
      <c r="AX682" s="730"/>
      <c r="AY682" s="730"/>
      <c r="AZ682" s="730"/>
      <c r="BA682" s="730"/>
      <c r="BB682" s="730"/>
      <c r="BC682" s="730"/>
      <c r="BD682" s="730"/>
      <c r="BE682" s="730"/>
      <c r="BF682" s="730"/>
      <c r="BG682" s="730"/>
      <c r="BH682" s="730"/>
      <c r="BI682" s="1"/>
      <c r="BJ682" s="1"/>
      <c r="BK682" s="1"/>
      <c r="BL682" s="1"/>
      <c r="BM682" s="1"/>
      <c r="BN682" s="1"/>
      <c r="BO682" s="1"/>
      <c r="BP682" s="1"/>
      <c r="BQ682" s="1"/>
      <c r="BR682" s="1"/>
      <c r="BS682" s="1"/>
      <c r="BT682" s="1"/>
      <c r="BU682" s="1"/>
    </row>
    <row r="683" spans="1:73" s="3" customFormat="1">
      <c r="A683" s="1"/>
      <c r="F683" s="28"/>
      <c r="G683" s="28"/>
      <c r="H683" s="28"/>
      <c r="I683" s="28"/>
      <c r="J683" s="28"/>
      <c r="K683" s="28"/>
      <c r="L683" s="28"/>
      <c r="M683" s="28"/>
      <c r="N683" s="28"/>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P683" s="1"/>
      <c r="AQ683" s="1"/>
      <c r="AR683" s="1"/>
      <c r="AS683" s="730"/>
      <c r="AT683" s="730"/>
      <c r="AU683" s="730"/>
      <c r="AV683" s="730"/>
      <c r="AW683" s="730"/>
      <c r="AX683" s="730"/>
      <c r="AY683" s="730"/>
      <c r="AZ683" s="730"/>
      <c r="BA683" s="730"/>
      <c r="BB683" s="730"/>
      <c r="BC683" s="730"/>
      <c r="BD683" s="730"/>
      <c r="BE683" s="730"/>
      <c r="BF683" s="730"/>
      <c r="BG683" s="730"/>
      <c r="BH683" s="730"/>
      <c r="BI683" s="1"/>
      <c r="BJ683" s="1"/>
      <c r="BK683" s="1"/>
      <c r="BL683" s="1"/>
      <c r="BM683" s="1"/>
      <c r="BN683" s="1"/>
      <c r="BO683" s="1"/>
      <c r="BP683" s="1"/>
      <c r="BQ683" s="1"/>
      <c r="BR683" s="1"/>
      <c r="BS683" s="1"/>
      <c r="BT683" s="1"/>
      <c r="BU683" s="1"/>
    </row>
    <row r="684" spans="1:73" s="3" customFormat="1">
      <c r="A684" s="1"/>
      <c r="F684" s="28"/>
      <c r="G684" s="28"/>
      <c r="H684" s="28"/>
      <c r="I684" s="28"/>
      <c r="J684" s="28"/>
      <c r="K684" s="28"/>
      <c r="L684" s="28"/>
      <c r="M684" s="28"/>
      <c r="N684" s="28"/>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P684" s="1"/>
      <c r="AQ684" s="1"/>
      <c r="AR684" s="1"/>
      <c r="AS684" s="730"/>
      <c r="AT684" s="730"/>
      <c r="AU684" s="730"/>
      <c r="AV684" s="730"/>
      <c r="AW684" s="730"/>
      <c r="AX684" s="730"/>
      <c r="AY684" s="730"/>
      <c r="AZ684" s="730"/>
      <c r="BA684" s="730"/>
      <c r="BB684" s="730"/>
      <c r="BC684" s="730"/>
      <c r="BD684" s="730"/>
      <c r="BE684" s="730"/>
      <c r="BF684" s="730"/>
      <c r="BG684" s="730"/>
      <c r="BH684" s="730"/>
      <c r="BI684" s="1"/>
      <c r="BJ684" s="1"/>
      <c r="BK684" s="1"/>
      <c r="BL684" s="1"/>
      <c r="BM684" s="1"/>
      <c r="BN684" s="1"/>
      <c r="BO684" s="1"/>
      <c r="BP684" s="1"/>
      <c r="BQ684" s="1"/>
      <c r="BR684" s="1"/>
      <c r="BS684" s="1"/>
      <c r="BT684" s="1"/>
      <c r="BU684" s="1"/>
    </row>
    <row r="685" spans="1:73" s="3" customFormat="1">
      <c r="A685" s="1"/>
      <c r="F685" s="28"/>
      <c r="G685" s="28"/>
      <c r="H685" s="28"/>
      <c r="I685" s="28"/>
      <c r="J685" s="28"/>
      <c r="K685" s="28"/>
      <c r="L685" s="28"/>
      <c r="M685" s="28"/>
      <c r="N685" s="28"/>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P685" s="1"/>
      <c r="AQ685" s="1"/>
      <c r="AR685" s="1"/>
      <c r="AS685" s="730"/>
      <c r="AT685" s="730"/>
      <c r="AU685" s="730"/>
      <c r="AV685" s="730"/>
      <c r="AW685" s="730"/>
      <c r="AX685" s="730"/>
      <c r="AY685" s="730"/>
      <c r="AZ685" s="730"/>
      <c r="BA685" s="730"/>
      <c r="BB685" s="730"/>
      <c r="BC685" s="730"/>
      <c r="BD685" s="730"/>
      <c r="BE685" s="730"/>
      <c r="BF685" s="730"/>
      <c r="BG685" s="730"/>
      <c r="BH685" s="730"/>
      <c r="BI685" s="1"/>
      <c r="BJ685" s="1"/>
      <c r="BK685" s="1"/>
      <c r="BL685" s="1"/>
      <c r="BM685" s="1"/>
      <c r="BN685" s="1"/>
      <c r="BO685" s="1"/>
      <c r="BP685" s="1"/>
      <c r="BQ685" s="1"/>
      <c r="BR685" s="1"/>
      <c r="BS685" s="1"/>
      <c r="BT685" s="1"/>
      <c r="BU685" s="1"/>
    </row>
    <row r="686" spans="1:73" s="3" customFormat="1">
      <c r="A686" s="1"/>
      <c r="F686" s="28"/>
      <c r="G686" s="28"/>
      <c r="H686" s="28"/>
      <c r="I686" s="28"/>
      <c r="J686" s="28"/>
      <c r="K686" s="28"/>
      <c r="L686" s="28"/>
      <c r="M686" s="28"/>
      <c r="N686" s="28"/>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P686" s="1"/>
      <c r="AQ686" s="1"/>
      <c r="AR686" s="1"/>
      <c r="AS686" s="730"/>
      <c r="AT686" s="730"/>
      <c r="AU686" s="730"/>
      <c r="AV686" s="730"/>
      <c r="AW686" s="730"/>
      <c r="AX686" s="730"/>
      <c r="AY686" s="730"/>
      <c r="AZ686" s="730"/>
      <c r="BA686" s="730"/>
      <c r="BB686" s="730"/>
      <c r="BC686" s="730"/>
      <c r="BD686" s="730"/>
      <c r="BE686" s="730"/>
      <c r="BF686" s="730"/>
      <c r="BG686" s="730"/>
      <c r="BH686" s="730"/>
      <c r="BI686" s="1"/>
      <c r="BJ686" s="1"/>
      <c r="BK686" s="1"/>
      <c r="BL686" s="1"/>
      <c r="BM686" s="1"/>
      <c r="BN686" s="1"/>
      <c r="BO686" s="1"/>
      <c r="BP686" s="1"/>
      <c r="BQ686" s="1"/>
      <c r="BR686" s="1"/>
      <c r="BS686" s="1"/>
      <c r="BT686" s="1"/>
      <c r="BU686" s="1"/>
    </row>
    <row r="687" spans="1:73" s="3" customFormat="1">
      <c r="A687" s="1"/>
      <c r="F687" s="28"/>
      <c r="G687" s="28"/>
      <c r="H687" s="28"/>
      <c r="I687" s="28"/>
      <c r="J687" s="28"/>
      <c r="K687" s="28"/>
      <c r="L687" s="28"/>
      <c r="M687" s="28"/>
      <c r="N687" s="28"/>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P687" s="1"/>
      <c r="AQ687" s="1"/>
      <c r="AR687" s="1"/>
      <c r="AS687" s="730"/>
      <c r="AT687" s="730"/>
      <c r="AU687" s="730"/>
      <c r="AV687" s="730"/>
      <c r="AW687" s="730"/>
      <c r="AX687" s="730"/>
      <c r="AY687" s="730"/>
      <c r="AZ687" s="730"/>
      <c r="BA687" s="730"/>
      <c r="BB687" s="730"/>
      <c r="BC687" s="730"/>
      <c r="BD687" s="730"/>
      <c r="BE687" s="730"/>
      <c r="BF687" s="730"/>
      <c r="BG687" s="730"/>
      <c r="BH687" s="730"/>
      <c r="BI687" s="1"/>
      <c r="BJ687" s="1"/>
      <c r="BK687" s="1"/>
      <c r="BL687" s="1"/>
      <c r="BM687" s="1"/>
      <c r="BN687" s="1"/>
      <c r="BO687" s="1"/>
      <c r="BP687" s="1"/>
      <c r="BQ687" s="1"/>
      <c r="BR687" s="1"/>
      <c r="BS687" s="1"/>
      <c r="BT687" s="1"/>
      <c r="BU687" s="1"/>
    </row>
    <row r="688" spans="1:73" s="3" customFormat="1">
      <c r="A688" s="1"/>
      <c r="F688" s="28"/>
      <c r="G688" s="28"/>
      <c r="H688" s="28"/>
      <c r="I688" s="28"/>
      <c r="J688" s="28"/>
      <c r="K688" s="28"/>
      <c r="L688" s="28"/>
      <c r="M688" s="28"/>
      <c r="N688" s="28"/>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P688" s="1"/>
      <c r="AQ688" s="1"/>
      <c r="AR688" s="1"/>
      <c r="AS688" s="730"/>
      <c r="AT688" s="730"/>
      <c r="AU688" s="730"/>
      <c r="AV688" s="730"/>
      <c r="AW688" s="730"/>
      <c r="AX688" s="730"/>
      <c r="AY688" s="730"/>
      <c r="AZ688" s="730"/>
      <c r="BA688" s="730"/>
      <c r="BB688" s="730"/>
      <c r="BC688" s="730"/>
      <c r="BD688" s="730"/>
      <c r="BE688" s="730"/>
      <c r="BF688" s="730"/>
      <c r="BG688" s="730"/>
      <c r="BH688" s="730"/>
      <c r="BI688" s="1"/>
      <c r="BJ688" s="1"/>
      <c r="BK688" s="1"/>
      <c r="BL688" s="1"/>
      <c r="BM688" s="1"/>
      <c r="BN688" s="1"/>
      <c r="BO688" s="1"/>
      <c r="BP688" s="1"/>
      <c r="BQ688" s="1"/>
      <c r="BR688" s="1"/>
      <c r="BS688" s="1"/>
      <c r="BT688" s="1"/>
      <c r="BU688" s="1"/>
    </row>
    <row r="689" spans="1:73" s="3" customFormat="1">
      <c r="A689" s="1"/>
      <c r="F689" s="28"/>
      <c r="G689" s="28"/>
      <c r="H689" s="28"/>
      <c r="I689" s="28"/>
      <c r="J689" s="28"/>
      <c r="K689" s="28"/>
      <c r="L689" s="28"/>
      <c r="M689" s="28"/>
      <c r="N689" s="28"/>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P689" s="1"/>
      <c r="AQ689" s="1"/>
      <c r="AR689" s="1"/>
      <c r="AS689" s="730"/>
      <c r="AT689" s="730"/>
      <c r="AU689" s="730"/>
      <c r="AV689" s="730"/>
      <c r="AW689" s="730"/>
      <c r="AX689" s="730"/>
      <c r="AY689" s="730"/>
      <c r="AZ689" s="730"/>
      <c r="BA689" s="730"/>
      <c r="BB689" s="730"/>
      <c r="BC689" s="730"/>
      <c r="BD689" s="730"/>
      <c r="BE689" s="730"/>
      <c r="BF689" s="730"/>
      <c r="BG689" s="730"/>
      <c r="BH689" s="730"/>
      <c r="BI689" s="1"/>
      <c r="BJ689" s="1"/>
      <c r="BK689" s="1"/>
      <c r="BL689" s="1"/>
      <c r="BM689" s="1"/>
      <c r="BN689" s="1"/>
      <c r="BO689" s="1"/>
      <c r="BP689" s="1"/>
      <c r="BQ689" s="1"/>
      <c r="BR689" s="1"/>
      <c r="BS689" s="1"/>
      <c r="BT689" s="1"/>
      <c r="BU689" s="1"/>
    </row>
    <row r="690" spans="1:73" s="3" customFormat="1">
      <c r="A690" s="1"/>
      <c r="F690" s="28"/>
      <c r="G690" s="28"/>
      <c r="H690" s="28"/>
      <c r="I690" s="28"/>
      <c r="J690" s="28"/>
      <c r="K690" s="28"/>
      <c r="L690" s="28"/>
      <c r="M690" s="28"/>
      <c r="N690" s="28"/>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P690" s="1"/>
      <c r="AQ690" s="1"/>
      <c r="AR690" s="1"/>
      <c r="AS690" s="730"/>
      <c r="AT690" s="730"/>
      <c r="AU690" s="730"/>
      <c r="AV690" s="730"/>
      <c r="AW690" s="730"/>
      <c r="AX690" s="730"/>
      <c r="AY690" s="730"/>
      <c r="AZ690" s="730"/>
      <c r="BA690" s="730"/>
      <c r="BB690" s="730"/>
      <c r="BC690" s="730"/>
      <c r="BD690" s="730"/>
      <c r="BE690" s="730"/>
      <c r="BF690" s="730"/>
      <c r="BG690" s="730"/>
      <c r="BH690" s="730"/>
      <c r="BI690" s="1"/>
      <c r="BJ690" s="1"/>
      <c r="BK690" s="1"/>
      <c r="BL690" s="1"/>
      <c r="BM690" s="1"/>
      <c r="BN690" s="1"/>
      <c r="BO690" s="1"/>
      <c r="BP690" s="1"/>
      <c r="BQ690" s="1"/>
      <c r="BR690" s="1"/>
      <c r="BS690" s="1"/>
      <c r="BT690" s="1"/>
      <c r="BU690" s="1"/>
    </row>
    <row r="691" spans="1:73" s="3" customFormat="1">
      <c r="A691" s="1"/>
      <c r="F691" s="28"/>
      <c r="G691" s="28"/>
      <c r="H691" s="28"/>
      <c r="I691" s="28"/>
      <c r="J691" s="28"/>
      <c r="K691" s="28"/>
      <c r="L691" s="28"/>
      <c r="M691" s="28"/>
      <c r="N691" s="28"/>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P691" s="1"/>
      <c r="AQ691" s="1"/>
      <c r="AR691" s="1"/>
      <c r="AS691" s="730"/>
      <c r="AT691" s="730"/>
      <c r="AU691" s="730"/>
      <c r="AV691" s="730"/>
      <c r="AW691" s="730"/>
      <c r="AX691" s="730"/>
      <c r="AY691" s="730"/>
      <c r="AZ691" s="730"/>
      <c r="BA691" s="730"/>
      <c r="BB691" s="730"/>
      <c r="BC691" s="730"/>
      <c r="BD691" s="730"/>
      <c r="BE691" s="730"/>
      <c r="BF691" s="730"/>
      <c r="BG691" s="730"/>
      <c r="BH691" s="730"/>
      <c r="BI691" s="1"/>
      <c r="BJ691" s="1"/>
      <c r="BK691" s="1"/>
      <c r="BL691" s="1"/>
      <c r="BM691" s="1"/>
      <c r="BN691" s="1"/>
      <c r="BO691" s="1"/>
      <c r="BP691" s="1"/>
      <c r="BQ691" s="1"/>
      <c r="BR691" s="1"/>
      <c r="BS691" s="1"/>
      <c r="BT691" s="1"/>
      <c r="BU691" s="1"/>
    </row>
    <row r="692" spans="1:73" s="3" customFormat="1">
      <c r="A692" s="1"/>
      <c r="F692" s="28"/>
      <c r="G692" s="28"/>
      <c r="H692" s="28"/>
      <c r="I692" s="28"/>
      <c r="J692" s="28"/>
      <c r="K692" s="28"/>
      <c r="L692" s="28"/>
      <c r="M692" s="28"/>
      <c r="N692" s="28"/>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P692" s="1"/>
      <c r="AQ692" s="1"/>
      <c r="AR692" s="1"/>
      <c r="AS692" s="730"/>
      <c r="AT692" s="730"/>
      <c r="AU692" s="730"/>
      <c r="AV692" s="730"/>
      <c r="AW692" s="730"/>
      <c r="AX692" s="730"/>
      <c r="AY692" s="730"/>
      <c r="AZ692" s="730"/>
      <c r="BA692" s="730"/>
      <c r="BB692" s="730"/>
      <c r="BC692" s="730"/>
      <c r="BD692" s="730"/>
      <c r="BE692" s="730"/>
      <c r="BF692" s="730"/>
      <c r="BG692" s="730"/>
      <c r="BH692" s="730"/>
      <c r="BI692" s="1"/>
      <c r="BJ692" s="1"/>
      <c r="BK692" s="1"/>
      <c r="BL692" s="1"/>
      <c r="BM692" s="1"/>
      <c r="BN692" s="1"/>
      <c r="BO692" s="1"/>
      <c r="BP692" s="1"/>
      <c r="BQ692" s="1"/>
      <c r="BR692" s="1"/>
      <c r="BS692" s="1"/>
      <c r="BT692" s="1"/>
      <c r="BU692" s="1"/>
    </row>
    <row r="693" spans="1:73" s="3" customFormat="1">
      <c r="A693" s="1"/>
      <c r="F693" s="28"/>
      <c r="G693" s="28"/>
      <c r="H693" s="28"/>
      <c r="I693" s="28"/>
      <c r="J693" s="28"/>
      <c r="K693" s="28"/>
      <c r="L693" s="28"/>
      <c r="M693" s="28"/>
      <c r="N693" s="28"/>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P693" s="1"/>
      <c r="AQ693" s="1"/>
      <c r="AR693" s="1"/>
      <c r="AS693" s="730"/>
      <c r="AT693" s="730"/>
      <c r="AU693" s="730"/>
      <c r="AV693" s="730"/>
      <c r="AW693" s="730"/>
      <c r="AX693" s="730"/>
      <c r="AY693" s="730"/>
      <c r="AZ693" s="730"/>
      <c r="BA693" s="730"/>
      <c r="BB693" s="730"/>
      <c r="BC693" s="730"/>
      <c r="BD693" s="730"/>
      <c r="BE693" s="730"/>
      <c r="BF693" s="730"/>
      <c r="BG693" s="730"/>
      <c r="BH693" s="730"/>
      <c r="BI693" s="1"/>
      <c r="BJ693" s="1"/>
      <c r="BK693" s="1"/>
      <c r="BL693" s="1"/>
      <c r="BM693" s="1"/>
      <c r="BN693" s="1"/>
      <c r="BO693" s="1"/>
      <c r="BP693" s="1"/>
      <c r="BQ693" s="1"/>
      <c r="BR693" s="1"/>
      <c r="BS693" s="1"/>
      <c r="BT693" s="1"/>
      <c r="BU693" s="1"/>
    </row>
    <row r="694" spans="1:73" s="3" customFormat="1">
      <c r="A694" s="1"/>
      <c r="F694" s="28"/>
      <c r="G694" s="28"/>
      <c r="H694" s="28"/>
      <c r="I694" s="28"/>
      <c r="J694" s="28"/>
      <c r="K694" s="28"/>
      <c r="L694" s="28"/>
      <c r="M694" s="28"/>
      <c r="N694" s="28"/>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P694" s="1"/>
      <c r="AQ694" s="1"/>
      <c r="AR694" s="1"/>
      <c r="AS694" s="730"/>
      <c r="AT694" s="730"/>
      <c r="AU694" s="730"/>
      <c r="AV694" s="730"/>
      <c r="AW694" s="730"/>
      <c r="AX694" s="730"/>
      <c r="AY694" s="730"/>
      <c r="AZ694" s="730"/>
      <c r="BA694" s="730"/>
      <c r="BB694" s="730"/>
      <c r="BC694" s="730"/>
      <c r="BD694" s="730"/>
      <c r="BE694" s="730"/>
      <c r="BF694" s="730"/>
      <c r="BG694" s="730"/>
      <c r="BH694" s="730"/>
      <c r="BI694" s="1"/>
      <c r="BJ694" s="1"/>
      <c r="BK694" s="1"/>
      <c r="BL694" s="1"/>
      <c r="BM694" s="1"/>
      <c r="BN694" s="1"/>
      <c r="BO694" s="1"/>
      <c r="BP694" s="1"/>
      <c r="BQ694" s="1"/>
      <c r="BR694" s="1"/>
      <c r="BS694" s="1"/>
      <c r="BT694" s="1"/>
      <c r="BU694" s="1"/>
    </row>
    <row r="695" spans="1:73" s="3" customFormat="1">
      <c r="A695" s="1"/>
      <c r="F695" s="28"/>
      <c r="G695" s="28"/>
      <c r="H695" s="28"/>
      <c r="I695" s="28"/>
      <c r="J695" s="28"/>
      <c r="K695" s="28"/>
      <c r="L695" s="28"/>
      <c r="M695" s="28"/>
      <c r="N695" s="28"/>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P695" s="1"/>
      <c r="AQ695" s="1"/>
      <c r="AR695" s="1"/>
      <c r="AS695" s="730"/>
      <c r="AT695" s="730"/>
      <c r="AU695" s="730"/>
      <c r="AV695" s="730"/>
      <c r="AW695" s="730"/>
      <c r="AX695" s="730"/>
      <c r="AY695" s="730"/>
      <c r="AZ695" s="730"/>
      <c r="BA695" s="730"/>
      <c r="BB695" s="730"/>
      <c r="BC695" s="730"/>
      <c r="BD695" s="730"/>
      <c r="BE695" s="730"/>
      <c r="BF695" s="730"/>
      <c r="BG695" s="730"/>
      <c r="BH695" s="730"/>
      <c r="BI695" s="1"/>
      <c r="BJ695" s="1"/>
      <c r="BK695" s="1"/>
      <c r="BL695" s="1"/>
      <c r="BM695" s="1"/>
      <c r="BN695" s="1"/>
      <c r="BO695" s="1"/>
      <c r="BP695" s="1"/>
      <c r="BQ695" s="1"/>
      <c r="BR695" s="1"/>
      <c r="BS695" s="1"/>
      <c r="BT695" s="1"/>
      <c r="BU695" s="1"/>
    </row>
    <row r="696" spans="1:73" s="3" customFormat="1">
      <c r="A696" s="1"/>
      <c r="F696" s="28"/>
      <c r="G696" s="28"/>
      <c r="H696" s="28"/>
      <c r="I696" s="28"/>
      <c r="J696" s="28"/>
      <c r="K696" s="28"/>
      <c r="L696" s="28"/>
      <c r="M696" s="28"/>
      <c r="N696" s="28"/>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P696" s="1"/>
      <c r="AQ696" s="1"/>
      <c r="AR696" s="1"/>
      <c r="AS696" s="730"/>
      <c r="AT696" s="730"/>
      <c r="AU696" s="730"/>
      <c r="AV696" s="730"/>
      <c r="AW696" s="730"/>
      <c r="AX696" s="730"/>
      <c r="AY696" s="730"/>
      <c r="AZ696" s="730"/>
      <c r="BA696" s="730"/>
      <c r="BB696" s="730"/>
      <c r="BC696" s="730"/>
      <c r="BD696" s="730"/>
      <c r="BE696" s="730"/>
      <c r="BF696" s="730"/>
      <c r="BG696" s="730"/>
      <c r="BH696" s="730"/>
      <c r="BI696" s="1"/>
      <c r="BJ696" s="1"/>
      <c r="BK696" s="1"/>
      <c r="BL696" s="1"/>
      <c r="BM696" s="1"/>
      <c r="BN696" s="1"/>
      <c r="BO696" s="1"/>
      <c r="BP696" s="1"/>
      <c r="BQ696" s="1"/>
      <c r="BR696" s="1"/>
      <c r="BS696" s="1"/>
      <c r="BT696" s="1"/>
      <c r="BU696" s="1"/>
    </row>
    <row r="697" spans="1:73" s="3" customFormat="1">
      <c r="A697" s="1"/>
      <c r="F697" s="28"/>
      <c r="G697" s="28"/>
      <c r="H697" s="28"/>
      <c r="I697" s="28"/>
      <c r="J697" s="28"/>
      <c r="K697" s="28"/>
      <c r="L697" s="28"/>
      <c r="M697" s="28"/>
      <c r="N697" s="28"/>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P697" s="1"/>
      <c r="AQ697" s="1"/>
      <c r="AR697" s="1"/>
      <c r="AS697" s="730"/>
      <c r="AT697" s="730"/>
      <c r="AU697" s="730"/>
      <c r="AV697" s="730"/>
      <c r="AW697" s="730"/>
      <c r="AX697" s="730"/>
      <c r="AY697" s="730"/>
      <c r="AZ697" s="730"/>
      <c r="BA697" s="730"/>
      <c r="BB697" s="730"/>
      <c r="BC697" s="730"/>
      <c r="BD697" s="730"/>
      <c r="BE697" s="730"/>
      <c r="BF697" s="730"/>
      <c r="BG697" s="730"/>
      <c r="BH697" s="730"/>
      <c r="BI697" s="1"/>
      <c r="BJ697" s="1"/>
      <c r="BK697" s="1"/>
      <c r="BL697" s="1"/>
      <c r="BM697" s="1"/>
      <c r="BN697" s="1"/>
      <c r="BO697" s="1"/>
      <c r="BP697" s="1"/>
      <c r="BQ697" s="1"/>
      <c r="BR697" s="1"/>
      <c r="BS697" s="1"/>
      <c r="BT697" s="1"/>
      <c r="BU697" s="1"/>
    </row>
    <row r="698" spans="1:73" s="3" customFormat="1">
      <c r="A698" s="1"/>
      <c r="F698" s="28"/>
      <c r="G698" s="28"/>
      <c r="H698" s="28"/>
      <c r="I698" s="28"/>
      <c r="J698" s="28"/>
      <c r="K698" s="28"/>
      <c r="L698" s="28"/>
      <c r="M698" s="28"/>
      <c r="N698" s="28"/>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P698" s="1"/>
      <c r="AQ698" s="1"/>
      <c r="AR698" s="1"/>
      <c r="AS698" s="730"/>
      <c r="AT698" s="730"/>
      <c r="AU698" s="730"/>
      <c r="AV698" s="730"/>
      <c r="AW698" s="730"/>
      <c r="AX698" s="730"/>
      <c r="AY698" s="730"/>
      <c r="AZ698" s="730"/>
      <c r="BA698" s="730"/>
      <c r="BB698" s="730"/>
      <c r="BC698" s="730"/>
      <c r="BD698" s="730"/>
      <c r="BE698" s="730"/>
      <c r="BF698" s="730"/>
      <c r="BG698" s="730"/>
      <c r="BH698" s="730"/>
      <c r="BI698" s="1"/>
      <c r="BJ698" s="1"/>
      <c r="BK698" s="1"/>
      <c r="BL698" s="1"/>
      <c r="BM698" s="1"/>
      <c r="BN698" s="1"/>
      <c r="BO698" s="1"/>
      <c r="BP698" s="1"/>
      <c r="BQ698" s="1"/>
      <c r="BR698" s="1"/>
      <c r="BS698" s="1"/>
      <c r="BT698" s="1"/>
      <c r="BU698" s="1"/>
    </row>
    <row r="699" spans="1:73" s="3" customFormat="1">
      <c r="A699" s="1"/>
      <c r="F699" s="28"/>
      <c r="G699" s="28"/>
      <c r="H699" s="28"/>
      <c r="I699" s="28"/>
      <c r="J699" s="28"/>
      <c r="K699" s="28"/>
      <c r="L699" s="28"/>
      <c r="M699" s="28"/>
      <c r="N699" s="28"/>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P699" s="1"/>
      <c r="AQ699" s="1"/>
      <c r="AR699" s="1"/>
      <c r="AS699" s="730"/>
      <c r="AT699" s="730"/>
      <c r="AU699" s="730"/>
      <c r="AV699" s="730"/>
      <c r="AW699" s="730"/>
      <c r="AX699" s="730"/>
      <c r="AY699" s="730"/>
      <c r="AZ699" s="730"/>
      <c r="BA699" s="730"/>
      <c r="BB699" s="730"/>
      <c r="BC699" s="730"/>
      <c r="BD699" s="730"/>
      <c r="BE699" s="730"/>
      <c r="BF699" s="730"/>
      <c r="BG699" s="730"/>
      <c r="BH699" s="730"/>
      <c r="BI699" s="1"/>
      <c r="BJ699" s="1"/>
      <c r="BK699" s="1"/>
      <c r="BL699" s="1"/>
      <c r="BM699" s="1"/>
      <c r="BN699" s="1"/>
      <c r="BO699" s="1"/>
      <c r="BP699" s="1"/>
      <c r="BQ699" s="1"/>
      <c r="BR699" s="1"/>
      <c r="BS699" s="1"/>
      <c r="BT699" s="1"/>
      <c r="BU699" s="1"/>
    </row>
    <row r="700" spans="1:73" s="3" customFormat="1">
      <c r="A700" s="1"/>
      <c r="F700" s="28"/>
      <c r="G700" s="28"/>
      <c r="H700" s="28"/>
      <c r="I700" s="28"/>
      <c r="J700" s="28"/>
      <c r="K700" s="28"/>
      <c r="L700" s="28"/>
      <c r="M700" s="28"/>
      <c r="N700" s="28"/>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P700" s="1"/>
      <c r="AQ700" s="1"/>
      <c r="AR700" s="1"/>
      <c r="AS700" s="730"/>
      <c r="AT700" s="730"/>
      <c r="AU700" s="730"/>
      <c r="AV700" s="730"/>
      <c r="AW700" s="730"/>
      <c r="AX700" s="730"/>
      <c r="AY700" s="730"/>
      <c r="AZ700" s="730"/>
      <c r="BA700" s="730"/>
      <c r="BB700" s="730"/>
      <c r="BC700" s="730"/>
      <c r="BD700" s="730"/>
      <c r="BE700" s="730"/>
      <c r="BF700" s="730"/>
      <c r="BG700" s="730"/>
      <c r="BH700" s="730"/>
      <c r="BI700" s="1"/>
      <c r="BJ700" s="1"/>
      <c r="BK700" s="1"/>
      <c r="BL700" s="1"/>
      <c r="BM700" s="1"/>
      <c r="BN700" s="1"/>
      <c r="BO700" s="1"/>
      <c r="BP700" s="1"/>
      <c r="BQ700" s="1"/>
      <c r="BR700" s="1"/>
      <c r="BS700" s="1"/>
      <c r="BT700" s="1"/>
      <c r="BU700" s="1"/>
    </row>
    <row r="701" spans="1:73" s="3" customFormat="1">
      <c r="A701" s="1"/>
      <c r="F701" s="28"/>
      <c r="G701" s="28"/>
      <c r="H701" s="28"/>
      <c r="I701" s="28"/>
      <c r="J701" s="28"/>
      <c r="K701" s="28"/>
      <c r="L701" s="28"/>
      <c r="M701" s="28"/>
      <c r="N701" s="28"/>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P701" s="1"/>
      <c r="AQ701" s="1"/>
      <c r="AR701" s="1"/>
      <c r="AS701" s="730"/>
      <c r="AT701" s="730"/>
      <c r="AU701" s="730"/>
      <c r="AV701" s="730"/>
      <c r="AW701" s="730"/>
      <c r="AX701" s="730"/>
      <c r="AY701" s="730"/>
      <c r="AZ701" s="730"/>
      <c r="BA701" s="730"/>
      <c r="BB701" s="730"/>
      <c r="BC701" s="730"/>
      <c r="BD701" s="730"/>
      <c r="BE701" s="730"/>
      <c r="BF701" s="730"/>
      <c r="BG701" s="730"/>
      <c r="BH701" s="730"/>
      <c r="BI701" s="1"/>
      <c r="BJ701" s="1"/>
      <c r="BK701" s="1"/>
      <c r="BL701" s="1"/>
      <c r="BM701" s="1"/>
      <c r="BN701" s="1"/>
      <c r="BO701" s="1"/>
      <c r="BP701" s="1"/>
      <c r="BQ701" s="1"/>
      <c r="BR701" s="1"/>
      <c r="BS701" s="1"/>
      <c r="BT701" s="1"/>
      <c r="BU701" s="1"/>
    </row>
    <row r="702" spans="1:73" s="3" customFormat="1">
      <c r="A702" s="1"/>
      <c r="F702" s="28"/>
      <c r="G702" s="28"/>
      <c r="H702" s="28"/>
      <c r="I702" s="28"/>
      <c r="J702" s="28"/>
      <c r="K702" s="28"/>
      <c r="L702" s="28"/>
      <c r="M702" s="28"/>
      <c r="N702" s="28"/>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P702" s="1"/>
      <c r="AQ702" s="1"/>
      <c r="AR702" s="1"/>
      <c r="AS702" s="730"/>
      <c r="AT702" s="730"/>
      <c r="AU702" s="730"/>
      <c r="AV702" s="730"/>
      <c r="AW702" s="730"/>
      <c r="AX702" s="730"/>
      <c r="AY702" s="730"/>
      <c r="AZ702" s="730"/>
      <c r="BA702" s="730"/>
      <c r="BB702" s="730"/>
      <c r="BC702" s="730"/>
      <c r="BD702" s="730"/>
      <c r="BE702" s="730"/>
      <c r="BF702" s="730"/>
      <c r="BG702" s="730"/>
      <c r="BH702" s="730"/>
      <c r="BI702" s="1"/>
      <c r="BJ702" s="1"/>
      <c r="BK702" s="1"/>
      <c r="BL702" s="1"/>
      <c r="BM702" s="1"/>
      <c r="BN702" s="1"/>
      <c r="BO702" s="1"/>
      <c r="BP702" s="1"/>
      <c r="BQ702" s="1"/>
      <c r="BR702" s="1"/>
      <c r="BS702" s="1"/>
      <c r="BT702" s="1"/>
      <c r="BU702" s="1"/>
    </row>
    <row r="703" spans="1:73" s="3" customFormat="1">
      <c r="A703" s="1"/>
      <c r="F703" s="28"/>
      <c r="G703" s="28"/>
      <c r="H703" s="28"/>
      <c r="I703" s="28"/>
      <c r="J703" s="28"/>
      <c r="K703" s="28"/>
      <c r="L703" s="28"/>
      <c r="M703" s="28"/>
      <c r="N703" s="28"/>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P703" s="1"/>
      <c r="AQ703" s="1"/>
      <c r="AR703" s="1"/>
      <c r="AS703" s="730"/>
      <c r="AT703" s="730"/>
      <c r="AU703" s="730"/>
      <c r="AV703" s="730"/>
      <c r="AW703" s="730"/>
      <c r="AX703" s="730"/>
      <c r="AY703" s="730"/>
      <c r="AZ703" s="730"/>
      <c r="BA703" s="730"/>
      <c r="BB703" s="730"/>
      <c r="BC703" s="730"/>
      <c r="BD703" s="730"/>
      <c r="BE703" s="730"/>
      <c r="BF703" s="730"/>
      <c r="BG703" s="730"/>
      <c r="BH703" s="730"/>
      <c r="BI703" s="1"/>
      <c r="BJ703" s="1"/>
      <c r="BK703" s="1"/>
      <c r="BL703" s="1"/>
      <c r="BM703" s="1"/>
      <c r="BN703" s="1"/>
      <c r="BO703" s="1"/>
      <c r="BP703" s="1"/>
      <c r="BQ703" s="1"/>
      <c r="BR703" s="1"/>
      <c r="BS703" s="1"/>
      <c r="BT703" s="1"/>
      <c r="BU703" s="1"/>
    </row>
    <row r="704" spans="1:73" s="3" customFormat="1">
      <c r="A704" s="1"/>
      <c r="F704" s="28"/>
      <c r="G704" s="28"/>
      <c r="H704" s="28"/>
      <c r="I704" s="28"/>
      <c r="J704" s="28"/>
      <c r="K704" s="28"/>
      <c r="L704" s="28"/>
      <c r="M704" s="28"/>
      <c r="N704" s="28"/>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P704" s="1"/>
      <c r="AQ704" s="1"/>
      <c r="AR704" s="1"/>
      <c r="AS704" s="730"/>
      <c r="AT704" s="730"/>
      <c r="AU704" s="730"/>
      <c r="AV704" s="730"/>
      <c r="AW704" s="730"/>
      <c r="AX704" s="730"/>
      <c r="AY704" s="730"/>
      <c r="AZ704" s="730"/>
      <c r="BA704" s="730"/>
      <c r="BB704" s="730"/>
      <c r="BC704" s="730"/>
      <c r="BD704" s="730"/>
      <c r="BE704" s="730"/>
      <c r="BF704" s="730"/>
      <c r="BG704" s="730"/>
      <c r="BH704" s="730"/>
      <c r="BI704" s="1"/>
      <c r="BJ704" s="1"/>
      <c r="BK704" s="1"/>
      <c r="BL704" s="1"/>
      <c r="BM704" s="1"/>
      <c r="BN704" s="1"/>
      <c r="BO704" s="1"/>
      <c r="BP704" s="1"/>
      <c r="BQ704" s="1"/>
      <c r="BR704" s="1"/>
      <c r="BS704" s="1"/>
      <c r="BT704" s="1"/>
      <c r="BU704" s="1"/>
    </row>
    <row r="705" spans="1:73" s="3" customFormat="1">
      <c r="A705" s="1"/>
      <c r="F705" s="28"/>
      <c r="G705" s="28"/>
      <c r="H705" s="28"/>
      <c r="I705" s="28"/>
      <c r="J705" s="28"/>
      <c r="K705" s="28"/>
      <c r="L705" s="28"/>
      <c r="M705" s="28"/>
      <c r="N705" s="28"/>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P705" s="1"/>
      <c r="AQ705" s="1"/>
      <c r="AR705" s="1"/>
      <c r="AS705" s="730"/>
      <c r="AT705" s="730"/>
      <c r="AU705" s="730"/>
      <c r="AV705" s="730"/>
      <c r="AW705" s="730"/>
      <c r="AX705" s="730"/>
      <c r="AY705" s="730"/>
      <c r="AZ705" s="730"/>
      <c r="BA705" s="730"/>
      <c r="BB705" s="730"/>
      <c r="BC705" s="730"/>
      <c r="BD705" s="730"/>
      <c r="BE705" s="730"/>
      <c r="BF705" s="730"/>
      <c r="BG705" s="730"/>
      <c r="BH705" s="730"/>
      <c r="BI705" s="1"/>
      <c r="BJ705" s="1"/>
      <c r="BK705" s="1"/>
      <c r="BL705" s="1"/>
      <c r="BM705" s="1"/>
      <c r="BN705" s="1"/>
      <c r="BO705" s="1"/>
      <c r="BP705" s="1"/>
      <c r="BQ705" s="1"/>
      <c r="BR705" s="1"/>
      <c r="BS705" s="1"/>
      <c r="BT705" s="1"/>
      <c r="BU705" s="1"/>
    </row>
    <row r="706" spans="1:73" s="3" customFormat="1">
      <c r="A706" s="1"/>
      <c r="F706" s="28"/>
      <c r="G706" s="28"/>
      <c r="H706" s="28"/>
      <c r="I706" s="28"/>
      <c r="J706" s="28"/>
      <c r="K706" s="28"/>
      <c r="L706" s="28"/>
      <c r="M706" s="28"/>
      <c r="N706" s="28"/>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P706" s="1"/>
      <c r="AQ706" s="1"/>
      <c r="AR706" s="1"/>
      <c r="AS706" s="730"/>
      <c r="AT706" s="730"/>
      <c r="AU706" s="730"/>
      <c r="AV706" s="730"/>
      <c r="AW706" s="730"/>
      <c r="AX706" s="730"/>
      <c r="AY706" s="730"/>
      <c r="AZ706" s="730"/>
      <c r="BA706" s="730"/>
      <c r="BB706" s="730"/>
      <c r="BC706" s="730"/>
      <c r="BD706" s="730"/>
      <c r="BE706" s="730"/>
      <c r="BF706" s="730"/>
      <c r="BG706" s="730"/>
      <c r="BH706" s="730"/>
      <c r="BI706" s="1"/>
      <c r="BJ706" s="1"/>
      <c r="BK706" s="1"/>
      <c r="BL706" s="1"/>
      <c r="BM706" s="1"/>
      <c r="BN706" s="1"/>
      <c r="BO706" s="1"/>
      <c r="BP706" s="1"/>
      <c r="BQ706" s="1"/>
      <c r="BR706" s="1"/>
      <c r="BS706" s="1"/>
      <c r="BT706" s="1"/>
      <c r="BU706" s="1"/>
    </row>
    <row r="707" spans="1:73" s="3" customFormat="1">
      <c r="A707" s="1"/>
      <c r="F707" s="28"/>
      <c r="G707" s="28"/>
      <c r="H707" s="28"/>
      <c r="I707" s="28"/>
      <c r="J707" s="28"/>
      <c r="K707" s="28"/>
      <c r="L707" s="28"/>
      <c r="M707" s="28"/>
      <c r="N707" s="28"/>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P707" s="1"/>
      <c r="AQ707" s="1"/>
      <c r="AR707" s="1"/>
      <c r="AS707" s="730"/>
      <c r="AT707" s="730"/>
      <c r="AU707" s="730"/>
      <c r="AV707" s="730"/>
      <c r="AW707" s="730"/>
      <c r="AX707" s="730"/>
      <c r="AY707" s="730"/>
      <c r="AZ707" s="730"/>
      <c r="BA707" s="730"/>
      <c r="BB707" s="730"/>
      <c r="BC707" s="730"/>
      <c r="BD707" s="730"/>
      <c r="BE707" s="730"/>
      <c r="BF707" s="730"/>
      <c r="BG707" s="730"/>
      <c r="BH707" s="730"/>
      <c r="BI707" s="1"/>
      <c r="BJ707" s="1"/>
      <c r="BK707" s="1"/>
      <c r="BL707" s="1"/>
      <c r="BM707" s="1"/>
      <c r="BN707" s="1"/>
      <c r="BO707" s="1"/>
      <c r="BP707" s="1"/>
      <c r="BQ707" s="1"/>
      <c r="BR707" s="1"/>
      <c r="BS707" s="1"/>
      <c r="BT707" s="1"/>
      <c r="BU707" s="1"/>
    </row>
    <row r="708" spans="1:73" s="3" customFormat="1">
      <c r="A708" s="1"/>
      <c r="F708" s="28"/>
      <c r="G708" s="28"/>
      <c r="H708" s="28"/>
      <c r="I708" s="28"/>
      <c r="J708" s="28"/>
      <c r="K708" s="28"/>
      <c r="L708" s="28"/>
      <c r="M708" s="28"/>
      <c r="N708" s="28"/>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P708" s="1"/>
      <c r="AQ708" s="1"/>
      <c r="AR708" s="1"/>
      <c r="AS708" s="730"/>
      <c r="AT708" s="730"/>
      <c r="AU708" s="730"/>
      <c r="AV708" s="730"/>
      <c r="AW708" s="730"/>
      <c r="AX708" s="730"/>
      <c r="AY708" s="730"/>
      <c r="AZ708" s="730"/>
      <c r="BA708" s="730"/>
      <c r="BB708" s="730"/>
      <c r="BC708" s="730"/>
      <c r="BD708" s="730"/>
      <c r="BE708" s="730"/>
      <c r="BF708" s="730"/>
      <c r="BG708" s="730"/>
      <c r="BH708" s="730"/>
      <c r="BI708" s="1"/>
      <c r="BJ708" s="1"/>
      <c r="BK708" s="1"/>
      <c r="BL708" s="1"/>
      <c r="BM708" s="1"/>
      <c r="BN708" s="1"/>
      <c r="BO708" s="1"/>
      <c r="BP708" s="1"/>
      <c r="BQ708" s="1"/>
      <c r="BR708" s="1"/>
      <c r="BS708" s="1"/>
      <c r="BT708" s="1"/>
      <c r="BU708" s="1"/>
    </row>
    <row r="709" spans="1:73" s="3" customFormat="1">
      <c r="A709" s="1"/>
      <c r="F709" s="28"/>
      <c r="G709" s="28"/>
      <c r="H709" s="28"/>
      <c r="I709" s="28"/>
      <c r="J709" s="28"/>
      <c r="K709" s="28"/>
      <c r="L709" s="28"/>
      <c r="M709" s="28"/>
      <c r="N709" s="28"/>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P709" s="1"/>
      <c r="AQ709" s="1"/>
      <c r="AR709" s="1"/>
      <c r="AS709" s="730"/>
      <c r="AT709" s="730"/>
      <c r="AU709" s="730"/>
      <c r="AV709" s="730"/>
      <c r="AW709" s="730"/>
      <c r="AX709" s="730"/>
      <c r="AY709" s="730"/>
      <c r="AZ709" s="730"/>
      <c r="BA709" s="730"/>
      <c r="BB709" s="730"/>
      <c r="BC709" s="730"/>
      <c r="BD709" s="730"/>
      <c r="BE709" s="730"/>
      <c r="BF709" s="730"/>
      <c r="BG709" s="730"/>
      <c r="BH709" s="730"/>
      <c r="BI709" s="1"/>
      <c r="BJ709" s="1"/>
      <c r="BK709" s="1"/>
      <c r="BL709" s="1"/>
      <c r="BM709" s="1"/>
      <c r="BN709" s="1"/>
      <c r="BO709" s="1"/>
      <c r="BP709" s="1"/>
      <c r="BQ709" s="1"/>
      <c r="BR709" s="1"/>
      <c r="BS709" s="1"/>
      <c r="BT709" s="1"/>
      <c r="BU709" s="1"/>
    </row>
    <row r="710" spans="1:73" s="3" customFormat="1">
      <c r="A710" s="1"/>
      <c r="F710" s="28"/>
      <c r="G710" s="28"/>
      <c r="H710" s="28"/>
      <c r="I710" s="28"/>
      <c r="J710" s="28"/>
      <c r="K710" s="28"/>
      <c r="L710" s="28"/>
      <c r="M710" s="28"/>
      <c r="N710" s="28"/>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P710" s="1"/>
      <c r="AQ710" s="1"/>
      <c r="AR710" s="1"/>
      <c r="AS710" s="730"/>
      <c r="AT710" s="730"/>
      <c r="AU710" s="730"/>
      <c r="AV710" s="730"/>
      <c r="AW710" s="730"/>
      <c r="AX710" s="730"/>
      <c r="AY710" s="730"/>
      <c r="AZ710" s="730"/>
      <c r="BA710" s="730"/>
      <c r="BB710" s="730"/>
      <c r="BC710" s="730"/>
      <c r="BD710" s="730"/>
      <c r="BE710" s="730"/>
      <c r="BF710" s="730"/>
      <c r="BG710" s="730"/>
      <c r="BH710" s="730"/>
      <c r="BI710" s="1"/>
      <c r="BJ710" s="1"/>
      <c r="BK710" s="1"/>
      <c r="BL710" s="1"/>
      <c r="BM710" s="1"/>
      <c r="BN710" s="1"/>
      <c r="BO710" s="1"/>
      <c r="BP710" s="1"/>
      <c r="BQ710" s="1"/>
      <c r="BR710" s="1"/>
      <c r="BS710" s="1"/>
      <c r="BT710" s="1"/>
      <c r="BU710" s="1"/>
    </row>
    <row r="711" spans="1:73" s="3" customFormat="1">
      <c r="A711" s="1"/>
      <c r="F711" s="28"/>
      <c r="G711" s="28"/>
      <c r="H711" s="28"/>
      <c r="I711" s="28"/>
      <c r="J711" s="28"/>
      <c r="K711" s="28"/>
      <c r="L711" s="28"/>
      <c r="M711" s="28"/>
      <c r="N711" s="28"/>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P711" s="1"/>
      <c r="AQ711" s="1"/>
      <c r="AR711" s="1"/>
      <c r="AS711" s="730"/>
      <c r="AT711" s="730"/>
      <c r="AU711" s="730"/>
      <c r="AV711" s="730"/>
      <c r="AW711" s="730"/>
      <c r="AX711" s="730"/>
      <c r="AY711" s="730"/>
      <c r="AZ711" s="730"/>
      <c r="BA711" s="730"/>
      <c r="BB711" s="730"/>
      <c r="BC711" s="730"/>
      <c r="BD711" s="730"/>
      <c r="BE711" s="730"/>
      <c r="BF711" s="730"/>
      <c r="BG711" s="730"/>
      <c r="BH711" s="730"/>
      <c r="BI711" s="1"/>
      <c r="BJ711" s="1"/>
      <c r="BK711" s="1"/>
      <c r="BL711" s="1"/>
      <c r="BM711" s="1"/>
      <c r="BN711" s="1"/>
      <c r="BO711" s="1"/>
      <c r="BP711" s="1"/>
      <c r="BQ711" s="1"/>
      <c r="BR711" s="1"/>
      <c r="BS711" s="1"/>
      <c r="BT711" s="1"/>
      <c r="BU711" s="1"/>
    </row>
    <row r="712" spans="1:73" s="3" customFormat="1">
      <c r="A712" s="1"/>
      <c r="F712" s="28"/>
      <c r="G712" s="28"/>
      <c r="H712" s="28"/>
      <c r="I712" s="28"/>
      <c r="J712" s="28"/>
      <c r="K712" s="28"/>
      <c r="L712" s="28"/>
      <c r="M712" s="28"/>
      <c r="N712" s="28"/>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P712" s="1"/>
      <c r="AQ712" s="1"/>
      <c r="AR712" s="1"/>
      <c r="AS712" s="730"/>
      <c r="AT712" s="730"/>
      <c r="AU712" s="730"/>
      <c r="AV712" s="730"/>
      <c r="AW712" s="730"/>
      <c r="AX712" s="730"/>
      <c r="AY712" s="730"/>
      <c r="AZ712" s="730"/>
      <c r="BA712" s="730"/>
      <c r="BB712" s="730"/>
      <c r="BC712" s="730"/>
      <c r="BD712" s="730"/>
      <c r="BE712" s="730"/>
      <c r="BF712" s="730"/>
      <c r="BG712" s="730"/>
      <c r="BH712" s="730"/>
      <c r="BI712" s="1"/>
      <c r="BJ712" s="1"/>
      <c r="BK712" s="1"/>
      <c r="BL712" s="1"/>
      <c r="BM712" s="1"/>
      <c r="BN712" s="1"/>
      <c r="BO712" s="1"/>
      <c r="BP712" s="1"/>
      <c r="BQ712" s="1"/>
      <c r="BR712" s="1"/>
      <c r="BS712" s="1"/>
      <c r="BT712" s="1"/>
      <c r="BU712" s="1"/>
    </row>
    <row r="713" spans="1:73" s="3" customFormat="1">
      <c r="A713" s="1"/>
      <c r="F713" s="28"/>
      <c r="G713" s="28"/>
      <c r="H713" s="28"/>
      <c r="I713" s="28"/>
      <c r="J713" s="28"/>
      <c r="K713" s="28"/>
      <c r="L713" s="28"/>
      <c r="M713" s="28"/>
      <c r="N713" s="28"/>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P713" s="1"/>
      <c r="AQ713" s="1"/>
      <c r="AR713" s="1"/>
      <c r="AS713" s="730"/>
      <c r="AT713" s="730"/>
      <c r="AU713" s="730"/>
      <c r="AV713" s="730"/>
      <c r="AW713" s="730"/>
      <c r="AX713" s="730"/>
      <c r="AY713" s="730"/>
      <c r="AZ713" s="730"/>
      <c r="BA713" s="730"/>
      <c r="BB713" s="730"/>
      <c r="BC713" s="730"/>
      <c r="BD713" s="730"/>
      <c r="BE713" s="730"/>
      <c r="BF713" s="730"/>
      <c r="BG713" s="730"/>
      <c r="BH713" s="730"/>
      <c r="BI713" s="1"/>
      <c r="BJ713" s="1"/>
      <c r="BK713" s="1"/>
      <c r="BL713" s="1"/>
      <c r="BM713" s="1"/>
      <c r="BN713" s="1"/>
      <c r="BO713" s="1"/>
      <c r="BP713" s="1"/>
      <c r="BQ713" s="1"/>
      <c r="BR713" s="1"/>
      <c r="BS713" s="1"/>
      <c r="BT713" s="1"/>
      <c r="BU713" s="1"/>
    </row>
    <row r="714" spans="1:73" s="3" customFormat="1">
      <c r="A714" s="1"/>
      <c r="F714" s="28"/>
      <c r="G714" s="28"/>
      <c r="H714" s="28"/>
      <c r="I714" s="28"/>
      <c r="J714" s="28"/>
      <c r="K714" s="28"/>
      <c r="L714" s="28"/>
      <c r="M714" s="28"/>
      <c r="N714" s="28"/>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P714" s="1"/>
      <c r="AQ714" s="1"/>
      <c r="AR714" s="1"/>
      <c r="AS714" s="730"/>
      <c r="AT714" s="730"/>
      <c r="AU714" s="730"/>
      <c r="AV714" s="730"/>
      <c r="AW714" s="730"/>
      <c r="AX714" s="730"/>
      <c r="AY714" s="730"/>
      <c r="AZ714" s="730"/>
      <c r="BA714" s="730"/>
      <c r="BB714" s="730"/>
      <c r="BC714" s="730"/>
      <c r="BD714" s="730"/>
      <c r="BE714" s="730"/>
      <c r="BF714" s="730"/>
      <c r="BG714" s="730"/>
      <c r="BH714" s="730"/>
      <c r="BI714" s="1"/>
      <c r="BJ714" s="1"/>
      <c r="BK714" s="1"/>
      <c r="BL714" s="1"/>
      <c r="BM714" s="1"/>
      <c r="BN714" s="1"/>
      <c r="BO714" s="1"/>
      <c r="BP714" s="1"/>
      <c r="BQ714" s="1"/>
      <c r="BR714" s="1"/>
      <c r="BS714" s="1"/>
      <c r="BT714" s="1"/>
      <c r="BU714" s="1"/>
    </row>
    <row r="715" spans="1:73" s="3" customFormat="1">
      <c r="A715" s="1"/>
      <c r="F715" s="28"/>
      <c r="G715" s="28"/>
      <c r="H715" s="28"/>
      <c r="I715" s="28"/>
      <c r="J715" s="28"/>
      <c r="K715" s="28"/>
      <c r="L715" s="28"/>
      <c r="M715" s="28"/>
      <c r="N715" s="28"/>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P715" s="1"/>
      <c r="AQ715" s="1"/>
      <c r="AR715" s="1"/>
      <c r="AS715" s="730"/>
      <c r="AT715" s="730"/>
      <c r="AU715" s="730"/>
      <c r="AV715" s="730"/>
      <c r="AW715" s="730"/>
      <c r="AX715" s="730"/>
      <c r="AY715" s="730"/>
      <c r="AZ715" s="730"/>
      <c r="BA715" s="730"/>
      <c r="BB715" s="730"/>
      <c r="BC715" s="730"/>
      <c r="BD715" s="730"/>
      <c r="BE715" s="730"/>
      <c r="BF715" s="730"/>
      <c r="BG715" s="730"/>
      <c r="BH715" s="730"/>
      <c r="BI715" s="1"/>
      <c r="BJ715" s="1"/>
      <c r="BK715" s="1"/>
      <c r="BL715" s="1"/>
      <c r="BM715" s="1"/>
      <c r="BN715" s="1"/>
      <c r="BO715" s="1"/>
      <c r="BP715" s="1"/>
      <c r="BQ715" s="1"/>
      <c r="BR715" s="1"/>
      <c r="BS715" s="1"/>
      <c r="BT715" s="1"/>
      <c r="BU715" s="1"/>
    </row>
    <row r="716" spans="1:73" s="3" customFormat="1">
      <c r="A716" s="1"/>
      <c r="F716" s="28"/>
      <c r="G716" s="28"/>
      <c r="H716" s="28"/>
      <c r="I716" s="28"/>
      <c r="J716" s="28"/>
      <c r="K716" s="28"/>
      <c r="L716" s="28"/>
      <c r="M716" s="28"/>
      <c r="N716" s="28"/>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P716" s="1"/>
      <c r="AQ716" s="1"/>
      <c r="AR716" s="1"/>
      <c r="AS716" s="730"/>
      <c r="AT716" s="730"/>
      <c r="AU716" s="730"/>
      <c r="AV716" s="730"/>
      <c r="AW716" s="730"/>
      <c r="AX716" s="730"/>
      <c r="AY716" s="730"/>
      <c r="AZ716" s="730"/>
      <c r="BA716" s="730"/>
      <c r="BB716" s="730"/>
      <c r="BC716" s="730"/>
      <c r="BD716" s="730"/>
      <c r="BE716" s="730"/>
      <c r="BF716" s="730"/>
      <c r="BG716" s="730"/>
      <c r="BH716" s="730"/>
      <c r="BI716" s="1"/>
      <c r="BJ716" s="1"/>
      <c r="BK716" s="1"/>
      <c r="BL716" s="1"/>
      <c r="BM716" s="1"/>
      <c r="BN716" s="1"/>
      <c r="BO716" s="1"/>
      <c r="BP716" s="1"/>
      <c r="BQ716" s="1"/>
      <c r="BR716" s="1"/>
      <c r="BS716" s="1"/>
      <c r="BT716" s="1"/>
      <c r="BU716" s="1"/>
    </row>
    <row r="717" spans="1:73" s="3" customFormat="1">
      <c r="A717" s="1"/>
      <c r="F717" s="28"/>
      <c r="G717" s="28"/>
      <c r="H717" s="28"/>
      <c r="I717" s="28"/>
      <c r="J717" s="28"/>
      <c r="K717" s="28"/>
      <c r="L717" s="28"/>
      <c r="M717" s="28"/>
      <c r="N717" s="28"/>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P717" s="1"/>
      <c r="AQ717" s="1"/>
      <c r="AR717" s="1"/>
      <c r="AS717" s="730"/>
      <c r="AT717" s="730"/>
      <c r="AU717" s="730"/>
      <c r="AV717" s="730"/>
      <c r="AW717" s="730"/>
      <c r="AX717" s="730"/>
      <c r="AY717" s="730"/>
      <c r="AZ717" s="730"/>
      <c r="BA717" s="730"/>
      <c r="BB717" s="730"/>
      <c r="BC717" s="730"/>
      <c r="BD717" s="730"/>
      <c r="BE717" s="730"/>
      <c r="BF717" s="730"/>
      <c r="BG717" s="730"/>
      <c r="BH717" s="730"/>
      <c r="BI717" s="1"/>
      <c r="BJ717" s="1"/>
      <c r="BK717" s="1"/>
      <c r="BL717" s="1"/>
      <c r="BM717" s="1"/>
      <c r="BN717" s="1"/>
      <c r="BO717" s="1"/>
      <c r="BP717" s="1"/>
      <c r="BQ717" s="1"/>
      <c r="BR717" s="1"/>
      <c r="BS717" s="1"/>
      <c r="BT717" s="1"/>
      <c r="BU717" s="1"/>
    </row>
    <row r="718" spans="1:73" s="3" customFormat="1">
      <c r="A718" s="1"/>
      <c r="F718" s="28"/>
      <c r="G718" s="28"/>
      <c r="H718" s="28"/>
      <c r="I718" s="28"/>
      <c r="J718" s="28"/>
      <c r="K718" s="28"/>
      <c r="L718" s="28"/>
      <c r="M718" s="28"/>
      <c r="N718" s="28"/>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P718" s="1"/>
      <c r="AQ718" s="1"/>
      <c r="AR718" s="1"/>
      <c r="AS718" s="730"/>
      <c r="AT718" s="730"/>
      <c r="AU718" s="730"/>
      <c r="AV718" s="730"/>
      <c r="AW718" s="730"/>
      <c r="AX718" s="730"/>
      <c r="AY718" s="730"/>
      <c r="AZ718" s="730"/>
      <c r="BA718" s="730"/>
      <c r="BB718" s="730"/>
      <c r="BC718" s="730"/>
      <c r="BD718" s="730"/>
      <c r="BE718" s="730"/>
      <c r="BF718" s="730"/>
      <c r="BG718" s="730"/>
      <c r="BH718" s="730"/>
      <c r="BI718" s="1"/>
      <c r="BJ718" s="1"/>
      <c r="BK718" s="1"/>
      <c r="BL718" s="1"/>
      <c r="BM718" s="1"/>
      <c r="BN718" s="1"/>
      <c r="BO718" s="1"/>
      <c r="BP718" s="1"/>
      <c r="BQ718" s="1"/>
      <c r="BR718" s="1"/>
      <c r="BS718" s="1"/>
      <c r="BT718" s="1"/>
      <c r="BU718" s="1"/>
    </row>
    <row r="719" spans="1:73" s="3" customFormat="1">
      <c r="A719" s="1"/>
      <c r="F719" s="28"/>
      <c r="G719" s="28"/>
      <c r="H719" s="28"/>
      <c r="I719" s="28"/>
      <c r="J719" s="28"/>
      <c r="K719" s="28"/>
      <c r="L719" s="28"/>
      <c r="M719" s="28"/>
      <c r="N719" s="28"/>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P719" s="1"/>
      <c r="AQ719" s="1"/>
      <c r="AR719" s="1"/>
      <c r="AS719" s="730"/>
      <c r="AT719" s="730"/>
      <c r="AU719" s="730"/>
      <c r="AV719" s="730"/>
      <c r="AW719" s="730"/>
      <c r="AX719" s="730"/>
      <c r="AY719" s="730"/>
      <c r="AZ719" s="730"/>
      <c r="BA719" s="730"/>
      <c r="BB719" s="730"/>
      <c r="BC719" s="730"/>
      <c r="BD719" s="730"/>
      <c r="BE719" s="730"/>
      <c r="BF719" s="730"/>
      <c r="BG719" s="730"/>
      <c r="BH719" s="730"/>
      <c r="BI719" s="1"/>
      <c r="BJ719" s="1"/>
      <c r="BK719" s="1"/>
      <c r="BL719" s="1"/>
      <c r="BM719" s="1"/>
      <c r="BN719" s="1"/>
      <c r="BO719" s="1"/>
      <c r="BP719" s="1"/>
      <c r="BQ719" s="1"/>
      <c r="BR719" s="1"/>
      <c r="BS719" s="1"/>
      <c r="BT719" s="1"/>
      <c r="BU719" s="1"/>
    </row>
    <row r="720" spans="1:73" s="3" customFormat="1">
      <c r="A720" s="1"/>
      <c r="F720" s="28"/>
      <c r="G720" s="28"/>
      <c r="H720" s="28"/>
      <c r="I720" s="28"/>
      <c r="J720" s="28"/>
      <c r="K720" s="28"/>
      <c r="L720" s="28"/>
      <c r="M720" s="28"/>
      <c r="N720" s="28"/>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P720" s="1"/>
      <c r="AQ720" s="1"/>
      <c r="AR720" s="1"/>
      <c r="AS720" s="730"/>
      <c r="AT720" s="730"/>
      <c r="AU720" s="730"/>
      <c r="AV720" s="730"/>
      <c r="AW720" s="730"/>
      <c r="AX720" s="730"/>
      <c r="AY720" s="730"/>
      <c r="AZ720" s="730"/>
      <c r="BA720" s="730"/>
      <c r="BB720" s="730"/>
      <c r="BC720" s="730"/>
      <c r="BD720" s="730"/>
      <c r="BE720" s="730"/>
      <c r="BF720" s="730"/>
      <c r="BG720" s="730"/>
      <c r="BH720" s="730"/>
      <c r="BI720" s="1"/>
      <c r="BJ720" s="1"/>
      <c r="BK720" s="1"/>
      <c r="BL720" s="1"/>
      <c r="BM720" s="1"/>
      <c r="BN720" s="1"/>
      <c r="BO720" s="1"/>
      <c r="BP720" s="1"/>
      <c r="BQ720" s="1"/>
      <c r="BR720" s="1"/>
      <c r="BS720" s="1"/>
      <c r="BT720" s="1"/>
      <c r="BU720" s="1"/>
    </row>
    <row r="721" spans="1:73" s="3" customFormat="1">
      <c r="A721" s="1"/>
      <c r="F721" s="28"/>
      <c r="G721" s="28"/>
      <c r="H721" s="28"/>
      <c r="I721" s="28"/>
      <c r="J721" s="28"/>
      <c r="K721" s="28"/>
      <c r="L721" s="28"/>
      <c r="M721" s="28"/>
      <c r="N721" s="28"/>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P721" s="1"/>
      <c r="AQ721" s="1"/>
      <c r="AR721" s="1"/>
      <c r="AS721" s="730"/>
      <c r="AT721" s="730"/>
      <c r="AU721" s="730"/>
      <c r="AV721" s="730"/>
      <c r="AW721" s="730"/>
      <c r="AX721" s="730"/>
      <c r="AY721" s="730"/>
      <c r="AZ721" s="730"/>
      <c r="BA721" s="730"/>
      <c r="BB721" s="730"/>
      <c r="BC721" s="730"/>
      <c r="BD721" s="730"/>
      <c r="BE721" s="730"/>
      <c r="BF721" s="730"/>
      <c r="BG721" s="730"/>
      <c r="BH721" s="730"/>
      <c r="BI721" s="1"/>
      <c r="BJ721" s="1"/>
      <c r="BK721" s="1"/>
      <c r="BL721" s="1"/>
      <c r="BM721" s="1"/>
      <c r="BN721" s="1"/>
      <c r="BO721" s="1"/>
      <c r="BP721" s="1"/>
      <c r="BQ721" s="1"/>
      <c r="BR721" s="1"/>
      <c r="BS721" s="1"/>
      <c r="BT721" s="1"/>
      <c r="BU721" s="1"/>
    </row>
    <row r="722" spans="1:73" s="3" customFormat="1">
      <c r="A722" s="1"/>
      <c r="F722" s="28"/>
      <c r="G722" s="28"/>
      <c r="H722" s="28"/>
      <c r="I722" s="28"/>
      <c r="J722" s="28"/>
      <c r="K722" s="28"/>
      <c r="L722" s="28"/>
      <c r="M722" s="28"/>
      <c r="N722" s="28"/>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P722" s="1"/>
      <c r="AQ722" s="1"/>
      <c r="AR722" s="1"/>
      <c r="AS722" s="730"/>
      <c r="AT722" s="730"/>
      <c r="AU722" s="730"/>
      <c r="AV722" s="730"/>
      <c r="AW722" s="730"/>
      <c r="AX722" s="730"/>
      <c r="AY722" s="730"/>
      <c r="AZ722" s="730"/>
      <c r="BA722" s="730"/>
      <c r="BB722" s="730"/>
      <c r="BC722" s="730"/>
      <c r="BD722" s="730"/>
      <c r="BE722" s="730"/>
      <c r="BF722" s="730"/>
      <c r="BG722" s="730"/>
      <c r="BH722" s="730"/>
      <c r="BI722" s="1"/>
      <c r="BJ722" s="1"/>
      <c r="BK722" s="1"/>
      <c r="BL722" s="1"/>
      <c r="BM722" s="1"/>
      <c r="BN722" s="1"/>
      <c r="BO722" s="1"/>
      <c r="BP722" s="1"/>
      <c r="BQ722" s="1"/>
      <c r="BR722" s="1"/>
      <c r="BS722" s="1"/>
      <c r="BT722" s="1"/>
      <c r="BU722" s="1"/>
    </row>
    <row r="723" spans="1:73" s="3" customFormat="1">
      <c r="A723" s="1"/>
      <c r="F723" s="28"/>
      <c r="G723" s="28"/>
      <c r="H723" s="28"/>
      <c r="I723" s="28"/>
      <c r="J723" s="28"/>
      <c r="K723" s="28"/>
      <c r="L723" s="28"/>
      <c r="M723" s="28"/>
      <c r="N723" s="28"/>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P723" s="1"/>
      <c r="AQ723" s="1"/>
      <c r="AR723" s="1"/>
      <c r="AS723" s="730"/>
      <c r="AT723" s="730"/>
      <c r="AU723" s="730"/>
      <c r="AV723" s="730"/>
      <c r="AW723" s="730"/>
      <c r="AX723" s="730"/>
      <c r="AY723" s="730"/>
      <c r="AZ723" s="730"/>
      <c r="BA723" s="730"/>
      <c r="BB723" s="730"/>
      <c r="BC723" s="730"/>
      <c r="BD723" s="730"/>
      <c r="BE723" s="730"/>
      <c r="BF723" s="730"/>
      <c r="BG723" s="730"/>
      <c r="BH723" s="730"/>
      <c r="BI723" s="1"/>
      <c r="BJ723" s="1"/>
      <c r="BK723" s="1"/>
      <c r="BL723" s="1"/>
      <c r="BM723" s="1"/>
      <c r="BN723" s="1"/>
      <c r="BO723" s="1"/>
      <c r="BP723" s="1"/>
      <c r="BQ723" s="1"/>
      <c r="BR723" s="1"/>
      <c r="BS723" s="1"/>
      <c r="BT723" s="1"/>
      <c r="BU723" s="1"/>
    </row>
    <row r="724" spans="1:73" s="3" customFormat="1">
      <c r="A724" s="1"/>
      <c r="F724" s="28"/>
      <c r="G724" s="28"/>
      <c r="H724" s="28"/>
      <c r="I724" s="28"/>
      <c r="J724" s="28"/>
      <c r="K724" s="28"/>
      <c r="L724" s="28"/>
      <c r="M724" s="28"/>
      <c r="N724" s="28"/>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P724" s="1"/>
      <c r="AQ724" s="1"/>
      <c r="AR724" s="1"/>
      <c r="AS724" s="730"/>
      <c r="AT724" s="730"/>
      <c r="AU724" s="730"/>
      <c r="AV724" s="730"/>
      <c r="AW724" s="730"/>
      <c r="AX724" s="730"/>
      <c r="AY724" s="730"/>
      <c r="AZ724" s="730"/>
      <c r="BA724" s="730"/>
      <c r="BB724" s="730"/>
      <c r="BC724" s="730"/>
      <c r="BD724" s="730"/>
      <c r="BE724" s="730"/>
      <c r="BF724" s="730"/>
      <c r="BG724" s="730"/>
      <c r="BH724" s="730"/>
      <c r="BI724" s="1"/>
      <c r="BJ724" s="1"/>
      <c r="BK724" s="1"/>
      <c r="BL724" s="1"/>
      <c r="BM724" s="1"/>
      <c r="BN724" s="1"/>
      <c r="BO724" s="1"/>
      <c r="BP724" s="1"/>
      <c r="BQ724" s="1"/>
      <c r="BR724" s="1"/>
      <c r="BS724" s="1"/>
      <c r="BT724" s="1"/>
      <c r="BU724" s="1"/>
    </row>
    <row r="725" spans="1:73" s="3" customFormat="1">
      <c r="A725" s="1"/>
      <c r="F725" s="28"/>
      <c r="G725" s="28"/>
      <c r="H725" s="28"/>
      <c r="I725" s="28"/>
      <c r="J725" s="28"/>
      <c r="K725" s="28"/>
      <c r="L725" s="28"/>
      <c r="M725" s="28"/>
      <c r="N725" s="28"/>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P725" s="1"/>
      <c r="AQ725" s="1"/>
      <c r="AR725" s="1"/>
      <c r="AS725" s="730"/>
      <c r="AT725" s="730"/>
      <c r="AU725" s="730"/>
      <c r="AV725" s="730"/>
      <c r="AW725" s="730"/>
      <c r="AX725" s="730"/>
      <c r="AY725" s="730"/>
      <c r="AZ725" s="730"/>
      <c r="BA725" s="730"/>
      <c r="BB725" s="730"/>
      <c r="BC725" s="730"/>
      <c r="BD725" s="730"/>
      <c r="BE725" s="730"/>
      <c r="BF725" s="730"/>
      <c r="BG725" s="730"/>
      <c r="BH725" s="730"/>
      <c r="BI725" s="1"/>
      <c r="BJ725" s="1"/>
      <c r="BK725" s="1"/>
      <c r="BL725" s="1"/>
      <c r="BM725" s="1"/>
      <c r="BN725" s="1"/>
      <c r="BO725" s="1"/>
      <c r="BP725" s="1"/>
      <c r="BQ725" s="1"/>
      <c r="BR725" s="1"/>
      <c r="BS725" s="1"/>
      <c r="BT725" s="1"/>
      <c r="BU725" s="1"/>
    </row>
    <row r="726" spans="1:73" s="3" customFormat="1">
      <c r="A726" s="1"/>
      <c r="F726" s="28"/>
      <c r="G726" s="28"/>
      <c r="H726" s="28"/>
      <c r="I726" s="28"/>
      <c r="J726" s="28"/>
      <c r="K726" s="28"/>
      <c r="L726" s="28"/>
      <c r="M726" s="28"/>
      <c r="N726" s="28"/>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P726" s="1"/>
      <c r="AQ726" s="1"/>
      <c r="AR726" s="1"/>
      <c r="AS726" s="730"/>
      <c r="AT726" s="730"/>
      <c r="AU726" s="730"/>
      <c r="AV726" s="730"/>
      <c r="AW726" s="730"/>
      <c r="AX726" s="730"/>
      <c r="AY726" s="730"/>
      <c r="AZ726" s="730"/>
      <c r="BA726" s="730"/>
      <c r="BB726" s="730"/>
      <c r="BC726" s="730"/>
      <c r="BD726" s="730"/>
      <c r="BE726" s="730"/>
      <c r="BF726" s="730"/>
      <c r="BG726" s="730"/>
      <c r="BH726" s="730"/>
      <c r="BI726" s="1"/>
      <c r="BJ726" s="1"/>
      <c r="BK726" s="1"/>
      <c r="BL726" s="1"/>
      <c r="BM726" s="1"/>
      <c r="BN726" s="1"/>
      <c r="BO726" s="1"/>
      <c r="BP726" s="1"/>
      <c r="BQ726" s="1"/>
      <c r="BR726" s="1"/>
      <c r="BS726" s="1"/>
      <c r="BT726" s="1"/>
      <c r="BU726" s="1"/>
    </row>
    <row r="727" spans="1:73" s="3" customFormat="1">
      <c r="A727" s="1"/>
      <c r="F727" s="28"/>
      <c r="G727" s="28"/>
      <c r="H727" s="28"/>
      <c r="I727" s="28"/>
      <c r="J727" s="28"/>
      <c r="K727" s="28"/>
      <c r="L727" s="28"/>
      <c r="M727" s="28"/>
      <c r="N727" s="28"/>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P727" s="1"/>
      <c r="AQ727" s="1"/>
      <c r="AR727" s="1"/>
      <c r="AS727" s="730"/>
      <c r="AT727" s="730"/>
      <c r="AU727" s="730"/>
      <c r="AV727" s="730"/>
      <c r="AW727" s="730"/>
      <c r="AX727" s="730"/>
      <c r="AY727" s="730"/>
      <c r="AZ727" s="730"/>
      <c r="BA727" s="730"/>
      <c r="BB727" s="730"/>
      <c r="BC727" s="730"/>
      <c r="BD727" s="730"/>
      <c r="BE727" s="730"/>
      <c r="BF727" s="730"/>
      <c r="BG727" s="730"/>
      <c r="BH727" s="730"/>
      <c r="BI727" s="1"/>
      <c r="BJ727" s="1"/>
      <c r="BK727" s="1"/>
      <c r="BL727" s="1"/>
      <c r="BM727" s="1"/>
      <c r="BN727" s="1"/>
      <c r="BO727" s="1"/>
      <c r="BP727" s="1"/>
      <c r="BQ727" s="1"/>
      <c r="BR727" s="1"/>
      <c r="BS727" s="1"/>
      <c r="BT727" s="1"/>
      <c r="BU727" s="1"/>
    </row>
    <row r="728" spans="1:73" s="3" customFormat="1">
      <c r="A728" s="1"/>
      <c r="F728" s="28"/>
      <c r="G728" s="28"/>
      <c r="H728" s="28"/>
      <c r="I728" s="28"/>
      <c r="J728" s="28"/>
      <c r="K728" s="28"/>
      <c r="L728" s="28"/>
      <c r="M728" s="28"/>
      <c r="N728" s="28"/>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P728" s="1"/>
      <c r="AQ728" s="1"/>
      <c r="AR728" s="1"/>
      <c r="AS728" s="730"/>
      <c r="AT728" s="730"/>
      <c r="AU728" s="730"/>
      <c r="AV728" s="730"/>
      <c r="AW728" s="730"/>
      <c r="AX728" s="730"/>
      <c r="AY728" s="730"/>
      <c r="AZ728" s="730"/>
      <c r="BA728" s="730"/>
      <c r="BB728" s="730"/>
      <c r="BC728" s="730"/>
      <c r="BD728" s="730"/>
      <c r="BE728" s="730"/>
      <c r="BF728" s="730"/>
      <c r="BG728" s="730"/>
      <c r="BH728" s="730"/>
      <c r="BI728" s="1"/>
      <c r="BJ728" s="1"/>
      <c r="BK728" s="1"/>
      <c r="BL728" s="1"/>
      <c r="BM728" s="1"/>
      <c r="BN728" s="1"/>
      <c r="BO728" s="1"/>
      <c r="BP728" s="1"/>
      <c r="BQ728" s="1"/>
      <c r="BR728" s="1"/>
      <c r="BS728" s="1"/>
      <c r="BT728" s="1"/>
      <c r="BU728" s="1"/>
    </row>
    <row r="729" spans="1:73" s="3" customFormat="1">
      <c r="A729" s="1"/>
      <c r="F729" s="28"/>
      <c r="G729" s="28"/>
      <c r="H729" s="28"/>
      <c r="I729" s="28"/>
      <c r="J729" s="28"/>
      <c r="K729" s="28"/>
      <c r="L729" s="28"/>
      <c r="M729" s="28"/>
      <c r="N729" s="28"/>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P729" s="1"/>
      <c r="AQ729" s="1"/>
      <c r="AR729" s="1"/>
      <c r="AS729" s="730"/>
      <c r="AT729" s="730"/>
      <c r="AU729" s="730"/>
      <c r="AV729" s="730"/>
      <c r="AW729" s="730"/>
      <c r="AX729" s="730"/>
      <c r="AY729" s="730"/>
      <c r="AZ729" s="730"/>
      <c r="BA729" s="730"/>
      <c r="BB729" s="730"/>
      <c r="BC729" s="730"/>
      <c r="BD729" s="730"/>
      <c r="BE729" s="730"/>
      <c r="BF729" s="730"/>
      <c r="BG729" s="730"/>
      <c r="BH729" s="730"/>
      <c r="BI729" s="1"/>
      <c r="BJ729" s="1"/>
      <c r="BK729" s="1"/>
      <c r="BL729" s="1"/>
      <c r="BM729" s="1"/>
      <c r="BN729" s="1"/>
      <c r="BO729" s="1"/>
      <c r="BP729" s="1"/>
      <c r="BQ729" s="1"/>
      <c r="BR729" s="1"/>
      <c r="BS729" s="1"/>
      <c r="BT729" s="1"/>
      <c r="BU729" s="1"/>
    </row>
    <row r="730" spans="1:73" s="3" customFormat="1">
      <c r="A730" s="1"/>
      <c r="F730" s="28"/>
      <c r="G730" s="28"/>
      <c r="H730" s="28"/>
      <c r="I730" s="28"/>
      <c r="J730" s="28"/>
      <c r="K730" s="28"/>
      <c r="L730" s="28"/>
      <c r="M730" s="28"/>
      <c r="N730" s="28"/>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P730" s="1"/>
      <c r="AQ730" s="1"/>
      <c r="AR730" s="1"/>
      <c r="AS730" s="730"/>
      <c r="AT730" s="730"/>
      <c r="AU730" s="730"/>
      <c r="AV730" s="730"/>
      <c r="AW730" s="730"/>
      <c r="AX730" s="730"/>
      <c r="AY730" s="730"/>
      <c r="AZ730" s="730"/>
      <c r="BA730" s="730"/>
      <c r="BB730" s="730"/>
      <c r="BC730" s="730"/>
      <c r="BD730" s="730"/>
      <c r="BE730" s="730"/>
      <c r="BF730" s="730"/>
      <c r="BG730" s="730"/>
      <c r="BH730" s="730"/>
      <c r="BI730" s="1"/>
      <c r="BJ730" s="1"/>
      <c r="BK730" s="1"/>
      <c r="BL730" s="1"/>
      <c r="BM730" s="1"/>
      <c r="BN730" s="1"/>
      <c r="BO730" s="1"/>
      <c r="BP730" s="1"/>
      <c r="BQ730" s="1"/>
      <c r="BR730" s="1"/>
      <c r="BS730" s="1"/>
      <c r="BT730" s="1"/>
      <c r="BU730" s="1"/>
    </row>
    <row r="731" spans="1:73" s="3" customFormat="1">
      <c r="A731" s="1"/>
      <c r="F731" s="28"/>
      <c r="G731" s="28"/>
      <c r="H731" s="28"/>
      <c r="I731" s="28"/>
      <c r="J731" s="28"/>
      <c r="K731" s="28"/>
      <c r="L731" s="28"/>
      <c r="M731" s="28"/>
      <c r="N731" s="28"/>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P731" s="1"/>
      <c r="AQ731" s="1"/>
      <c r="AR731" s="1"/>
      <c r="AS731" s="730"/>
      <c r="AT731" s="730"/>
      <c r="AU731" s="730"/>
      <c r="AV731" s="730"/>
      <c r="AW731" s="730"/>
      <c r="AX731" s="730"/>
      <c r="AY731" s="730"/>
      <c r="AZ731" s="730"/>
      <c r="BA731" s="730"/>
      <c r="BB731" s="730"/>
      <c r="BC731" s="730"/>
      <c r="BD731" s="730"/>
      <c r="BE731" s="730"/>
      <c r="BF731" s="730"/>
      <c r="BG731" s="730"/>
      <c r="BH731" s="730"/>
      <c r="BI731" s="1"/>
      <c r="BJ731" s="1"/>
      <c r="BK731" s="1"/>
      <c r="BL731" s="1"/>
      <c r="BM731" s="1"/>
      <c r="BN731" s="1"/>
      <c r="BO731" s="1"/>
      <c r="BP731" s="1"/>
      <c r="BQ731" s="1"/>
      <c r="BR731" s="1"/>
      <c r="BS731" s="1"/>
      <c r="BT731" s="1"/>
      <c r="BU731" s="1"/>
    </row>
    <row r="732" spans="1:73" s="3" customFormat="1">
      <c r="A732" s="1"/>
      <c r="F732" s="28"/>
      <c r="G732" s="28"/>
      <c r="H732" s="28"/>
      <c r="I732" s="28"/>
      <c r="J732" s="28"/>
      <c r="K732" s="28"/>
      <c r="L732" s="28"/>
      <c r="M732" s="28"/>
      <c r="N732" s="28"/>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P732" s="1"/>
      <c r="AQ732" s="1"/>
      <c r="AR732" s="1"/>
      <c r="AS732" s="730"/>
      <c r="AT732" s="730"/>
      <c r="AU732" s="730"/>
      <c r="AV732" s="730"/>
      <c r="AW732" s="730"/>
      <c r="AX732" s="730"/>
      <c r="AY732" s="730"/>
      <c r="AZ732" s="730"/>
      <c r="BA732" s="730"/>
      <c r="BB732" s="730"/>
      <c r="BC732" s="730"/>
      <c r="BD732" s="730"/>
      <c r="BE732" s="730"/>
      <c r="BF732" s="730"/>
      <c r="BG732" s="730"/>
      <c r="BH732" s="730"/>
      <c r="BI732" s="1"/>
      <c r="BJ732" s="1"/>
      <c r="BK732" s="1"/>
      <c r="BL732" s="1"/>
      <c r="BM732" s="1"/>
      <c r="BN732" s="1"/>
      <c r="BO732" s="1"/>
      <c r="BP732" s="1"/>
      <c r="BQ732" s="1"/>
      <c r="BR732" s="1"/>
      <c r="BS732" s="1"/>
      <c r="BT732" s="1"/>
      <c r="BU732" s="1"/>
    </row>
    <row r="733" spans="1:73" s="3" customFormat="1">
      <c r="A733" s="1"/>
      <c r="F733" s="28"/>
      <c r="G733" s="28"/>
      <c r="H733" s="28"/>
      <c r="I733" s="28"/>
      <c r="J733" s="28"/>
      <c r="K733" s="28"/>
      <c r="L733" s="28"/>
      <c r="M733" s="28"/>
      <c r="N733" s="28"/>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P733" s="1"/>
      <c r="AQ733" s="1"/>
      <c r="AR733" s="1"/>
      <c r="AS733" s="730"/>
      <c r="AT733" s="730"/>
      <c r="AU733" s="730"/>
      <c r="AV733" s="730"/>
      <c r="AW733" s="730"/>
      <c r="AX733" s="730"/>
      <c r="AY733" s="730"/>
      <c r="AZ733" s="730"/>
      <c r="BA733" s="730"/>
      <c r="BB733" s="730"/>
      <c r="BC733" s="730"/>
      <c r="BD733" s="730"/>
      <c r="BE733" s="730"/>
      <c r="BF733" s="730"/>
      <c r="BG733" s="730"/>
      <c r="BH733" s="730"/>
      <c r="BI733" s="1"/>
      <c r="BJ733" s="1"/>
      <c r="BK733" s="1"/>
      <c r="BL733" s="1"/>
      <c r="BM733" s="1"/>
      <c r="BN733" s="1"/>
      <c r="BO733" s="1"/>
      <c r="BP733" s="1"/>
      <c r="BQ733" s="1"/>
      <c r="BR733" s="1"/>
      <c r="BS733" s="1"/>
      <c r="BT733" s="1"/>
      <c r="BU733" s="1"/>
    </row>
    <row r="734" spans="1:73" s="3" customFormat="1">
      <c r="A734" s="1"/>
      <c r="F734" s="28"/>
      <c r="G734" s="28"/>
      <c r="H734" s="28"/>
      <c r="I734" s="28"/>
      <c r="J734" s="28"/>
      <c r="K734" s="28"/>
      <c r="L734" s="28"/>
      <c r="M734" s="28"/>
      <c r="N734" s="28"/>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P734" s="1"/>
      <c r="AQ734" s="1"/>
      <c r="AR734" s="1"/>
      <c r="AS734" s="730"/>
      <c r="AT734" s="730"/>
      <c r="AU734" s="730"/>
      <c r="AV734" s="730"/>
      <c r="AW734" s="730"/>
      <c r="AX734" s="730"/>
      <c r="AY734" s="730"/>
      <c r="AZ734" s="730"/>
      <c r="BA734" s="730"/>
      <c r="BB734" s="730"/>
      <c r="BC734" s="730"/>
      <c r="BD734" s="730"/>
      <c r="BE734" s="730"/>
      <c r="BF734" s="730"/>
      <c r="BG734" s="730"/>
      <c r="BH734" s="730"/>
      <c r="BI734" s="1"/>
      <c r="BJ734" s="1"/>
      <c r="BK734" s="1"/>
      <c r="BL734" s="1"/>
      <c r="BM734" s="1"/>
      <c r="BN734" s="1"/>
      <c r="BO734" s="1"/>
      <c r="BP734" s="1"/>
      <c r="BQ734" s="1"/>
      <c r="BR734" s="1"/>
      <c r="BS734" s="1"/>
      <c r="BT734" s="1"/>
      <c r="BU734" s="1"/>
    </row>
    <row r="735" spans="1:73" s="3" customFormat="1">
      <c r="A735" s="1"/>
      <c r="F735" s="28"/>
      <c r="G735" s="28"/>
      <c r="H735" s="28"/>
      <c r="I735" s="28"/>
      <c r="J735" s="28"/>
      <c r="K735" s="28"/>
      <c r="L735" s="28"/>
      <c r="M735" s="28"/>
      <c r="N735" s="28"/>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P735" s="1"/>
      <c r="AQ735" s="1"/>
      <c r="AR735" s="1"/>
      <c r="AS735" s="730"/>
      <c r="AT735" s="730"/>
      <c r="AU735" s="730"/>
      <c r="AV735" s="730"/>
      <c r="AW735" s="730"/>
      <c r="AX735" s="730"/>
      <c r="AY735" s="730"/>
      <c r="AZ735" s="730"/>
      <c r="BA735" s="730"/>
      <c r="BB735" s="730"/>
      <c r="BC735" s="730"/>
      <c r="BD735" s="730"/>
      <c r="BE735" s="730"/>
      <c r="BF735" s="730"/>
      <c r="BG735" s="730"/>
      <c r="BH735" s="730"/>
      <c r="BI735" s="1"/>
      <c r="BJ735" s="1"/>
      <c r="BK735" s="1"/>
      <c r="BL735" s="1"/>
      <c r="BM735" s="1"/>
      <c r="BN735" s="1"/>
      <c r="BO735" s="1"/>
      <c r="BP735" s="1"/>
      <c r="BQ735" s="1"/>
      <c r="BR735" s="1"/>
      <c r="BS735" s="1"/>
      <c r="BT735" s="1"/>
      <c r="BU735" s="1"/>
    </row>
    <row r="736" spans="1:73" s="3" customFormat="1">
      <c r="A736" s="1"/>
      <c r="F736" s="28"/>
      <c r="G736" s="28"/>
      <c r="H736" s="28"/>
      <c r="I736" s="28"/>
      <c r="J736" s="28"/>
      <c r="K736" s="28"/>
      <c r="L736" s="28"/>
      <c r="M736" s="28"/>
      <c r="N736" s="28"/>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P736" s="1"/>
      <c r="AQ736" s="1"/>
      <c r="AR736" s="1"/>
      <c r="AS736" s="730"/>
      <c r="AT736" s="730"/>
      <c r="AU736" s="730"/>
      <c r="AV736" s="730"/>
      <c r="AW736" s="730"/>
      <c r="AX736" s="730"/>
      <c r="AY736" s="730"/>
      <c r="AZ736" s="730"/>
      <c r="BA736" s="730"/>
      <c r="BB736" s="730"/>
      <c r="BC736" s="730"/>
      <c r="BD736" s="730"/>
      <c r="BE736" s="730"/>
      <c r="BF736" s="730"/>
      <c r="BG736" s="730"/>
      <c r="BH736" s="730"/>
      <c r="BI736" s="1"/>
      <c r="BJ736" s="1"/>
      <c r="BK736" s="1"/>
      <c r="BL736" s="1"/>
      <c r="BM736" s="1"/>
      <c r="BN736" s="1"/>
      <c r="BO736" s="1"/>
      <c r="BP736" s="1"/>
      <c r="BQ736" s="1"/>
      <c r="BR736" s="1"/>
      <c r="BS736" s="1"/>
      <c r="BT736" s="1"/>
      <c r="BU736" s="1"/>
    </row>
    <row r="737" spans="1:73" s="3" customFormat="1">
      <c r="A737" s="1"/>
      <c r="F737" s="28"/>
      <c r="G737" s="28"/>
      <c r="H737" s="28"/>
      <c r="I737" s="28"/>
      <c r="J737" s="28"/>
      <c r="K737" s="28"/>
      <c r="L737" s="28"/>
      <c r="M737" s="28"/>
      <c r="N737" s="28"/>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P737" s="1"/>
      <c r="AQ737" s="1"/>
      <c r="AR737" s="1"/>
      <c r="AS737" s="730"/>
      <c r="AT737" s="730"/>
      <c r="AU737" s="730"/>
      <c r="AV737" s="730"/>
      <c r="AW737" s="730"/>
      <c r="AX737" s="730"/>
      <c r="AY737" s="730"/>
      <c r="AZ737" s="730"/>
      <c r="BA737" s="730"/>
      <c r="BB737" s="730"/>
      <c r="BC737" s="730"/>
      <c r="BD737" s="730"/>
      <c r="BE737" s="730"/>
      <c r="BF737" s="730"/>
      <c r="BG737" s="730"/>
      <c r="BH737" s="730"/>
      <c r="BI737" s="1"/>
      <c r="BJ737" s="1"/>
      <c r="BK737" s="1"/>
      <c r="BL737" s="1"/>
      <c r="BM737" s="1"/>
      <c r="BN737" s="1"/>
      <c r="BO737" s="1"/>
      <c r="BP737" s="1"/>
      <c r="BQ737" s="1"/>
      <c r="BR737" s="1"/>
      <c r="BS737" s="1"/>
      <c r="BT737" s="1"/>
      <c r="BU737" s="1"/>
    </row>
    <row r="738" spans="1:73" s="3" customFormat="1">
      <c r="A738" s="1"/>
      <c r="F738" s="28"/>
      <c r="G738" s="28"/>
      <c r="H738" s="28"/>
      <c r="I738" s="28"/>
      <c r="J738" s="28"/>
      <c r="K738" s="28"/>
      <c r="L738" s="28"/>
      <c r="M738" s="28"/>
      <c r="N738" s="28"/>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P738" s="1"/>
      <c r="AQ738" s="1"/>
      <c r="AR738" s="1"/>
      <c r="AS738" s="730"/>
      <c r="AT738" s="730"/>
      <c r="AU738" s="730"/>
      <c r="AV738" s="730"/>
      <c r="AW738" s="730"/>
      <c r="AX738" s="730"/>
      <c r="AY738" s="730"/>
      <c r="AZ738" s="730"/>
      <c r="BA738" s="730"/>
      <c r="BB738" s="730"/>
      <c r="BC738" s="730"/>
      <c r="BD738" s="730"/>
      <c r="BE738" s="730"/>
      <c r="BF738" s="730"/>
      <c r="BG738" s="730"/>
      <c r="BH738" s="730"/>
      <c r="BI738" s="1"/>
      <c r="BJ738" s="1"/>
      <c r="BK738" s="1"/>
      <c r="BL738" s="1"/>
      <c r="BM738" s="1"/>
      <c r="BN738" s="1"/>
      <c r="BO738" s="1"/>
      <c r="BP738" s="1"/>
      <c r="BQ738" s="1"/>
      <c r="BR738" s="1"/>
      <c r="BS738" s="1"/>
      <c r="BT738" s="1"/>
      <c r="BU738" s="1"/>
    </row>
    <row r="739" spans="1:73" s="3" customFormat="1">
      <c r="A739" s="1"/>
      <c r="F739" s="28"/>
      <c r="G739" s="28"/>
      <c r="H739" s="28"/>
      <c r="I739" s="28"/>
      <c r="J739" s="28"/>
      <c r="K739" s="28"/>
      <c r="L739" s="28"/>
      <c r="M739" s="28"/>
      <c r="N739" s="28"/>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P739" s="1"/>
      <c r="AQ739" s="1"/>
      <c r="AR739" s="1"/>
      <c r="AS739" s="730"/>
      <c r="AT739" s="730"/>
      <c r="AU739" s="730"/>
      <c r="AV739" s="730"/>
      <c r="AW739" s="730"/>
      <c r="AX739" s="730"/>
      <c r="AY739" s="730"/>
      <c r="AZ739" s="730"/>
      <c r="BA739" s="730"/>
      <c r="BB739" s="730"/>
      <c r="BC739" s="730"/>
      <c r="BD739" s="730"/>
      <c r="BE739" s="730"/>
      <c r="BF739" s="730"/>
      <c r="BG739" s="730"/>
      <c r="BH739" s="730"/>
      <c r="BI739" s="1"/>
      <c r="BJ739" s="1"/>
      <c r="BK739" s="1"/>
      <c r="BL739" s="1"/>
      <c r="BM739" s="1"/>
      <c r="BN739" s="1"/>
      <c r="BO739" s="1"/>
      <c r="BP739" s="1"/>
      <c r="BQ739" s="1"/>
      <c r="BR739" s="1"/>
      <c r="BS739" s="1"/>
      <c r="BT739" s="1"/>
      <c r="BU739" s="1"/>
    </row>
    <row r="740" spans="1:73" s="3" customFormat="1">
      <c r="A740" s="1"/>
      <c r="F740" s="28"/>
      <c r="G740" s="28"/>
      <c r="H740" s="28"/>
      <c r="I740" s="28"/>
      <c r="J740" s="28"/>
      <c r="K740" s="28"/>
      <c r="L740" s="28"/>
      <c r="M740" s="28"/>
      <c r="N740" s="28"/>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P740" s="1"/>
      <c r="AQ740" s="1"/>
      <c r="AR740" s="1"/>
      <c r="AS740" s="730"/>
      <c r="AT740" s="730"/>
      <c r="AU740" s="730"/>
      <c r="AV740" s="730"/>
      <c r="AW740" s="730"/>
      <c r="AX740" s="730"/>
      <c r="AY740" s="730"/>
      <c r="AZ740" s="730"/>
      <c r="BA740" s="730"/>
      <c r="BB740" s="730"/>
      <c r="BC740" s="730"/>
      <c r="BD740" s="730"/>
      <c r="BE740" s="730"/>
      <c r="BF740" s="730"/>
      <c r="BG740" s="730"/>
      <c r="BH740" s="730"/>
      <c r="BI740" s="1"/>
      <c r="BJ740" s="1"/>
      <c r="BK740" s="1"/>
      <c r="BL740" s="1"/>
      <c r="BM740" s="1"/>
      <c r="BN740" s="1"/>
      <c r="BO740" s="1"/>
      <c r="BP740" s="1"/>
      <c r="BQ740" s="1"/>
      <c r="BR740" s="1"/>
      <c r="BS740" s="1"/>
      <c r="BT740" s="1"/>
      <c r="BU740" s="1"/>
    </row>
    <row r="741" spans="1:73" s="3" customFormat="1">
      <c r="A741" s="1"/>
      <c r="F741" s="28"/>
      <c r="G741" s="28"/>
      <c r="H741" s="28"/>
      <c r="I741" s="28"/>
      <c r="J741" s="28"/>
      <c r="K741" s="28"/>
      <c r="L741" s="28"/>
      <c r="M741" s="28"/>
      <c r="N741" s="28"/>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P741" s="1"/>
      <c r="AQ741" s="1"/>
      <c r="AR741" s="1"/>
      <c r="AS741" s="730"/>
      <c r="AT741" s="730"/>
      <c r="AU741" s="730"/>
      <c r="AV741" s="730"/>
      <c r="AW741" s="730"/>
      <c r="AX741" s="730"/>
      <c r="AY741" s="730"/>
      <c r="AZ741" s="730"/>
      <c r="BA741" s="730"/>
      <c r="BB741" s="730"/>
      <c r="BC741" s="730"/>
      <c r="BD741" s="730"/>
      <c r="BE741" s="730"/>
      <c r="BF741" s="730"/>
      <c r="BG741" s="730"/>
      <c r="BH741" s="730"/>
      <c r="BI741" s="1"/>
      <c r="BJ741" s="1"/>
      <c r="BK741" s="1"/>
      <c r="BL741" s="1"/>
      <c r="BM741" s="1"/>
      <c r="BN741" s="1"/>
      <c r="BO741" s="1"/>
      <c r="BP741" s="1"/>
      <c r="BQ741" s="1"/>
      <c r="BR741" s="1"/>
      <c r="BS741" s="1"/>
      <c r="BT741" s="1"/>
      <c r="BU741" s="1"/>
    </row>
    <row r="742" spans="1:73" s="3" customFormat="1">
      <c r="A742" s="1"/>
      <c r="F742" s="28"/>
      <c r="G742" s="28"/>
      <c r="H742" s="28"/>
      <c r="I742" s="28"/>
      <c r="J742" s="28"/>
      <c r="K742" s="28"/>
      <c r="L742" s="28"/>
      <c r="M742" s="28"/>
      <c r="N742" s="28"/>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P742" s="1"/>
      <c r="AQ742" s="1"/>
      <c r="AR742" s="1"/>
      <c r="AS742" s="730"/>
      <c r="AT742" s="730"/>
      <c r="AU742" s="730"/>
      <c r="AV742" s="730"/>
      <c r="AW742" s="730"/>
      <c r="AX742" s="730"/>
      <c r="AY742" s="730"/>
      <c r="AZ742" s="730"/>
      <c r="BA742" s="730"/>
      <c r="BB742" s="730"/>
      <c r="BC742" s="730"/>
      <c r="BD742" s="730"/>
      <c r="BE742" s="730"/>
      <c r="BF742" s="730"/>
      <c r="BG742" s="730"/>
      <c r="BH742" s="730"/>
      <c r="BI742" s="1"/>
      <c r="BJ742" s="1"/>
      <c r="BK742" s="1"/>
      <c r="BL742" s="1"/>
      <c r="BM742" s="1"/>
      <c r="BN742" s="1"/>
      <c r="BO742" s="1"/>
      <c r="BP742" s="1"/>
      <c r="BQ742" s="1"/>
      <c r="BR742" s="1"/>
      <c r="BS742" s="1"/>
      <c r="BT742" s="1"/>
      <c r="BU742" s="1"/>
    </row>
    <row r="743" spans="1:73" s="3" customFormat="1">
      <c r="A743" s="1"/>
      <c r="F743" s="28"/>
      <c r="G743" s="28"/>
      <c r="H743" s="28"/>
      <c r="I743" s="28"/>
      <c r="J743" s="28"/>
      <c r="K743" s="28"/>
      <c r="L743" s="28"/>
      <c r="M743" s="28"/>
      <c r="N743" s="28"/>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P743" s="1"/>
      <c r="AQ743" s="1"/>
      <c r="AR743" s="1"/>
      <c r="AS743" s="730"/>
      <c r="AT743" s="730"/>
      <c r="AU743" s="730"/>
      <c r="AV743" s="730"/>
      <c r="AW743" s="730"/>
      <c r="AX743" s="730"/>
      <c r="AY743" s="730"/>
      <c r="AZ743" s="730"/>
      <c r="BA743" s="730"/>
      <c r="BB743" s="730"/>
      <c r="BC743" s="730"/>
      <c r="BD743" s="730"/>
      <c r="BE743" s="730"/>
      <c r="BF743" s="730"/>
      <c r="BG743" s="730"/>
      <c r="BH743" s="730"/>
      <c r="BI743" s="1"/>
      <c r="BJ743" s="1"/>
      <c r="BK743" s="1"/>
      <c r="BL743" s="1"/>
      <c r="BM743" s="1"/>
      <c r="BN743" s="1"/>
      <c r="BO743" s="1"/>
      <c r="BP743" s="1"/>
      <c r="BQ743" s="1"/>
      <c r="BR743" s="1"/>
      <c r="BS743" s="1"/>
      <c r="BT743" s="1"/>
      <c r="BU743" s="1"/>
    </row>
    <row r="744" spans="1:73" s="3" customFormat="1">
      <c r="A744" s="1"/>
      <c r="F744" s="28"/>
      <c r="G744" s="28"/>
      <c r="H744" s="28"/>
      <c r="I744" s="28"/>
      <c r="J744" s="28"/>
      <c r="K744" s="28"/>
      <c r="L744" s="28"/>
      <c r="M744" s="28"/>
      <c r="N744" s="28"/>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P744" s="1"/>
      <c r="AQ744" s="1"/>
      <c r="AR744" s="1"/>
      <c r="AS744" s="730"/>
      <c r="AT744" s="730"/>
      <c r="AU744" s="730"/>
      <c r="AV744" s="730"/>
      <c r="AW744" s="730"/>
      <c r="AX744" s="730"/>
      <c r="AY744" s="730"/>
      <c r="AZ744" s="730"/>
      <c r="BA744" s="730"/>
      <c r="BB744" s="730"/>
      <c r="BC744" s="730"/>
      <c r="BD744" s="730"/>
      <c r="BE744" s="730"/>
      <c r="BF744" s="730"/>
      <c r="BG744" s="730"/>
      <c r="BH744" s="730"/>
      <c r="BI744" s="1"/>
      <c r="BJ744" s="1"/>
      <c r="BK744" s="1"/>
      <c r="BL744" s="1"/>
      <c r="BM744" s="1"/>
      <c r="BN744" s="1"/>
      <c r="BO744" s="1"/>
      <c r="BP744" s="1"/>
      <c r="BQ744" s="1"/>
      <c r="BR744" s="1"/>
      <c r="BS744" s="1"/>
      <c r="BT744" s="1"/>
      <c r="BU744" s="1"/>
    </row>
    <row r="745" spans="1:73" s="3" customFormat="1">
      <c r="A745" s="1"/>
      <c r="F745" s="28"/>
      <c r="G745" s="28"/>
      <c r="H745" s="28"/>
      <c r="I745" s="28"/>
      <c r="J745" s="28"/>
      <c r="K745" s="28"/>
      <c r="L745" s="28"/>
      <c r="M745" s="28"/>
      <c r="N745" s="28"/>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P745" s="1"/>
      <c r="AQ745" s="1"/>
      <c r="AR745" s="1"/>
      <c r="AS745" s="730"/>
      <c r="AT745" s="730"/>
      <c r="AU745" s="730"/>
      <c r="AV745" s="730"/>
      <c r="AW745" s="730"/>
      <c r="AX745" s="730"/>
      <c r="AY745" s="730"/>
      <c r="AZ745" s="730"/>
      <c r="BA745" s="730"/>
      <c r="BB745" s="730"/>
      <c r="BC745" s="730"/>
      <c r="BD745" s="730"/>
      <c r="BE745" s="730"/>
      <c r="BF745" s="730"/>
      <c r="BG745" s="730"/>
      <c r="BH745" s="730"/>
      <c r="BI745" s="1"/>
      <c r="BJ745" s="1"/>
      <c r="BK745" s="1"/>
      <c r="BL745" s="1"/>
      <c r="BM745" s="1"/>
      <c r="BN745" s="1"/>
      <c r="BO745" s="1"/>
      <c r="BP745" s="1"/>
      <c r="BQ745" s="1"/>
      <c r="BR745" s="1"/>
      <c r="BS745" s="1"/>
      <c r="BT745" s="1"/>
      <c r="BU745" s="1"/>
    </row>
    <row r="746" spans="1:73" s="3" customFormat="1">
      <c r="A746" s="1"/>
      <c r="F746" s="28"/>
      <c r="G746" s="28"/>
      <c r="H746" s="28"/>
      <c r="I746" s="28"/>
      <c r="J746" s="28"/>
      <c r="K746" s="28"/>
      <c r="L746" s="28"/>
      <c r="M746" s="28"/>
      <c r="N746" s="28"/>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P746" s="1"/>
      <c r="AQ746" s="1"/>
      <c r="AR746" s="1"/>
      <c r="AS746" s="730"/>
      <c r="AT746" s="730"/>
      <c r="AU746" s="730"/>
      <c r="AV746" s="730"/>
      <c r="AW746" s="730"/>
      <c r="AX746" s="730"/>
      <c r="AY746" s="730"/>
      <c r="AZ746" s="730"/>
      <c r="BA746" s="730"/>
      <c r="BB746" s="730"/>
      <c r="BC746" s="730"/>
      <c r="BD746" s="730"/>
      <c r="BE746" s="730"/>
      <c r="BF746" s="730"/>
      <c r="BG746" s="730"/>
      <c r="BH746" s="730"/>
      <c r="BI746" s="1"/>
      <c r="BJ746" s="1"/>
      <c r="BK746" s="1"/>
      <c r="BL746" s="1"/>
      <c r="BM746" s="1"/>
      <c r="BN746" s="1"/>
      <c r="BO746" s="1"/>
      <c r="BP746" s="1"/>
      <c r="BQ746" s="1"/>
      <c r="BR746" s="1"/>
      <c r="BS746" s="1"/>
      <c r="BT746" s="1"/>
      <c r="BU746" s="1"/>
    </row>
    <row r="747" spans="1:73" s="3" customFormat="1">
      <c r="A747" s="1"/>
      <c r="F747" s="28"/>
      <c r="G747" s="28"/>
      <c r="H747" s="28"/>
      <c r="I747" s="28"/>
      <c r="J747" s="28"/>
      <c r="K747" s="28"/>
      <c r="L747" s="28"/>
      <c r="M747" s="28"/>
      <c r="N747" s="28"/>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P747" s="1"/>
      <c r="AQ747" s="1"/>
      <c r="AR747" s="1"/>
      <c r="AS747" s="730"/>
      <c r="AT747" s="730"/>
      <c r="AU747" s="730"/>
      <c r="AV747" s="730"/>
      <c r="AW747" s="730"/>
      <c r="AX747" s="730"/>
      <c r="AY747" s="730"/>
      <c r="AZ747" s="730"/>
      <c r="BA747" s="730"/>
      <c r="BB747" s="730"/>
      <c r="BC747" s="730"/>
      <c r="BD747" s="730"/>
      <c r="BE747" s="730"/>
      <c r="BF747" s="730"/>
      <c r="BG747" s="730"/>
      <c r="BH747" s="730"/>
      <c r="BI747" s="1"/>
      <c r="BJ747" s="1"/>
      <c r="BK747" s="1"/>
      <c r="BL747" s="1"/>
      <c r="BM747" s="1"/>
      <c r="BN747" s="1"/>
      <c r="BO747" s="1"/>
      <c r="BP747" s="1"/>
      <c r="BQ747" s="1"/>
      <c r="BR747" s="1"/>
      <c r="BS747" s="1"/>
      <c r="BT747" s="1"/>
      <c r="BU747" s="1"/>
    </row>
    <row r="748" spans="1:73" s="3" customFormat="1">
      <c r="A748" s="1"/>
      <c r="F748" s="28"/>
      <c r="G748" s="28"/>
      <c r="H748" s="28"/>
      <c r="I748" s="28"/>
      <c r="J748" s="28"/>
      <c r="K748" s="28"/>
      <c r="L748" s="28"/>
      <c r="M748" s="28"/>
      <c r="N748" s="28"/>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P748" s="1"/>
      <c r="AQ748" s="1"/>
      <c r="AR748" s="1"/>
      <c r="AS748" s="730"/>
      <c r="AT748" s="730"/>
      <c r="AU748" s="730"/>
      <c r="AV748" s="730"/>
      <c r="AW748" s="730"/>
      <c r="AX748" s="730"/>
      <c r="AY748" s="730"/>
      <c r="AZ748" s="730"/>
      <c r="BA748" s="730"/>
      <c r="BB748" s="730"/>
      <c r="BC748" s="730"/>
      <c r="BD748" s="730"/>
      <c r="BE748" s="730"/>
      <c r="BF748" s="730"/>
      <c r="BG748" s="730"/>
      <c r="BH748" s="730"/>
      <c r="BI748" s="1"/>
      <c r="BJ748" s="1"/>
      <c r="BK748" s="1"/>
      <c r="BL748" s="1"/>
      <c r="BM748" s="1"/>
      <c r="BN748" s="1"/>
      <c r="BO748" s="1"/>
      <c r="BP748" s="1"/>
      <c r="BQ748" s="1"/>
      <c r="BR748" s="1"/>
      <c r="BS748" s="1"/>
      <c r="BT748" s="1"/>
      <c r="BU748" s="1"/>
    </row>
    <row r="749" spans="1:73" s="3" customFormat="1">
      <c r="A749" s="1"/>
      <c r="F749" s="28"/>
      <c r="G749" s="28"/>
      <c r="H749" s="28"/>
      <c r="I749" s="28"/>
      <c r="J749" s="28"/>
      <c r="K749" s="28"/>
      <c r="L749" s="28"/>
      <c r="M749" s="28"/>
      <c r="N749" s="28"/>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P749" s="1"/>
      <c r="AQ749" s="1"/>
      <c r="AR749" s="1"/>
      <c r="AS749" s="730"/>
      <c r="AT749" s="730"/>
      <c r="AU749" s="730"/>
      <c r="AV749" s="730"/>
      <c r="AW749" s="730"/>
      <c r="AX749" s="730"/>
      <c r="AY749" s="730"/>
      <c r="AZ749" s="730"/>
      <c r="BA749" s="730"/>
      <c r="BB749" s="730"/>
      <c r="BC749" s="730"/>
      <c r="BD749" s="730"/>
      <c r="BE749" s="730"/>
      <c r="BF749" s="730"/>
      <c r="BG749" s="730"/>
      <c r="BH749" s="730"/>
      <c r="BI749" s="1"/>
      <c r="BJ749" s="1"/>
      <c r="BK749" s="1"/>
      <c r="BL749" s="1"/>
      <c r="BM749" s="1"/>
      <c r="BN749" s="1"/>
      <c r="BO749" s="1"/>
      <c r="BP749" s="1"/>
      <c r="BQ749" s="1"/>
      <c r="BR749" s="1"/>
      <c r="BS749" s="1"/>
      <c r="BT749" s="1"/>
      <c r="BU749" s="1"/>
    </row>
    <row r="750" spans="1:73" s="3" customFormat="1">
      <c r="A750" s="1"/>
      <c r="F750" s="28"/>
      <c r="G750" s="28"/>
      <c r="H750" s="28"/>
      <c r="I750" s="28"/>
      <c r="J750" s="28"/>
      <c r="K750" s="28"/>
      <c r="L750" s="28"/>
      <c r="M750" s="28"/>
      <c r="N750" s="28"/>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P750" s="1"/>
      <c r="AQ750" s="1"/>
      <c r="AR750" s="1"/>
      <c r="AS750" s="730"/>
      <c r="AT750" s="730"/>
      <c r="AU750" s="730"/>
      <c r="AV750" s="730"/>
      <c r="AW750" s="730"/>
      <c r="AX750" s="730"/>
      <c r="AY750" s="730"/>
      <c r="AZ750" s="730"/>
      <c r="BA750" s="730"/>
      <c r="BB750" s="730"/>
      <c r="BC750" s="730"/>
      <c r="BD750" s="730"/>
      <c r="BE750" s="730"/>
      <c r="BF750" s="730"/>
      <c r="BG750" s="730"/>
      <c r="BH750" s="730"/>
      <c r="BI750" s="1"/>
      <c r="BJ750" s="1"/>
      <c r="BK750" s="1"/>
      <c r="BL750" s="1"/>
      <c r="BM750" s="1"/>
      <c r="BN750" s="1"/>
      <c r="BO750" s="1"/>
      <c r="BP750" s="1"/>
      <c r="BQ750" s="1"/>
      <c r="BR750" s="1"/>
      <c r="BS750" s="1"/>
      <c r="BT750" s="1"/>
      <c r="BU750" s="1"/>
    </row>
    <row r="751" spans="1:73" s="3" customFormat="1">
      <c r="A751" s="1"/>
      <c r="F751" s="28"/>
      <c r="G751" s="28"/>
      <c r="H751" s="28"/>
      <c r="I751" s="28"/>
      <c r="J751" s="28"/>
      <c r="K751" s="28"/>
      <c r="L751" s="28"/>
      <c r="M751" s="28"/>
      <c r="N751" s="28"/>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P751" s="1"/>
      <c r="AQ751" s="1"/>
      <c r="AR751" s="1"/>
      <c r="AS751" s="730"/>
      <c r="AT751" s="730"/>
      <c r="AU751" s="730"/>
      <c r="AV751" s="730"/>
      <c r="AW751" s="730"/>
      <c r="AX751" s="730"/>
      <c r="AY751" s="730"/>
      <c r="AZ751" s="730"/>
      <c r="BA751" s="730"/>
      <c r="BB751" s="730"/>
      <c r="BC751" s="730"/>
      <c r="BD751" s="730"/>
      <c r="BE751" s="730"/>
      <c r="BF751" s="730"/>
      <c r="BG751" s="730"/>
      <c r="BH751" s="730"/>
      <c r="BI751" s="1"/>
      <c r="BJ751" s="1"/>
      <c r="BK751" s="1"/>
      <c r="BL751" s="1"/>
      <c r="BM751" s="1"/>
      <c r="BN751" s="1"/>
      <c r="BO751" s="1"/>
      <c r="BP751" s="1"/>
      <c r="BQ751" s="1"/>
      <c r="BR751" s="1"/>
      <c r="BS751" s="1"/>
      <c r="BT751" s="1"/>
      <c r="BU751" s="1"/>
    </row>
    <row r="752" spans="1:73" s="3" customFormat="1">
      <c r="A752" s="1"/>
      <c r="F752" s="28"/>
      <c r="G752" s="28"/>
      <c r="H752" s="28"/>
      <c r="I752" s="28"/>
      <c r="J752" s="28"/>
      <c r="K752" s="28"/>
      <c r="L752" s="28"/>
      <c r="M752" s="28"/>
      <c r="N752" s="28"/>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P752" s="1"/>
      <c r="AQ752" s="1"/>
      <c r="AR752" s="1"/>
      <c r="AS752" s="730"/>
      <c r="AT752" s="730"/>
      <c r="AU752" s="730"/>
      <c r="AV752" s="730"/>
      <c r="AW752" s="730"/>
      <c r="AX752" s="730"/>
      <c r="AY752" s="730"/>
      <c r="AZ752" s="730"/>
      <c r="BA752" s="730"/>
      <c r="BB752" s="730"/>
      <c r="BC752" s="730"/>
      <c r="BD752" s="730"/>
      <c r="BE752" s="730"/>
      <c r="BF752" s="730"/>
      <c r="BG752" s="730"/>
      <c r="BH752" s="730"/>
      <c r="BI752" s="1"/>
      <c r="BJ752" s="1"/>
      <c r="BK752" s="1"/>
      <c r="BL752" s="1"/>
      <c r="BM752" s="1"/>
      <c r="BN752" s="1"/>
      <c r="BO752" s="1"/>
      <c r="BP752" s="1"/>
      <c r="BQ752" s="1"/>
      <c r="BR752" s="1"/>
      <c r="BS752" s="1"/>
      <c r="BT752" s="1"/>
      <c r="BU752" s="1"/>
    </row>
    <row r="753" spans="1:73" s="3" customFormat="1">
      <c r="A753" s="1"/>
      <c r="F753" s="28"/>
      <c r="G753" s="28"/>
      <c r="H753" s="28"/>
      <c r="I753" s="28"/>
      <c r="J753" s="28"/>
      <c r="K753" s="28"/>
      <c r="L753" s="28"/>
      <c r="M753" s="28"/>
      <c r="N753" s="28"/>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P753" s="1"/>
      <c r="AQ753" s="1"/>
      <c r="AR753" s="1"/>
      <c r="AS753" s="730"/>
      <c r="AT753" s="730"/>
      <c r="AU753" s="730"/>
      <c r="AV753" s="730"/>
      <c r="AW753" s="730"/>
      <c r="AX753" s="730"/>
      <c r="AY753" s="730"/>
      <c r="AZ753" s="730"/>
      <c r="BA753" s="730"/>
      <c r="BB753" s="730"/>
      <c r="BC753" s="730"/>
      <c r="BD753" s="730"/>
      <c r="BE753" s="730"/>
      <c r="BF753" s="730"/>
      <c r="BG753" s="730"/>
      <c r="BH753" s="730"/>
      <c r="BI753" s="1"/>
      <c r="BJ753" s="1"/>
      <c r="BK753" s="1"/>
      <c r="BL753" s="1"/>
      <c r="BM753" s="1"/>
      <c r="BN753" s="1"/>
      <c r="BO753" s="1"/>
      <c r="BP753" s="1"/>
      <c r="BQ753" s="1"/>
      <c r="BR753" s="1"/>
      <c r="BS753" s="1"/>
      <c r="BT753" s="1"/>
      <c r="BU753" s="1"/>
    </row>
    <row r="754" spans="1:73" s="3" customFormat="1">
      <c r="A754" s="1"/>
      <c r="F754" s="28"/>
      <c r="G754" s="28"/>
      <c r="H754" s="28"/>
      <c r="I754" s="28"/>
      <c r="J754" s="28"/>
      <c r="K754" s="28"/>
      <c r="L754" s="28"/>
      <c r="M754" s="28"/>
      <c r="N754" s="28"/>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P754" s="1"/>
      <c r="AQ754" s="1"/>
      <c r="AR754" s="1"/>
      <c r="AS754" s="730"/>
      <c r="AT754" s="730"/>
      <c r="AU754" s="730"/>
      <c r="AV754" s="730"/>
      <c r="AW754" s="730"/>
      <c r="AX754" s="730"/>
      <c r="AY754" s="730"/>
      <c r="AZ754" s="730"/>
      <c r="BA754" s="730"/>
      <c r="BB754" s="730"/>
      <c r="BC754" s="730"/>
      <c r="BD754" s="730"/>
      <c r="BE754" s="730"/>
      <c r="BF754" s="730"/>
      <c r="BG754" s="730"/>
      <c r="BH754" s="730"/>
      <c r="BI754" s="1"/>
      <c r="BJ754" s="1"/>
      <c r="BK754" s="1"/>
      <c r="BL754" s="1"/>
      <c r="BM754" s="1"/>
      <c r="BN754" s="1"/>
      <c r="BO754" s="1"/>
      <c r="BP754" s="1"/>
      <c r="BQ754" s="1"/>
      <c r="BR754" s="1"/>
      <c r="BS754" s="1"/>
      <c r="BT754" s="1"/>
      <c r="BU754" s="1"/>
    </row>
    <row r="755" spans="1:73" s="3" customFormat="1">
      <c r="A755" s="1"/>
      <c r="F755" s="28"/>
      <c r="G755" s="28"/>
      <c r="H755" s="28"/>
      <c r="I755" s="28"/>
      <c r="J755" s="28"/>
      <c r="K755" s="28"/>
      <c r="L755" s="28"/>
      <c r="M755" s="28"/>
      <c r="N755" s="28"/>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P755" s="1"/>
      <c r="AQ755" s="1"/>
      <c r="AR755" s="1"/>
      <c r="AS755" s="730"/>
      <c r="AT755" s="730"/>
      <c r="AU755" s="730"/>
      <c r="AV755" s="730"/>
      <c r="AW755" s="730"/>
      <c r="AX755" s="730"/>
      <c r="AY755" s="730"/>
      <c r="AZ755" s="730"/>
      <c r="BA755" s="730"/>
      <c r="BB755" s="730"/>
      <c r="BC755" s="730"/>
      <c r="BD755" s="730"/>
      <c r="BE755" s="730"/>
      <c r="BF755" s="730"/>
      <c r="BG755" s="730"/>
      <c r="BH755" s="730"/>
      <c r="BI755" s="1"/>
      <c r="BJ755" s="1"/>
      <c r="BK755" s="1"/>
      <c r="BL755" s="1"/>
      <c r="BM755" s="1"/>
      <c r="BN755" s="1"/>
      <c r="BO755" s="1"/>
      <c r="BP755" s="1"/>
      <c r="BQ755" s="1"/>
      <c r="BR755" s="1"/>
      <c r="BS755" s="1"/>
      <c r="BT755" s="1"/>
      <c r="BU755" s="1"/>
    </row>
    <row r="756" spans="1:73" s="3" customFormat="1">
      <c r="A756" s="1"/>
      <c r="F756" s="28"/>
      <c r="G756" s="28"/>
      <c r="H756" s="28"/>
      <c r="I756" s="28"/>
      <c r="J756" s="28"/>
      <c r="K756" s="28"/>
      <c r="L756" s="28"/>
      <c r="M756" s="28"/>
      <c r="N756" s="28"/>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P756" s="1"/>
      <c r="AQ756" s="1"/>
      <c r="AR756" s="1"/>
      <c r="AS756" s="730"/>
      <c r="AT756" s="730"/>
      <c r="AU756" s="730"/>
      <c r="AV756" s="730"/>
      <c r="AW756" s="730"/>
      <c r="AX756" s="730"/>
      <c r="AY756" s="730"/>
      <c r="AZ756" s="730"/>
      <c r="BA756" s="730"/>
      <c r="BB756" s="730"/>
      <c r="BC756" s="730"/>
      <c r="BD756" s="730"/>
      <c r="BE756" s="730"/>
      <c r="BF756" s="730"/>
      <c r="BG756" s="730"/>
      <c r="BH756" s="730"/>
      <c r="BI756" s="1"/>
      <c r="BJ756" s="1"/>
      <c r="BK756" s="1"/>
      <c r="BL756" s="1"/>
      <c r="BM756" s="1"/>
      <c r="BN756" s="1"/>
      <c r="BO756" s="1"/>
      <c r="BP756" s="1"/>
      <c r="BQ756" s="1"/>
      <c r="BR756" s="1"/>
      <c r="BS756" s="1"/>
      <c r="BT756" s="1"/>
      <c r="BU756" s="1"/>
    </row>
    <row r="757" spans="1:73" s="3" customFormat="1">
      <c r="A757" s="1"/>
      <c r="F757" s="28"/>
      <c r="G757" s="28"/>
      <c r="H757" s="28"/>
      <c r="I757" s="28"/>
      <c r="J757" s="28"/>
      <c r="K757" s="28"/>
      <c r="L757" s="28"/>
      <c r="M757" s="28"/>
      <c r="N757" s="28"/>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P757" s="1"/>
      <c r="AQ757" s="1"/>
      <c r="AR757" s="1"/>
      <c r="AS757" s="730"/>
      <c r="AT757" s="730"/>
      <c r="AU757" s="730"/>
      <c r="AV757" s="730"/>
      <c r="AW757" s="730"/>
      <c r="AX757" s="730"/>
      <c r="AY757" s="730"/>
      <c r="AZ757" s="730"/>
      <c r="BA757" s="730"/>
      <c r="BB757" s="730"/>
      <c r="BC757" s="730"/>
      <c r="BD757" s="730"/>
      <c r="BE757" s="730"/>
      <c r="BF757" s="730"/>
      <c r="BG757" s="730"/>
      <c r="BH757" s="730"/>
      <c r="BI757" s="1"/>
      <c r="BJ757" s="1"/>
      <c r="BK757" s="1"/>
      <c r="BL757" s="1"/>
      <c r="BM757" s="1"/>
      <c r="BN757" s="1"/>
      <c r="BO757" s="1"/>
      <c r="BP757" s="1"/>
      <c r="BQ757" s="1"/>
      <c r="BR757" s="1"/>
      <c r="BS757" s="1"/>
      <c r="BT757" s="1"/>
      <c r="BU757" s="1"/>
    </row>
    <row r="758" spans="1:73" s="3" customFormat="1">
      <c r="A758" s="1"/>
      <c r="F758" s="28"/>
      <c r="G758" s="28"/>
      <c r="H758" s="28"/>
      <c r="I758" s="28"/>
      <c r="J758" s="28"/>
      <c r="K758" s="28"/>
      <c r="L758" s="28"/>
      <c r="M758" s="28"/>
      <c r="N758" s="28"/>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P758" s="1"/>
      <c r="AQ758" s="1"/>
      <c r="AR758" s="1"/>
      <c r="AS758" s="730"/>
      <c r="AT758" s="730"/>
      <c r="AU758" s="730"/>
      <c r="AV758" s="730"/>
      <c r="AW758" s="730"/>
      <c r="AX758" s="730"/>
      <c r="AY758" s="730"/>
      <c r="AZ758" s="730"/>
      <c r="BA758" s="730"/>
      <c r="BB758" s="730"/>
      <c r="BC758" s="730"/>
      <c r="BD758" s="730"/>
      <c r="BE758" s="730"/>
      <c r="BF758" s="730"/>
      <c r="BG758" s="730"/>
      <c r="BH758" s="730"/>
      <c r="BI758" s="1"/>
      <c r="BJ758" s="1"/>
      <c r="BK758" s="1"/>
      <c r="BL758" s="1"/>
      <c r="BM758" s="1"/>
      <c r="BN758" s="1"/>
      <c r="BO758" s="1"/>
      <c r="BP758" s="1"/>
      <c r="BQ758" s="1"/>
      <c r="BR758" s="1"/>
      <c r="BS758" s="1"/>
      <c r="BT758" s="1"/>
      <c r="BU758" s="1"/>
    </row>
    <row r="759" spans="1:73" s="3" customFormat="1">
      <c r="A759" s="1"/>
      <c r="F759" s="28"/>
      <c r="G759" s="28"/>
      <c r="H759" s="28"/>
      <c r="I759" s="28"/>
      <c r="J759" s="28"/>
      <c r="K759" s="28"/>
      <c r="L759" s="28"/>
      <c r="M759" s="28"/>
      <c r="N759" s="28"/>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P759" s="1"/>
      <c r="AQ759" s="1"/>
      <c r="AR759" s="1"/>
      <c r="AS759" s="730"/>
      <c r="AT759" s="730"/>
      <c r="AU759" s="730"/>
      <c r="AV759" s="730"/>
      <c r="AW759" s="730"/>
      <c r="AX759" s="730"/>
      <c r="AY759" s="730"/>
      <c r="AZ759" s="730"/>
      <c r="BA759" s="730"/>
      <c r="BB759" s="730"/>
      <c r="BC759" s="730"/>
      <c r="BD759" s="730"/>
      <c r="BE759" s="730"/>
      <c r="BF759" s="730"/>
      <c r="BG759" s="730"/>
      <c r="BH759" s="730"/>
      <c r="BI759" s="1"/>
      <c r="BJ759" s="1"/>
      <c r="BK759" s="1"/>
      <c r="BL759" s="1"/>
      <c r="BM759" s="1"/>
      <c r="BN759" s="1"/>
      <c r="BO759" s="1"/>
      <c r="BP759" s="1"/>
      <c r="BQ759" s="1"/>
      <c r="BR759" s="1"/>
      <c r="BS759" s="1"/>
      <c r="BT759" s="1"/>
      <c r="BU759" s="1"/>
    </row>
    <row r="760" spans="1:73" s="3" customFormat="1">
      <c r="A760" s="1"/>
      <c r="F760" s="28"/>
      <c r="G760" s="28"/>
      <c r="H760" s="28"/>
      <c r="I760" s="28"/>
      <c r="J760" s="28"/>
      <c r="K760" s="28"/>
      <c r="L760" s="28"/>
      <c r="M760" s="28"/>
      <c r="N760" s="28"/>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P760" s="1"/>
      <c r="AQ760" s="1"/>
      <c r="AR760" s="1"/>
      <c r="AS760" s="730"/>
      <c r="AT760" s="730"/>
      <c r="AU760" s="730"/>
      <c r="AV760" s="730"/>
      <c r="AW760" s="730"/>
      <c r="AX760" s="730"/>
      <c r="AY760" s="730"/>
      <c r="AZ760" s="730"/>
      <c r="BA760" s="730"/>
      <c r="BB760" s="730"/>
      <c r="BC760" s="730"/>
      <c r="BD760" s="730"/>
      <c r="BE760" s="730"/>
      <c r="BF760" s="730"/>
      <c r="BG760" s="730"/>
      <c r="BH760" s="730"/>
      <c r="BI760" s="1"/>
      <c r="BJ760" s="1"/>
      <c r="BK760" s="1"/>
      <c r="BL760" s="1"/>
      <c r="BM760" s="1"/>
      <c r="BN760" s="1"/>
      <c r="BO760" s="1"/>
      <c r="BP760" s="1"/>
      <c r="BQ760" s="1"/>
      <c r="BR760" s="1"/>
      <c r="BS760" s="1"/>
      <c r="BT760" s="1"/>
      <c r="BU760" s="1"/>
    </row>
    <row r="761" spans="1:73" s="3" customFormat="1">
      <c r="A761" s="1"/>
      <c r="F761" s="28"/>
      <c r="G761" s="28"/>
      <c r="H761" s="28"/>
      <c r="I761" s="28"/>
      <c r="J761" s="28"/>
      <c r="K761" s="28"/>
      <c r="L761" s="28"/>
      <c r="M761" s="28"/>
      <c r="N761" s="28"/>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P761" s="1"/>
      <c r="AQ761" s="1"/>
      <c r="AR761" s="1"/>
      <c r="AS761" s="730"/>
      <c r="AT761" s="730"/>
      <c r="AU761" s="730"/>
      <c r="AV761" s="730"/>
      <c r="AW761" s="730"/>
      <c r="AX761" s="730"/>
      <c r="AY761" s="730"/>
      <c r="AZ761" s="730"/>
      <c r="BA761" s="730"/>
      <c r="BB761" s="730"/>
      <c r="BC761" s="730"/>
      <c r="BD761" s="730"/>
      <c r="BE761" s="730"/>
      <c r="BF761" s="730"/>
      <c r="BG761" s="730"/>
      <c r="BH761" s="730"/>
      <c r="BI761" s="1"/>
      <c r="BJ761" s="1"/>
      <c r="BK761" s="1"/>
      <c r="BL761" s="1"/>
      <c r="BM761" s="1"/>
      <c r="BN761" s="1"/>
      <c r="BO761" s="1"/>
      <c r="BP761" s="1"/>
      <c r="BQ761" s="1"/>
      <c r="BR761" s="1"/>
      <c r="BS761" s="1"/>
      <c r="BT761" s="1"/>
      <c r="BU761" s="1"/>
    </row>
    <row r="762" spans="1:73" s="3" customFormat="1">
      <c r="A762" s="1"/>
      <c r="F762" s="28"/>
      <c r="G762" s="28"/>
      <c r="H762" s="28"/>
      <c r="I762" s="28"/>
      <c r="J762" s="28"/>
      <c r="K762" s="28"/>
      <c r="L762" s="28"/>
      <c r="M762" s="28"/>
      <c r="N762" s="28"/>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P762" s="1"/>
      <c r="AQ762" s="1"/>
      <c r="AR762" s="1"/>
      <c r="AS762" s="730"/>
      <c r="AT762" s="730"/>
      <c r="AU762" s="730"/>
      <c r="AV762" s="730"/>
      <c r="AW762" s="730"/>
      <c r="AX762" s="730"/>
      <c r="AY762" s="730"/>
      <c r="AZ762" s="730"/>
      <c r="BA762" s="730"/>
      <c r="BB762" s="730"/>
      <c r="BC762" s="730"/>
      <c r="BD762" s="730"/>
      <c r="BE762" s="730"/>
      <c r="BF762" s="730"/>
      <c r="BG762" s="730"/>
      <c r="BH762" s="730"/>
      <c r="BI762" s="1"/>
      <c r="BJ762" s="1"/>
      <c r="BK762" s="1"/>
      <c r="BL762" s="1"/>
      <c r="BM762" s="1"/>
      <c r="BN762" s="1"/>
      <c r="BO762" s="1"/>
      <c r="BP762" s="1"/>
      <c r="BQ762" s="1"/>
      <c r="BR762" s="1"/>
      <c r="BS762" s="1"/>
      <c r="BT762" s="1"/>
      <c r="BU762" s="1"/>
    </row>
    <row r="763" spans="1:73" s="3" customFormat="1">
      <c r="A763" s="1"/>
      <c r="F763" s="28"/>
      <c r="G763" s="28"/>
      <c r="H763" s="28"/>
      <c r="I763" s="28"/>
      <c r="J763" s="28"/>
      <c r="K763" s="28"/>
      <c r="L763" s="28"/>
      <c r="M763" s="28"/>
      <c r="N763" s="28"/>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P763" s="1"/>
      <c r="AQ763" s="1"/>
      <c r="AR763" s="1"/>
      <c r="AS763" s="730"/>
      <c r="AT763" s="730"/>
      <c r="AU763" s="730"/>
      <c r="AV763" s="730"/>
      <c r="AW763" s="730"/>
      <c r="AX763" s="730"/>
      <c r="AY763" s="730"/>
      <c r="AZ763" s="730"/>
      <c r="BA763" s="730"/>
      <c r="BB763" s="730"/>
      <c r="BC763" s="730"/>
      <c r="BD763" s="730"/>
      <c r="BE763" s="730"/>
      <c r="BF763" s="730"/>
      <c r="BG763" s="730"/>
      <c r="BH763" s="730"/>
      <c r="BI763" s="1"/>
      <c r="BJ763" s="1"/>
      <c r="BK763" s="1"/>
      <c r="BL763" s="1"/>
      <c r="BM763" s="1"/>
      <c r="BN763" s="1"/>
      <c r="BO763" s="1"/>
      <c r="BP763" s="1"/>
      <c r="BQ763" s="1"/>
      <c r="BR763" s="1"/>
      <c r="BS763" s="1"/>
      <c r="BT763" s="1"/>
      <c r="BU763" s="1"/>
    </row>
    <row r="764" spans="1:73" s="3" customFormat="1">
      <c r="A764" s="1"/>
      <c r="F764" s="28"/>
      <c r="G764" s="28"/>
      <c r="H764" s="28"/>
      <c r="I764" s="28"/>
      <c r="J764" s="28"/>
      <c r="K764" s="28"/>
      <c r="L764" s="28"/>
      <c r="M764" s="28"/>
      <c r="N764" s="28"/>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P764" s="1"/>
      <c r="AQ764" s="1"/>
      <c r="AR764" s="1"/>
      <c r="AS764" s="730"/>
      <c r="AT764" s="730"/>
      <c r="AU764" s="730"/>
      <c r="AV764" s="730"/>
      <c r="AW764" s="730"/>
      <c r="AX764" s="730"/>
      <c r="AY764" s="730"/>
      <c r="AZ764" s="730"/>
      <c r="BA764" s="730"/>
      <c r="BB764" s="730"/>
      <c r="BC764" s="730"/>
      <c r="BD764" s="730"/>
      <c r="BE764" s="730"/>
      <c r="BF764" s="730"/>
      <c r="BG764" s="730"/>
      <c r="BH764" s="730"/>
      <c r="BI764" s="1"/>
      <c r="BJ764" s="1"/>
      <c r="BK764" s="1"/>
      <c r="BL764" s="1"/>
      <c r="BM764" s="1"/>
      <c r="BN764" s="1"/>
      <c r="BO764" s="1"/>
      <c r="BP764" s="1"/>
      <c r="BQ764" s="1"/>
      <c r="BR764" s="1"/>
      <c r="BS764" s="1"/>
      <c r="BT764" s="1"/>
      <c r="BU764" s="1"/>
    </row>
    <row r="765" spans="1:73" s="3" customFormat="1">
      <c r="A765" s="1"/>
      <c r="F765" s="28"/>
      <c r="G765" s="28"/>
      <c r="H765" s="28"/>
      <c r="I765" s="28"/>
      <c r="J765" s="28"/>
      <c r="K765" s="28"/>
      <c r="L765" s="28"/>
      <c r="M765" s="28"/>
      <c r="N765" s="28"/>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P765" s="1"/>
      <c r="AQ765" s="1"/>
      <c r="AR765" s="1"/>
      <c r="AS765" s="730"/>
      <c r="AT765" s="730"/>
      <c r="AU765" s="730"/>
      <c r="AV765" s="730"/>
      <c r="AW765" s="730"/>
      <c r="AX765" s="730"/>
      <c r="AY765" s="730"/>
      <c r="AZ765" s="730"/>
      <c r="BA765" s="730"/>
      <c r="BB765" s="730"/>
      <c r="BC765" s="730"/>
      <c r="BD765" s="730"/>
      <c r="BE765" s="730"/>
      <c r="BF765" s="730"/>
      <c r="BG765" s="730"/>
      <c r="BH765" s="730"/>
      <c r="BI765" s="1"/>
      <c r="BJ765" s="1"/>
      <c r="BK765" s="1"/>
      <c r="BL765" s="1"/>
      <c r="BM765" s="1"/>
      <c r="BN765" s="1"/>
      <c r="BO765" s="1"/>
      <c r="BP765" s="1"/>
      <c r="BQ765" s="1"/>
      <c r="BR765" s="1"/>
      <c r="BS765" s="1"/>
      <c r="BT765" s="1"/>
      <c r="BU765" s="1"/>
    </row>
    <row r="766" spans="1:73" s="3" customFormat="1">
      <c r="A766" s="1"/>
      <c r="F766" s="28"/>
      <c r="G766" s="28"/>
      <c r="H766" s="28"/>
      <c r="I766" s="28"/>
      <c r="J766" s="28"/>
      <c r="K766" s="28"/>
      <c r="L766" s="28"/>
      <c r="M766" s="28"/>
      <c r="N766" s="28"/>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P766" s="1"/>
      <c r="AQ766" s="1"/>
      <c r="AR766" s="1"/>
      <c r="AS766" s="730"/>
      <c r="AT766" s="730"/>
      <c r="AU766" s="730"/>
      <c r="AV766" s="730"/>
      <c r="AW766" s="730"/>
      <c r="AX766" s="730"/>
      <c r="AY766" s="730"/>
      <c r="AZ766" s="730"/>
      <c r="BA766" s="730"/>
      <c r="BB766" s="730"/>
      <c r="BC766" s="730"/>
      <c r="BD766" s="730"/>
      <c r="BE766" s="730"/>
      <c r="BF766" s="730"/>
      <c r="BG766" s="730"/>
      <c r="BH766" s="730"/>
      <c r="BI766" s="1"/>
      <c r="BJ766" s="1"/>
      <c r="BK766" s="1"/>
      <c r="BL766" s="1"/>
      <c r="BM766" s="1"/>
      <c r="BN766" s="1"/>
      <c r="BO766" s="1"/>
      <c r="BP766" s="1"/>
      <c r="BQ766" s="1"/>
      <c r="BR766" s="1"/>
      <c r="BS766" s="1"/>
      <c r="BT766" s="1"/>
      <c r="BU766" s="1"/>
    </row>
    <row r="767" spans="1:73" s="3" customFormat="1">
      <c r="A767" s="1"/>
      <c r="F767" s="28"/>
      <c r="G767" s="28"/>
      <c r="H767" s="28"/>
      <c r="I767" s="28"/>
      <c r="J767" s="28"/>
      <c r="K767" s="28"/>
      <c r="L767" s="28"/>
      <c r="M767" s="28"/>
      <c r="N767" s="28"/>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P767" s="1"/>
      <c r="AQ767" s="1"/>
      <c r="AR767" s="1"/>
      <c r="AS767" s="730"/>
      <c r="AT767" s="730"/>
      <c r="AU767" s="730"/>
      <c r="AV767" s="730"/>
      <c r="AW767" s="730"/>
      <c r="AX767" s="730"/>
      <c r="AY767" s="730"/>
      <c r="AZ767" s="730"/>
      <c r="BA767" s="730"/>
      <c r="BB767" s="730"/>
      <c r="BC767" s="730"/>
      <c r="BD767" s="730"/>
      <c r="BE767" s="730"/>
      <c r="BF767" s="730"/>
      <c r="BG767" s="730"/>
      <c r="BH767" s="730"/>
      <c r="BI767" s="1"/>
      <c r="BJ767" s="1"/>
      <c r="BK767" s="1"/>
      <c r="BL767" s="1"/>
      <c r="BM767" s="1"/>
      <c r="BN767" s="1"/>
      <c r="BO767" s="1"/>
      <c r="BP767" s="1"/>
      <c r="BQ767" s="1"/>
      <c r="BR767" s="1"/>
      <c r="BS767" s="1"/>
      <c r="BT767" s="1"/>
      <c r="BU767" s="1"/>
    </row>
    <row r="768" spans="1:73" s="3" customFormat="1">
      <c r="A768" s="1"/>
      <c r="F768" s="28"/>
      <c r="G768" s="28"/>
      <c r="H768" s="28"/>
      <c r="I768" s="28"/>
      <c r="J768" s="28"/>
      <c r="K768" s="28"/>
      <c r="L768" s="28"/>
      <c r="M768" s="28"/>
      <c r="N768" s="28"/>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P768" s="1"/>
      <c r="AQ768" s="1"/>
      <c r="AR768" s="1"/>
      <c r="AS768" s="730"/>
      <c r="AT768" s="730"/>
      <c r="AU768" s="730"/>
      <c r="AV768" s="730"/>
      <c r="AW768" s="730"/>
      <c r="AX768" s="730"/>
      <c r="AY768" s="730"/>
      <c r="AZ768" s="730"/>
      <c r="BA768" s="730"/>
      <c r="BB768" s="730"/>
      <c r="BC768" s="730"/>
      <c r="BD768" s="730"/>
      <c r="BE768" s="730"/>
      <c r="BF768" s="730"/>
      <c r="BG768" s="730"/>
      <c r="BH768" s="730"/>
      <c r="BI768" s="1"/>
      <c r="BJ768" s="1"/>
      <c r="BK768" s="1"/>
      <c r="BL768" s="1"/>
      <c r="BM768" s="1"/>
      <c r="BN768" s="1"/>
      <c r="BO768" s="1"/>
      <c r="BP768" s="1"/>
      <c r="BQ768" s="1"/>
      <c r="BR768" s="1"/>
      <c r="BS768" s="1"/>
      <c r="BT768" s="1"/>
      <c r="BU768" s="1"/>
    </row>
    <row r="769" spans="1:73" s="3" customFormat="1">
      <c r="A769" s="1"/>
      <c r="F769" s="28"/>
      <c r="G769" s="28"/>
      <c r="H769" s="28"/>
      <c r="I769" s="28"/>
      <c r="J769" s="28"/>
      <c r="K769" s="28"/>
      <c r="L769" s="28"/>
      <c r="M769" s="28"/>
      <c r="N769" s="28"/>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P769" s="1"/>
      <c r="AQ769" s="1"/>
      <c r="AR769" s="1"/>
      <c r="AS769" s="730"/>
      <c r="AT769" s="730"/>
      <c r="AU769" s="730"/>
      <c r="AV769" s="730"/>
      <c r="AW769" s="730"/>
      <c r="AX769" s="730"/>
      <c r="AY769" s="730"/>
      <c r="AZ769" s="730"/>
      <c r="BA769" s="730"/>
      <c r="BB769" s="730"/>
      <c r="BC769" s="730"/>
      <c r="BD769" s="730"/>
      <c r="BE769" s="730"/>
      <c r="BF769" s="730"/>
      <c r="BG769" s="730"/>
      <c r="BH769" s="730"/>
      <c r="BI769" s="1"/>
      <c r="BJ769" s="1"/>
      <c r="BK769" s="1"/>
      <c r="BL769" s="1"/>
      <c r="BM769" s="1"/>
      <c r="BN769" s="1"/>
      <c r="BO769" s="1"/>
      <c r="BP769" s="1"/>
      <c r="BQ769" s="1"/>
      <c r="BR769" s="1"/>
      <c r="BS769" s="1"/>
      <c r="BT769" s="1"/>
      <c r="BU769" s="1"/>
    </row>
    <row r="770" spans="1:73" s="3" customFormat="1">
      <c r="A770" s="1"/>
      <c r="F770" s="28"/>
      <c r="G770" s="28"/>
      <c r="H770" s="28"/>
      <c r="I770" s="28"/>
      <c r="J770" s="28"/>
      <c r="K770" s="28"/>
      <c r="L770" s="28"/>
      <c r="M770" s="28"/>
      <c r="N770" s="28"/>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P770" s="1"/>
      <c r="AQ770" s="1"/>
      <c r="AR770" s="1"/>
      <c r="AS770" s="730"/>
      <c r="AT770" s="730"/>
      <c r="AU770" s="730"/>
      <c r="AV770" s="730"/>
      <c r="AW770" s="730"/>
      <c r="AX770" s="730"/>
      <c r="AY770" s="730"/>
      <c r="AZ770" s="730"/>
      <c r="BA770" s="730"/>
      <c r="BB770" s="730"/>
      <c r="BC770" s="730"/>
      <c r="BD770" s="730"/>
      <c r="BE770" s="730"/>
      <c r="BF770" s="730"/>
      <c r="BG770" s="730"/>
      <c r="BH770" s="730"/>
      <c r="BI770" s="1"/>
      <c r="BJ770" s="1"/>
      <c r="BK770" s="1"/>
      <c r="BL770" s="1"/>
      <c r="BM770" s="1"/>
      <c r="BN770" s="1"/>
      <c r="BO770" s="1"/>
      <c r="BP770" s="1"/>
      <c r="BQ770" s="1"/>
      <c r="BR770" s="1"/>
      <c r="BS770" s="1"/>
      <c r="BT770" s="1"/>
      <c r="BU770" s="1"/>
    </row>
    <row r="771" spans="1:73" s="3" customFormat="1">
      <c r="A771" s="1"/>
      <c r="F771" s="28"/>
      <c r="G771" s="28"/>
      <c r="H771" s="28"/>
      <c r="I771" s="28"/>
      <c r="J771" s="28"/>
      <c r="K771" s="28"/>
      <c r="L771" s="28"/>
      <c r="M771" s="28"/>
      <c r="N771" s="28"/>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P771" s="1"/>
      <c r="AQ771" s="1"/>
      <c r="AR771" s="1"/>
      <c r="AS771" s="730"/>
      <c r="AT771" s="730"/>
      <c r="AU771" s="730"/>
      <c r="AV771" s="730"/>
      <c r="AW771" s="730"/>
      <c r="AX771" s="730"/>
      <c r="AY771" s="730"/>
      <c r="AZ771" s="730"/>
      <c r="BA771" s="730"/>
      <c r="BB771" s="730"/>
      <c r="BC771" s="730"/>
      <c r="BD771" s="730"/>
      <c r="BE771" s="730"/>
      <c r="BF771" s="730"/>
      <c r="BG771" s="730"/>
      <c r="BH771" s="730"/>
      <c r="BI771" s="1"/>
      <c r="BJ771" s="1"/>
      <c r="BK771" s="1"/>
      <c r="BL771" s="1"/>
      <c r="BM771" s="1"/>
      <c r="BN771" s="1"/>
      <c r="BO771" s="1"/>
      <c r="BP771" s="1"/>
      <c r="BQ771" s="1"/>
      <c r="BR771" s="1"/>
      <c r="BS771" s="1"/>
      <c r="BT771" s="1"/>
      <c r="BU771" s="1"/>
    </row>
    <row r="772" spans="1:73" s="3" customFormat="1">
      <c r="A772" s="1"/>
      <c r="F772" s="28"/>
      <c r="G772" s="28"/>
      <c r="H772" s="28"/>
      <c r="I772" s="28"/>
      <c r="J772" s="28"/>
      <c r="K772" s="28"/>
      <c r="L772" s="28"/>
      <c r="M772" s="28"/>
      <c r="N772" s="28"/>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P772" s="1"/>
      <c r="AQ772" s="1"/>
      <c r="AR772" s="1"/>
      <c r="AS772" s="730"/>
      <c r="AT772" s="730"/>
      <c r="AU772" s="730"/>
      <c r="AV772" s="730"/>
      <c r="AW772" s="730"/>
      <c r="AX772" s="730"/>
      <c r="AY772" s="730"/>
      <c r="AZ772" s="730"/>
      <c r="BA772" s="730"/>
      <c r="BB772" s="730"/>
      <c r="BC772" s="730"/>
      <c r="BD772" s="730"/>
      <c r="BE772" s="730"/>
      <c r="BF772" s="730"/>
      <c r="BG772" s="730"/>
      <c r="BH772" s="730"/>
      <c r="BI772" s="1"/>
      <c r="BJ772" s="1"/>
      <c r="BK772" s="1"/>
      <c r="BL772" s="1"/>
      <c r="BM772" s="1"/>
      <c r="BN772" s="1"/>
      <c r="BO772" s="1"/>
      <c r="BP772" s="1"/>
      <c r="BQ772" s="1"/>
      <c r="BR772" s="1"/>
      <c r="BS772" s="1"/>
      <c r="BT772" s="1"/>
      <c r="BU772" s="1"/>
    </row>
    <row r="773" spans="1:73" s="3" customFormat="1">
      <c r="A773" s="1"/>
      <c r="F773" s="28"/>
      <c r="G773" s="28"/>
      <c r="H773" s="28"/>
      <c r="I773" s="28"/>
      <c r="J773" s="28"/>
      <c r="K773" s="28"/>
      <c r="L773" s="28"/>
      <c r="M773" s="28"/>
      <c r="N773" s="28"/>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P773" s="1"/>
      <c r="AQ773" s="1"/>
      <c r="AR773" s="1"/>
      <c r="AS773" s="730"/>
      <c r="AT773" s="730"/>
      <c r="AU773" s="730"/>
      <c r="AV773" s="730"/>
      <c r="AW773" s="730"/>
      <c r="AX773" s="730"/>
      <c r="AY773" s="730"/>
      <c r="AZ773" s="730"/>
      <c r="BA773" s="730"/>
      <c r="BB773" s="730"/>
      <c r="BC773" s="730"/>
      <c r="BD773" s="730"/>
      <c r="BE773" s="730"/>
      <c r="BF773" s="730"/>
      <c r="BG773" s="730"/>
      <c r="BH773" s="730"/>
      <c r="BI773" s="1"/>
      <c r="BJ773" s="1"/>
      <c r="BK773" s="1"/>
      <c r="BL773" s="1"/>
      <c r="BM773" s="1"/>
      <c r="BN773" s="1"/>
      <c r="BO773" s="1"/>
      <c r="BP773" s="1"/>
      <c r="BQ773" s="1"/>
      <c r="BR773" s="1"/>
      <c r="BS773" s="1"/>
      <c r="BT773" s="1"/>
      <c r="BU773" s="1"/>
    </row>
    <row r="774" spans="1:73" s="3" customFormat="1">
      <c r="A774" s="1"/>
      <c r="F774" s="28"/>
      <c r="G774" s="28"/>
      <c r="H774" s="28"/>
      <c r="I774" s="28"/>
      <c r="J774" s="28"/>
      <c r="K774" s="28"/>
      <c r="L774" s="28"/>
      <c r="M774" s="28"/>
      <c r="N774" s="28"/>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P774" s="1"/>
      <c r="AQ774" s="1"/>
      <c r="AR774" s="1"/>
      <c r="AS774" s="730"/>
      <c r="AT774" s="730"/>
      <c r="AU774" s="730"/>
      <c r="AV774" s="730"/>
      <c r="AW774" s="730"/>
      <c r="AX774" s="730"/>
      <c r="AY774" s="730"/>
      <c r="AZ774" s="730"/>
      <c r="BA774" s="730"/>
      <c r="BB774" s="730"/>
      <c r="BC774" s="730"/>
      <c r="BD774" s="730"/>
      <c r="BE774" s="730"/>
      <c r="BF774" s="730"/>
      <c r="BG774" s="730"/>
      <c r="BH774" s="730"/>
      <c r="BI774" s="1"/>
      <c r="BJ774" s="1"/>
      <c r="BK774" s="1"/>
      <c r="BL774" s="1"/>
      <c r="BM774" s="1"/>
      <c r="BN774" s="1"/>
      <c r="BO774" s="1"/>
      <c r="BP774" s="1"/>
      <c r="BQ774" s="1"/>
      <c r="BR774" s="1"/>
      <c r="BS774" s="1"/>
      <c r="BT774" s="1"/>
      <c r="BU774" s="1"/>
    </row>
    <row r="775" spans="1:73" s="3" customFormat="1">
      <c r="A775" s="1"/>
      <c r="F775" s="28"/>
      <c r="G775" s="28"/>
      <c r="H775" s="28"/>
      <c r="I775" s="28"/>
      <c r="J775" s="28"/>
      <c r="K775" s="28"/>
      <c r="L775" s="28"/>
      <c r="M775" s="28"/>
      <c r="N775" s="28"/>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P775" s="1"/>
      <c r="AQ775" s="1"/>
      <c r="AR775" s="1"/>
      <c r="AS775" s="730"/>
      <c r="AT775" s="730"/>
      <c r="AU775" s="730"/>
      <c r="AV775" s="730"/>
      <c r="AW775" s="730"/>
      <c r="AX775" s="730"/>
      <c r="AY775" s="730"/>
      <c r="AZ775" s="730"/>
      <c r="BA775" s="730"/>
      <c r="BB775" s="730"/>
      <c r="BC775" s="730"/>
      <c r="BD775" s="730"/>
      <c r="BE775" s="730"/>
      <c r="BF775" s="730"/>
      <c r="BG775" s="730"/>
      <c r="BH775" s="730"/>
      <c r="BI775" s="1"/>
      <c r="BJ775" s="1"/>
      <c r="BK775" s="1"/>
      <c r="BL775" s="1"/>
      <c r="BM775" s="1"/>
      <c r="BN775" s="1"/>
      <c r="BO775" s="1"/>
      <c r="BP775" s="1"/>
      <c r="BQ775" s="1"/>
      <c r="BR775" s="1"/>
      <c r="BS775" s="1"/>
      <c r="BT775" s="1"/>
      <c r="BU775" s="1"/>
    </row>
    <row r="776" spans="1:73" s="3" customFormat="1">
      <c r="A776" s="1"/>
      <c r="F776" s="28"/>
      <c r="G776" s="28"/>
      <c r="H776" s="28"/>
      <c r="I776" s="28"/>
      <c r="J776" s="28"/>
      <c r="K776" s="28"/>
      <c r="L776" s="28"/>
      <c r="M776" s="28"/>
      <c r="N776" s="28"/>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P776" s="1"/>
      <c r="AQ776" s="1"/>
      <c r="AR776" s="1"/>
      <c r="AS776" s="730"/>
      <c r="AT776" s="730"/>
      <c r="AU776" s="730"/>
      <c r="AV776" s="730"/>
      <c r="AW776" s="730"/>
      <c r="AX776" s="730"/>
      <c r="AY776" s="730"/>
      <c r="AZ776" s="730"/>
      <c r="BA776" s="730"/>
      <c r="BB776" s="730"/>
      <c r="BC776" s="730"/>
      <c r="BD776" s="730"/>
      <c r="BE776" s="730"/>
      <c r="BF776" s="730"/>
      <c r="BG776" s="730"/>
      <c r="BH776" s="730"/>
      <c r="BI776" s="1"/>
      <c r="BJ776" s="1"/>
      <c r="BK776" s="1"/>
      <c r="BL776" s="1"/>
      <c r="BM776" s="1"/>
      <c r="BN776" s="1"/>
      <c r="BO776" s="1"/>
      <c r="BP776" s="1"/>
      <c r="BQ776" s="1"/>
      <c r="BR776" s="1"/>
      <c r="BS776" s="1"/>
      <c r="BT776" s="1"/>
      <c r="BU776" s="1"/>
    </row>
    <row r="777" spans="1:73" s="3" customFormat="1">
      <c r="A777" s="1"/>
      <c r="F777" s="28"/>
      <c r="G777" s="28"/>
      <c r="H777" s="28"/>
      <c r="I777" s="28"/>
      <c r="J777" s="28"/>
      <c r="K777" s="28"/>
      <c r="L777" s="28"/>
      <c r="M777" s="28"/>
      <c r="N777" s="28"/>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P777" s="1"/>
      <c r="AQ777" s="1"/>
      <c r="AR777" s="1"/>
      <c r="AS777" s="730"/>
      <c r="AT777" s="730"/>
      <c r="AU777" s="730"/>
      <c r="AV777" s="730"/>
      <c r="AW777" s="730"/>
      <c r="AX777" s="730"/>
      <c r="AY777" s="730"/>
      <c r="AZ777" s="730"/>
      <c r="BA777" s="730"/>
      <c r="BB777" s="730"/>
      <c r="BC777" s="730"/>
      <c r="BD777" s="730"/>
      <c r="BE777" s="730"/>
      <c r="BF777" s="730"/>
      <c r="BG777" s="730"/>
      <c r="BH777" s="730"/>
      <c r="BI777" s="1"/>
      <c r="BJ777" s="1"/>
      <c r="BK777" s="1"/>
      <c r="BL777" s="1"/>
      <c r="BM777" s="1"/>
      <c r="BN777" s="1"/>
      <c r="BO777" s="1"/>
      <c r="BP777" s="1"/>
      <c r="BQ777" s="1"/>
      <c r="BR777" s="1"/>
      <c r="BS777" s="1"/>
      <c r="BT777" s="1"/>
      <c r="BU777" s="1"/>
    </row>
    <row r="778" spans="1:73" s="3" customFormat="1">
      <c r="A778" s="1"/>
      <c r="F778" s="28"/>
      <c r="G778" s="28"/>
      <c r="H778" s="28"/>
      <c r="I778" s="28"/>
      <c r="J778" s="28"/>
      <c r="K778" s="28"/>
      <c r="L778" s="28"/>
      <c r="M778" s="28"/>
      <c r="N778" s="28"/>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P778" s="1"/>
      <c r="AQ778" s="1"/>
      <c r="AR778" s="1"/>
      <c r="AS778" s="730"/>
      <c r="AT778" s="730"/>
      <c r="AU778" s="730"/>
      <c r="AV778" s="730"/>
      <c r="AW778" s="730"/>
      <c r="AX778" s="730"/>
      <c r="AY778" s="730"/>
      <c r="AZ778" s="730"/>
      <c r="BA778" s="730"/>
      <c r="BB778" s="730"/>
      <c r="BC778" s="730"/>
      <c r="BD778" s="730"/>
      <c r="BE778" s="730"/>
      <c r="BF778" s="730"/>
      <c r="BG778" s="730"/>
      <c r="BH778" s="730"/>
      <c r="BI778" s="1"/>
      <c r="BJ778" s="1"/>
      <c r="BK778" s="1"/>
      <c r="BL778" s="1"/>
      <c r="BM778" s="1"/>
      <c r="BN778" s="1"/>
      <c r="BO778" s="1"/>
      <c r="BP778" s="1"/>
      <c r="BQ778" s="1"/>
      <c r="BR778" s="1"/>
      <c r="BS778" s="1"/>
      <c r="BT778" s="1"/>
      <c r="BU778" s="1"/>
    </row>
    <row r="779" spans="1:73" s="3" customFormat="1">
      <c r="A779" s="1"/>
      <c r="F779" s="28"/>
      <c r="G779" s="28"/>
      <c r="H779" s="28"/>
      <c r="I779" s="28"/>
      <c r="J779" s="28"/>
      <c r="K779" s="28"/>
      <c r="L779" s="28"/>
      <c r="M779" s="28"/>
      <c r="N779" s="28"/>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P779" s="1"/>
      <c r="AQ779" s="1"/>
      <c r="AR779" s="1"/>
      <c r="AS779" s="730"/>
      <c r="AT779" s="730"/>
      <c r="AU779" s="730"/>
      <c r="AV779" s="730"/>
      <c r="AW779" s="730"/>
      <c r="AX779" s="730"/>
      <c r="AY779" s="730"/>
      <c r="AZ779" s="730"/>
      <c r="BA779" s="730"/>
      <c r="BB779" s="730"/>
      <c r="BC779" s="730"/>
      <c r="BD779" s="730"/>
      <c r="BE779" s="730"/>
      <c r="BF779" s="730"/>
      <c r="BG779" s="730"/>
      <c r="BH779" s="730"/>
      <c r="BI779" s="1"/>
      <c r="BJ779" s="1"/>
      <c r="BK779" s="1"/>
      <c r="BL779" s="1"/>
      <c r="BM779" s="1"/>
      <c r="BN779" s="1"/>
      <c r="BO779" s="1"/>
      <c r="BP779" s="1"/>
      <c r="BQ779" s="1"/>
      <c r="BR779" s="1"/>
      <c r="BS779" s="1"/>
      <c r="BT779" s="1"/>
      <c r="BU779" s="1"/>
    </row>
    <row r="780" spans="1:73" s="3" customFormat="1">
      <c r="A780" s="1"/>
      <c r="F780" s="28"/>
      <c r="G780" s="28"/>
      <c r="H780" s="28"/>
      <c r="I780" s="28"/>
      <c r="J780" s="28"/>
      <c r="K780" s="28"/>
      <c r="L780" s="28"/>
      <c r="M780" s="28"/>
      <c r="N780" s="28"/>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P780" s="1"/>
      <c r="AQ780" s="1"/>
      <c r="AR780" s="1"/>
      <c r="AS780" s="730"/>
      <c r="AT780" s="730"/>
      <c r="AU780" s="730"/>
      <c r="AV780" s="730"/>
      <c r="AW780" s="730"/>
      <c r="AX780" s="730"/>
      <c r="AY780" s="730"/>
      <c r="AZ780" s="730"/>
      <c r="BA780" s="730"/>
      <c r="BB780" s="730"/>
      <c r="BC780" s="730"/>
      <c r="BD780" s="730"/>
      <c r="BE780" s="730"/>
      <c r="BF780" s="730"/>
      <c r="BG780" s="730"/>
      <c r="BH780" s="730"/>
      <c r="BI780" s="1"/>
      <c r="BJ780" s="1"/>
      <c r="BK780" s="1"/>
      <c r="BL780" s="1"/>
      <c r="BM780" s="1"/>
      <c r="BN780" s="1"/>
      <c r="BO780" s="1"/>
      <c r="BP780" s="1"/>
      <c r="BQ780" s="1"/>
      <c r="BR780" s="1"/>
      <c r="BS780" s="1"/>
      <c r="BT780" s="1"/>
      <c r="BU780" s="1"/>
    </row>
    <row r="781" spans="1:73" s="3" customFormat="1">
      <c r="A781" s="1"/>
      <c r="F781" s="28"/>
      <c r="G781" s="28"/>
      <c r="H781" s="28"/>
      <c r="I781" s="28"/>
      <c r="J781" s="28"/>
      <c r="K781" s="28"/>
      <c r="L781" s="28"/>
      <c r="M781" s="28"/>
      <c r="N781" s="28"/>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P781" s="1"/>
      <c r="AQ781" s="1"/>
      <c r="AR781" s="1"/>
      <c r="AS781" s="730"/>
      <c r="AT781" s="730"/>
      <c r="AU781" s="730"/>
      <c r="AV781" s="730"/>
      <c r="AW781" s="730"/>
      <c r="AX781" s="730"/>
      <c r="AY781" s="730"/>
      <c r="AZ781" s="730"/>
      <c r="BA781" s="730"/>
      <c r="BB781" s="730"/>
      <c r="BC781" s="730"/>
      <c r="BD781" s="730"/>
      <c r="BE781" s="730"/>
      <c r="BF781" s="730"/>
      <c r="BG781" s="730"/>
      <c r="BH781" s="730"/>
      <c r="BI781" s="1"/>
      <c r="BJ781" s="1"/>
      <c r="BK781" s="1"/>
      <c r="BL781" s="1"/>
      <c r="BM781" s="1"/>
      <c r="BN781" s="1"/>
      <c r="BO781" s="1"/>
      <c r="BP781" s="1"/>
      <c r="BQ781" s="1"/>
      <c r="BR781" s="1"/>
      <c r="BS781" s="1"/>
      <c r="BT781" s="1"/>
      <c r="BU781" s="1"/>
    </row>
    <row r="782" spans="1:73" s="3" customFormat="1">
      <c r="A782" s="1"/>
      <c r="F782" s="28"/>
      <c r="G782" s="28"/>
      <c r="H782" s="28"/>
      <c r="I782" s="28"/>
      <c r="J782" s="28"/>
      <c r="K782" s="28"/>
      <c r="L782" s="28"/>
      <c r="M782" s="28"/>
      <c r="N782" s="28"/>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P782" s="1"/>
      <c r="AQ782" s="1"/>
      <c r="AR782" s="1"/>
      <c r="AS782" s="730"/>
      <c r="AT782" s="730"/>
      <c r="AU782" s="730"/>
      <c r="AV782" s="730"/>
      <c r="AW782" s="730"/>
      <c r="AX782" s="730"/>
      <c r="AY782" s="730"/>
      <c r="AZ782" s="730"/>
      <c r="BA782" s="730"/>
      <c r="BB782" s="730"/>
      <c r="BC782" s="730"/>
      <c r="BD782" s="730"/>
      <c r="BE782" s="730"/>
      <c r="BF782" s="730"/>
      <c r="BG782" s="730"/>
      <c r="BH782" s="730"/>
      <c r="BI782" s="1"/>
      <c r="BJ782" s="1"/>
      <c r="BK782" s="1"/>
      <c r="BL782" s="1"/>
      <c r="BM782" s="1"/>
      <c r="BN782" s="1"/>
      <c r="BO782" s="1"/>
      <c r="BP782" s="1"/>
      <c r="BQ782" s="1"/>
      <c r="BR782" s="1"/>
      <c r="BS782" s="1"/>
      <c r="BT782" s="1"/>
      <c r="BU782" s="1"/>
    </row>
    <row r="783" spans="1:73" s="3" customFormat="1">
      <c r="A783" s="1"/>
      <c r="F783" s="28"/>
      <c r="G783" s="28"/>
      <c r="H783" s="28"/>
      <c r="I783" s="28"/>
      <c r="J783" s="28"/>
      <c r="K783" s="28"/>
      <c r="L783" s="28"/>
      <c r="M783" s="28"/>
      <c r="N783" s="28"/>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P783" s="1"/>
      <c r="AQ783" s="1"/>
      <c r="AR783" s="1"/>
      <c r="AS783" s="730"/>
      <c r="AT783" s="730"/>
      <c r="AU783" s="730"/>
      <c r="AV783" s="730"/>
      <c r="AW783" s="730"/>
      <c r="AX783" s="730"/>
      <c r="AY783" s="730"/>
      <c r="AZ783" s="730"/>
      <c r="BA783" s="730"/>
      <c r="BB783" s="730"/>
      <c r="BC783" s="730"/>
      <c r="BD783" s="730"/>
      <c r="BE783" s="730"/>
      <c r="BF783" s="730"/>
      <c r="BG783" s="730"/>
      <c r="BH783" s="730"/>
      <c r="BI783" s="1"/>
      <c r="BJ783" s="1"/>
      <c r="BK783" s="1"/>
      <c r="BL783" s="1"/>
      <c r="BM783" s="1"/>
      <c r="BN783" s="1"/>
      <c r="BO783" s="1"/>
      <c r="BP783" s="1"/>
      <c r="BQ783" s="1"/>
      <c r="BR783" s="1"/>
      <c r="BS783" s="1"/>
      <c r="BT783" s="1"/>
      <c r="BU783" s="1"/>
    </row>
    <row r="784" spans="1:73" s="3" customFormat="1">
      <c r="A784" s="1"/>
      <c r="F784" s="28"/>
      <c r="G784" s="28"/>
      <c r="H784" s="28"/>
      <c r="I784" s="28"/>
      <c r="J784" s="28"/>
      <c r="K784" s="28"/>
      <c r="L784" s="28"/>
      <c r="M784" s="28"/>
      <c r="N784" s="28"/>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P784" s="1"/>
      <c r="AQ784" s="1"/>
      <c r="AR784" s="1"/>
      <c r="AS784" s="730"/>
      <c r="AT784" s="730"/>
      <c r="AU784" s="730"/>
      <c r="AV784" s="730"/>
      <c r="AW784" s="730"/>
      <c r="AX784" s="730"/>
      <c r="AY784" s="730"/>
      <c r="AZ784" s="730"/>
      <c r="BA784" s="730"/>
      <c r="BB784" s="730"/>
      <c r="BC784" s="730"/>
      <c r="BD784" s="730"/>
      <c r="BE784" s="730"/>
      <c r="BF784" s="730"/>
      <c r="BG784" s="730"/>
      <c r="BH784" s="730"/>
      <c r="BI784" s="1"/>
      <c r="BJ784" s="1"/>
      <c r="BK784" s="1"/>
      <c r="BL784" s="1"/>
      <c r="BM784" s="1"/>
      <c r="BN784" s="1"/>
      <c r="BO784" s="1"/>
      <c r="BP784" s="1"/>
      <c r="BQ784" s="1"/>
      <c r="BR784" s="1"/>
      <c r="BS784" s="1"/>
      <c r="BT784" s="1"/>
      <c r="BU784" s="1"/>
    </row>
    <row r="785" spans="1:73" s="3" customFormat="1">
      <c r="A785" s="1"/>
      <c r="F785" s="28"/>
      <c r="G785" s="28"/>
      <c r="H785" s="28"/>
      <c r="I785" s="28"/>
      <c r="J785" s="28"/>
      <c r="K785" s="28"/>
      <c r="L785" s="28"/>
      <c r="M785" s="28"/>
      <c r="N785" s="28"/>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P785" s="1"/>
      <c r="AQ785" s="1"/>
      <c r="AR785" s="1"/>
      <c r="AS785" s="730"/>
      <c r="AT785" s="730"/>
      <c r="AU785" s="730"/>
      <c r="AV785" s="730"/>
      <c r="AW785" s="730"/>
      <c r="AX785" s="730"/>
      <c r="AY785" s="730"/>
      <c r="AZ785" s="730"/>
      <c r="BA785" s="730"/>
      <c r="BB785" s="730"/>
      <c r="BC785" s="730"/>
      <c r="BD785" s="730"/>
      <c r="BE785" s="730"/>
      <c r="BF785" s="730"/>
      <c r="BG785" s="730"/>
      <c r="BH785" s="730"/>
      <c r="BI785" s="1"/>
      <c r="BJ785" s="1"/>
      <c r="BK785" s="1"/>
      <c r="BL785" s="1"/>
      <c r="BM785" s="1"/>
      <c r="BN785" s="1"/>
      <c r="BO785" s="1"/>
      <c r="BP785" s="1"/>
      <c r="BQ785" s="1"/>
      <c r="BR785" s="1"/>
      <c r="BS785" s="1"/>
      <c r="BT785" s="1"/>
      <c r="BU785" s="1"/>
    </row>
    <row r="786" spans="1:73" s="3" customFormat="1">
      <c r="A786" s="1"/>
      <c r="F786" s="28"/>
      <c r="G786" s="28"/>
      <c r="H786" s="28"/>
      <c r="I786" s="28"/>
      <c r="J786" s="28"/>
      <c r="K786" s="28"/>
      <c r="L786" s="28"/>
      <c r="M786" s="28"/>
      <c r="N786" s="28"/>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P786" s="1"/>
      <c r="AQ786" s="1"/>
      <c r="AR786" s="1"/>
      <c r="AS786" s="730"/>
      <c r="AT786" s="730"/>
      <c r="AU786" s="730"/>
      <c r="AV786" s="730"/>
      <c r="AW786" s="730"/>
      <c r="AX786" s="730"/>
      <c r="AY786" s="730"/>
      <c r="AZ786" s="730"/>
      <c r="BA786" s="730"/>
      <c r="BB786" s="730"/>
      <c r="BC786" s="730"/>
      <c r="BD786" s="730"/>
      <c r="BE786" s="730"/>
      <c r="BF786" s="730"/>
      <c r="BG786" s="730"/>
      <c r="BH786" s="730"/>
      <c r="BI786" s="1"/>
      <c r="BJ786" s="1"/>
      <c r="BK786" s="1"/>
      <c r="BL786" s="1"/>
      <c r="BM786" s="1"/>
      <c r="BN786" s="1"/>
      <c r="BO786" s="1"/>
      <c r="BP786" s="1"/>
      <c r="BQ786" s="1"/>
      <c r="BR786" s="1"/>
      <c r="BS786" s="1"/>
      <c r="BT786" s="1"/>
      <c r="BU786" s="1"/>
    </row>
    <row r="787" spans="1:73" s="3" customFormat="1">
      <c r="A787" s="1"/>
      <c r="F787" s="28"/>
      <c r="G787" s="28"/>
      <c r="H787" s="28"/>
      <c r="I787" s="28"/>
      <c r="J787" s="28"/>
      <c r="K787" s="28"/>
      <c r="L787" s="28"/>
      <c r="M787" s="28"/>
      <c r="N787" s="28"/>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P787" s="1"/>
      <c r="AQ787" s="1"/>
      <c r="AR787" s="1"/>
      <c r="AS787" s="730"/>
      <c r="AT787" s="730"/>
      <c r="AU787" s="730"/>
      <c r="AV787" s="730"/>
      <c r="AW787" s="730"/>
      <c r="AX787" s="730"/>
      <c r="AY787" s="730"/>
      <c r="AZ787" s="730"/>
      <c r="BA787" s="730"/>
      <c r="BB787" s="730"/>
      <c r="BC787" s="730"/>
      <c r="BD787" s="730"/>
      <c r="BE787" s="730"/>
      <c r="BF787" s="730"/>
      <c r="BG787" s="730"/>
      <c r="BH787" s="730"/>
      <c r="BI787" s="1"/>
      <c r="BJ787" s="1"/>
      <c r="BK787" s="1"/>
      <c r="BL787" s="1"/>
      <c r="BM787" s="1"/>
      <c r="BN787" s="1"/>
      <c r="BO787" s="1"/>
      <c r="BP787" s="1"/>
      <c r="BQ787" s="1"/>
      <c r="BR787" s="1"/>
      <c r="BS787" s="1"/>
      <c r="BT787" s="1"/>
      <c r="BU787" s="1"/>
    </row>
    <row r="788" spans="1:73" s="3" customFormat="1">
      <c r="A788" s="1"/>
      <c r="F788" s="28"/>
      <c r="G788" s="28"/>
      <c r="H788" s="28"/>
      <c r="I788" s="28"/>
      <c r="J788" s="28"/>
      <c r="K788" s="28"/>
      <c r="L788" s="28"/>
      <c r="M788" s="28"/>
      <c r="N788" s="28"/>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P788" s="1"/>
      <c r="AQ788" s="1"/>
      <c r="AR788" s="1"/>
      <c r="AS788" s="730"/>
      <c r="AT788" s="730"/>
      <c r="AU788" s="730"/>
      <c r="AV788" s="730"/>
      <c r="AW788" s="730"/>
      <c r="AX788" s="730"/>
      <c r="AY788" s="730"/>
      <c r="AZ788" s="730"/>
      <c r="BA788" s="730"/>
      <c r="BB788" s="730"/>
      <c r="BC788" s="730"/>
      <c r="BD788" s="730"/>
      <c r="BE788" s="730"/>
      <c r="BF788" s="730"/>
      <c r="BG788" s="730"/>
      <c r="BH788" s="730"/>
      <c r="BI788" s="1"/>
      <c r="BJ788" s="1"/>
      <c r="BK788" s="1"/>
      <c r="BL788" s="1"/>
      <c r="BM788" s="1"/>
      <c r="BN788" s="1"/>
      <c r="BO788" s="1"/>
      <c r="BP788" s="1"/>
      <c r="BQ788" s="1"/>
      <c r="BR788" s="1"/>
      <c r="BS788" s="1"/>
      <c r="BT788" s="1"/>
      <c r="BU788" s="1"/>
    </row>
    <row r="789" spans="1:73" s="3" customFormat="1">
      <c r="A789" s="1"/>
      <c r="F789" s="28"/>
      <c r="G789" s="28"/>
      <c r="H789" s="28"/>
      <c r="I789" s="28"/>
      <c r="J789" s="28"/>
      <c r="K789" s="28"/>
      <c r="L789" s="28"/>
      <c r="M789" s="28"/>
      <c r="N789" s="28"/>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P789" s="1"/>
      <c r="AQ789" s="1"/>
      <c r="AR789" s="1"/>
      <c r="AS789" s="730"/>
      <c r="AT789" s="730"/>
      <c r="AU789" s="730"/>
      <c r="AV789" s="730"/>
      <c r="AW789" s="730"/>
      <c r="AX789" s="730"/>
      <c r="AY789" s="730"/>
      <c r="AZ789" s="730"/>
      <c r="BA789" s="730"/>
      <c r="BB789" s="730"/>
      <c r="BC789" s="730"/>
      <c r="BD789" s="730"/>
      <c r="BE789" s="730"/>
      <c r="BF789" s="730"/>
      <c r="BG789" s="730"/>
      <c r="BH789" s="730"/>
      <c r="BI789" s="1"/>
      <c r="BJ789" s="1"/>
      <c r="BK789" s="1"/>
      <c r="BL789" s="1"/>
      <c r="BM789" s="1"/>
      <c r="BN789" s="1"/>
      <c r="BO789" s="1"/>
      <c r="BP789" s="1"/>
      <c r="BQ789" s="1"/>
      <c r="BR789" s="1"/>
      <c r="BS789" s="1"/>
      <c r="BT789" s="1"/>
      <c r="BU789" s="1"/>
    </row>
    <row r="790" spans="1:73" s="3" customFormat="1">
      <c r="A790" s="1"/>
      <c r="F790" s="28"/>
      <c r="G790" s="28"/>
      <c r="H790" s="28"/>
      <c r="I790" s="28"/>
      <c r="J790" s="28"/>
      <c r="K790" s="28"/>
      <c r="L790" s="28"/>
      <c r="M790" s="28"/>
      <c r="N790" s="28"/>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P790" s="1"/>
      <c r="AQ790" s="1"/>
      <c r="AR790" s="1"/>
      <c r="AS790" s="730"/>
      <c r="AT790" s="730"/>
      <c r="AU790" s="730"/>
      <c r="AV790" s="730"/>
      <c r="AW790" s="730"/>
      <c r="AX790" s="730"/>
      <c r="AY790" s="730"/>
      <c r="AZ790" s="730"/>
      <c r="BA790" s="730"/>
      <c r="BB790" s="730"/>
      <c r="BC790" s="730"/>
      <c r="BD790" s="730"/>
      <c r="BE790" s="730"/>
      <c r="BF790" s="730"/>
      <c r="BG790" s="730"/>
      <c r="BH790" s="730"/>
      <c r="BI790" s="1"/>
      <c r="BJ790" s="1"/>
      <c r="BK790" s="1"/>
      <c r="BL790" s="1"/>
      <c r="BM790" s="1"/>
      <c r="BN790" s="1"/>
      <c r="BO790" s="1"/>
      <c r="BP790" s="1"/>
      <c r="BQ790" s="1"/>
      <c r="BR790" s="1"/>
      <c r="BS790" s="1"/>
      <c r="BT790" s="1"/>
      <c r="BU790" s="1"/>
    </row>
    <row r="791" spans="1:73" s="3" customFormat="1">
      <c r="A791" s="1"/>
      <c r="F791" s="28"/>
      <c r="G791" s="28"/>
      <c r="H791" s="28"/>
      <c r="I791" s="28"/>
      <c r="J791" s="28"/>
      <c r="K791" s="28"/>
      <c r="L791" s="28"/>
      <c r="M791" s="28"/>
      <c r="N791" s="28"/>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P791" s="1"/>
      <c r="AQ791" s="1"/>
      <c r="AR791" s="1"/>
      <c r="AS791" s="730"/>
      <c r="AT791" s="730"/>
      <c r="AU791" s="730"/>
      <c r="AV791" s="730"/>
      <c r="AW791" s="730"/>
      <c r="AX791" s="730"/>
      <c r="AY791" s="730"/>
      <c r="AZ791" s="730"/>
      <c r="BA791" s="730"/>
      <c r="BB791" s="730"/>
      <c r="BC791" s="730"/>
      <c r="BD791" s="730"/>
      <c r="BE791" s="730"/>
      <c r="BF791" s="730"/>
      <c r="BG791" s="730"/>
      <c r="BH791" s="730"/>
      <c r="BI791" s="1"/>
      <c r="BJ791" s="1"/>
      <c r="BK791" s="1"/>
      <c r="BL791" s="1"/>
      <c r="BM791" s="1"/>
      <c r="BN791" s="1"/>
      <c r="BO791" s="1"/>
      <c r="BP791" s="1"/>
      <c r="BQ791" s="1"/>
      <c r="BR791" s="1"/>
      <c r="BS791" s="1"/>
      <c r="BT791" s="1"/>
      <c r="BU791" s="1"/>
    </row>
    <row r="792" spans="1:73" s="3" customFormat="1">
      <c r="A792" s="1"/>
      <c r="F792" s="28"/>
      <c r="G792" s="28"/>
      <c r="H792" s="28"/>
      <c r="I792" s="28"/>
      <c r="J792" s="28"/>
      <c r="K792" s="28"/>
      <c r="L792" s="28"/>
      <c r="M792" s="28"/>
      <c r="N792" s="28"/>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P792" s="1"/>
      <c r="AQ792" s="1"/>
      <c r="AR792" s="1"/>
      <c r="AS792" s="730"/>
      <c r="AT792" s="730"/>
      <c r="AU792" s="730"/>
      <c r="AV792" s="730"/>
      <c r="AW792" s="730"/>
      <c r="AX792" s="730"/>
      <c r="AY792" s="730"/>
      <c r="AZ792" s="730"/>
      <c r="BA792" s="730"/>
      <c r="BB792" s="730"/>
      <c r="BC792" s="730"/>
      <c r="BD792" s="730"/>
      <c r="BE792" s="730"/>
      <c r="BF792" s="730"/>
      <c r="BG792" s="730"/>
      <c r="BH792" s="730"/>
      <c r="BI792" s="1"/>
      <c r="BJ792" s="1"/>
      <c r="BK792" s="1"/>
      <c r="BL792" s="1"/>
      <c r="BM792" s="1"/>
      <c r="BN792" s="1"/>
      <c r="BO792" s="1"/>
      <c r="BP792" s="1"/>
      <c r="BQ792" s="1"/>
      <c r="BR792" s="1"/>
      <c r="BS792" s="1"/>
      <c r="BT792" s="1"/>
      <c r="BU792" s="1"/>
    </row>
    <row r="793" spans="1:73" s="3" customFormat="1">
      <c r="A793" s="1"/>
      <c r="F793" s="28"/>
      <c r="G793" s="28"/>
      <c r="H793" s="28"/>
      <c r="I793" s="28"/>
      <c r="J793" s="28"/>
      <c r="K793" s="28"/>
      <c r="L793" s="28"/>
      <c r="M793" s="28"/>
      <c r="N793" s="28"/>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P793" s="1"/>
      <c r="AQ793" s="1"/>
      <c r="AR793" s="1"/>
      <c r="AS793" s="730"/>
      <c r="AT793" s="730"/>
      <c r="AU793" s="730"/>
      <c r="AV793" s="730"/>
      <c r="AW793" s="730"/>
      <c r="AX793" s="730"/>
      <c r="AY793" s="730"/>
      <c r="AZ793" s="730"/>
      <c r="BA793" s="730"/>
      <c r="BB793" s="730"/>
      <c r="BC793" s="730"/>
      <c r="BD793" s="730"/>
      <c r="BE793" s="730"/>
      <c r="BF793" s="730"/>
      <c r="BG793" s="730"/>
      <c r="BH793" s="730"/>
      <c r="BI793" s="1"/>
      <c r="BJ793" s="1"/>
      <c r="BK793" s="1"/>
      <c r="BL793" s="1"/>
      <c r="BM793" s="1"/>
      <c r="BN793" s="1"/>
      <c r="BO793" s="1"/>
      <c r="BP793" s="1"/>
      <c r="BQ793" s="1"/>
      <c r="BR793" s="1"/>
      <c r="BS793" s="1"/>
      <c r="BT793" s="1"/>
      <c r="BU793" s="1"/>
    </row>
    <row r="794" spans="1:73" s="3" customFormat="1">
      <c r="A794" s="1"/>
      <c r="F794" s="28"/>
      <c r="G794" s="28"/>
      <c r="H794" s="28"/>
      <c r="I794" s="28"/>
      <c r="J794" s="28"/>
      <c r="K794" s="28"/>
      <c r="L794" s="28"/>
      <c r="M794" s="28"/>
      <c r="N794" s="28"/>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P794" s="1"/>
      <c r="AQ794" s="1"/>
      <c r="AR794" s="1"/>
      <c r="AS794" s="730"/>
      <c r="AT794" s="730"/>
      <c r="AU794" s="730"/>
      <c r="AV794" s="730"/>
      <c r="AW794" s="730"/>
      <c r="AX794" s="730"/>
      <c r="AY794" s="730"/>
      <c r="AZ794" s="730"/>
      <c r="BA794" s="730"/>
      <c r="BB794" s="730"/>
      <c r="BC794" s="730"/>
      <c r="BD794" s="730"/>
      <c r="BE794" s="730"/>
      <c r="BF794" s="730"/>
      <c r="BG794" s="730"/>
      <c r="BH794" s="730"/>
      <c r="BI794" s="1"/>
      <c r="BJ794" s="1"/>
      <c r="BK794" s="1"/>
      <c r="BL794" s="1"/>
      <c r="BM794" s="1"/>
      <c r="BN794" s="1"/>
      <c r="BO794" s="1"/>
      <c r="BP794" s="1"/>
      <c r="BQ794" s="1"/>
      <c r="BR794" s="1"/>
      <c r="BS794" s="1"/>
      <c r="BT794" s="1"/>
      <c r="BU794" s="1"/>
    </row>
    <row r="795" spans="1:73" s="3" customFormat="1">
      <c r="A795" s="1"/>
      <c r="F795" s="28"/>
      <c r="G795" s="28"/>
      <c r="H795" s="28"/>
      <c r="I795" s="28"/>
      <c r="J795" s="28"/>
      <c r="K795" s="28"/>
      <c r="L795" s="28"/>
      <c r="M795" s="28"/>
      <c r="N795" s="28"/>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P795" s="1"/>
      <c r="AQ795" s="1"/>
      <c r="AR795" s="1"/>
      <c r="AS795" s="730"/>
      <c r="AT795" s="730"/>
      <c r="AU795" s="730"/>
      <c r="AV795" s="730"/>
      <c r="AW795" s="730"/>
      <c r="AX795" s="730"/>
      <c r="AY795" s="730"/>
      <c r="AZ795" s="730"/>
      <c r="BA795" s="730"/>
      <c r="BB795" s="730"/>
      <c r="BC795" s="730"/>
      <c r="BD795" s="730"/>
      <c r="BE795" s="730"/>
      <c r="BF795" s="730"/>
      <c r="BG795" s="730"/>
      <c r="BH795" s="730"/>
      <c r="BI795" s="1"/>
      <c r="BJ795" s="1"/>
      <c r="BK795" s="1"/>
      <c r="BL795" s="1"/>
      <c r="BM795" s="1"/>
      <c r="BN795" s="1"/>
      <c r="BO795" s="1"/>
      <c r="BP795" s="1"/>
      <c r="BQ795" s="1"/>
      <c r="BR795" s="1"/>
      <c r="BS795" s="1"/>
      <c r="BT795" s="1"/>
      <c r="BU795" s="1"/>
    </row>
    <row r="796" spans="1:73" s="3" customFormat="1">
      <c r="A796" s="1"/>
      <c r="F796" s="28"/>
      <c r="G796" s="28"/>
      <c r="H796" s="28"/>
      <c r="I796" s="28"/>
      <c r="J796" s="28"/>
      <c r="K796" s="28"/>
      <c r="L796" s="28"/>
      <c r="M796" s="28"/>
      <c r="N796" s="28"/>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P796" s="1"/>
      <c r="AQ796" s="1"/>
      <c r="AR796" s="1"/>
      <c r="AS796" s="730"/>
      <c r="AT796" s="730"/>
      <c r="AU796" s="730"/>
      <c r="AV796" s="730"/>
      <c r="AW796" s="730"/>
      <c r="AX796" s="730"/>
      <c r="AY796" s="730"/>
      <c r="AZ796" s="730"/>
      <c r="BA796" s="730"/>
      <c r="BB796" s="730"/>
      <c r="BC796" s="730"/>
      <c r="BD796" s="730"/>
      <c r="BE796" s="730"/>
      <c r="BF796" s="730"/>
      <c r="BG796" s="730"/>
      <c r="BH796" s="730"/>
      <c r="BI796" s="1"/>
      <c r="BJ796" s="1"/>
      <c r="BK796" s="1"/>
      <c r="BL796" s="1"/>
      <c r="BM796" s="1"/>
      <c r="BN796" s="1"/>
      <c r="BO796" s="1"/>
      <c r="BP796" s="1"/>
      <c r="BQ796" s="1"/>
      <c r="BR796" s="1"/>
      <c r="BS796" s="1"/>
      <c r="BT796" s="1"/>
      <c r="BU796" s="1"/>
    </row>
    <row r="797" spans="1:73" s="3" customFormat="1">
      <c r="A797" s="1"/>
      <c r="F797" s="28"/>
      <c r="G797" s="28"/>
      <c r="H797" s="28"/>
      <c r="I797" s="28"/>
      <c r="J797" s="28"/>
      <c r="K797" s="28"/>
      <c r="L797" s="28"/>
      <c r="M797" s="28"/>
      <c r="N797" s="28"/>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P797" s="1"/>
      <c r="AQ797" s="1"/>
      <c r="AR797" s="1"/>
      <c r="AS797" s="730"/>
      <c r="AT797" s="730"/>
      <c r="AU797" s="730"/>
      <c r="AV797" s="730"/>
      <c r="AW797" s="730"/>
      <c r="AX797" s="730"/>
      <c r="AY797" s="730"/>
      <c r="AZ797" s="730"/>
      <c r="BA797" s="730"/>
      <c r="BB797" s="730"/>
      <c r="BC797" s="730"/>
      <c r="BD797" s="730"/>
      <c r="BE797" s="730"/>
      <c r="BF797" s="730"/>
      <c r="BG797" s="730"/>
      <c r="BH797" s="730"/>
      <c r="BI797" s="1"/>
      <c r="BJ797" s="1"/>
      <c r="BK797" s="1"/>
      <c r="BL797" s="1"/>
      <c r="BM797" s="1"/>
      <c r="BN797" s="1"/>
      <c r="BO797" s="1"/>
      <c r="BP797" s="1"/>
      <c r="BQ797" s="1"/>
      <c r="BR797" s="1"/>
      <c r="BS797" s="1"/>
      <c r="BT797" s="1"/>
      <c r="BU797" s="1"/>
    </row>
    <row r="798" spans="1:73" s="3" customFormat="1">
      <c r="A798" s="1"/>
      <c r="F798" s="28"/>
      <c r="G798" s="28"/>
      <c r="H798" s="28"/>
      <c r="I798" s="28"/>
      <c r="J798" s="28"/>
      <c r="K798" s="28"/>
      <c r="L798" s="28"/>
      <c r="M798" s="28"/>
      <c r="N798" s="28"/>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P798" s="1"/>
      <c r="AQ798" s="1"/>
      <c r="AR798" s="1"/>
      <c r="AS798" s="730"/>
      <c r="AT798" s="730"/>
      <c r="AU798" s="730"/>
      <c r="AV798" s="730"/>
      <c r="AW798" s="730"/>
      <c r="AX798" s="730"/>
      <c r="AY798" s="730"/>
      <c r="AZ798" s="730"/>
      <c r="BA798" s="730"/>
      <c r="BB798" s="730"/>
      <c r="BC798" s="730"/>
      <c r="BD798" s="730"/>
      <c r="BE798" s="730"/>
      <c r="BF798" s="730"/>
      <c r="BG798" s="730"/>
      <c r="BH798" s="730"/>
      <c r="BI798" s="1"/>
      <c r="BJ798" s="1"/>
      <c r="BK798" s="1"/>
      <c r="BL798" s="1"/>
      <c r="BM798" s="1"/>
      <c r="BN798" s="1"/>
      <c r="BO798" s="1"/>
      <c r="BP798" s="1"/>
      <c r="BQ798" s="1"/>
      <c r="BR798" s="1"/>
      <c r="BS798" s="1"/>
      <c r="BT798" s="1"/>
      <c r="BU798" s="1"/>
    </row>
    <row r="799" spans="1:73" s="3" customFormat="1">
      <c r="A799" s="1"/>
      <c r="F799" s="28"/>
      <c r="G799" s="28"/>
      <c r="H799" s="28"/>
      <c r="I799" s="28"/>
      <c r="J799" s="28"/>
      <c r="K799" s="28"/>
      <c r="L799" s="28"/>
      <c r="M799" s="28"/>
      <c r="N799" s="28"/>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P799" s="1"/>
      <c r="AQ799" s="1"/>
      <c r="AR799" s="1"/>
      <c r="AS799" s="730"/>
      <c r="AT799" s="730"/>
      <c r="AU799" s="730"/>
      <c r="AV799" s="730"/>
      <c r="AW799" s="730"/>
      <c r="AX799" s="730"/>
      <c r="AY799" s="730"/>
      <c r="AZ799" s="730"/>
      <c r="BA799" s="730"/>
      <c r="BB799" s="730"/>
      <c r="BC799" s="730"/>
      <c r="BD799" s="730"/>
      <c r="BE799" s="730"/>
      <c r="BF799" s="730"/>
      <c r="BG799" s="730"/>
      <c r="BH799" s="730"/>
      <c r="BI799" s="1"/>
      <c r="BJ799" s="1"/>
      <c r="BK799" s="1"/>
      <c r="BL799" s="1"/>
      <c r="BM799" s="1"/>
      <c r="BN799" s="1"/>
      <c r="BO799" s="1"/>
      <c r="BP799" s="1"/>
      <c r="BQ799" s="1"/>
      <c r="BR799" s="1"/>
      <c r="BS799" s="1"/>
      <c r="BT799" s="1"/>
      <c r="BU799" s="1"/>
    </row>
    <row r="800" spans="1:73" s="3" customFormat="1">
      <c r="A800" s="1"/>
      <c r="F800" s="28"/>
      <c r="G800" s="28"/>
      <c r="H800" s="28"/>
      <c r="I800" s="28"/>
      <c r="J800" s="28"/>
      <c r="K800" s="28"/>
      <c r="L800" s="28"/>
      <c r="M800" s="28"/>
      <c r="N800" s="28"/>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P800" s="1"/>
      <c r="AQ800" s="1"/>
      <c r="AR800" s="1"/>
      <c r="AS800" s="730"/>
      <c r="AT800" s="730"/>
      <c r="AU800" s="730"/>
      <c r="AV800" s="730"/>
      <c r="AW800" s="730"/>
      <c r="AX800" s="730"/>
      <c r="AY800" s="730"/>
      <c r="AZ800" s="730"/>
      <c r="BA800" s="730"/>
      <c r="BB800" s="730"/>
      <c r="BC800" s="730"/>
      <c r="BD800" s="730"/>
      <c r="BE800" s="730"/>
      <c r="BF800" s="730"/>
      <c r="BG800" s="730"/>
      <c r="BH800" s="730"/>
      <c r="BI800" s="1"/>
      <c r="BJ800" s="1"/>
      <c r="BK800" s="1"/>
      <c r="BL800" s="1"/>
      <c r="BM800" s="1"/>
      <c r="BN800" s="1"/>
      <c r="BO800" s="1"/>
      <c r="BP800" s="1"/>
      <c r="BQ800" s="1"/>
      <c r="BR800" s="1"/>
      <c r="BS800" s="1"/>
      <c r="BT800" s="1"/>
      <c r="BU800" s="1"/>
    </row>
    <row r="801" spans="1:73" s="3" customFormat="1">
      <c r="A801" s="1"/>
      <c r="F801" s="28"/>
      <c r="G801" s="28"/>
      <c r="H801" s="28"/>
      <c r="I801" s="28"/>
      <c r="J801" s="28"/>
      <c r="K801" s="28"/>
      <c r="L801" s="28"/>
      <c r="M801" s="28"/>
      <c r="N801" s="28"/>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P801" s="1"/>
      <c r="AQ801" s="1"/>
      <c r="AR801" s="1"/>
      <c r="AS801" s="730"/>
      <c r="AT801" s="730"/>
      <c r="AU801" s="730"/>
      <c r="AV801" s="730"/>
      <c r="AW801" s="730"/>
      <c r="AX801" s="730"/>
      <c r="AY801" s="730"/>
      <c r="AZ801" s="730"/>
      <c r="BA801" s="730"/>
      <c r="BB801" s="730"/>
      <c r="BC801" s="730"/>
      <c r="BD801" s="730"/>
      <c r="BE801" s="730"/>
      <c r="BF801" s="730"/>
      <c r="BG801" s="730"/>
      <c r="BH801" s="730"/>
      <c r="BI801" s="1"/>
      <c r="BJ801" s="1"/>
      <c r="BK801" s="1"/>
      <c r="BL801" s="1"/>
      <c r="BM801" s="1"/>
      <c r="BN801" s="1"/>
      <c r="BO801" s="1"/>
      <c r="BP801" s="1"/>
      <c r="BQ801" s="1"/>
      <c r="BR801" s="1"/>
      <c r="BS801" s="1"/>
      <c r="BT801" s="1"/>
      <c r="BU801" s="1"/>
    </row>
    <row r="802" spans="1:73" s="3" customFormat="1">
      <c r="A802" s="1"/>
      <c r="F802" s="28"/>
      <c r="G802" s="28"/>
      <c r="H802" s="28"/>
      <c r="I802" s="28"/>
      <c r="J802" s="28"/>
      <c r="K802" s="28"/>
      <c r="L802" s="28"/>
      <c r="M802" s="28"/>
      <c r="N802" s="28"/>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P802" s="1"/>
      <c r="AQ802" s="1"/>
      <c r="AR802" s="1"/>
      <c r="AS802" s="730"/>
      <c r="AT802" s="730"/>
      <c r="AU802" s="730"/>
      <c r="AV802" s="730"/>
      <c r="AW802" s="730"/>
      <c r="AX802" s="730"/>
      <c r="AY802" s="730"/>
      <c r="AZ802" s="730"/>
      <c r="BA802" s="730"/>
      <c r="BB802" s="730"/>
      <c r="BC802" s="730"/>
      <c r="BD802" s="730"/>
      <c r="BE802" s="730"/>
      <c r="BF802" s="730"/>
      <c r="BG802" s="730"/>
      <c r="BH802" s="730"/>
      <c r="BI802" s="1"/>
      <c r="BJ802" s="1"/>
      <c r="BK802" s="1"/>
      <c r="BL802" s="1"/>
      <c r="BM802" s="1"/>
      <c r="BN802" s="1"/>
      <c r="BO802" s="1"/>
      <c r="BP802" s="1"/>
      <c r="BQ802" s="1"/>
      <c r="BR802" s="1"/>
      <c r="BS802" s="1"/>
      <c r="BT802" s="1"/>
      <c r="BU802" s="1"/>
    </row>
    <row r="803" spans="1:73" s="3" customFormat="1">
      <c r="A803" s="1"/>
      <c r="F803" s="28"/>
      <c r="G803" s="28"/>
      <c r="H803" s="28"/>
      <c r="I803" s="28"/>
      <c r="J803" s="28"/>
      <c r="K803" s="28"/>
      <c r="L803" s="28"/>
      <c r="M803" s="28"/>
      <c r="N803" s="28"/>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P803" s="1"/>
      <c r="AQ803" s="1"/>
      <c r="AR803" s="1"/>
      <c r="AS803" s="730"/>
      <c r="AT803" s="730"/>
      <c r="AU803" s="730"/>
      <c r="AV803" s="730"/>
      <c r="AW803" s="730"/>
      <c r="AX803" s="730"/>
      <c r="AY803" s="730"/>
      <c r="AZ803" s="730"/>
      <c r="BA803" s="730"/>
      <c r="BB803" s="730"/>
      <c r="BC803" s="730"/>
      <c r="BD803" s="730"/>
      <c r="BE803" s="730"/>
      <c r="BF803" s="730"/>
      <c r="BG803" s="730"/>
      <c r="BH803" s="730"/>
      <c r="BI803" s="1"/>
      <c r="BJ803" s="1"/>
      <c r="BK803" s="1"/>
      <c r="BL803" s="1"/>
      <c r="BM803" s="1"/>
      <c r="BN803" s="1"/>
      <c r="BO803" s="1"/>
      <c r="BP803" s="1"/>
      <c r="BQ803" s="1"/>
      <c r="BR803" s="1"/>
      <c r="BS803" s="1"/>
      <c r="BT803" s="1"/>
      <c r="BU803" s="1"/>
    </row>
    <row r="804" spans="1:73" s="3" customFormat="1">
      <c r="A804" s="1"/>
      <c r="F804" s="28"/>
      <c r="G804" s="28"/>
      <c r="H804" s="28"/>
      <c r="I804" s="28"/>
      <c r="J804" s="28"/>
      <c r="K804" s="28"/>
      <c r="L804" s="28"/>
      <c r="M804" s="28"/>
      <c r="N804" s="28"/>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P804" s="1"/>
      <c r="AQ804" s="1"/>
      <c r="AR804" s="1"/>
      <c r="AS804" s="730"/>
      <c r="AT804" s="730"/>
      <c r="AU804" s="730"/>
      <c r="AV804" s="730"/>
      <c r="AW804" s="730"/>
      <c r="AX804" s="730"/>
      <c r="AY804" s="730"/>
      <c r="AZ804" s="730"/>
      <c r="BA804" s="730"/>
      <c r="BB804" s="730"/>
      <c r="BC804" s="730"/>
      <c r="BD804" s="730"/>
      <c r="BE804" s="730"/>
      <c r="BF804" s="730"/>
      <c r="BG804" s="730"/>
      <c r="BH804" s="730"/>
      <c r="BI804" s="1"/>
      <c r="BJ804" s="1"/>
      <c r="BK804" s="1"/>
      <c r="BL804" s="1"/>
      <c r="BM804" s="1"/>
      <c r="BN804" s="1"/>
      <c r="BO804" s="1"/>
      <c r="BP804" s="1"/>
      <c r="BQ804" s="1"/>
      <c r="BR804" s="1"/>
      <c r="BS804" s="1"/>
      <c r="BT804" s="1"/>
      <c r="BU804" s="1"/>
    </row>
    <row r="805" spans="1:73" s="3" customFormat="1">
      <c r="A805" s="1"/>
      <c r="F805" s="28"/>
      <c r="G805" s="28"/>
      <c r="H805" s="28"/>
      <c r="I805" s="28"/>
      <c r="J805" s="28"/>
      <c r="K805" s="28"/>
      <c r="L805" s="28"/>
      <c r="M805" s="28"/>
      <c r="N805" s="28"/>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P805" s="1"/>
      <c r="AQ805" s="1"/>
      <c r="AR805" s="1"/>
      <c r="AS805" s="730"/>
      <c r="AT805" s="730"/>
      <c r="AU805" s="730"/>
      <c r="AV805" s="730"/>
      <c r="AW805" s="730"/>
      <c r="AX805" s="730"/>
      <c r="AY805" s="730"/>
      <c r="AZ805" s="730"/>
      <c r="BA805" s="730"/>
      <c r="BB805" s="730"/>
      <c r="BC805" s="730"/>
      <c r="BD805" s="730"/>
      <c r="BE805" s="730"/>
      <c r="BF805" s="730"/>
      <c r="BG805" s="730"/>
      <c r="BH805" s="730"/>
      <c r="BI805" s="1"/>
      <c r="BJ805" s="1"/>
      <c r="BK805" s="1"/>
      <c r="BL805" s="1"/>
      <c r="BM805" s="1"/>
      <c r="BN805" s="1"/>
      <c r="BO805" s="1"/>
      <c r="BP805" s="1"/>
      <c r="BQ805" s="1"/>
      <c r="BR805" s="1"/>
      <c r="BS805" s="1"/>
      <c r="BT805" s="1"/>
      <c r="BU805" s="1"/>
    </row>
    <row r="806" spans="1:73" s="3" customFormat="1">
      <c r="A806" s="1"/>
      <c r="F806" s="28"/>
      <c r="G806" s="28"/>
      <c r="H806" s="28"/>
      <c r="I806" s="28"/>
      <c r="J806" s="28"/>
      <c r="K806" s="28"/>
      <c r="L806" s="28"/>
      <c r="M806" s="28"/>
      <c r="N806" s="28"/>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P806" s="1"/>
      <c r="AQ806" s="1"/>
      <c r="AR806" s="1"/>
      <c r="AS806" s="730"/>
      <c r="AT806" s="730"/>
      <c r="AU806" s="730"/>
      <c r="AV806" s="730"/>
      <c r="AW806" s="730"/>
      <c r="AX806" s="730"/>
      <c r="AY806" s="730"/>
      <c r="AZ806" s="730"/>
      <c r="BA806" s="730"/>
      <c r="BB806" s="730"/>
      <c r="BC806" s="730"/>
      <c r="BD806" s="730"/>
      <c r="BE806" s="730"/>
      <c r="BF806" s="730"/>
      <c r="BG806" s="730"/>
      <c r="BH806" s="730"/>
      <c r="BI806" s="1"/>
      <c r="BJ806" s="1"/>
      <c r="BK806" s="1"/>
      <c r="BL806" s="1"/>
      <c r="BM806" s="1"/>
      <c r="BN806" s="1"/>
      <c r="BO806" s="1"/>
      <c r="BP806" s="1"/>
      <c r="BQ806" s="1"/>
      <c r="BR806" s="1"/>
      <c r="BS806" s="1"/>
      <c r="BT806" s="1"/>
      <c r="BU806" s="1"/>
    </row>
    <row r="807" spans="1:73" s="3" customFormat="1">
      <c r="A807" s="1"/>
      <c r="F807" s="28"/>
      <c r="G807" s="28"/>
      <c r="H807" s="28"/>
      <c r="I807" s="28"/>
      <c r="J807" s="28"/>
      <c r="K807" s="28"/>
      <c r="L807" s="28"/>
      <c r="M807" s="28"/>
      <c r="N807" s="28"/>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P807" s="1"/>
      <c r="AQ807" s="1"/>
      <c r="AR807" s="1"/>
      <c r="AS807" s="730"/>
      <c r="AT807" s="730"/>
      <c r="AU807" s="730"/>
      <c r="AV807" s="730"/>
      <c r="AW807" s="730"/>
      <c r="AX807" s="730"/>
      <c r="AY807" s="730"/>
      <c r="AZ807" s="730"/>
      <c r="BA807" s="730"/>
      <c r="BB807" s="730"/>
      <c r="BC807" s="730"/>
      <c r="BD807" s="730"/>
      <c r="BE807" s="730"/>
      <c r="BF807" s="730"/>
      <c r="BG807" s="730"/>
      <c r="BH807" s="730"/>
      <c r="BI807" s="1"/>
      <c r="BJ807" s="1"/>
      <c r="BK807" s="1"/>
      <c r="BL807" s="1"/>
      <c r="BM807" s="1"/>
      <c r="BN807" s="1"/>
      <c r="BO807" s="1"/>
      <c r="BP807" s="1"/>
      <c r="BQ807" s="1"/>
      <c r="BR807" s="1"/>
      <c r="BS807" s="1"/>
      <c r="BT807" s="1"/>
      <c r="BU807" s="1"/>
    </row>
    <row r="808" spans="1:73" s="3" customFormat="1">
      <c r="A808" s="1"/>
      <c r="F808" s="28"/>
      <c r="G808" s="28"/>
      <c r="H808" s="28"/>
      <c r="I808" s="28"/>
      <c r="J808" s="28"/>
      <c r="K808" s="28"/>
      <c r="L808" s="28"/>
      <c r="M808" s="28"/>
      <c r="N808" s="28"/>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P808" s="1"/>
      <c r="AQ808" s="1"/>
      <c r="AR808" s="1"/>
      <c r="AS808" s="730"/>
      <c r="AT808" s="730"/>
      <c r="AU808" s="730"/>
      <c r="AV808" s="730"/>
      <c r="AW808" s="730"/>
      <c r="AX808" s="730"/>
      <c r="AY808" s="730"/>
      <c r="AZ808" s="730"/>
      <c r="BA808" s="730"/>
      <c r="BB808" s="730"/>
      <c r="BC808" s="730"/>
      <c r="BD808" s="730"/>
      <c r="BE808" s="730"/>
      <c r="BF808" s="730"/>
      <c r="BG808" s="730"/>
      <c r="BH808" s="730"/>
      <c r="BI808" s="1"/>
      <c r="BJ808" s="1"/>
      <c r="BK808" s="1"/>
      <c r="BL808" s="1"/>
      <c r="BM808" s="1"/>
      <c r="BN808" s="1"/>
      <c r="BO808" s="1"/>
      <c r="BP808" s="1"/>
      <c r="BQ808" s="1"/>
      <c r="BR808" s="1"/>
      <c r="BS808" s="1"/>
      <c r="BT808" s="1"/>
      <c r="BU808" s="1"/>
    </row>
    <row r="809" spans="1:73" s="3" customFormat="1">
      <c r="A809" s="1"/>
      <c r="F809" s="28"/>
      <c r="G809" s="28"/>
      <c r="H809" s="28"/>
      <c r="I809" s="28"/>
      <c r="J809" s="28"/>
      <c r="K809" s="28"/>
      <c r="L809" s="28"/>
      <c r="M809" s="28"/>
      <c r="N809" s="28"/>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P809" s="1"/>
      <c r="AQ809" s="1"/>
      <c r="AR809" s="1"/>
      <c r="AS809" s="730"/>
      <c r="AT809" s="730"/>
      <c r="AU809" s="730"/>
      <c r="AV809" s="730"/>
      <c r="AW809" s="730"/>
      <c r="AX809" s="730"/>
      <c r="AY809" s="730"/>
      <c r="AZ809" s="730"/>
      <c r="BA809" s="730"/>
      <c r="BB809" s="730"/>
      <c r="BC809" s="730"/>
      <c r="BD809" s="730"/>
      <c r="BE809" s="730"/>
      <c r="BF809" s="730"/>
      <c r="BG809" s="730"/>
      <c r="BH809" s="730"/>
      <c r="BI809" s="1"/>
      <c r="BJ809" s="1"/>
      <c r="BK809" s="1"/>
      <c r="BL809" s="1"/>
      <c r="BM809" s="1"/>
      <c r="BN809" s="1"/>
      <c r="BO809" s="1"/>
      <c r="BP809" s="1"/>
      <c r="BQ809" s="1"/>
      <c r="BR809" s="1"/>
      <c r="BS809" s="1"/>
      <c r="BT809" s="1"/>
      <c r="BU809" s="1"/>
    </row>
    <row r="810" spans="1:73" s="3" customFormat="1">
      <c r="A810" s="1"/>
      <c r="F810" s="28"/>
      <c r="G810" s="28"/>
      <c r="H810" s="28"/>
      <c r="I810" s="28"/>
      <c r="J810" s="28"/>
      <c r="K810" s="28"/>
      <c r="L810" s="28"/>
      <c r="M810" s="28"/>
      <c r="N810" s="28"/>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P810" s="1"/>
      <c r="AQ810" s="1"/>
      <c r="AR810" s="1"/>
      <c r="AS810" s="730"/>
      <c r="AT810" s="730"/>
      <c r="AU810" s="730"/>
      <c r="AV810" s="730"/>
      <c r="AW810" s="730"/>
      <c r="AX810" s="730"/>
      <c r="AY810" s="730"/>
      <c r="AZ810" s="730"/>
      <c r="BA810" s="730"/>
      <c r="BB810" s="730"/>
      <c r="BC810" s="730"/>
      <c r="BD810" s="730"/>
      <c r="BE810" s="730"/>
      <c r="BF810" s="730"/>
      <c r="BG810" s="730"/>
      <c r="BH810" s="730"/>
      <c r="BI810" s="1"/>
      <c r="BJ810" s="1"/>
      <c r="BK810" s="1"/>
      <c r="BL810" s="1"/>
      <c r="BM810" s="1"/>
      <c r="BN810" s="1"/>
      <c r="BO810" s="1"/>
      <c r="BP810" s="1"/>
      <c r="BQ810" s="1"/>
      <c r="BR810" s="1"/>
      <c r="BS810" s="1"/>
      <c r="BT810" s="1"/>
      <c r="BU810" s="1"/>
    </row>
    <row r="811" spans="1:73" s="3" customFormat="1">
      <c r="A811" s="1"/>
      <c r="F811" s="28"/>
      <c r="G811" s="28"/>
      <c r="H811" s="28"/>
      <c r="I811" s="28"/>
      <c r="J811" s="28"/>
      <c r="K811" s="28"/>
      <c r="L811" s="28"/>
      <c r="M811" s="28"/>
      <c r="N811" s="28"/>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P811" s="1"/>
      <c r="AQ811" s="1"/>
      <c r="AR811" s="1"/>
      <c r="AS811" s="730"/>
      <c r="AT811" s="730"/>
      <c r="AU811" s="730"/>
      <c r="AV811" s="730"/>
      <c r="AW811" s="730"/>
      <c r="AX811" s="730"/>
      <c r="AY811" s="730"/>
      <c r="AZ811" s="730"/>
      <c r="BA811" s="730"/>
      <c r="BB811" s="730"/>
      <c r="BC811" s="730"/>
      <c r="BD811" s="730"/>
      <c r="BE811" s="730"/>
      <c r="BF811" s="730"/>
      <c r="BG811" s="730"/>
      <c r="BH811" s="730"/>
      <c r="BI811" s="1"/>
      <c r="BJ811" s="1"/>
      <c r="BK811" s="1"/>
      <c r="BL811" s="1"/>
      <c r="BM811" s="1"/>
      <c r="BN811" s="1"/>
      <c r="BO811" s="1"/>
      <c r="BP811" s="1"/>
      <c r="BQ811" s="1"/>
      <c r="BR811" s="1"/>
      <c r="BS811" s="1"/>
      <c r="BT811" s="1"/>
      <c r="BU811" s="1"/>
    </row>
    <row r="812" spans="1:73" s="3" customFormat="1">
      <c r="A812" s="1"/>
      <c r="F812" s="28"/>
      <c r="G812" s="28"/>
      <c r="H812" s="28"/>
      <c r="I812" s="28"/>
      <c r="J812" s="28"/>
      <c r="K812" s="28"/>
      <c r="L812" s="28"/>
      <c r="M812" s="28"/>
      <c r="N812" s="28"/>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P812" s="1"/>
      <c r="AQ812" s="1"/>
      <c r="AR812" s="1"/>
      <c r="AS812" s="730"/>
      <c r="AT812" s="730"/>
      <c r="AU812" s="730"/>
      <c r="AV812" s="730"/>
      <c r="AW812" s="730"/>
      <c r="AX812" s="730"/>
      <c r="AY812" s="730"/>
      <c r="AZ812" s="730"/>
      <c r="BA812" s="730"/>
      <c r="BB812" s="730"/>
      <c r="BC812" s="730"/>
      <c r="BD812" s="730"/>
      <c r="BE812" s="730"/>
      <c r="BF812" s="730"/>
      <c r="BG812" s="730"/>
      <c r="BH812" s="730"/>
      <c r="BI812" s="1"/>
      <c r="BJ812" s="1"/>
      <c r="BK812" s="1"/>
      <c r="BL812" s="1"/>
      <c r="BM812" s="1"/>
      <c r="BN812" s="1"/>
      <c r="BO812" s="1"/>
      <c r="BP812" s="1"/>
      <c r="BQ812" s="1"/>
      <c r="BR812" s="1"/>
      <c r="BS812" s="1"/>
      <c r="BT812" s="1"/>
      <c r="BU812" s="1"/>
    </row>
    <row r="813" spans="1:73" s="3" customFormat="1">
      <c r="A813" s="1"/>
      <c r="F813" s="28"/>
      <c r="G813" s="28"/>
      <c r="H813" s="28"/>
      <c r="I813" s="28"/>
      <c r="J813" s="28"/>
      <c r="K813" s="28"/>
      <c r="L813" s="28"/>
      <c r="M813" s="28"/>
      <c r="N813" s="28"/>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P813" s="1"/>
      <c r="AQ813" s="1"/>
      <c r="AR813" s="1"/>
      <c r="AS813" s="730"/>
      <c r="AT813" s="730"/>
      <c r="AU813" s="730"/>
      <c r="AV813" s="730"/>
      <c r="AW813" s="730"/>
      <c r="AX813" s="730"/>
      <c r="AY813" s="730"/>
      <c r="AZ813" s="730"/>
      <c r="BA813" s="730"/>
      <c r="BB813" s="730"/>
      <c r="BC813" s="730"/>
      <c r="BD813" s="730"/>
      <c r="BE813" s="730"/>
      <c r="BF813" s="730"/>
      <c r="BG813" s="730"/>
      <c r="BH813" s="730"/>
      <c r="BI813" s="1"/>
      <c r="BJ813" s="1"/>
      <c r="BK813" s="1"/>
      <c r="BL813" s="1"/>
      <c r="BM813" s="1"/>
      <c r="BN813" s="1"/>
      <c r="BO813" s="1"/>
      <c r="BP813" s="1"/>
      <c r="BQ813" s="1"/>
      <c r="BR813" s="1"/>
      <c r="BS813" s="1"/>
      <c r="BT813" s="1"/>
      <c r="BU813" s="1"/>
    </row>
    <row r="814" spans="1:73">
      <c r="D814" s="3"/>
      <c r="E814" s="3"/>
      <c r="F814" s="28"/>
      <c r="G814" s="28"/>
      <c r="H814" s="28"/>
      <c r="I814" s="28"/>
      <c r="J814" s="28"/>
      <c r="K814" s="28"/>
      <c r="L814" s="28"/>
      <c r="M814" s="28"/>
      <c r="N814" s="28"/>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row>
  </sheetData>
  <autoFilter ref="C5:AJ152">
    <filterColumn colId="6" showButton="0"/>
    <filterColumn colId="7" showButton="0"/>
    <filterColumn colId="8" showButton="0"/>
    <filterColumn colId="9" showButton="0"/>
    <filterColumn colId="10" showButton="0"/>
    <filterColumn colId="11" showButton="0"/>
  </autoFilter>
  <mergeCells count="6">
    <mergeCell ref="C1:AM1"/>
    <mergeCell ref="C4:F4"/>
    <mergeCell ref="G4:N4"/>
    <mergeCell ref="I5:N5"/>
    <mergeCell ref="O4:AJ4"/>
    <mergeCell ref="AK4:AM4"/>
  </mergeCells>
  <conditionalFormatting sqref="G57 H55:H56 H45:H47">
    <cfRule type="iconSet" priority="3039">
      <iconSet iconSet="4TrafficLights">
        <cfvo type="percent" val="0"/>
        <cfvo type="percent" val="25"/>
        <cfvo type="percent" val="50"/>
        <cfvo type="percent" val="75"/>
      </iconSet>
    </cfRule>
    <cfRule type="iconSet" priority="3040">
      <iconSet>
        <cfvo type="percent" val="0"/>
        <cfvo type="percent" val="33"/>
        <cfvo type="percent" val="67"/>
      </iconSet>
    </cfRule>
  </conditionalFormatting>
  <conditionalFormatting sqref="G57 H55:H56 H45:H47">
    <cfRule type="iconSet" priority="3041">
      <iconSet iconSet="4TrafficLights">
        <cfvo type="percent" val="0"/>
        <cfvo type="percent" val="25"/>
        <cfvo type="percent" val="50"/>
        <cfvo type="percent" val="75"/>
      </iconSet>
    </cfRule>
  </conditionalFormatting>
  <conditionalFormatting sqref="H60">
    <cfRule type="iconSet" priority="2928">
      <iconSet iconSet="4TrafficLights">
        <cfvo type="percent" val="0"/>
        <cfvo type="percent" val="25"/>
        <cfvo type="percent" val="50"/>
        <cfvo type="percent" val="75"/>
      </iconSet>
    </cfRule>
    <cfRule type="iconSet" priority="2929">
      <iconSet>
        <cfvo type="percent" val="0"/>
        <cfvo type="percent" val="33"/>
        <cfvo type="percent" val="67"/>
      </iconSet>
    </cfRule>
  </conditionalFormatting>
  <conditionalFormatting sqref="H60">
    <cfRule type="iconSet" priority="2930">
      <iconSet iconSet="4TrafficLights">
        <cfvo type="percent" val="0"/>
        <cfvo type="percent" val="25"/>
        <cfvo type="percent" val="50"/>
        <cfvo type="percent" val="75"/>
      </iconSet>
    </cfRule>
  </conditionalFormatting>
  <conditionalFormatting sqref="H59">
    <cfRule type="iconSet" priority="2760">
      <iconSet iconSet="4TrafficLights">
        <cfvo type="percent" val="0"/>
        <cfvo type="percent" val="25"/>
        <cfvo type="percent" val="50"/>
        <cfvo type="percent" val="75"/>
      </iconSet>
    </cfRule>
    <cfRule type="iconSet" priority="2761">
      <iconSet>
        <cfvo type="percent" val="0"/>
        <cfvo type="percent" val="33"/>
        <cfvo type="percent" val="67"/>
      </iconSet>
    </cfRule>
  </conditionalFormatting>
  <conditionalFormatting sqref="H59">
    <cfRule type="iconSet" priority="2762">
      <iconSet iconSet="4TrafficLights">
        <cfvo type="percent" val="0"/>
        <cfvo type="percent" val="25"/>
        <cfvo type="percent" val="50"/>
        <cfvo type="percent" val="75"/>
      </iconSet>
    </cfRule>
  </conditionalFormatting>
  <conditionalFormatting sqref="H28">
    <cfRule type="iconSet" priority="2751">
      <iconSet iconSet="4TrafficLights">
        <cfvo type="percent" val="0"/>
        <cfvo type="percent" val="25"/>
        <cfvo type="percent" val="50"/>
        <cfvo type="percent" val="75"/>
      </iconSet>
    </cfRule>
    <cfRule type="iconSet" priority="2752">
      <iconSet>
        <cfvo type="percent" val="0"/>
        <cfvo type="percent" val="33"/>
        <cfvo type="percent" val="67"/>
      </iconSet>
    </cfRule>
  </conditionalFormatting>
  <conditionalFormatting sqref="H28">
    <cfRule type="iconSet" priority="2753">
      <iconSet iconSet="4TrafficLights">
        <cfvo type="percent" val="0"/>
        <cfvo type="percent" val="25"/>
        <cfvo type="percent" val="50"/>
        <cfvo type="percent" val="75"/>
      </iconSet>
    </cfRule>
  </conditionalFormatting>
  <conditionalFormatting sqref="H29">
    <cfRule type="iconSet" priority="2745">
      <iconSet iconSet="4TrafficLights">
        <cfvo type="percent" val="0"/>
        <cfvo type="percent" val="25"/>
        <cfvo type="percent" val="50"/>
        <cfvo type="percent" val="75"/>
      </iconSet>
    </cfRule>
    <cfRule type="iconSet" priority="2746">
      <iconSet>
        <cfvo type="percent" val="0"/>
        <cfvo type="percent" val="33"/>
        <cfvo type="percent" val="67"/>
      </iconSet>
    </cfRule>
  </conditionalFormatting>
  <conditionalFormatting sqref="H29">
    <cfRule type="iconSet" priority="2747">
      <iconSet iconSet="4TrafficLights">
        <cfvo type="percent" val="0"/>
        <cfvo type="percent" val="25"/>
        <cfvo type="percent" val="50"/>
        <cfvo type="percent" val="75"/>
      </iconSet>
    </cfRule>
  </conditionalFormatting>
  <conditionalFormatting sqref="BE30">
    <cfRule type="iconSet" priority="2733">
      <iconSet iconSet="4TrafficLights">
        <cfvo type="percent" val="0"/>
        <cfvo type="percent" val="25"/>
        <cfvo type="percent" val="50"/>
        <cfvo type="percent" val="75"/>
      </iconSet>
    </cfRule>
    <cfRule type="iconSet" priority="2734">
      <iconSet>
        <cfvo type="percent" val="0"/>
        <cfvo type="percent" val="33"/>
        <cfvo type="percent" val="67"/>
      </iconSet>
    </cfRule>
  </conditionalFormatting>
  <conditionalFormatting sqref="BE30">
    <cfRule type="iconSet" priority="2735">
      <iconSet iconSet="4TrafficLights">
        <cfvo type="percent" val="0"/>
        <cfvo type="percent" val="25"/>
        <cfvo type="percent" val="50"/>
        <cfvo type="percent" val="75"/>
      </iconSet>
    </cfRule>
  </conditionalFormatting>
  <conditionalFormatting sqref="BE31:BE41">
    <cfRule type="iconSet" priority="2727">
      <iconSet iconSet="4TrafficLights">
        <cfvo type="percent" val="0"/>
        <cfvo type="percent" val="25"/>
        <cfvo type="percent" val="50"/>
        <cfvo type="percent" val="75"/>
      </iconSet>
    </cfRule>
    <cfRule type="iconSet" priority="2728">
      <iconSet>
        <cfvo type="percent" val="0"/>
        <cfvo type="percent" val="33"/>
        <cfvo type="percent" val="67"/>
      </iconSet>
    </cfRule>
  </conditionalFormatting>
  <conditionalFormatting sqref="BE31:BE41">
    <cfRule type="iconSet" priority="2729">
      <iconSet iconSet="4TrafficLights">
        <cfvo type="percent" val="0"/>
        <cfvo type="percent" val="25"/>
        <cfvo type="percent" val="50"/>
        <cfvo type="percent" val="75"/>
      </iconSet>
    </cfRule>
  </conditionalFormatting>
  <conditionalFormatting sqref="H75">
    <cfRule type="iconSet" priority="2588">
      <iconSet iconSet="4TrafficLights">
        <cfvo type="percent" val="0"/>
        <cfvo type="percent" val="25"/>
        <cfvo type="percent" val="50"/>
        <cfvo type="percent" val="75"/>
      </iconSet>
    </cfRule>
    <cfRule type="iconSet" priority="2589">
      <iconSet>
        <cfvo type="percent" val="0"/>
        <cfvo type="percent" val="33"/>
        <cfvo type="percent" val="67"/>
      </iconSet>
    </cfRule>
  </conditionalFormatting>
  <conditionalFormatting sqref="H75">
    <cfRule type="iconSet" priority="2590">
      <iconSet iconSet="4TrafficLights">
        <cfvo type="percent" val="0"/>
        <cfvo type="percent" val="25"/>
        <cfvo type="percent" val="50"/>
        <cfvo type="percent" val="75"/>
      </iconSet>
    </cfRule>
  </conditionalFormatting>
  <conditionalFormatting sqref="G62">
    <cfRule type="iconSet" priority="2567">
      <iconSet iconSet="4TrafficLights">
        <cfvo type="percent" val="0"/>
        <cfvo type="percent" val="25"/>
        <cfvo type="percent" val="50"/>
        <cfvo type="percent" val="75"/>
      </iconSet>
    </cfRule>
    <cfRule type="iconSet" priority="2568">
      <iconSet>
        <cfvo type="percent" val="0"/>
        <cfvo type="percent" val="33"/>
        <cfvo type="percent" val="67"/>
      </iconSet>
    </cfRule>
  </conditionalFormatting>
  <conditionalFormatting sqref="G62">
    <cfRule type="iconSet" priority="2569">
      <iconSet iconSet="4TrafficLights">
        <cfvo type="percent" val="0"/>
        <cfvo type="percent" val="25"/>
        <cfvo type="percent" val="50"/>
        <cfvo type="percent" val="75"/>
      </iconSet>
    </cfRule>
  </conditionalFormatting>
  <conditionalFormatting sqref="H73:H74 H70">
    <cfRule type="iconSet" priority="2420">
      <iconSet iconSet="4TrafficLights">
        <cfvo type="percent" val="0"/>
        <cfvo type="percent" val="25"/>
        <cfvo type="percent" val="50"/>
        <cfvo type="percent" val="75"/>
      </iconSet>
    </cfRule>
    <cfRule type="iconSet" priority="2421">
      <iconSet>
        <cfvo type="percent" val="0"/>
        <cfvo type="percent" val="33"/>
        <cfvo type="percent" val="67"/>
      </iconSet>
    </cfRule>
  </conditionalFormatting>
  <conditionalFormatting sqref="H73:H74 H70">
    <cfRule type="iconSet" priority="2422">
      <iconSet iconSet="4TrafficLights">
        <cfvo type="percent" val="0"/>
        <cfvo type="percent" val="25"/>
        <cfvo type="percent" val="50"/>
        <cfvo type="percent" val="75"/>
      </iconSet>
    </cfRule>
  </conditionalFormatting>
  <conditionalFormatting sqref="H26">
    <cfRule type="iconSet" priority="2411">
      <iconSet iconSet="4TrafficLights">
        <cfvo type="percent" val="0"/>
        <cfvo type="percent" val="25"/>
        <cfvo type="percent" val="50"/>
        <cfvo type="percent" val="75"/>
      </iconSet>
    </cfRule>
    <cfRule type="iconSet" priority="2412">
      <iconSet>
        <cfvo type="percent" val="0"/>
        <cfvo type="percent" val="33"/>
        <cfvo type="percent" val="67"/>
      </iconSet>
    </cfRule>
  </conditionalFormatting>
  <conditionalFormatting sqref="H26">
    <cfRule type="iconSet" priority="2413">
      <iconSet iconSet="4TrafficLights">
        <cfvo type="percent" val="0"/>
        <cfvo type="percent" val="25"/>
        <cfvo type="percent" val="50"/>
        <cfvo type="percent" val="75"/>
      </iconSet>
    </cfRule>
  </conditionalFormatting>
  <conditionalFormatting sqref="H25">
    <cfRule type="iconSet" priority="2393">
      <iconSet iconSet="4TrafficLights">
        <cfvo type="percent" val="0"/>
        <cfvo type="percent" val="25"/>
        <cfvo type="percent" val="50"/>
        <cfvo type="percent" val="75"/>
      </iconSet>
    </cfRule>
    <cfRule type="iconSet" priority="2394">
      <iconSet>
        <cfvo type="percent" val="0"/>
        <cfvo type="percent" val="33"/>
        <cfvo type="percent" val="67"/>
      </iconSet>
    </cfRule>
  </conditionalFormatting>
  <conditionalFormatting sqref="H25">
    <cfRule type="iconSet" priority="2395">
      <iconSet iconSet="4TrafficLights">
        <cfvo type="percent" val="0"/>
        <cfvo type="percent" val="25"/>
        <cfvo type="percent" val="50"/>
        <cfvo type="percent" val="75"/>
      </iconSet>
    </cfRule>
  </conditionalFormatting>
  <conditionalFormatting sqref="H82">
    <cfRule type="iconSet" priority="1967">
      <iconSet iconSet="4TrafficLights">
        <cfvo type="percent" val="0"/>
        <cfvo type="percent" val="25"/>
        <cfvo type="percent" val="50"/>
        <cfvo type="percent" val="75"/>
      </iconSet>
    </cfRule>
    <cfRule type="iconSet" priority="1968">
      <iconSet>
        <cfvo type="percent" val="0"/>
        <cfvo type="percent" val="33"/>
        <cfvo type="percent" val="67"/>
      </iconSet>
    </cfRule>
  </conditionalFormatting>
  <conditionalFormatting sqref="H82">
    <cfRule type="iconSet" priority="1969">
      <iconSet iconSet="4TrafficLights">
        <cfvo type="percent" val="0"/>
        <cfvo type="percent" val="25"/>
        <cfvo type="percent" val="50"/>
        <cfvo type="percent" val="75"/>
      </iconSet>
    </cfRule>
  </conditionalFormatting>
  <conditionalFormatting sqref="H83">
    <cfRule type="iconSet" priority="1777">
      <iconSet iconSet="4TrafficLights">
        <cfvo type="percent" val="0"/>
        <cfvo type="percent" val="25"/>
        <cfvo type="percent" val="50"/>
        <cfvo type="percent" val="75"/>
      </iconSet>
    </cfRule>
    <cfRule type="iconSet" priority="1778">
      <iconSet>
        <cfvo type="percent" val="0"/>
        <cfvo type="percent" val="33"/>
        <cfvo type="percent" val="67"/>
      </iconSet>
    </cfRule>
  </conditionalFormatting>
  <conditionalFormatting sqref="H83">
    <cfRule type="iconSet" priority="1779">
      <iconSet iconSet="4TrafficLights">
        <cfvo type="percent" val="0"/>
        <cfvo type="percent" val="25"/>
        <cfvo type="percent" val="50"/>
        <cfvo type="percent" val="75"/>
      </iconSet>
    </cfRule>
  </conditionalFormatting>
  <conditionalFormatting sqref="H27">
    <cfRule type="iconSet" priority="1498">
      <iconSet iconSet="4TrafficLights">
        <cfvo type="percent" val="0"/>
        <cfvo type="percent" val="25"/>
        <cfvo type="percent" val="50"/>
        <cfvo type="percent" val="75"/>
      </iconSet>
    </cfRule>
    <cfRule type="iconSet" priority="1499">
      <iconSet>
        <cfvo type="percent" val="0"/>
        <cfvo type="percent" val="33"/>
        <cfvo type="percent" val="67"/>
      </iconSet>
    </cfRule>
  </conditionalFormatting>
  <conditionalFormatting sqref="H27">
    <cfRule type="iconSet" priority="1500">
      <iconSet iconSet="4TrafficLights">
        <cfvo type="percent" val="0"/>
        <cfvo type="percent" val="25"/>
        <cfvo type="percent" val="50"/>
        <cfvo type="percent" val="75"/>
      </iconSet>
    </cfRule>
  </conditionalFormatting>
  <conditionalFormatting sqref="H80:H81">
    <cfRule type="iconSet" priority="39564">
      <iconSet iconSet="4TrafficLights">
        <cfvo type="percent" val="0"/>
        <cfvo type="percent" val="25"/>
        <cfvo type="percent" val="50"/>
        <cfvo type="percent" val="75"/>
      </iconSet>
    </cfRule>
    <cfRule type="iconSet" priority="39565">
      <iconSet>
        <cfvo type="percent" val="0"/>
        <cfvo type="percent" val="33"/>
        <cfvo type="percent" val="67"/>
      </iconSet>
    </cfRule>
  </conditionalFormatting>
  <conditionalFormatting sqref="H80:H81">
    <cfRule type="iconSet" priority="39568">
      <iconSet iconSet="4TrafficLights">
        <cfvo type="percent" val="0"/>
        <cfvo type="percent" val="25"/>
        <cfvo type="percent" val="50"/>
        <cfvo type="percent" val="75"/>
      </iconSet>
    </cfRule>
  </conditionalFormatting>
  <conditionalFormatting sqref="H42 H7:H10 H12:H24">
    <cfRule type="iconSet" priority="39575">
      <iconSet iconSet="4TrafficLights">
        <cfvo type="percent" val="0"/>
        <cfvo type="percent" val="25"/>
        <cfvo type="percent" val="50"/>
        <cfvo type="percent" val="75"/>
      </iconSet>
    </cfRule>
    <cfRule type="iconSet" priority="39576">
      <iconSet>
        <cfvo type="percent" val="0"/>
        <cfvo type="percent" val="33"/>
        <cfvo type="percent" val="67"/>
      </iconSet>
    </cfRule>
  </conditionalFormatting>
  <conditionalFormatting sqref="H42 H7:H10 H12:H24">
    <cfRule type="iconSet" priority="39583">
      <iconSet iconSet="4TrafficLights">
        <cfvo type="percent" val="0"/>
        <cfvo type="percent" val="25"/>
        <cfvo type="percent" val="50"/>
        <cfvo type="percent" val="75"/>
      </iconSet>
    </cfRule>
  </conditionalFormatting>
  <conditionalFormatting sqref="H85">
    <cfRule type="iconSet" priority="1351">
      <iconSet iconSet="4TrafficLights">
        <cfvo type="percent" val="0"/>
        <cfvo type="percent" val="25"/>
        <cfvo type="percent" val="50"/>
        <cfvo type="percent" val="75"/>
      </iconSet>
    </cfRule>
    <cfRule type="iconSet" priority="1352">
      <iconSet>
        <cfvo type="percent" val="0"/>
        <cfvo type="percent" val="33"/>
        <cfvo type="percent" val="67"/>
      </iconSet>
    </cfRule>
  </conditionalFormatting>
  <conditionalFormatting sqref="H85">
    <cfRule type="iconSet" priority="1353">
      <iconSet iconSet="4TrafficLights">
        <cfvo type="percent" val="0"/>
        <cfvo type="percent" val="25"/>
        <cfvo type="percent" val="50"/>
        <cfvo type="percent" val="75"/>
      </iconSet>
    </cfRule>
  </conditionalFormatting>
  <conditionalFormatting sqref="H30:H40">
    <cfRule type="iconSet" priority="39660">
      <iconSet iconSet="4TrafficLights">
        <cfvo type="percent" val="0"/>
        <cfvo type="percent" val="25"/>
        <cfvo type="percent" val="50"/>
        <cfvo type="percent" val="75"/>
      </iconSet>
    </cfRule>
    <cfRule type="iconSet" priority="39661">
      <iconSet>
        <cfvo type="percent" val="0"/>
        <cfvo type="percent" val="33"/>
        <cfvo type="percent" val="67"/>
      </iconSet>
    </cfRule>
  </conditionalFormatting>
  <conditionalFormatting sqref="H30:H40">
    <cfRule type="iconSet" priority="39662">
      <iconSet iconSet="4TrafficLights">
        <cfvo type="percent" val="0"/>
        <cfvo type="percent" val="25"/>
        <cfvo type="percent" val="50"/>
        <cfvo type="percent" val="75"/>
      </iconSet>
    </cfRule>
  </conditionalFormatting>
  <conditionalFormatting sqref="H62">
    <cfRule type="iconSet" priority="1327">
      <iconSet iconSet="4TrafficLights">
        <cfvo type="percent" val="0"/>
        <cfvo type="percent" val="25"/>
        <cfvo type="percent" val="50"/>
        <cfvo type="percent" val="75"/>
      </iconSet>
    </cfRule>
    <cfRule type="iconSet" priority="1328">
      <iconSet>
        <cfvo type="percent" val="0"/>
        <cfvo type="percent" val="33"/>
        <cfvo type="percent" val="67"/>
      </iconSet>
    </cfRule>
  </conditionalFormatting>
  <conditionalFormatting sqref="H62">
    <cfRule type="iconSet" priority="1329">
      <iconSet iconSet="4TrafficLights">
        <cfvo type="percent" val="0"/>
        <cfvo type="percent" val="25"/>
        <cfvo type="percent" val="50"/>
        <cfvo type="percent" val="75"/>
      </iconSet>
    </cfRule>
  </conditionalFormatting>
  <conditionalFormatting sqref="H48">
    <cfRule type="iconSet" priority="1306">
      <iconSet iconSet="4TrafficLights">
        <cfvo type="percent" val="0"/>
        <cfvo type="percent" val="25"/>
        <cfvo type="percent" val="50"/>
        <cfvo type="percent" val="75"/>
      </iconSet>
    </cfRule>
    <cfRule type="iconSet" priority="1307">
      <iconSet>
        <cfvo type="percent" val="0"/>
        <cfvo type="percent" val="33"/>
        <cfvo type="percent" val="67"/>
      </iconSet>
    </cfRule>
  </conditionalFormatting>
  <conditionalFormatting sqref="H48">
    <cfRule type="iconSet" priority="1308">
      <iconSet iconSet="4TrafficLights">
        <cfvo type="percent" val="0"/>
        <cfvo type="percent" val="25"/>
        <cfvo type="percent" val="50"/>
        <cfvo type="percent" val="75"/>
      </iconSet>
    </cfRule>
  </conditionalFormatting>
  <conditionalFormatting sqref="H78">
    <cfRule type="iconSet" priority="280">
      <iconSet iconSet="4TrafficLights">
        <cfvo type="percent" val="0"/>
        <cfvo type="percent" val="25"/>
        <cfvo type="percent" val="50"/>
        <cfvo type="percent" val="75"/>
      </iconSet>
    </cfRule>
    <cfRule type="iconSet" priority="281">
      <iconSet>
        <cfvo type="percent" val="0"/>
        <cfvo type="percent" val="33"/>
        <cfvo type="percent" val="67"/>
      </iconSet>
    </cfRule>
  </conditionalFormatting>
  <conditionalFormatting sqref="H78">
    <cfRule type="iconSet" priority="282">
      <iconSet iconSet="4TrafficLights">
        <cfvo type="percent" val="0"/>
        <cfvo type="percent" val="25"/>
        <cfvo type="percent" val="50"/>
        <cfvo type="percent" val="75"/>
      </iconSet>
    </cfRule>
  </conditionalFormatting>
  <conditionalFormatting sqref="H79">
    <cfRule type="iconSet" priority="268">
      <iconSet iconSet="4TrafficLights">
        <cfvo type="percent" val="0"/>
        <cfvo type="percent" val="25"/>
        <cfvo type="percent" val="50"/>
        <cfvo type="percent" val="75"/>
      </iconSet>
    </cfRule>
    <cfRule type="iconSet" priority="269">
      <iconSet>
        <cfvo type="percent" val="0"/>
        <cfvo type="percent" val="33"/>
        <cfvo type="percent" val="67"/>
      </iconSet>
    </cfRule>
  </conditionalFormatting>
  <conditionalFormatting sqref="H79">
    <cfRule type="iconSet" priority="270">
      <iconSet iconSet="4TrafficLights">
        <cfvo type="percent" val="0"/>
        <cfvo type="percent" val="25"/>
        <cfvo type="percent" val="50"/>
        <cfvo type="percent" val="75"/>
      </iconSet>
    </cfRule>
  </conditionalFormatting>
  <conditionalFormatting sqref="H63">
    <cfRule type="iconSet" priority="40652">
      <iconSet iconSet="4TrafficLights">
        <cfvo type="percent" val="0"/>
        <cfvo type="percent" val="25"/>
        <cfvo type="percent" val="50"/>
        <cfvo type="percent" val="75"/>
      </iconSet>
    </cfRule>
    <cfRule type="iconSet" priority="40653">
      <iconSet>
        <cfvo type="percent" val="0"/>
        <cfvo type="percent" val="33"/>
        <cfvo type="percent" val="67"/>
      </iconSet>
    </cfRule>
  </conditionalFormatting>
  <conditionalFormatting sqref="H63">
    <cfRule type="iconSet" priority="40654">
      <iconSet iconSet="4TrafficLights">
        <cfvo type="percent" val="0"/>
        <cfvo type="percent" val="25"/>
        <cfvo type="percent" val="50"/>
        <cfvo type="percent" val="75"/>
      </iconSet>
    </cfRule>
  </conditionalFormatting>
  <conditionalFormatting sqref="H43">
    <cfRule type="iconSet" priority="55">
      <iconSet iconSet="4TrafficLights">
        <cfvo type="percent" val="0"/>
        <cfvo type="percent" val="25"/>
        <cfvo type="percent" val="50"/>
        <cfvo type="percent" val="75"/>
      </iconSet>
    </cfRule>
    <cfRule type="iconSet" priority="56">
      <iconSet>
        <cfvo type="percent" val="0"/>
        <cfvo type="percent" val="33"/>
        <cfvo type="percent" val="67"/>
      </iconSet>
    </cfRule>
  </conditionalFormatting>
  <conditionalFormatting sqref="H43">
    <cfRule type="iconSet" priority="57">
      <iconSet iconSet="4TrafficLights">
        <cfvo type="percent" val="0"/>
        <cfvo type="percent" val="25"/>
        <cfvo type="percent" val="50"/>
        <cfvo type="percent" val="75"/>
      </iconSet>
    </cfRule>
  </conditionalFormatting>
  <conditionalFormatting sqref="H44">
    <cfRule type="iconSet" priority="52">
      <iconSet iconSet="4TrafficLights">
        <cfvo type="percent" val="0"/>
        <cfvo type="percent" val="25"/>
        <cfvo type="percent" val="50"/>
        <cfvo type="percent" val="75"/>
      </iconSet>
    </cfRule>
    <cfRule type="iconSet" priority="53">
      <iconSet>
        <cfvo type="percent" val="0"/>
        <cfvo type="percent" val="33"/>
        <cfvo type="percent" val="67"/>
      </iconSet>
    </cfRule>
  </conditionalFormatting>
  <conditionalFormatting sqref="H44">
    <cfRule type="iconSet" priority="54">
      <iconSet iconSet="4TrafficLights">
        <cfvo type="percent" val="0"/>
        <cfvo type="percent" val="25"/>
        <cfvo type="percent" val="50"/>
        <cfvo type="percent" val="75"/>
      </iconSet>
    </cfRule>
  </conditionalFormatting>
  <conditionalFormatting sqref="H49">
    <cfRule type="iconSet" priority="49">
      <iconSet iconSet="4TrafficLights">
        <cfvo type="percent" val="0"/>
        <cfvo type="percent" val="25"/>
        <cfvo type="percent" val="50"/>
        <cfvo type="percent" val="75"/>
      </iconSet>
    </cfRule>
    <cfRule type="iconSet" priority="50">
      <iconSet>
        <cfvo type="percent" val="0"/>
        <cfvo type="percent" val="33"/>
        <cfvo type="percent" val="67"/>
      </iconSet>
    </cfRule>
  </conditionalFormatting>
  <conditionalFormatting sqref="H49">
    <cfRule type="iconSet" priority="51">
      <iconSet iconSet="4TrafficLights">
        <cfvo type="percent" val="0"/>
        <cfvo type="percent" val="25"/>
        <cfvo type="percent" val="50"/>
        <cfvo type="percent" val="75"/>
      </iconSet>
    </cfRule>
  </conditionalFormatting>
  <conditionalFormatting sqref="H57">
    <cfRule type="iconSet" priority="37">
      <iconSet iconSet="4TrafficLights">
        <cfvo type="percent" val="0"/>
        <cfvo type="percent" val="25"/>
        <cfvo type="percent" val="50"/>
        <cfvo type="percent" val="75"/>
      </iconSet>
    </cfRule>
    <cfRule type="iconSet" priority="38">
      <iconSet>
        <cfvo type="percent" val="0"/>
        <cfvo type="percent" val="33"/>
        <cfvo type="percent" val="67"/>
      </iconSet>
    </cfRule>
  </conditionalFormatting>
  <conditionalFormatting sqref="H57">
    <cfRule type="iconSet" priority="39">
      <iconSet iconSet="4TrafficLights">
        <cfvo type="percent" val="0"/>
        <cfvo type="percent" val="25"/>
        <cfvo type="percent" val="50"/>
        <cfvo type="percent" val="75"/>
      </iconSet>
    </cfRule>
  </conditionalFormatting>
  <conditionalFormatting sqref="H61">
    <cfRule type="iconSet" priority="34">
      <iconSet iconSet="4TrafficLights">
        <cfvo type="percent" val="0"/>
        <cfvo type="percent" val="25"/>
        <cfvo type="percent" val="50"/>
        <cfvo type="percent" val="75"/>
      </iconSet>
    </cfRule>
    <cfRule type="iconSet" priority="35">
      <iconSet>
        <cfvo type="percent" val="0"/>
        <cfvo type="percent" val="33"/>
        <cfvo type="percent" val="67"/>
      </iconSet>
    </cfRule>
  </conditionalFormatting>
  <conditionalFormatting sqref="H61">
    <cfRule type="iconSet" priority="36">
      <iconSet iconSet="4TrafficLights">
        <cfvo type="percent" val="0"/>
        <cfvo type="percent" val="25"/>
        <cfvo type="percent" val="50"/>
        <cfvo type="percent" val="75"/>
      </iconSet>
    </cfRule>
  </conditionalFormatting>
  <conditionalFormatting sqref="H68">
    <cfRule type="iconSet" priority="28">
      <iconSet iconSet="4TrafficLights">
        <cfvo type="percent" val="0"/>
        <cfvo type="percent" val="25"/>
        <cfvo type="percent" val="50"/>
        <cfvo type="percent" val="75"/>
      </iconSet>
    </cfRule>
    <cfRule type="iconSet" priority="29">
      <iconSet>
        <cfvo type="percent" val="0"/>
        <cfvo type="percent" val="33"/>
        <cfvo type="percent" val="67"/>
      </iconSet>
    </cfRule>
  </conditionalFormatting>
  <conditionalFormatting sqref="H68">
    <cfRule type="iconSet" priority="30">
      <iconSet iconSet="4TrafficLights">
        <cfvo type="percent" val="0"/>
        <cfvo type="percent" val="25"/>
        <cfvo type="percent" val="50"/>
        <cfvo type="percent" val="75"/>
      </iconSet>
    </cfRule>
  </conditionalFormatting>
  <conditionalFormatting sqref="H69">
    <cfRule type="iconSet" priority="25">
      <iconSet iconSet="4TrafficLights">
        <cfvo type="percent" val="0"/>
        <cfvo type="percent" val="25"/>
        <cfvo type="percent" val="50"/>
        <cfvo type="percent" val="75"/>
      </iconSet>
    </cfRule>
    <cfRule type="iconSet" priority="26">
      <iconSet>
        <cfvo type="percent" val="0"/>
        <cfvo type="percent" val="33"/>
        <cfvo type="percent" val="67"/>
      </iconSet>
    </cfRule>
  </conditionalFormatting>
  <conditionalFormatting sqref="H69">
    <cfRule type="iconSet" priority="27">
      <iconSet iconSet="4TrafficLights">
        <cfvo type="percent" val="0"/>
        <cfvo type="percent" val="25"/>
        <cfvo type="percent" val="50"/>
        <cfvo type="percent" val="75"/>
      </iconSet>
    </cfRule>
  </conditionalFormatting>
  <conditionalFormatting sqref="H72">
    <cfRule type="iconSet" priority="22">
      <iconSet iconSet="4TrafficLights">
        <cfvo type="percent" val="0"/>
        <cfvo type="percent" val="25"/>
        <cfvo type="percent" val="50"/>
        <cfvo type="percent" val="75"/>
      </iconSet>
    </cfRule>
    <cfRule type="iconSet" priority="23">
      <iconSet>
        <cfvo type="percent" val="0"/>
        <cfvo type="percent" val="33"/>
        <cfvo type="percent" val="67"/>
      </iconSet>
    </cfRule>
  </conditionalFormatting>
  <conditionalFormatting sqref="H72">
    <cfRule type="iconSet" priority="24">
      <iconSet iconSet="4TrafficLights">
        <cfvo type="percent" val="0"/>
        <cfvo type="percent" val="25"/>
        <cfvo type="percent" val="50"/>
        <cfvo type="percent" val="75"/>
      </iconSet>
    </cfRule>
  </conditionalFormatting>
  <conditionalFormatting sqref="H71">
    <cfRule type="iconSet" priority="16">
      <iconSet iconSet="4TrafficLights">
        <cfvo type="percent" val="0"/>
        <cfvo type="percent" val="25"/>
        <cfvo type="percent" val="50"/>
        <cfvo type="percent" val="75"/>
      </iconSet>
    </cfRule>
    <cfRule type="iconSet" priority="17">
      <iconSet>
        <cfvo type="percent" val="0"/>
        <cfvo type="percent" val="33"/>
        <cfvo type="percent" val="67"/>
      </iconSet>
    </cfRule>
  </conditionalFormatting>
  <conditionalFormatting sqref="H71">
    <cfRule type="iconSet" priority="18">
      <iconSet iconSet="4TrafficLights">
        <cfvo type="percent" val="0"/>
        <cfvo type="percent" val="25"/>
        <cfvo type="percent" val="50"/>
        <cfvo type="percent" val="75"/>
      </iconSet>
    </cfRule>
  </conditionalFormatting>
  <conditionalFormatting sqref="H50:H54">
    <cfRule type="iconSet" priority="53147">
      <iconSet iconSet="4TrafficLights">
        <cfvo type="percent" val="0"/>
        <cfvo type="percent" val="25"/>
        <cfvo type="percent" val="50"/>
        <cfvo type="percent" val="75"/>
      </iconSet>
    </cfRule>
    <cfRule type="iconSet" priority="53148">
      <iconSet>
        <cfvo type="percent" val="0"/>
        <cfvo type="percent" val="33"/>
        <cfvo type="percent" val="67"/>
      </iconSet>
    </cfRule>
  </conditionalFormatting>
  <conditionalFormatting sqref="H50:H54">
    <cfRule type="iconSet" priority="53151">
      <iconSet iconSet="4TrafficLights">
        <cfvo type="percent" val="0"/>
        <cfvo type="percent" val="25"/>
        <cfvo type="percent" val="50"/>
        <cfvo type="percent" val="75"/>
      </iconSet>
    </cfRule>
  </conditionalFormatting>
  <conditionalFormatting sqref="H64:H67">
    <cfRule type="iconSet" priority="54039">
      <iconSet iconSet="4TrafficLights">
        <cfvo type="percent" val="0"/>
        <cfvo type="percent" val="25"/>
        <cfvo type="percent" val="50"/>
        <cfvo type="percent" val="75"/>
      </iconSet>
    </cfRule>
    <cfRule type="iconSet" priority="54040">
      <iconSet>
        <cfvo type="percent" val="0"/>
        <cfvo type="percent" val="33"/>
        <cfvo type="percent" val="67"/>
      </iconSet>
    </cfRule>
  </conditionalFormatting>
  <conditionalFormatting sqref="H64:H67">
    <cfRule type="iconSet" priority="54041">
      <iconSet iconSet="4TrafficLights">
        <cfvo type="percent" val="0"/>
        <cfvo type="percent" val="25"/>
        <cfvo type="percent" val="50"/>
        <cfvo type="percent" val="75"/>
      </iconSet>
    </cfRule>
  </conditionalFormatting>
  <conditionalFormatting sqref="H76">
    <cfRule type="iconSet" priority="54362">
      <iconSet iconSet="4TrafficLights">
        <cfvo type="percent" val="0"/>
        <cfvo type="percent" val="25"/>
        <cfvo type="percent" val="50"/>
        <cfvo type="percent" val="75"/>
      </iconSet>
    </cfRule>
    <cfRule type="iconSet" priority="54363">
      <iconSet>
        <cfvo type="percent" val="0"/>
        <cfvo type="percent" val="33"/>
        <cfvo type="percent" val="67"/>
      </iconSet>
    </cfRule>
  </conditionalFormatting>
  <conditionalFormatting sqref="H76">
    <cfRule type="iconSet" priority="54364">
      <iconSet iconSet="4TrafficLights">
        <cfvo type="percent" val="0"/>
        <cfvo type="percent" val="25"/>
        <cfvo type="percent" val="50"/>
        <cfvo type="percent" val="75"/>
      </iconSet>
    </cfRule>
  </conditionalFormatting>
  <conditionalFormatting sqref="H77">
    <cfRule type="iconSet" priority="54615">
      <iconSet iconSet="4TrafficLights">
        <cfvo type="percent" val="0"/>
        <cfvo type="percent" val="25"/>
        <cfvo type="percent" val="50"/>
        <cfvo type="percent" val="75"/>
      </iconSet>
    </cfRule>
    <cfRule type="iconSet" priority="54616">
      <iconSet>
        <cfvo type="percent" val="0"/>
        <cfvo type="percent" val="33"/>
        <cfvo type="percent" val="67"/>
      </iconSet>
    </cfRule>
  </conditionalFormatting>
  <conditionalFormatting sqref="H77">
    <cfRule type="iconSet" priority="54617">
      <iconSet iconSet="4TrafficLights">
        <cfvo type="percent" val="0"/>
        <cfvo type="percent" val="25"/>
        <cfvo type="percent" val="50"/>
        <cfvo type="percent" val="75"/>
      </iconSet>
    </cfRule>
  </conditionalFormatting>
  <conditionalFormatting sqref="O154:AM154">
    <cfRule type="iconSet" priority="54933">
      <iconSet iconSet="4TrafficLights">
        <cfvo type="percent" val="0"/>
        <cfvo type="percent" val="25"/>
        <cfvo type="percent" val="50"/>
        <cfvo type="percent" val="75"/>
      </iconSet>
    </cfRule>
  </conditionalFormatting>
  <conditionalFormatting sqref="H86:H89">
    <cfRule type="iconSet" priority="56448">
      <iconSet iconSet="4TrafficLights">
        <cfvo type="percent" val="0"/>
        <cfvo type="percent" val="25"/>
        <cfvo type="percent" val="50"/>
        <cfvo type="percent" val="75"/>
      </iconSet>
    </cfRule>
    <cfRule type="iconSet" priority="56449">
      <iconSet>
        <cfvo type="percent" val="0"/>
        <cfvo type="percent" val="33"/>
        <cfvo type="percent" val="67"/>
      </iconSet>
    </cfRule>
  </conditionalFormatting>
  <conditionalFormatting sqref="H86:H89">
    <cfRule type="iconSet" priority="56452">
      <iconSet iconSet="4TrafficLights">
        <cfvo type="percent" val="0"/>
        <cfvo type="percent" val="25"/>
        <cfvo type="percent" val="50"/>
        <cfvo type="percent" val="75"/>
      </iconSet>
    </cfRule>
  </conditionalFormatting>
  <conditionalFormatting sqref="H90:H98">
    <cfRule type="iconSet" priority="57151">
      <iconSet iconSet="4TrafficLights">
        <cfvo type="percent" val="0"/>
        <cfvo type="percent" val="25"/>
        <cfvo type="percent" val="50"/>
        <cfvo type="percent" val="75"/>
      </iconSet>
    </cfRule>
    <cfRule type="iconSet" priority="57152">
      <iconSet>
        <cfvo type="percent" val="0"/>
        <cfvo type="percent" val="33"/>
        <cfvo type="percent" val="67"/>
      </iconSet>
    </cfRule>
  </conditionalFormatting>
  <conditionalFormatting sqref="H90:H98">
    <cfRule type="iconSet" priority="57155">
      <iconSet iconSet="4TrafficLights">
        <cfvo type="percent" val="0"/>
        <cfvo type="percent" val="25"/>
        <cfvo type="percent" val="50"/>
        <cfvo type="percent" val="75"/>
      </iconSet>
    </cfRule>
  </conditionalFormatting>
  <conditionalFormatting sqref="H41">
    <cfRule type="iconSet" priority="57617">
      <iconSet iconSet="4TrafficLights">
        <cfvo type="percent" val="0"/>
        <cfvo type="percent" val="25"/>
        <cfvo type="percent" val="50"/>
        <cfvo type="percent" val="75"/>
      </iconSet>
    </cfRule>
    <cfRule type="iconSet" priority="57618">
      <iconSet>
        <cfvo type="percent" val="0"/>
        <cfvo type="percent" val="33"/>
        <cfvo type="percent" val="67"/>
      </iconSet>
    </cfRule>
  </conditionalFormatting>
  <conditionalFormatting sqref="H41">
    <cfRule type="iconSet" priority="57619">
      <iconSet iconSet="4TrafficLights">
        <cfvo type="percent" val="0"/>
        <cfvo type="percent" val="25"/>
        <cfvo type="percent" val="50"/>
        <cfvo type="percent" val="75"/>
      </iconSet>
    </cfRule>
  </conditionalFormatting>
  <conditionalFormatting sqref="M101:N102">
    <cfRule type="iconSet" priority="57620">
      <iconSet iconSet="4TrafficLights">
        <cfvo type="percent" val="0"/>
        <cfvo type="percent" val="25"/>
        <cfvo type="percent" val="50"/>
        <cfvo type="percent" val="75"/>
      </iconSet>
    </cfRule>
    <cfRule type="iconSet" priority="57621">
      <iconSet>
        <cfvo type="percent" val="0"/>
        <cfvo type="percent" val="33"/>
        <cfvo type="percent" val="67"/>
      </iconSet>
    </cfRule>
  </conditionalFormatting>
  <conditionalFormatting sqref="M101:N102">
    <cfRule type="iconSet" priority="57622">
      <iconSet iconSet="4TrafficLights">
        <cfvo type="percent" val="0"/>
        <cfvo type="percent" val="25"/>
        <cfvo type="percent" val="50"/>
        <cfvo type="percent" val="75"/>
      </iconSet>
    </cfRule>
  </conditionalFormatting>
  <conditionalFormatting sqref="H84">
    <cfRule type="iconSet" priority="57623">
      <iconSet iconSet="4TrafficLights">
        <cfvo type="percent" val="0"/>
        <cfvo type="percent" val="25"/>
        <cfvo type="percent" val="50"/>
        <cfvo type="percent" val="75"/>
      </iconSet>
    </cfRule>
    <cfRule type="iconSet" priority="57624">
      <iconSet>
        <cfvo type="percent" val="0"/>
        <cfvo type="percent" val="33"/>
        <cfvo type="percent" val="67"/>
      </iconSet>
    </cfRule>
  </conditionalFormatting>
  <conditionalFormatting sqref="H84">
    <cfRule type="iconSet" priority="57625">
      <iconSet iconSet="4TrafficLights">
        <cfvo type="percent" val="0"/>
        <cfvo type="percent" val="25"/>
        <cfvo type="percent" val="50"/>
        <cfvo type="percent" val="75"/>
      </iconSet>
    </cfRule>
  </conditionalFormatting>
  <pageMargins left="0.7" right="0.7" top="0.75" bottom="0.75" header="0.3" footer="0.3"/>
  <pageSetup paperSize="9" orientation="portrait" r:id="rId1"/>
  <ignoredErrors>
    <ignoredError sqref="O44 O43 O11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41</vt:i4>
      </vt:variant>
    </vt:vector>
  </HeadingPairs>
  <TitlesOfParts>
    <vt:vector size="70" baseType="lpstr">
      <vt:lpstr>PORTADA</vt:lpstr>
      <vt:lpstr>ÍNDICE</vt:lpstr>
      <vt:lpstr>G-1</vt:lpstr>
      <vt:lpstr>G-2</vt:lpstr>
      <vt:lpstr>G-3</vt:lpstr>
      <vt:lpstr>G-4</vt:lpstr>
      <vt:lpstr>G-5</vt:lpstr>
      <vt:lpstr>G-6</vt:lpstr>
      <vt:lpstr>G-7</vt:lpstr>
      <vt:lpstr>G-8</vt:lpstr>
      <vt:lpstr>Tabla I-1</vt:lpstr>
      <vt:lpstr>Tabla I-2</vt:lpstr>
      <vt:lpstr>Tabla I-3</vt:lpstr>
      <vt:lpstr>Tabla I-4</vt:lpstr>
      <vt:lpstr>Tabla I-5</vt:lpstr>
      <vt:lpstr>Tabla I-6</vt:lpstr>
      <vt:lpstr>Tabla I-7</vt:lpstr>
      <vt:lpstr>Tabla I-8</vt:lpstr>
      <vt:lpstr>Tabla I-9</vt:lpstr>
      <vt:lpstr>Tabla I-10</vt:lpstr>
      <vt:lpstr>Tabla I-11</vt:lpstr>
      <vt:lpstr>Tabla I-12</vt:lpstr>
      <vt:lpstr>Tabla I-13</vt:lpstr>
      <vt:lpstr>Tabla I-14</vt:lpstr>
      <vt:lpstr>Tabla I-15</vt:lpstr>
      <vt:lpstr>Tabla I-16</vt:lpstr>
      <vt:lpstr>Tabla I-17</vt:lpstr>
      <vt:lpstr>Tabla I-18</vt:lpstr>
      <vt:lpstr>Tabla I-19</vt:lpstr>
      <vt:lpstr>PORTADA!Área_de_impresión</vt:lpstr>
      <vt:lpstr>Aspectos_sociales</vt:lpstr>
      <vt:lpstr>'G-8'!Aspectos_sociales_2</vt:lpstr>
      <vt:lpstr>Aspectos_sociales_2</vt:lpstr>
      <vt:lpstr>BIENNN</vt:lpstr>
      <vt:lpstr>'G-8'!Bueno2</vt:lpstr>
      <vt:lpstr>Bueno2</vt:lpstr>
      <vt:lpstr>'G-6'!Cuaderno_V1</vt:lpstr>
      <vt:lpstr>'G-8'!Cuaderno_V1</vt:lpstr>
      <vt:lpstr>'G-8'!Cuaderno_V2</vt:lpstr>
      <vt:lpstr>Cuaderno_V2</vt:lpstr>
      <vt:lpstr>Cuaderno_V2_2</vt:lpstr>
      <vt:lpstr>'G-6'!Cuaderno_V3</vt:lpstr>
      <vt:lpstr>Cuaderno_V4</vt:lpstr>
      <vt:lpstr>'G-6'!Cuaderno_V5</vt:lpstr>
      <vt:lpstr>'G-6'!Cuaderno_V6</vt:lpstr>
      <vt:lpstr>'G-8'!Cuaderno_V6</vt:lpstr>
      <vt:lpstr>'G-6'!Cuaderno_V7</vt:lpstr>
      <vt:lpstr>'G-8'!Cuaderno_V7</vt:lpstr>
      <vt:lpstr>Cuaderno_V7</vt:lpstr>
      <vt:lpstr>'G-8'!Este_es_el_bueno</vt:lpstr>
      <vt:lpstr>Este_es_el_bueno</vt:lpstr>
      <vt:lpstr>'G-8'!FINALTODO</vt:lpstr>
      <vt:lpstr>FINALTODO</vt:lpstr>
      <vt:lpstr>'G-8'!Generacion</vt:lpstr>
      <vt:lpstr>Generacion</vt:lpstr>
      <vt:lpstr>'G-8'!Limpiezaviaria</vt:lpstr>
      <vt:lpstr>Limpiezaviaria</vt:lpstr>
      <vt:lpstr>'G-8'!Modulo_dos</vt:lpstr>
      <vt:lpstr>Modulo_dos</vt:lpstr>
      <vt:lpstr>'G-8'!Prepreuso</vt:lpstr>
      <vt:lpstr>Prepreuso</vt:lpstr>
      <vt:lpstr>'G-8'!Prevencion</vt:lpstr>
      <vt:lpstr>Prevencion</vt:lpstr>
      <vt:lpstr>'G-8'!Recolytransp</vt:lpstr>
      <vt:lpstr>Recolytransp</vt:lpstr>
      <vt:lpstr>rellenosanitario1</vt:lpstr>
      <vt:lpstr>'G-8'!Transytransp</vt:lpstr>
      <vt:lpstr>Transytransp</vt:lpstr>
      <vt:lpstr>'G-6'!Version_2</vt:lpstr>
      <vt:lpstr>'G-8'!Version_2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dc:creator>
  <cp:lastModifiedBy>Ruiz Gutierrez, Milagros Concepcion</cp:lastModifiedBy>
  <cp:lastPrinted>2019-01-16T11:48:51Z</cp:lastPrinted>
  <dcterms:created xsi:type="dcterms:W3CDTF">2015-11-11T08:37:24Z</dcterms:created>
  <dcterms:modified xsi:type="dcterms:W3CDTF">2019-01-16T11:50:27Z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